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'Rozpočet'!$A$2:$AC$111</definedName>
    <definedName name="__MAIN1__">'KrycíList'!$A$1:$O$50</definedName>
    <definedName name="__MvymF__">'Rozpočet'!$A$14:$AC$14</definedName>
    <definedName name="__OobjF__">'Rozpočet'!$A$8:$AC$111</definedName>
    <definedName name="__OoddF__">'Rozpočet'!$A$10:$AC$28</definedName>
    <definedName name="__OradF__">'Rozpočet'!$A$12:$AC$14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<sst xmlns="http://schemas.openxmlformats.org/spreadsheetml/2006/main" count="331" uniqueCount="230">
  <si>
    <t>%</t>
  </si>
  <si>
    <t>.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</si>
  <si>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</si>
  <si>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</si>
  <si>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</si>
  <si>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</si>
  <si>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</si>
  <si>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</si>
  <si>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</si>
  <si>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</si>
  <si>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</si>
  <si>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Mj</t>
  </si>
  <si>
    <t>m2</t>
  </si>
  <si>
    <t>m3</t>
  </si>
  <si>
    <t>001</t>
  </si>
  <si>
    <t>031</t>
  </si>
  <si>
    <t>033</t>
  </si>
  <si>
    <t>041</t>
  </si>
  <si>
    <t>062</t>
  </si>
  <si>
    <t>096</t>
  </si>
  <si>
    <t>099</t>
  </si>
  <si>
    <t>2,5</t>
  </si>
  <si>
    <t>2,7</t>
  </si>
  <si>
    <t>3*4</t>
  </si>
  <si>
    <t>7,2</t>
  </si>
  <si>
    <t>766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</si>
  <si>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</si>
  <si>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</si>
  <si>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</si>
  <si>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</si>
  <si>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</si>
  <si>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</si>
  <si>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</si>
  <si>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</si>
  <si>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</si>
  <si>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25*5</t>
  </si>
  <si>
    <t>7661</t>
  </si>
  <si>
    <t>Dne:</t>
  </si>
  <si>
    <t>Druh</t>
  </si>
  <si>
    <t>Mzdy</t>
  </si>
  <si>
    <t>PRIR</t>
  </si>
  <si>
    <t>Prir</t>
  </si>
  <si>
    <t>% Dph</t>
  </si>
  <si>
    <t>4*4,5</t>
  </si>
  <si>
    <t>425,6</t>
  </si>
  <si>
    <t>5*5,5</t>
  </si>
  <si>
    <t>76612</t>
  </si>
  <si>
    <t>91,17</t>
  </si>
  <si>
    <t>Název</t>
  </si>
  <si>
    <t>Oddíl</t>
  </si>
  <si>
    <t>Sazba</t>
  </si>
  <si>
    <t>Daň</t>
  </si>
  <si>
    <t>17*5,3</t>
  </si>
  <si>
    <t>63*0,3</t>
  </si>
  <si>
    <t>Celkem</t>
  </si>
  <si>
    <t>Objekt</t>
  </si>
  <si>
    <t>Základ</t>
  </si>
  <si>
    <t>304*0,2</t>
  </si>
  <si>
    <t>Datum :</t>
  </si>
  <si>
    <t>Dodávka</t>
  </si>
  <si>
    <t>Mzdy/Mj</t>
  </si>
  <si>
    <t>Nhod/Mj</t>
  </si>
  <si>
    <t>2,5*0,95</t>
  </si>
  <si>
    <t>2,7*0,95</t>
  </si>
  <si>
    <t>3*4*0,95</t>
  </si>
  <si>
    <t>31115115</t>
  </si>
  <si>
    <t>47984111</t>
  </si>
  <si>
    <t>7,2*0,95</t>
  </si>
  <si>
    <t>Název MJ</t>
  </si>
  <si>
    <t>Razítko:</t>
  </si>
  <si>
    <t>Sazba[%]</t>
  </si>
  <si>
    <t>Soubor :</t>
  </si>
  <si>
    <t>Základna</t>
  </si>
  <si>
    <t>25*5*0,95</t>
  </si>
  <si>
    <t>303,9*0,3</t>
  </si>
  <si>
    <t>303/3-8-6</t>
  </si>
  <si>
    <t>304*0,7*2</t>
  </si>
  <si>
    <t>311151151</t>
  </si>
  <si>
    <t>338171112</t>
  </si>
  <si>
    <t>348171120</t>
  </si>
  <si>
    <t>417321616</t>
  </si>
  <si>
    <t>417351115</t>
  </si>
  <si>
    <t>417351116</t>
  </si>
  <si>
    <t>417361221</t>
  </si>
  <si>
    <t>417361321</t>
  </si>
  <si>
    <t>622131111</t>
  </si>
  <si>
    <t>622401961</t>
  </si>
  <si>
    <t>622401971</t>
  </si>
  <si>
    <t>622421143</t>
  </si>
  <si>
    <t>622611332</t>
  </si>
  <si>
    <t>771591111</t>
  </si>
  <si>
    <t>962031136</t>
  </si>
  <si>
    <t>962032314</t>
  </si>
  <si>
    <t>964051111</t>
  </si>
  <si>
    <t>966079851</t>
  </si>
  <si>
    <t>966521548</t>
  </si>
  <si>
    <t>977131213</t>
  </si>
  <si>
    <t>979081111</t>
  </si>
  <si>
    <t>979081121</t>
  </si>
  <si>
    <t>979082111</t>
  </si>
  <si>
    <t>979402121</t>
  </si>
  <si>
    <t>998011001</t>
  </si>
  <si>
    <t>Faktura :</t>
  </si>
  <si>
    <t>Hm1[t]/Mj</t>
  </si>
  <si>
    <t>Hm2[t]/Mj</t>
  </si>
  <si>
    <t>Sazba DPH</t>
  </si>
  <si>
    <t>Zakázka :</t>
  </si>
  <si>
    <t>Řádek</t>
  </si>
  <si>
    <t>0,0003*612</t>
  </si>
  <si>
    <t>06/11/2014</t>
  </si>
  <si>
    <t>304/3*1,05</t>
  </si>
  <si>
    <t>4*4,5*0,95</t>
  </si>
  <si>
    <t>5*5,5*0,95</t>
  </si>
  <si>
    <t>Investor :</t>
  </si>
  <si>
    <t>Náklady/MJ</t>
  </si>
  <si>
    <t>Objednal :</t>
  </si>
  <si>
    <t>Typ oddílu</t>
  </si>
  <si>
    <t>17*5,3*0,95</t>
  </si>
  <si>
    <t>303,9*0,2*2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</si>
  <si>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</si>
  <si>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</si>
  <si>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</si>
  <si>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</si>
  <si>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</si>
  <si>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</si>
  <si>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</si>
  <si>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</si>
  <si>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2,5*0,15*0,3</t>
  </si>
  <si>
    <t>2,7*0,15*0,3</t>
  </si>
  <si>
    <t>3*4*0,15*0,3</t>
  </si>
  <si>
    <t>304/0,8*1,05</t>
  </si>
  <si>
    <t>7,2*0,15*0,3</t>
  </si>
  <si>
    <t>Odsouhlasil:</t>
  </si>
  <si>
    <t>Projektant :</t>
  </si>
  <si>
    <t>25*5*0,15*0,3</t>
  </si>
  <si>
    <t>303,9*0,2*0,3</t>
  </si>
  <si>
    <t>Název nákladu</t>
  </si>
  <si>
    <t>0,000637*306*4</t>
  </si>
  <si>
    <t>0,3*0,3*1,5*63</t>
  </si>
  <si>
    <t>4*4,5*0,15*0,3</t>
  </si>
  <si>
    <t>5*5,5*0,15*0,3</t>
  </si>
  <si>
    <t>provozní vlivy</t>
  </si>
  <si>
    <t>17*5,3*0,15*0,3</t>
  </si>
  <si>
    <t>Hmoty1[t] za Mj</t>
  </si>
  <si>
    <t>Hmoty2[t] za Mj</t>
  </si>
  <si>
    <t>Ostatní náklady</t>
  </si>
  <si>
    <t>oprava oplocení</t>
  </si>
  <si>
    <t>Přirážky</t>
  </si>
  <si>
    <t>Počet MJ</t>
  </si>
  <si>
    <t>přirážky</t>
  </si>
  <si>
    <t xml:space="preserve">třmínky </t>
  </si>
  <si>
    <t>0,00092*0,35*304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</si>
  <si>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</si>
  <si>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</si>
  <si>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</si>
  <si>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</si>
  <si>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</si>
  <si>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</si>
  <si>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</si>
  <si>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přesun hmot</t>
  </si>
  <si>
    <t>Celkové ostatní náklady</t>
  </si>
  <si>
    <t>POPLATEK ZA SKLADKU SUT</t>
  </si>
  <si>
    <t>1 Kč za 1 Kč</t>
  </si>
  <si>
    <t>Cena vč. DPH</t>
  </si>
  <si>
    <t>Množství [Mj]</t>
  </si>
  <si>
    <t>Podlahy penetrace podkladu</t>
  </si>
  <si>
    <t>bourání a demolice konstrukcí</t>
  </si>
  <si>
    <t>Dodatek číslo :</t>
  </si>
  <si>
    <t>Zakázka číslo :</t>
  </si>
  <si>
    <t>sloupy a pilíře</t>
  </si>
  <si>
    <t>Archivní číslo :</t>
  </si>
  <si>
    <t>Rozpočet číslo :</t>
  </si>
  <si>
    <t>Položkový rozpočet</t>
  </si>
  <si>
    <t>Rozpočtové náklady</t>
  </si>
  <si>
    <t>OSAZ KRYCI DESKY BET NA LEP,SPAROVANI</t>
  </si>
  <si>
    <t>zdi podpěrné a volné</t>
  </si>
  <si>
    <t>konstrukce truhlářské</t>
  </si>
  <si>
    <t>úpravy povrchu vnější</t>
  </si>
  <si>
    <t>Stavební objekt číslo :</t>
  </si>
  <si>
    <t>ztužující betonové věnce</t>
  </si>
  <si>
    <t>Odvoz suti a vybouraných hmot na skládku do 1 km</t>
  </si>
  <si>
    <t>Seznam položek pro oddíl :</t>
  </si>
  <si>
    <t>Základní rozpočtové náklady</t>
  </si>
  <si>
    <t>globální zařízení staveniště</t>
  </si>
  <si>
    <t>Krycí list [ceny uvedeny v Kč]</t>
  </si>
  <si>
    <t>žb věnec rozměru v.20vm, š.30cm,</t>
  </si>
  <si>
    <t>Účelové měrné jednotky (bez DPH)</t>
  </si>
  <si>
    <t>Zřízení bednění ztužujících věnců</t>
  </si>
  <si>
    <t>omítka podezdívky vč věnce štuková</t>
  </si>
  <si>
    <t>Celkové rozpočtové náklady (bezDPH)</t>
  </si>
  <si>
    <t>Odstranění bednění ztužujících věnců</t>
  </si>
  <si>
    <t>Bourání krycích ŽB desek piliřů 30/30</t>
  </si>
  <si>
    <t>Přesun hmot pro budovy zděné v do 6 m</t>
  </si>
  <si>
    <t>Daň z přidané hodnoty (Rozpočet+Ostatní)</t>
  </si>
  <si>
    <t>Přílepení krycích desek včetně spárování</t>
  </si>
  <si>
    <t>Ztužující pásy a věnce ze ŽB tř. C 30/37</t>
  </si>
  <si>
    <t>Celkové náklady (Rozpočet +Ostatní) vč. DPH</t>
  </si>
  <si>
    <t>penetrace podkladu před montáží krycích desek</t>
  </si>
  <si>
    <t>kryci deska betonova ZD 1-30  dl80cm x š40cm x v8cm</t>
  </si>
  <si>
    <t>Bourání příček z tvárnic nebo příčkovek tl do 150 mm</t>
  </si>
  <si>
    <t>Přerušení různých ocelových profilů průřezu do 100 mm2</t>
  </si>
  <si>
    <t>Příplatek za zařezání rohů a sloupků v krycích deskách</t>
  </si>
  <si>
    <t>Bourání ŽB trámů, průvlaků nebo pásů průřezu do 0,10 m2</t>
  </si>
  <si>
    <t>Výztuž ztužujících pásů a věnců betonářskou ocelí 10 216</t>
  </si>
  <si>
    <t>Výztuž ztužujících pásů a věnců betonářskou ocelí 11 373</t>
  </si>
  <si>
    <t>Odvoz suti a vybouraných hmot na skládku ZKD 1 km přes 1 km</t>
  </si>
  <si>
    <t>Polymercementový spojovací můstek vnějších stěn nanášený ručně</t>
  </si>
  <si>
    <t>spojovací můstek mezi stávající cihelnou zdí a novým ŽB věncem</t>
  </si>
  <si>
    <t>Osazení rámového oplocení výšky do 1,5 m ve sklonu svahu do 15°</t>
  </si>
  <si>
    <t>Vnitrostaveništní vodorovná doprava suti a vybouraných hmot do 10 m</t>
  </si>
  <si>
    <t>výztuž nového věnce- roxory 4xD10, 
pomocná výztuž třmínky D4  po 50cm</t>
  </si>
  <si>
    <t>C:\RozpNz\Data\Kovařík - 157, Oprava oplocení MŠ Pastelka Jiráskova.o32</t>
  </si>
  <si>
    <t>Příplatek k omítce vnějších stěn a štítů za přísadu na zvýšení přilnavosti</t>
  </si>
  <si>
    <t>Osazování sloupků a vzpěr plotových ocelových do v 1,5 m na ocelové hmoždiny</t>
  </si>
  <si>
    <t>Vnější omítka stěn a štítů vápenná nebo vápenocementová štuková složitosti II</t>
  </si>
  <si>
    <t>Vrty dovrchní příklepovými vrtáky D 12 mm do cihelného zdiva nebo prostého betonu</t>
  </si>
  <si>
    <t>Příplatek k omítce vnějších stěn a štítů za hydrofobizační přísadu do štukové vrstvy</t>
  </si>
  <si>
    <t>Nátěr silikátový dvojnásobný vnějších omítaných stěn včetně penetrace provedený strojně</t>
  </si>
  <si>
    <t>Výroba dílce oplocení v.1,5M 2x příčník+svislé pastelky dl.výplně 3m vč.barevného nátěru</t>
  </si>
  <si>
    <t>trny roxor D12 dl. 35cm, 20cm natlouct do stávajícího zdiva a 15 bude zalito do ŽB věnce</t>
  </si>
  <si>
    <t>Bourání pilířů cihelných z dutých nebo plných cihel pálených i nepálených na jakoukoli maltu</t>
  </si>
  <si>
    <t>Sloupek Pz ocel  v1500mm  D70/3mm, plast ucpavka, roznašeci deska 200/200/4 pro 4šrouby,4x pasovin</t>
  </si>
  <si>
    <t>Výroba dílce oplocení v.1,5M 2x příčník+4kus svislé pastelky+tabule 2xCetris tl.18mm, dl.výplně 3m</t>
  </si>
  <si>
    <t>Výroba dílce oplocení v.1,5M 2x příčník+svislé pastelky vyjadřující nálady dl.výplně 3m vč.bar.nátěr</t>
  </si>
  <si>
    <t>sloupky osazeny co 3m, podle potřeby lze rozteče mětit a rozpočítávat tak aby byly sloupky pravidelně na každé rovné straně hranice pozemku</t>
  </si>
  <si>
    <t>navrtaní stávající cihelné zídky pro spojení zídky s novým ŽB věncem, vrtani svislé pod různými sklony hloubka vrtu 20cm (3cihly),
četnost po 100cm</t>
  </si>
  <si>
    <t>použité dřevo modřín, 
2x nosné příčníky 12/5 natřeny střídavě barvami mix  viz. foto v průvodní zprávě 
svislé laťky modřínové desky cca 10/2,3 ve tvaru pastelek, nátěr ve tvaru pastelky</t>
  </si>
  <si>
    <t>použité dřevo modřín, 
2x nosné příčníky 12/5 natřeny střídavě barvami mix  viz. foto v průvodní zprávě 
svislé laťky modřínové desky cca 10/2,3 ve tvaru pastelek, nátěr ve tvaru pastelky  
 - nutno vytvořit vzorovou laťku k odsouhlasení -</t>
  </si>
  <si>
    <t>vč.barevného nátěru cetris desek tabulovou barvou,
laťky použité dřevo modřín, 
2x nosné příčníky 12/5 natřeny střídavě barvami mix  viz. foto v průvodní zprávě 
svislé laťky modřínové desky cca 10/2,3 ve tvaru pastelek, nátěr ve tvaru pastelky</t>
  </si>
  <si>
    <t>Rekonstrukce oplocení MŠ Pastelka Jiráskova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</si>
</sst>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0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i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/>
    </xf>
    <xf numFmtId="0" fontId="5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/>
    </xf>
    <xf numFmtId="165" fontId="5" fillId="4" borderId="8" xfId="0" applyNumberFormat="1" applyFont="1" applyFill="1" applyBorder="1" applyAlignment="1">
      <alignment/>
    </xf>
    <xf numFmtId="165" fontId="5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66" fontId="5" fillId="4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/>
    </xf>
    <xf numFmtId="169" fontId="17" fillId="2" borderId="0" xfId="0" applyNumberFormat="1" applyFont="1" applyFill="1" applyBorder="1" applyAlignment="1">
      <alignment/>
    </xf>
    <xf numFmtId="169" fontId="19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5" fillId="2" borderId="0" xfId="0" applyNumberFormat="1" applyFont="1" applyFill="1" applyBorder="1" applyAlignment="1">
      <alignment/>
    </xf>
    <xf numFmtId="171" fontId="20" fillId="2" borderId="0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169" fontId="8" fillId="3" borderId="6" xfId="0" applyNumberFormat="1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171" fontId="23" fillId="3" borderId="6" xfId="0" applyNumberFormat="1" applyFont="1" applyFill="1" applyBorder="1" applyAlignment="1">
      <alignment horizontal="center"/>
    </xf>
    <xf numFmtId="4" fontId="23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2" borderId="8" xfId="0" applyFont="1" applyFill="1" applyBorder="1" applyAlignment="1">
      <alignment/>
    </xf>
    <xf numFmtId="169" fontId="11" fillId="2" borderId="8" xfId="0" applyNumberFormat="1" applyFont="1" applyFill="1" applyBorder="1" applyAlignment="1">
      <alignment horizontal="center"/>
    </xf>
    <xf numFmtId="169" fontId="24" fillId="2" borderId="8" xfId="0" applyNumberFormat="1" applyFont="1" applyFill="1" applyBorder="1" applyAlignment="1">
      <alignment/>
    </xf>
    <xf numFmtId="0" fontId="22" fillId="2" borderId="8" xfId="0" applyFont="1" applyFill="1" applyBorder="1" applyAlignment="1">
      <alignment/>
    </xf>
    <xf numFmtId="172" fontId="11" fillId="5" borderId="8" xfId="0" applyNumberFormat="1" applyFont="1" applyFill="1" applyBorder="1" applyAlignment="1">
      <alignment/>
    </xf>
    <xf numFmtId="4" fontId="11" fillId="5" borderId="8" xfId="0" applyNumberFormat="1" applyFont="1" applyFill="1" applyBorder="1" applyAlignment="1">
      <alignment/>
    </xf>
    <xf numFmtId="170" fontId="11" fillId="5" borderId="8" xfId="0" applyNumberFormat="1" applyFont="1" applyFill="1" applyBorder="1" applyAlignment="1">
      <alignment/>
    </xf>
    <xf numFmtId="4" fontId="11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right" vertical="top"/>
    </xf>
    <xf numFmtId="0" fontId="25" fillId="5" borderId="8" xfId="0" applyFont="1" applyFill="1" applyBorder="1" applyAlignment="1">
      <alignment vertical="top"/>
    </xf>
    <xf numFmtId="0" fontId="11" fillId="5" borderId="8" xfId="0" applyFont="1" applyFill="1" applyBorder="1" applyAlignment="1">
      <alignment horizontal="center" vertical="top"/>
    </xf>
    <xf numFmtId="0" fontId="11" fillId="5" borderId="8" xfId="0" applyFont="1" applyFill="1" applyBorder="1" applyAlignment="1">
      <alignment vertical="top"/>
    </xf>
    <xf numFmtId="0" fontId="11" fillId="5" borderId="8" xfId="0" applyFont="1" applyFill="1" applyBorder="1" applyAlignment="1">
      <alignment vertical="top" wrapText="1"/>
    </xf>
    <xf numFmtId="172" fontId="11" fillId="5" borderId="8" xfId="0" applyNumberFormat="1" applyFont="1" applyFill="1" applyBorder="1" applyAlignment="1">
      <alignment vertical="top"/>
    </xf>
    <xf numFmtId="4" fontId="11" fillId="5" borderId="8" xfId="0" applyNumberFormat="1" applyFont="1" applyFill="1" applyBorder="1" applyAlignment="1">
      <alignment vertical="top"/>
    </xf>
    <xf numFmtId="170" fontId="11" fillId="5" borderId="8" xfId="0" applyNumberFormat="1" applyFont="1" applyFill="1" applyBorder="1" applyAlignment="1">
      <alignment vertical="top"/>
    </xf>
    <xf numFmtId="4" fontId="11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6" borderId="8" xfId="0" applyFont="1" applyFill="1" applyBorder="1" applyAlignment="1">
      <alignment horizontal="right" vertical="top"/>
    </xf>
    <xf numFmtId="0" fontId="11" fillId="6" borderId="8" xfId="0" applyFont="1" applyFill="1" applyBorder="1" applyAlignment="1">
      <alignment horizontal="center" vertical="top"/>
    </xf>
    <xf numFmtId="0" fontId="11" fillId="6" borderId="8" xfId="0" applyFont="1" applyFill="1" applyBorder="1" applyAlignment="1">
      <alignment vertical="top"/>
    </xf>
    <xf numFmtId="0" fontId="11" fillId="6" borderId="8" xfId="0" applyFont="1" applyFill="1" applyBorder="1" applyAlignment="1">
      <alignment vertical="top" wrapText="1"/>
    </xf>
    <xf numFmtId="172" fontId="11" fillId="6" borderId="8" xfId="0" applyNumberFormat="1" applyFont="1" applyFill="1" applyBorder="1" applyAlignment="1">
      <alignment vertical="top"/>
    </xf>
    <xf numFmtId="4" fontId="11" fillId="6" borderId="8" xfId="0" applyNumberFormat="1" applyFont="1" applyFill="1" applyBorder="1" applyAlignment="1">
      <alignment vertical="top"/>
    </xf>
    <xf numFmtId="170" fontId="11" fillId="6" borderId="8" xfId="0" applyNumberFormat="1" applyFont="1" applyFill="1" applyBorder="1" applyAlignment="1">
      <alignment vertical="top"/>
    </xf>
    <xf numFmtId="4" fontId="11" fillId="6" borderId="8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6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vertical="top"/>
    </xf>
    <xf numFmtId="170" fontId="14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7" fillId="4" borderId="0" xfId="0" applyFont="1" applyFill="1" applyBorder="1" applyAlignment="1">
      <alignment horizontal="right" vertical="top"/>
    </xf>
    <xf numFmtId="0" fontId="27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top" wrapText="1"/>
    </xf>
    <xf numFmtId="164" fontId="27" fillId="4" borderId="0" xfId="0" applyNumberFormat="1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top"/>
    </xf>
    <xf numFmtId="170" fontId="27" fillId="4" borderId="0" xfId="0" applyNumberFormat="1" applyFont="1" applyFill="1" applyBorder="1" applyAlignment="1">
      <alignment vertical="top"/>
    </xf>
    <xf numFmtId="4" fontId="27" fillId="4" borderId="0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5" fillId="2" borderId="6" xfId="0" applyNumberFormat="1" applyFont="1" applyFill="1" applyBorder="1" applyAlignment="1">
      <alignment vertical="top"/>
    </xf>
    <xf numFmtId="167" fontId="8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8" fillId="2" borderId="6" xfId="0" applyNumberFormat="1" applyFont="1" applyFill="1" applyBorder="1" applyAlignment="1">
      <alignment horizontal="right" vertical="top"/>
    </xf>
    <xf numFmtId="167" fontId="8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170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4" fontId="28" fillId="2" borderId="0" xfId="0" applyNumberFormat="1" applyFont="1" applyFill="1" applyBorder="1" applyAlignment="1">
      <alignment/>
    </xf>
    <xf numFmtId="0" fontId="28" fillId="2" borderId="0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167" fontId="13" fillId="4" borderId="2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167" fontId="5" fillId="4" borderId="0" xfId="0" applyNumberFormat="1" applyFont="1" applyFill="1" applyBorder="1" applyAlignment="1">
      <alignment horizontal="center" vertical="center"/>
    </xf>
    <xf numFmtId="167" fontId="11" fillId="4" borderId="9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9" fontId="5" fillId="4" borderId="6" xfId="0" applyNumberFormat="1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 wrapText="1"/>
    </xf>
    <xf numFmtId="167" fontId="5" fillId="4" borderId="1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168" fontId="5" fillId="4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167" fontId="5" fillId="2" borderId="1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167" fontId="11" fillId="2" borderId="1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6" t="s">
        <v>184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"/>
    </row>
    <row r="3" spans="1:15" ht="27" customHeight="1">
      <c r="A3" s="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7"/>
    </row>
    <row r="4" spans="1:15" ht="24" customHeight="1">
      <c r="A4" s="6"/>
      <c r="B4" s="8" t="s">
        <v>106</v>
      </c>
      <c r="C4" s="177" t="s">
        <v>229</v>
      </c>
      <c r="D4" s="177"/>
      <c r="E4" s="177"/>
      <c r="F4" s="177"/>
      <c r="G4" s="177"/>
      <c r="H4" s="177"/>
      <c r="I4" s="9" t="s">
        <v>124</v>
      </c>
      <c r="J4" s="178"/>
      <c r="K4" s="178"/>
      <c r="L4" s="178"/>
      <c r="M4" s="178"/>
      <c r="N4" s="178"/>
      <c r="O4" s="10"/>
    </row>
    <row r="5" spans="1:15" ht="23.25" customHeight="1">
      <c r="A5" s="6"/>
      <c r="B5" s="11" t="s">
        <v>102</v>
      </c>
      <c r="C5" s="12"/>
      <c r="D5" s="179"/>
      <c r="E5" s="179"/>
      <c r="F5" s="13"/>
      <c r="G5" s="180"/>
      <c r="H5" s="180"/>
      <c r="I5" s="180"/>
      <c r="J5" s="180"/>
      <c r="K5" s="180"/>
      <c r="L5" s="180"/>
      <c r="M5" s="180"/>
      <c r="N5" s="180"/>
      <c r="O5" s="14"/>
    </row>
    <row r="6" spans="1:15" ht="15" customHeight="1">
      <c r="A6" s="6"/>
      <c r="B6" s="172" t="s">
        <v>168</v>
      </c>
      <c r="C6" s="172"/>
      <c r="D6" s="175"/>
      <c r="E6" s="175"/>
      <c r="F6" s="15" t="s">
        <v>155</v>
      </c>
      <c r="G6" s="172"/>
      <c r="H6" s="172"/>
      <c r="I6" s="172"/>
      <c r="J6" s="172"/>
      <c r="K6" s="172"/>
      <c r="L6" s="172"/>
      <c r="M6" s="172"/>
      <c r="N6" s="172"/>
      <c r="O6" s="14"/>
    </row>
    <row r="7" spans="1:15" ht="15" customHeight="1">
      <c r="A7" s="6"/>
      <c r="B7" s="172" t="s">
        <v>178</v>
      </c>
      <c r="C7" s="172"/>
      <c r="D7" s="175"/>
      <c r="E7" s="175"/>
      <c r="F7" s="15" t="s">
        <v>113</v>
      </c>
      <c r="G7" s="172"/>
      <c r="H7" s="172"/>
      <c r="I7" s="172"/>
      <c r="J7" s="172"/>
      <c r="K7" s="172"/>
      <c r="L7" s="172"/>
      <c r="M7" s="172"/>
      <c r="N7" s="172"/>
      <c r="O7" s="14"/>
    </row>
    <row r="8" spans="1:15" ht="15" customHeight="1">
      <c r="A8" s="6"/>
      <c r="B8" s="172" t="s">
        <v>171</v>
      </c>
      <c r="C8" s="172"/>
      <c r="D8" s="175" t="s">
        <v>211</v>
      </c>
      <c r="E8" s="175"/>
      <c r="F8" s="15" t="s">
        <v>115</v>
      </c>
      <c r="G8" s="170"/>
      <c r="H8" s="170"/>
      <c r="I8" s="170"/>
      <c r="J8" s="170"/>
      <c r="K8" s="170"/>
      <c r="L8" s="170"/>
      <c r="M8" s="170"/>
      <c r="N8" s="170"/>
      <c r="O8" s="14"/>
    </row>
    <row r="9" spans="1:15" ht="15" customHeight="1">
      <c r="A9" s="6"/>
      <c r="B9" s="172" t="s">
        <v>167</v>
      </c>
      <c r="C9" s="172"/>
      <c r="D9" s="175"/>
      <c r="E9" s="175"/>
      <c r="F9" s="15" t="s">
        <v>133</v>
      </c>
      <c r="G9" s="170"/>
      <c r="H9" s="170"/>
      <c r="I9" s="170"/>
      <c r="J9" s="170"/>
      <c r="K9" s="170"/>
      <c r="L9" s="170"/>
      <c r="M9" s="170"/>
      <c r="N9" s="170"/>
      <c r="O9" s="14"/>
    </row>
    <row r="10" spans="1:15" ht="15" customHeight="1">
      <c r="A10" s="6"/>
      <c r="B10" s="172" t="s">
        <v>170</v>
      </c>
      <c r="C10" s="172"/>
      <c r="D10" s="172"/>
      <c r="E10" s="172"/>
      <c r="F10" s="15" t="s">
        <v>123</v>
      </c>
      <c r="G10" s="170"/>
      <c r="H10" s="170"/>
      <c r="I10" s="170"/>
      <c r="J10" s="170"/>
      <c r="K10" s="170"/>
      <c r="L10" s="170"/>
      <c r="M10" s="170"/>
      <c r="N10" s="170"/>
      <c r="O10" s="14"/>
    </row>
    <row r="11" spans="1:15" ht="15" customHeight="1">
      <c r="A11" s="6"/>
      <c r="B11" s="172" t="s">
        <v>58</v>
      </c>
      <c r="C11" s="172"/>
      <c r="D11" s="147" t="s">
        <v>109</v>
      </c>
      <c r="E11" s="147"/>
      <c r="F11" s="15"/>
      <c r="G11" s="172"/>
      <c r="H11" s="172"/>
      <c r="I11" s="172"/>
      <c r="J11" s="172"/>
      <c r="K11" s="172"/>
      <c r="L11" s="172"/>
      <c r="M11" s="172"/>
      <c r="N11" s="172"/>
      <c r="O11" s="14"/>
    </row>
    <row r="12" spans="1:15" ht="15" customHeight="1">
      <c r="A12" s="6"/>
      <c r="B12" s="170" t="s">
        <v>156</v>
      </c>
      <c r="C12" s="170"/>
      <c r="D12" s="171" t="s">
        <v>162</v>
      </c>
      <c r="E12" s="171"/>
      <c r="F12" s="15" t="s">
        <v>71</v>
      </c>
      <c r="G12" s="172" t="s">
        <v>211</v>
      </c>
      <c r="H12" s="172"/>
      <c r="I12" s="172"/>
      <c r="J12" s="172"/>
      <c r="K12" s="172"/>
      <c r="L12" s="172"/>
      <c r="M12" s="172"/>
      <c r="N12" s="172"/>
      <c r="O12" s="14"/>
    </row>
    <row r="13" spans="1:15" ht="15" customHeight="1">
      <c r="A13" s="6"/>
      <c r="B13" s="173" t="s">
        <v>173</v>
      </c>
      <c r="C13" s="173"/>
      <c r="D13" s="173"/>
      <c r="E13" s="173"/>
      <c r="F13" s="173"/>
      <c r="G13" s="174" t="s">
        <v>145</v>
      </c>
      <c r="H13" s="174"/>
      <c r="I13" s="174"/>
      <c r="J13" s="174"/>
      <c r="K13" s="174"/>
      <c r="L13" s="148" t="s">
        <v>122</v>
      </c>
      <c r="M13" s="148"/>
      <c r="N13" s="148"/>
      <c r="O13" s="14"/>
    </row>
    <row r="14" spans="1:15" ht="15" customHeight="1">
      <c r="A14" s="6"/>
      <c r="B14" s="16" t="s">
        <v>116</v>
      </c>
      <c r="C14" s="17" t="s">
        <v>59</v>
      </c>
      <c r="D14" s="17" t="s">
        <v>126</v>
      </c>
      <c r="E14" s="18" t="s">
        <v>28</v>
      </c>
      <c r="F14" s="19" t="s">
        <v>147</v>
      </c>
      <c r="G14" s="140" t="s">
        <v>136</v>
      </c>
      <c r="H14" s="140"/>
      <c r="I14" s="140"/>
      <c r="J14" s="21" t="s">
        <v>125</v>
      </c>
      <c r="K14" s="22" t="s">
        <v>105</v>
      </c>
      <c r="L14" s="14"/>
      <c r="M14" s="3"/>
      <c r="N14" s="3"/>
      <c r="O14" s="14"/>
    </row>
    <row r="15" spans="1:15" ht="15" customHeight="1">
      <c r="A15" s="6"/>
      <c r="B15" s="23" t="s">
        <v>27</v>
      </c>
      <c r="C15" s="24">
        <f>SUMIF(Rozpočet!F9:F112,B15,Rozpočet!L9:L112)</f>
        <v>0</v>
      </c>
      <c r="D15" s="24">
        <f>SUMIF(Rozpočet!F9:F112,B15,Rozpočet!M9:M112)</f>
        <v>0</v>
      </c>
      <c r="E15" s="25">
        <f>SUMIF(Rozpočet!F9:F112,B15,Rozpočet!N9:N112)</f>
        <v>0</v>
      </c>
      <c r="F15" s="26">
        <f>SUMIF(Rozpočet!F9:F112,B15,Rozpočet!O9:O112)</f>
        <v>0</v>
      </c>
      <c r="G15" s="167"/>
      <c r="H15" s="167"/>
      <c r="I15" s="16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31</v>
      </c>
      <c r="C16" s="24">
        <f>SUMIF(Rozpočet!F9:F112,B16,Rozpočet!L9:L112)</f>
        <v>0</v>
      </c>
      <c r="D16" s="24">
        <f>SUMIF(Rozpočet!F9:F112,B16,Rozpočet!M9:M112)</f>
        <v>0</v>
      </c>
      <c r="E16" s="25">
        <f>SUMIF(Rozpočet!F9:F112,B16,Rozpočet!N9:N112)</f>
        <v>0</v>
      </c>
      <c r="F16" s="26">
        <f>SUMIF(Rozpočet!F9:F112,B16,Rozpočet!O9:O112)</f>
        <v>0</v>
      </c>
      <c r="G16" s="167"/>
      <c r="H16" s="167"/>
      <c r="I16" s="16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29</v>
      </c>
      <c r="C17" s="24">
        <f>SUMIF(Rozpočet!F9:F112,B17,Rozpočet!L9:L112)</f>
        <v>0</v>
      </c>
      <c r="D17" s="24">
        <f>SUMIF(Rozpočet!F9:F112,B17,Rozpočet!M9:M112)</f>
        <v>0</v>
      </c>
      <c r="E17" s="25">
        <f>SUMIF(Rozpočet!F9:F112,B17,Rozpočet!N9:N112)</f>
        <v>0</v>
      </c>
      <c r="F17" s="26">
        <f>SUMIF(Rozpočet!F9:F112,B17,Rozpočet!O9:O112)</f>
        <v>0</v>
      </c>
      <c r="G17" s="167"/>
      <c r="H17" s="167"/>
      <c r="I17" s="16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32</v>
      </c>
      <c r="C18" s="24">
        <f>SUMIF(Rozpočet!F9:F112,B18,Rozpočet!L9:L112)</f>
        <v>0</v>
      </c>
      <c r="D18" s="24">
        <f>SUMIF(Rozpočet!F9:F112,B18,Rozpočet!M9:M112)</f>
        <v>0</v>
      </c>
      <c r="E18" s="25">
        <f>SUMIF(Rozpočet!F9:F112,B18,Rozpočet!N9:N112)</f>
        <v>0</v>
      </c>
      <c r="F18" s="26">
        <f>SUMIF(Rozpočet!F9:F112,B18,Rozpočet!O9:O112)</f>
        <v>0</v>
      </c>
      <c r="G18" s="167"/>
      <c r="H18" s="167"/>
      <c r="I18" s="16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30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7"/>
      <c r="H19" s="167"/>
      <c r="I19" s="167"/>
      <c r="J19" s="27"/>
      <c r="K19" s="28"/>
      <c r="L19" s="29" t="s">
        <v>37</v>
      </c>
      <c r="M19" s="3"/>
      <c r="N19" s="3"/>
      <c r="O19" s="14"/>
    </row>
    <row r="20" spans="1:15" ht="15" customHeight="1">
      <c r="A20" s="6"/>
      <c r="B20" s="30" t="s">
        <v>54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67"/>
      <c r="H20" s="167"/>
      <c r="I20" s="167"/>
      <c r="J20" s="27"/>
      <c r="K20" s="28"/>
      <c r="L20" s="14"/>
      <c r="M20" s="34"/>
      <c r="N20" s="34"/>
      <c r="O20" s="14"/>
    </row>
    <row r="21" spans="1:15" ht="15" customHeight="1">
      <c r="A21" s="6"/>
      <c r="B21" s="168" t="s">
        <v>182</v>
      </c>
      <c r="C21" s="168"/>
      <c r="D21" s="168"/>
      <c r="E21" s="169">
        <f>SUM(C20:E20)</f>
        <v>0</v>
      </c>
      <c r="F21" s="169"/>
      <c r="G21" s="167"/>
      <c r="H21" s="167"/>
      <c r="I21" s="167"/>
      <c r="J21" s="27"/>
      <c r="K21" s="28"/>
      <c r="L21" s="148" t="s">
        <v>132</v>
      </c>
      <c r="M21" s="148"/>
      <c r="N21" s="148"/>
      <c r="O21" s="14"/>
    </row>
    <row r="22" spans="1:15" ht="15" customHeight="1">
      <c r="A22" s="6"/>
      <c r="B22" s="165" t="s">
        <v>147</v>
      </c>
      <c r="C22" s="165"/>
      <c r="D22" s="165"/>
      <c r="E22" s="166">
        <f>F20</f>
        <v>0</v>
      </c>
      <c r="F22" s="166"/>
      <c r="G22" s="167"/>
      <c r="H22" s="167"/>
      <c r="I22" s="167"/>
      <c r="J22" s="27"/>
      <c r="K22" s="28"/>
      <c r="L22" s="35"/>
      <c r="M22" s="3"/>
      <c r="N22" s="3"/>
      <c r="O22" s="14"/>
    </row>
    <row r="23" spans="1:15" ht="15" customHeight="1">
      <c r="A23" s="6"/>
      <c r="B23" s="161" t="s">
        <v>189</v>
      </c>
      <c r="C23" s="161"/>
      <c r="D23" s="161"/>
      <c r="E23" s="162">
        <f>E21+E22</f>
        <v>0</v>
      </c>
      <c r="F23" s="162"/>
      <c r="G23" s="163" t="s">
        <v>160</v>
      </c>
      <c r="H23" s="163"/>
      <c r="I23" s="163"/>
      <c r="J23" s="164">
        <f>SUM(J15:J22)</f>
        <v>0</v>
      </c>
      <c r="K23" s="164"/>
      <c r="L23" s="14"/>
      <c r="M23" s="3"/>
      <c r="N23" s="3"/>
      <c r="O23" s="14"/>
    </row>
    <row r="24" spans="1:15" ht="15" customHeight="1">
      <c r="A24" s="6"/>
      <c r="B24" s="161"/>
      <c r="C24" s="161"/>
      <c r="D24" s="161"/>
      <c r="E24" s="162"/>
      <c r="F24" s="162"/>
      <c r="G24" s="163"/>
      <c r="H24" s="163"/>
      <c r="I24" s="163"/>
      <c r="J24" s="164"/>
      <c r="K24" s="164"/>
      <c r="L24" s="14"/>
      <c r="M24" s="3"/>
      <c r="N24" s="3"/>
      <c r="O24" s="14"/>
    </row>
    <row r="25" spans="1:15" ht="15" customHeight="1">
      <c r="A25" s="6"/>
      <c r="B25" s="148" t="s">
        <v>193</v>
      </c>
      <c r="C25" s="148"/>
      <c r="D25" s="148"/>
      <c r="E25" s="148"/>
      <c r="F25" s="148"/>
      <c r="G25" s="158" t="s">
        <v>152</v>
      </c>
      <c r="H25" s="158"/>
      <c r="I25" s="158"/>
      <c r="J25" s="158"/>
      <c r="K25" s="158"/>
      <c r="L25" s="14"/>
      <c r="M25" s="3"/>
      <c r="N25" s="3"/>
      <c r="O25" s="14"/>
    </row>
    <row r="26" spans="1:15" ht="15" customHeight="1">
      <c r="A26" s="6"/>
      <c r="B26" s="30" t="s">
        <v>70</v>
      </c>
      <c r="C26" s="159" t="s">
        <v>56</v>
      </c>
      <c r="D26" s="159"/>
      <c r="E26" s="160" t="s">
        <v>51</v>
      </c>
      <c r="F26" s="160"/>
      <c r="G26" s="20"/>
      <c r="H26" s="140" t="s">
        <v>72</v>
      </c>
      <c r="I26" s="140"/>
      <c r="J26" s="141" t="s">
        <v>51</v>
      </c>
      <c r="K26" s="141"/>
      <c r="L26" s="14"/>
      <c r="M26" s="3"/>
      <c r="N26" s="3"/>
      <c r="O26" s="14"/>
    </row>
    <row r="27" spans="1:15" ht="15" customHeight="1">
      <c r="A27" s="6"/>
      <c r="B27" s="36">
        <v>21</v>
      </c>
      <c r="C27" s="154">
        <f>SUMIF(Rozpočet!T9:T112,B27,Rozpočet!K9:K112)+H27</f>
        <v>0</v>
      </c>
      <c r="D27" s="154"/>
      <c r="E27" s="155">
        <f>C27/100*B27</f>
        <v>0</v>
      </c>
      <c r="F27" s="155"/>
      <c r="G27" s="37"/>
      <c r="H27" s="157">
        <f>SUMIF(K15:K22,B27,J15:J22)</f>
        <v>0</v>
      </c>
      <c r="I27" s="157"/>
      <c r="J27" s="156">
        <f>H27*B27/100</f>
        <v>0</v>
      </c>
      <c r="K27" s="156"/>
      <c r="L27" s="29" t="s">
        <v>37</v>
      </c>
      <c r="M27" s="3"/>
      <c r="N27" s="3"/>
      <c r="O27" s="14"/>
    </row>
    <row r="28" spans="1:15" ht="15" customHeight="1">
      <c r="A28" s="6"/>
      <c r="B28" s="36">
        <v>15</v>
      </c>
      <c r="C28" s="154">
        <f>SUMIF(Rozpočet!T9:T112,B28,Rozpočet!K9:K112)+H28</f>
        <v>0</v>
      </c>
      <c r="D28" s="154"/>
      <c r="E28" s="155">
        <f>C28/100*B28</f>
        <v>0</v>
      </c>
      <c r="F28" s="155"/>
      <c r="G28" s="37"/>
      <c r="H28" s="156">
        <f>SUMIF(K15:K22,B28,J15:J22)</f>
        <v>0</v>
      </c>
      <c r="I28" s="156"/>
      <c r="J28" s="156">
        <f>H28*B28/100</f>
        <v>0</v>
      </c>
      <c r="K28" s="156"/>
      <c r="L28" s="14"/>
      <c r="M28" s="3"/>
      <c r="N28" s="3"/>
      <c r="O28" s="14"/>
    </row>
    <row r="29" spans="1:15" ht="15" customHeight="1">
      <c r="A29" s="6"/>
      <c r="B29" s="36">
        <v>0</v>
      </c>
      <c r="C29" s="154">
        <f>(E23+J23)-(C27+C28)</f>
        <v>0</v>
      </c>
      <c r="D29" s="154"/>
      <c r="E29" s="155">
        <f>C29/100*B29</f>
        <v>0</v>
      </c>
      <c r="F29" s="155"/>
      <c r="G29" s="37"/>
      <c r="H29" s="156">
        <f>J23-(H27+H28)</f>
        <v>0</v>
      </c>
      <c r="I29" s="156"/>
      <c r="J29" s="156">
        <f>H29*B29/100</f>
        <v>0</v>
      </c>
      <c r="K29" s="156"/>
      <c r="L29" s="148" t="s">
        <v>69</v>
      </c>
      <c r="M29" s="148"/>
      <c r="N29" s="148"/>
      <c r="O29" s="14"/>
    </row>
    <row r="30" spans="1:15" ht="15" customHeight="1">
      <c r="A30" s="6"/>
      <c r="B30" s="149"/>
      <c r="C30" s="150">
        <f>ROUNDUP(C27+C28+C29,1)</f>
        <v>0</v>
      </c>
      <c r="D30" s="150"/>
      <c r="E30" s="151">
        <f>ROUNDUP(E27+E28+E29,1)</f>
        <v>0</v>
      </c>
      <c r="F30" s="151"/>
      <c r="G30" s="152"/>
      <c r="H30" s="152"/>
      <c r="I30" s="152"/>
      <c r="J30" s="153">
        <f>J27+J28+J29</f>
        <v>0</v>
      </c>
      <c r="K30" s="153"/>
      <c r="L30" s="14"/>
      <c r="M30" s="3"/>
      <c r="N30" s="3"/>
      <c r="O30" s="14"/>
    </row>
    <row r="31" spans="1:15" ht="15" customHeight="1">
      <c r="A31" s="6"/>
      <c r="B31" s="149"/>
      <c r="C31" s="150"/>
      <c r="D31" s="150"/>
      <c r="E31" s="151"/>
      <c r="F31" s="151"/>
      <c r="G31" s="152"/>
      <c r="H31" s="152"/>
      <c r="I31" s="152"/>
      <c r="J31" s="153"/>
      <c r="K31" s="153"/>
      <c r="L31" s="14"/>
      <c r="M31" s="3"/>
      <c r="N31" s="3"/>
      <c r="O31" s="14"/>
    </row>
    <row r="32" spans="1:15" ht="15" customHeight="1">
      <c r="A32" s="6"/>
      <c r="B32" s="143" t="s">
        <v>196</v>
      </c>
      <c r="C32" s="143"/>
      <c r="D32" s="143"/>
      <c r="E32" s="143"/>
      <c r="F32" s="143"/>
      <c r="G32" s="144" t="s">
        <v>186</v>
      </c>
      <c r="H32" s="144"/>
      <c r="I32" s="144"/>
      <c r="J32" s="144"/>
      <c r="K32" s="144"/>
      <c r="L32" s="3"/>
      <c r="M32" s="3"/>
      <c r="N32" s="3"/>
      <c r="O32" s="14"/>
    </row>
    <row r="33" spans="1:15" ht="15" customHeight="1">
      <c r="A33" s="6"/>
      <c r="B33" s="145">
        <f>C30+E30</f>
        <v>0</v>
      </c>
      <c r="C33" s="145"/>
      <c r="D33" s="145"/>
      <c r="E33" s="145"/>
      <c r="F33" s="145"/>
      <c r="G33" s="146" t="s">
        <v>68</v>
      </c>
      <c r="H33" s="146"/>
      <c r="I33" s="146"/>
      <c r="J33" s="17" t="s">
        <v>148</v>
      </c>
      <c r="K33" s="38" t="s">
        <v>114</v>
      </c>
      <c r="L33" s="3"/>
      <c r="M33" s="3"/>
      <c r="N33" s="3"/>
      <c r="O33" s="14"/>
    </row>
    <row r="34" spans="1:15" ht="15" customHeight="1">
      <c r="A34" s="6"/>
      <c r="B34" s="145"/>
      <c r="C34" s="145"/>
      <c r="D34" s="145"/>
      <c r="E34" s="145"/>
      <c r="F34" s="145"/>
      <c r="G34" s="147"/>
      <c r="H34" s="147"/>
      <c r="I34" s="14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45"/>
      <c r="C35" s="145"/>
      <c r="D35" s="145"/>
      <c r="E35" s="145"/>
      <c r="F35" s="145"/>
      <c r="G35" s="147"/>
      <c r="H35" s="147"/>
      <c r="I35" s="14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45"/>
      <c r="C36" s="145"/>
      <c r="D36" s="145"/>
      <c r="E36" s="145"/>
      <c r="F36" s="145"/>
      <c r="G36" s="147"/>
      <c r="H36" s="147"/>
      <c r="I36" s="14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3"/>
    </row>
  </sheetData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34</v>
      </c>
      <c r="B1" s="47" t="s">
        <v>55</v>
      </c>
      <c r="C1" s="47" t="s">
        <v>49</v>
      </c>
      <c r="D1" s="47" t="s">
        <v>38</v>
      </c>
      <c r="E1" s="47" t="s">
        <v>107</v>
      </c>
      <c r="F1" s="47" t="s">
        <v>153</v>
      </c>
      <c r="G1" s="47" t="s">
        <v>48</v>
      </c>
      <c r="H1" s="47" t="s">
        <v>164</v>
      </c>
      <c r="I1" s="47" t="s">
        <v>11</v>
      </c>
      <c r="J1" s="47" t="s">
        <v>154</v>
      </c>
      <c r="K1" s="47" t="s">
        <v>120</v>
      </c>
      <c r="L1" s="48" t="s">
        <v>59</v>
      </c>
      <c r="M1" s="48" t="s">
        <v>126</v>
      </c>
      <c r="N1" s="48" t="s">
        <v>28</v>
      </c>
      <c r="O1" s="48" t="s">
        <v>147</v>
      </c>
      <c r="P1" s="49" t="s">
        <v>143</v>
      </c>
      <c r="Q1" s="47" t="s">
        <v>144</v>
      </c>
      <c r="R1" s="47" t="s">
        <v>121</v>
      </c>
      <c r="S1" s="47" t="s">
        <v>39</v>
      </c>
      <c r="T1" s="47" t="s">
        <v>42</v>
      </c>
      <c r="U1" s="47" t="s">
        <v>163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172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106</v>
      </c>
      <c r="C3" s="55"/>
      <c r="D3" s="182">
        <f>KrycíList!D6</f>
        <v>0</v>
      </c>
      <c r="E3" s="182"/>
      <c r="F3" s="182"/>
      <c r="G3" s="56" t="str">
        <f>KrycíList!C4</f>
        <v>Rekonstrukce oplocení MŠ Pastelka Jiráskova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- 157, Oprava oplocení MŠ Pastelka Jiráskova.o32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55</v>
      </c>
      <c r="C6" s="70" t="s">
        <v>49</v>
      </c>
      <c r="D6" s="71" t="s">
        <v>38</v>
      </c>
      <c r="E6" s="70" t="s">
        <v>10</v>
      </c>
      <c r="F6" s="70" t="s">
        <v>153</v>
      </c>
      <c r="G6" s="70" t="s">
        <v>158</v>
      </c>
      <c r="H6" s="70" t="s">
        <v>157</v>
      </c>
      <c r="I6" s="70" t="s">
        <v>11</v>
      </c>
      <c r="J6" s="70" t="s">
        <v>50</v>
      </c>
      <c r="K6" s="72" t="s">
        <v>119</v>
      </c>
      <c r="L6" s="73" t="s">
        <v>59</v>
      </c>
      <c r="M6" s="73" t="s">
        <v>126</v>
      </c>
      <c r="N6" s="73" t="s">
        <v>28</v>
      </c>
      <c r="O6" s="73" t="s">
        <v>147</v>
      </c>
      <c r="P6" s="73" t="s">
        <v>103</v>
      </c>
      <c r="Q6" s="73" t="s">
        <v>104</v>
      </c>
      <c r="R6" s="73" t="s">
        <v>61</v>
      </c>
      <c r="S6" s="73" t="s">
        <v>60</v>
      </c>
      <c r="T6" s="73" t="s">
        <v>42</v>
      </c>
      <c r="U6" s="73" t="s">
        <v>163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SUMIF($D9:$D113,"B",K9:K113)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98.26284060101446</v>
      </c>
      <c r="Q7" s="80">
        <f t="shared" si="0"/>
        <v>62.71527749999999</v>
      </c>
      <c r="R7" s="81">
        <f t="shared" si="0"/>
        <v>1206.035679479452</v>
      </c>
      <c r="S7" s="80">
        <f t="shared" si="0"/>
        <v>112564.45707693754</v>
      </c>
      <c r="T7" s="82">
        <f>ROUNDUP(SUMIF($D9:$D113,"B",T9:T113),1)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14</v>
      </c>
      <c r="C9" s="85"/>
      <c r="D9" s="86" t="s">
        <v>2</v>
      </c>
      <c r="E9" s="85"/>
      <c r="F9" s="87"/>
      <c r="G9" s="88" t="s">
        <v>146</v>
      </c>
      <c r="H9" s="85"/>
      <c r="I9" s="86"/>
      <c r="J9" s="85"/>
      <c r="K9" s="89">
        <f aca="true" t="shared" si="1" ref="K9:T9">SUMIF($D10:$D111,"O",K10:K111)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98.26284060101446</v>
      </c>
      <c r="Q9" s="91">
        <f t="shared" si="1"/>
        <v>62.71527749999999</v>
      </c>
      <c r="R9" s="91">
        <f t="shared" si="1"/>
        <v>1206.035679479452</v>
      </c>
      <c r="S9" s="90">
        <f t="shared" si="1"/>
        <v>112564.45707693754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15</v>
      </c>
      <c r="D10" s="96" t="s">
        <v>3</v>
      </c>
      <c r="E10" s="97"/>
      <c r="F10" s="97" t="s">
        <v>27</v>
      </c>
      <c r="G10" s="98" t="s">
        <v>175</v>
      </c>
      <c r="H10" s="97"/>
      <c r="I10" s="96"/>
      <c r="J10" s="97"/>
      <c r="K10" s="99">
        <f>SUBTOTAL(9,K11:K28)</f>
        <v>0</v>
      </c>
      <c r="L10" s="100">
        <f>SUBTOTAL(9,L11:L28)</f>
        <v>0</v>
      </c>
      <c r="M10" s="100">
        <f>SUBTOTAL(9,M11:M28)</f>
        <v>0</v>
      </c>
      <c r="N10" s="100">
        <f>SUBTOTAL(9,N11:N28)</f>
        <v>0</v>
      </c>
      <c r="O10" s="100">
        <f>SUBTOTAL(9,O11:O28)</f>
        <v>0</v>
      </c>
      <c r="P10" s="101">
        <f>SUMPRODUCT(P11:P28,$H11:$H28)</f>
        <v>17.583350999999997</v>
      </c>
      <c r="Q10" s="101">
        <f>SUMPRODUCT(Q11:Q28,$H11:$H28)</f>
        <v>0</v>
      </c>
      <c r="R10" s="101">
        <f>SUMPRODUCT(R11:R28,$H11:$H28)</f>
        <v>0</v>
      </c>
      <c r="S10" s="100">
        <f>SUMPRODUCT(S11:S28,$H11:$H28)</f>
        <v>0</v>
      </c>
      <c r="T10" s="102">
        <f>SUMPRODUCT(T11:T28,$K11:$K28)/100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181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12.75" outlineLevel="2">
      <c r="A12" s="3"/>
      <c r="B12" s="93"/>
      <c r="C12" s="93"/>
      <c r="D12" s="120" t="s">
        <v>4</v>
      </c>
      <c r="E12" s="121">
        <v>1</v>
      </c>
      <c r="F12" s="122" t="s">
        <v>90</v>
      </c>
      <c r="G12" s="123" t="s">
        <v>165</v>
      </c>
      <c r="H12" s="124">
        <v>91.17</v>
      </c>
      <c r="I12" s="125" t="s">
        <v>12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0.0003</v>
      </c>
      <c r="Q12" s="130">
        <v>0</v>
      </c>
      <c r="R12" s="130">
        <v>0</v>
      </c>
      <c r="S12" s="126">
        <v>0</v>
      </c>
      <c r="T12" s="131">
        <v>21</v>
      </c>
      <c r="U12" s="132">
        <f>K12*(T12+100)/100</f>
        <v>0</v>
      </c>
      <c r="V12" s="133"/>
    </row>
    <row r="13" spans="1:256" s="109" customFormat="1" ht="12.75" outlineLevel="2">
      <c r="A13" s="103"/>
      <c r="B13" s="103"/>
      <c r="C13" s="103"/>
      <c r="D13" s="103"/>
      <c r="E13" s="103"/>
      <c r="F13" s="103"/>
      <c r="G13" s="104" t="s">
        <v>197</v>
      </c>
      <c r="H13" s="103"/>
      <c r="I13" s="105"/>
      <c r="J13" s="103"/>
      <c r="K13" s="103"/>
      <c r="L13" s="106"/>
      <c r="M13" s="106"/>
      <c r="N13" s="106"/>
      <c r="O13" s="106"/>
      <c r="P13" s="107"/>
      <c r="Q13" s="103"/>
      <c r="R13" s="103"/>
      <c r="S13" s="103"/>
      <c r="T13" s="108"/>
      <c r="U13" s="108"/>
      <c r="V13" s="10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0" customFormat="1" ht="10.5" customHeight="1" outlineLevel="3">
      <c r="A14" s="134"/>
      <c r="B14" s="135"/>
      <c r="C14" s="135"/>
      <c r="D14" s="135"/>
      <c r="E14" s="135"/>
      <c r="F14" s="135"/>
      <c r="G14" s="135" t="s">
        <v>74</v>
      </c>
      <c r="H14" s="136">
        <v>91.17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2" ht="12.75" outlineLevel="2">
      <c r="A15" s="3"/>
      <c r="B15" s="93"/>
      <c r="C15" s="93"/>
      <c r="D15" s="120" t="s">
        <v>4</v>
      </c>
      <c r="E15" s="121">
        <v>2</v>
      </c>
      <c r="F15" s="122" t="s">
        <v>77</v>
      </c>
      <c r="G15" s="123" t="s">
        <v>174</v>
      </c>
      <c r="H15" s="124">
        <v>303.9</v>
      </c>
      <c r="I15" s="125" t="s">
        <v>8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</v>
      </c>
      <c r="Q15" s="130">
        <v>0</v>
      </c>
      <c r="R15" s="130">
        <v>0</v>
      </c>
      <c r="S15" s="126">
        <v>0</v>
      </c>
      <c r="T15" s="131">
        <v>21</v>
      </c>
      <c r="U15" s="132">
        <f>K15*(T15+100)/100</f>
        <v>0</v>
      </c>
      <c r="V15" s="133"/>
    </row>
    <row r="16" spans="1:22" s="109" customFormat="1" ht="11.25" outlineLevel="2">
      <c r="A16" s="103"/>
      <c r="B16" s="103"/>
      <c r="C16" s="103"/>
      <c r="D16" s="103"/>
      <c r="E16" s="103"/>
      <c r="F16" s="103"/>
      <c r="G16" s="104" t="s">
        <v>194</v>
      </c>
      <c r="H16" s="103"/>
      <c r="I16" s="105"/>
      <c r="J16" s="103"/>
      <c r="K16" s="103"/>
      <c r="L16" s="106"/>
      <c r="M16" s="106"/>
      <c r="N16" s="106"/>
      <c r="O16" s="106"/>
      <c r="P16" s="107"/>
      <c r="Q16" s="103"/>
      <c r="R16" s="103"/>
      <c r="S16" s="103"/>
      <c r="T16" s="108"/>
      <c r="U16" s="108"/>
      <c r="V16" s="103"/>
    </row>
    <row r="17" spans="1:22" s="50" customFormat="1" ht="10.5" customHeight="1" outlineLevel="3">
      <c r="A17" s="134"/>
      <c r="B17" s="135"/>
      <c r="C17" s="135"/>
      <c r="D17" s="135"/>
      <c r="E17" s="135"/>
      <c r="F17" s="135"/>
      <c r="G17" s="135" t="s">
        <v>35</v>
      </c>
      <c r="H17" s="136">
        <v>125</v>
      </c>
      <c r="I17" s="137"/>
      <c r="J17" s="135"/>
      <c r="K17" s="135"/>
      <c r="L17" s="138"/>
      <c r="M17" s="138"/>
      <c r="N17" s="138"/>
      <c r="O17" s="138"/>
      <c r="P17" s="138"/>
      <c r="Q17" s="138"/>
      <c r="R17" s="138"/>
      <c r="S17" s="138"/>
      <c r="T17" s="139"/>
      <c r="U17" s="139"/>
      <c r="V17" s="135"/>
    </row>
    <row r="18" spans="1:22" s="50" customFormat="1" ht="10.5" customHeight="1" outlineLevel="3">
      <c r="A18" s="134"/>
      <c r="B18" s="135"/>
      <c r="C18" s="135"/>
      <c r="D18" s="135"/>
      <c r="E18" s="135"/>
      <c r="F18" s="135"/>
      <c r="G18" s="135" t="s">
        <v>23</v>
      </c>
      <c r="H18" s="136">
        <v>12</v>
      </c>
      <c r="I18" s="137"/>
      <c r="J18" s="135"/>
      <c r="K18" s="135"/>
      <c r="L18" s="138"/>
      <c r="M18" s="138"/>
      <c r="N18" s="138"/>
      <c r="O18" s="138"/>
      <c r="P18" s="138"/>
      <c r="Q18" s="138"/>
      <c r="R18" s="138"/>
      <c r="S18" s="138"/>
      <c r="T18" s="139"/>
      <c r="U18" s="139"/>
      <c r="V18" s="135"/>
    </row>
    <row r="19" spans="1:22" s="50" customFormat="1" ht="10.5" customHeight="1" outlineLevel="3">
      <c r="A19" s="134"/>
      <c r="B19" s="135"/>
      <c r="C19" s="135"/>
      <c r="D19" s="135"/>
      <c r="E19" s="135"/>
      <c r="F19" s="135"/>
      <c r="G19" s="135" t="s">
        <v>21</v>
      </c>
      <c r="H19" s="136">
        <v>2.5</v>
      </c>
      <c r="I19" s="137"/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9"/>
      <c r="U19" s="139"/>
      <c r="V19" s="135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22</v>
      </c>
      <c r="H20" s="136">
        <v>2.7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s="50" customFormat="1" ht="10.5" customHeight="1" outlineLevel="3">
      <c r="A21" s="134"/>
      <c r="B21" s="135"/>
      <c r="C21" s="135"/>
      <c r="D21" s="135"/>
      <c r="E21" s="135"/>
      <c r="F21" s="135"/>
      <c r="G21" s="135" t="s">
        <v>45</v>
      </c>
      <c r="H21" s="136">
        <v>27.5</v>
      </c>
      <c r="I21" s="137"/>
      <c r="J21" s="135"/>
      <c r="K21" s="135"/>
      <c r="L21" s="138"/>
      <c r="M21" s="138"/>
      <c r="N21" s="138"/>
      <c r="O21" s="138"/>
      <c r="P21" s="138"/>
      <c r="Q21" s="138"/>
      <c r="R21" s="138"/>
      <c r="S21" s="138"/>
      <c r="T21" s="139"/>
      <c r="U21" s="139"/>
      <c r="V21" s="135"/>
    </row>
    <row r="22" spans="1:22" s="50" customFormat="1" ht="10.5" customHeight="1" outlineLevel="3">
      <c r="A22" s="134"/>
      <c r="B22" s="135"/>
      <c r="C22" s="135"/>
      <c r="D22" s="135"/>
      <c r="E22" s="135"/>
      <c r="F22" s="135"/>
      <c r="G22" s="135" t="s">
        <v>43</v>
      </c>
      <c r="H22" s="136">
        <v>18</v>
      </c>
      <c r="I22" s="137"/>
      <c r="J22" s="135"/>
      <c r="K22" s="135"/>
      <c r="L22" s="138"/>
      <c r="M22" s="138"/>
      <c r="N22" s="138"/>
      <c r="O22" s="138"/>
      <c r="P22" s="138"/>
      <c r="Q22" s="138"/>
      <c r="R22" s="138"/>
      <c r="S22" s="138"/>
      <c r="T22" s="139"/>
      <c r="U22" s="139"/>
      <c r="V22" s="135"/>
    </row>
    <row r="23" spans="1:22" s="50" customFormat="1" ht="10.5" customHeight="1" outlineLevel="3">
      <c r="A23" s="134"/>
      <c r="B23" s="135"/>
      <c r="C23" s="135"/>
      <c r="D23" s="135"/>
      <c r="E23" s="135"/>
      <c r="F23" s="135"/>
      <c r="G23" s="135" t="s">
        <v>52</v>
      </c>
      <c r="H23" s="136">
        <v>90.1</v>
      </c>
      <c r="I23" s="137"/>
      <c r="J23" s="135"/>
      <c r="K23" s="135"/>
      <c r="L23" s="138"/>
      <c r="M23" s="138"/>
      <c r="N23" s="138"/>
      <c r="O23" s="138"/>
      <c r="P23" s="138"/>
      <c r="Q23" s="138"/>
      <c r="R23" s="138"/>
      <c r="S23" s="138"/>
      <c r="T23" s="139"/>
      <c r="U23" s="139"/>
      <c r="V23" s="135"/>
    </row>
    <row r="24" spans="1:22" s="50" customFormat="1" ht="10.5" customHeight="1" outlineLevel="3">
      <c r="A24" s="134"/>
      <c r="B24" s="135"/>
      <c r="C24" s="135"/>
      <c r="D24" s="135"/>
      <c r="E24" s="135"/>
      <c r="F24" s="135"/>
      <c r="G24" s="135" t="s">
        <v>24</v>
      </c>
      <c r="H24" s="136">
        <v>7.2</v>
      </c>
      <c r="I24" s="137"/>
      <c r="J24" s="135"/>
      <c r="K24" s="135"/>
      <c r="L24" s="138"/>
      <c r="M24" s="138"/>
      <c r="N24" s="138"/>
      <c r="O24" s="138"/>
      <c r="P24" s="138"/>
      <c r="Q24" s="138"/>
      <c r="R24" s="138"/>
      <c r="S24" s="138"/>
      <c r="T24" s="139"/>
      <c r="U24" s="139"/>
      <c r="V24" s="135"/>
    </row>
    <row r="25" spans="1:22" s="50" customFormat="1" ht="10.5" customHeight="1" outlineLevel="3">
      <c r="A25" s="134"/>
      <c r="B25" s="135"/>
      <c r="C25" s="135"/>
      <c r="D25" s="135"/>
      <c r="E25" s="135"/>
      <c r="F25" s="135"/>
      <c r="G25" s="135" t="s">
        <v>53</v>
      </c>
      <c r="H25" s="136">
        <v>18.9</v>
      </c>
      <c r="I25" s="137"/>
      <c r="J25" s="135"/>
      <c r="K25" s="135"/>
      <c r="L25" s="138"/>
      <c r="M25" s="138"/>
      <c r="N25" s="138"/>
      <c r="O25" s="138"/>
      <c r="P25" s="138"/>
      <c r="Q25" s="138"/>
      <c r="R25" s="138"/>
      <c r="S25" s="138"/>
      <c r="T25" s="139"/>
      <c r="U25" s="139"/>
      <c r="V25" s="135"/>
    </row>
    <row r="26" spans="1:22" ht="12.75" outlineLevel="2">
      <c r="A26" s="3"/>
      <c r="B26" s="93"/>
      <c r="C26" s="93"/>
      <c r="D26" s="120" t="s">
        <v>5</v>
      </c>
      <c r="E26" s="121">
        <v>3</v>
      </c>
      <c r="F26" s="122" t="s">
        <v>66</v>
      </c>
      <c r="G26" s="123" t="s">
        <v>198</v>
      </c>
      <c r="H26" s="124">
        <v>399</v>
      </c>
      <c r="I26" s="125" t="s">
        <v>33</v>
      </c>
      <c r="J26" s="126"/>
      <c r="K26" s="127">
        <f>H26*J26</f>
        <v>0</v>
      </c>
      <c r="L26" s="128">
        <f>IF(D26="S",K26,"")</f>
        <v>0</v>
      </c>
      <c r="M26" s="129">
        <f>IF(OR(D26="P",D26="U"),K26,"")</f>
      </c>
      <c r="N26" s="129">
        <f>IF(D26="H",K26,"")</f>
      </c>
      <c r="O26" s="129">
        <f>IF(D26="V",K26,"")</f>
      </c>
      <c r="P26" s="130">
        <v>0.04399999999999999</v>
      </c>
      <c r="Q26" s="130">
        <v>0</v>
      </c>
      <c r="R26" s="130">
        <v>0</v>
      </c>
      <c r="S26" s="126">
        <v>0</v>
      </c>
      <c r="T26" s="131">
        <v>21</v>
      </c>
      <c r="U26" s="132">
        <f>K26*(T26+100)/100</f>
        <v>0</v>
      </c>
      <c r="V26" s="133"/>
    </row>
    <row r="27" spans="1:22" s="50" customFormat="1" ht="10.5" customHeight="1" outlineLevel="3">
      <c r="A27" s="134"/>
      <c r="B27" s="135"/>
      <c r="C27" s="135"/>
      <c r="D27" s="135"/>
      <c r="E27" s="135"/>
      <c r="F27" s="135"/>
      <c r="G27" s="135" t="s">
        <v>130</v>
      </c>
      <c r="H27" s="136">
        <v>399</v>
      </c>
      <c r="I27" s="137"/>
      <c r="J27" s="135"/>
      <c r="K27" s="135"/>
      <c r="L27" s="138"/>
      <c r="M27" s="138"/>
      <c r="N27" s="138"/>
      <c r="O27" s="138"/>
      <c r="P27" s="138"/>
      <c r="Q27" s="138"/>
      <c r="R27" s="138"/>
      <c r="S27" s="138"/>
      <c r="T27" s="139"/>
      <c r="U27" s="139"/>
      <c r="V27" s="135"/>
    </row>
    <row r="28" spans="1:22" ht="12.75" outlineLevel="2">
      <c r="A28" s="3"/>
      <c r="B28" s="93"/>
      <c r="C28" s="93"/>
      <c r="D28" s="120" t="s">
        <v>4</v>
      </c>
      <c r="E28" s="121">
        <v>4</v>
      </c>
      <c r="F28" s="122" t="s">
        <v>65</v>
      </c>
      <c r="G28" s="123" t="s">
        <v>201</v>
      </c>
      <c r="H28" s="124">
        <v>15</v>
      </c>
      <c r="I28" s="125" t="s">
        <v>8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</v>
      </c>
      <c r="Q28" s="130">
        <v>0</v>
      </c>
      <c r="R28" s="130">
        <v>0</v>
      </c>
      <c r="S28" s="126">
        <v>0</v>
      </c>
      <c r="T28" s="131">
        <v>21</v>
      </c>
      <c r="U28" s="132">
        <f>K28*(T28+100)/100</f>
        <v>0</v>
      </c>
      <c r="V28" s="133"/>
    </row>
    <row r="29" spans="1:22" ht="12.75" outlineLevel="1">
      <c r="A29" s="3"/>
      <c r="B29" s="94"/>
      <c r="C29" s="95" t="s">
        <v>16</v>
      </c>
      <c r="D29" s="96" t="s">
        <v>3</v>
      </c>
      <c r="E29" s="97"/>
      <c r="F29" s="97" t="s">
        <v>27</v>
      </c>
      <c r="G29" s="98" t="s">
        <v>169</v>
      </c>
      <c r="H29" s="97"/>
      <c r="I29" s="96"/>
      <c r="J29" s="97"/>
      <c r="K29" s="99">
        <f>SUBTOTAL(9,K30:K34)</f>
        <v>0</v>
      </c>
      <c r="L29" s="100">
        <f>SUBTOTAL(9,L30:L34)</f>
        <v>0</v>
      </c>
      <c r="M29" s="100">
        <f>SUBTOTAL(9,M30:M34)</f>
        <v>0</v>
      </c>
      <c r="N29" s="100">
        <f>SUBTOTAL(9,N30:N34)</f>
        <v>0</v>
      </c>
      <c r="O29" s="100">
        <f>SUBTOTAL(9,O30:O34)</f>
        <v>0</v>
      </c>
      <c r="P29" s="101">
        <f>SUMPRODUCT(P30:P34,$H30:$H34)</f>
        <v>11.359119999999999</v>
      </c>
      <c r="Q29" s="101">
        <f>SUMPRODUCT(Q30:Q34,$H30:$H34)</f>
        <v>0</v>
      </c>
      <c r="R29" s="101">
        <f>SUMPRODUCT(R30:R34,$H30:$H34)</f>
        <v>36.38000000001557</v>
      </c>
      <c r="S29" s="100">
        <f>SUMPRODUCT(S30:S34,$H30:$H34)</f>
        <v>2917.6760000012487</v>
      </c>
      <c r="T29" s="102">
        <f>SUMPRODUCT(T30:T34,$K30:$K34)/100</f>
        <v>0</v>
      </c>
      <c r="U29" s="102">
        <f>K29+T29</f>
        <v>0</v>
      </c>
      <c r="V29" s="93"/>
    </row>
    <row r="30" spans="1:22" ht="12.75" outlineLevel="2">
      <c r="A30" s="3"/>
      <c r="B30" s="110"/>
      <c r="C30" s="111"/>
      <c r="D30" s="112"/>
      <c r="E30" s="113" t="s">
        <v>181</v>
      </c>
      <c r="F30" s="114"/>
      <c r="G30" s="115"/>
      <c r="H30" s="114"/>
      <c r="I30" s="112"/>
      <c r="J30" s="114"/>
      <c r="K30" s="116"/>
      <c r="L30" s="117"/>
      <c r="M30" s="117"/>
      <c r="N30" s="117"/>
      <c r="O30" s="117"/>
      <c r="P30" s="118"/>
      <c r="Q30" s="118"/>
      <c r="R30" s="118"/>
      <c r="S30" s="118"/>
      <c r="T30" s="119"/>
      <c r="U30" s="119"/>
      <c r="V30" s="93"/>
    </row>
    <row r="31" spans="1:22" ht="25.5" outlineLevel="2">
      <c r="A31" s="3"/>
      <c r="B31" s="93"/>
      <c r="C31" s="93"/>
      <c r="D31" s="120" t="s">
        <v>4</v>
      </c>
      <c r="E31" s="121">
        <v>1</v>
      </c>
      <c r="F31" s="122" t="s">
        <v>78</v>
      </c>
      <c r="G31" s="123" t="s">
        <v>213</v>
      </c>
      <c r="H31" s="124">
        <v>107</v>
      </c>
      <c r="I31" s="125" t="s">
        <v>33</v>
      </c>
      <c r="J31" s="126"/>
      <c r="K31" s="127">
        <f>H31*J31</f>
        <v>0</v>
      </c>
      <c r="L31" s="128">
        <f>IF(D31="S",K31,"")</f>
      </c>
      <c r="M31" s="129">
        <f>IF(OR(D31="P",D31="U"),K31,"")</f>
        <v>0</v>
      </c>
      <c r="N31" s="129">
        <f>IF(D31="H",K31,"")</f>
      </c>
      <c r="O31" s="129">
        <f>IF(D31="V",K31,"")</f>
      </c>
      <c r="P31" s="130">
        <v>0.09716</v>
      </c>
      <c r="Q31" s="130">
        <v>0</v>
      </c>
      <c r="R31" s="130">
        <v>0.3400000000001455</v>
      </c>
      <c r="S31" s="126">
        <v>27.268000000011668</v>
      </c>
      <c r="T31" s="131">
        <v>21</v>
      </c>
      <c r="U31" s="132">
        <f>K31*(T31+100)/100</f>
        <v>0</v>
      </c>
      <c r="V31" s="133"/>
    </row>
    <row r="32" spans="1:22" s="109" customFormat="1" ht="22.5" outlineLevel="2">
      <c r="A32" s="103"/>
      <c r="B32" s="103"/>
      <c r="C32" s="103"/>
      <c r="D32" s="103"/>
      <c r="E32" s="103"/>
      <c r="F32" s="103"/>
      <c r="G32" s="104" t="s">
        <v>224</v>
      </c>
      <c r="H32" s="103"/>
      <c r="I32" s="105"/>
      <c r="J32" s="103"/>
      <c r="K32" s="103"/>
      <c r="L32" s="106"/>
      <c r="M32" s="106"/>
      <c r="N32" s="106"/>
      <c r="O32" s="106"/>
      <c r="P32" s="107"/>
      <c r="Q32" s="103"/>
      <c r="R32" s="103"/>
      <c r="S32" s="103"/>
      <c r="T32" s="108"/>
      <c r="U32" s="108"/>
      <c r="V32" s="103"/>
    </row>
    <row r="33" spans="1:22" s="50" customFormat="1" ht="10.5" customHeight="1" outlineLevel="3">
      <c r="A33" s="134"/>
      <c r="B33" s="135"/>
      <c r="C33" s="135"/>
      <c r="D33" s="135"/>
      <c r="E33" s="135"/>
      <c r="F33" s="135"/>
      <c r="G33" s="135" t="s">
        <v>110</v>
      </c>
      <c r="H33" s="136">
        <v>106.4</v>
      </c>
      <c r="I33" s="137"/>
      <c r="J33" s="135"/>
      <c r="K33" s="135"/>
      <c r="L33" s="138"/>
      <c r="M33" s="138"/>
      <c r="N33" s="138"/>
      <c r="O33" s="138"/>
      <c r="P33" s="138"/>
      <c r="Q33" s="138"/>
      <c r="R33" s="138"/>
      <c r="S33" s="138"/>
      <c r="T33" s="139"/>
      <c r="U33" s="139"/>
      <c r="V33" s="135"/>
    </row>
    <row r="34" spans="1:22" ht="25.5" outlineLevel="2">
      <c r="A34" s="3"/>
      <c r="B34" s="93"/>
      <c r="C34" s="93"/>
      <c r="D34" s="120" t="s">
        <v>5</v>
      </c>
      <c r="E34" s="121">
        <v>2</v>
      </c>
      <c r="F34" s="122" t="s">
        <v>16</v>
      </c>
      <c r="G34" s="123" t="s">
        <v>221</v>
      </c>
      <c r="H34" s="124">
        <v>107</v>
      </c>
      <c r="I34" s="125" t="s">
        <v>33</v>
      </c>
      <c r="J34" s="126"/>
      <c r="K34" s="127">
        <f>H34*J34</f>
        <v>0</v>
      </c>
      <c r="L34" s="128">
        <f>IF(D34="S",K34,"")</f>
        <v>0</v>
      </c>
      <c r="M34" s="129">
        <f>IF(OR(D34="P",D34="U"),K34,"")</f>
      </c>
      <c r="N34" s="129">
        <f>IF(D34="H",K34,"")</f>
      </c>
      <c r="O34" s="129">
        <f>IF(D34="V",K34,"")</f>
      </c>
      <c r="P34" s="130">
        <v>0.009</v>
      </c>
      <c r="Q34" s="130">
        <v>0</v>
      </c>
      <c r="R34" s="130">
        <v>0</v>
      </c>
      <c r="S34" s="126">
        <v>0</v>
      </c>
      <c r="T34" s="131">
        <v>21</v>
      </c>
      <c r="U34" s="132">
        <f>K34*(T34+100)/100</f>
        <v>0</v>
      </c>
      <c r="V34" s="133"/>
    </row>
    <row r="35" spans="1:22" ht="12.75" outlineLevel="1">
      <c r="A35" s="3"/>
      <c r="B35" s="94"/>
      <c r="C35" s="95" t="s">
        <v>17</v>
      </c>
      <c r="D35" s="96" t="s">
        <v>3</v>
      </c>
      <c r="E35" s="97"/>
      <c r="F35" s="97" t="s">
        <v>27</v>
      </c>
      <c r="G35" s="98" t="s">
        <v>179</v>
      </c>
      <c r="H35" s="97"/>
      <c r="I35" s="96"/>
      <c r="J35" s="97"/>
      <c r="K35" s="99">
        <f>SUBTOTAL(9,K36:K56)</f>
        <v>0</v>
      </c>
      <c r="L35" s="100">
        <f>SUBTOTAL(9,L36:L56)</f>
        <v>0</v>
      </c>
      <c r="M35" s="100">
        <f>SUBTOTAL(9,M36:M56)</f>
        <v>0</v>
      </c>
      <c r="N35" s="100">
        <f>SUBTOTAL(9,N36:N56)</f>
        <v>0</v>
      </c>
      <c r="O35" s="100">
        <f>SUBTOTAL(9,O36:O56)</f>
        <v>0</v>
      </c>
      <c r="P35" s="101">
        <f>SUMPRODUCT(P36:P56,$H36:$H56)</f>
        <v>46.61035360101445</v>
      </c>
      <c r="Q35" s="101">
        <f>SUMPRODUCT(Q36:Q56,$H36:$H56)</f>
        <v>0</v>
      </c>
      <c r="R35" s="101">
        <f>SUMPRODUCT(R36:R56,$H36:$H56)</f>
        <v>129.75715656002643</v>
      </c>
      <c r="S35" s="100">
        <f>SUMPRODUCT(S36:S56,$H36:$H56)</f>
        <v>11415.82157487442</v>
      </c>
      <c r="T35" s="102">
        <f>SUMPRODUCT(T36:T56,$K36:$K56)/100</f>
        <v>0</v>
      </c>
      <c r="U35" s="102">
        <f>K35+T35</f>
        <v>0</v>
      </c>
      <c r="V35" s="93"/>
    </row>
    <row r="36" spans="1:22" ht="12.75" outlineLevel="2">
      <c r="A36" s="3"/>
      <c r="B36" s="110"/>
      <c r="C36" s="111"/>
      <c r="D36" s="112"/>
      <c r="E36" s="113" t="s">
        <v>181</v>
      </c>
      <c r="F36" s="114"/>
      <c r="G36" s="115"/>
      <c r="H36" s="114"/>
      <c r="I36" s="112"/>
      <c r="J36" s="114"/>
      <c r="K36" s="116"/>
      <c r="L36" s="117"/>
      <c r="M36" s="117"/>
      <c r="N36" s="117"/>
      <c r="O36" s="117"/>
      <c r="P36" s="118"/>
      <c r="Q36" s="118"/>
      <c r="R36" s="118"/>
      <c r="S36" s="118"/>
      <c r="T36" s="119"/>
      <c r="U36" s="119"/>
      <c r="V36" s="93"/>
    </row>
    <row r="37" spans="1:22" ht="12.75" outlineLevel="2">
      <c r="A37" s="3"/>
      <c r="B37" s="93"/>
      <c r="C37" s="93"/>
      <c r="D37" s="120" t="s">
        <v>4</v>
      </c>
      <c r="E37" s="121">
        <v>1</v>
      </c>
      <c r="F37" s="122" t="s">
        <v>80</v>
      </c>
      <c r="G37" s="123" t="s">
        <v>195</v>
      </c>
      <c r="H37" s="124">
        <v>18.234</v>
      </c>
      <c r="I37" s="125" t="s">
        <v>13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2.4533950000005302</v>
      </c>
      <c r="Q37" s="130">
        <v>0</v>
      </c>
      <c r="R37" s="130">
        <v>1.448000000000775</v>
      </c>
      <c r="S37" s="126">
        <v>126.49800000007097</v>
      </c>
      <c r="T37" s="131">
        <v>21</v>
      </c>
      <c r="U37" s="132">
        <f>K37*(T37+100)/100</f>
        <v>0</v>
      </c>
      <c r="V37" s="133"/>
    </row>
    <row r="38" spans="1:22" s="109" customFormat="1" ht="11.25" outlineLevel="2">
      <c r="A38" s="103"/>
      <c r="B38" s="103"/>
      <c r="C38" s="103"/>
      <c r="D38" s="103"/>
      <c r="E38" s="103"/>
      <c r="F38" s="103"/>
      <c r="G38" s="104" t="s">
        <v>185</v>
      </c>
      <c r="H38" s="103"/>
      <c r="I38" s="105"/>
      <c r="J38" s="103"/>
      <c r="K38" s="103"/>
      <c r="L38" s="106"/>
      <c r="M38" s="106"/>
      <c r="N38" s="106"/>
      <c r="O38" s="106"/>
      <c r="P38" s="107"/>
      <c r="Q38" s="103"/>
      <c r="R38" s="103"/>
      <c r="S38" s="103"/>
      <c r="T38" s="108"/>
      <c r="U38" s="108"/>
      <c r="V38" s="103"/>
    </row>
    <row r="39" spans="1:22" s="50" customFormat="1" ht="10.5" customHeight="1" outlineLevel="3">
      <c r="A39" s="134"/>
      <c r="B39" s="135"/>
      <c r="C39" s="135"/>
      <c r="D39" s="135"/>
      <c r="E39" s="135"/>
      <c r="F39" s="135"/>
      <c r="G39" s="135" t="s">
        <v>135</v>
      </c>
      <c r="H39" s="136">
        <v>18.234</v>
      </c>
      <c r="I39" s="137"/>
      <c r="J39" s="135"/>
      <c r="K39" s="135"/>
      <c r="L39" s="138"/>
      <c r="M39" s="138"/>
      <c r="N39" s="138"/>
      <c r="O39" s="138"/>
      <c r="P39" s="138"/>
      <c r="Q39" s="138"/>
      <c r="R39" s="138"/>
      <c r="S39" s="138"/>
      <c r="T39" s="139"/>
      <c r="U39" s="139"/>
      <c r="V39" s="135"/>
    </row>
    <row r="40" spans="1:22" ht="12.75" outlineLevel="2">
      <c r="A40" s="3"/>
      <c r="B40" s="93"/>
      <c r="C40" s="93"/>
      <c r="D40" s="120" t="s">
        <v>4</v>
      </c>
      <c r="E40" s="121">
        <v>2</v>
      </c>
      <c r="F40" s="122" t="s">
        <v>85</v>
      </c>
      <c r="G40" s="123" t="s">
        <v>206</v>
      </c>
      <c r="H40" s="124">
        <v>91.17</v>
      </c>
      <c r="I40" s="125" t="s">
        <v>12</v>
      </c>
      <c r="J40" s="126"/>
      <c r="K40" s="127">
        <f>H40*J40</f>
        <v>0</v>
      </c>
      <c r="L40" s="128">
        <f>IF(D40="S",K40,"")</f>
      </c>
      <c r="M40" s="129">
        <f>IF(OR(D40="P",D40="U"),K40,"")</f>
        <v>0</v>
      </c>
      <c r="N40" s="129">
        <f>IF(D40="H",K40,"")</f>
      </c>
      <c r="O40" s="129">
        <f>IF(D40="V",K40,"")</f>
      </c>
      <c r="P40" s="130">
        <v>0.0013999999999996363</v>
      </c>
      <c r="Q40" s="130">
        <v>0</v>
      </c>
      <c r="R40" s="130">
        <v>0.08099999999995333</v>
      </c>
      <c r="S40" s="126">
        <v>7.111499999995854</v>
      </c>
      <c r="T40" s="131">
        <v>21</v>
      </c>
      <c r="U40" s="132">
        <f>K40*(T40+100)/100</f>
        <v>0</v>
      </c>
      <c r="V40" s="133"/>
    </row>
    <row r="41" spans="1:22" s="109" customFormat="1" ht="11.25" outlineLevel="2">
      <c r="A41" s="103"/>
      <c r="B41" s="103"/>
      <c r="C41" s="103"/>
      <c r="D41" s="103"/>
      <c r="E41" s="103"/>
      <c r="F41" s="103"/>
      <c r="G41" s="104" t="s">
        <v>207</v>
      </c>
      <c r="H41" s="103"/>
      <c r="I41" s="105"/>
      <c r="J41" s="103"/>
      <c r="K41" s="103"/>
      <c r="L41" s="106"/>
      <c r="M41" s="106"/>
      <c r="N41" s="106"/>
      <c r="O41" s="106"/>
      <c r="P41" s="107"/>
      <c r="Q41" s="103"/>
      <c r="R41" s="103"/>
      <c r="S41" s="103"/>
      <c r="T41" s="108"/>
      <c r="U41" s="108"/>
      <c r="V41" s="103"/>
    </row>
    <row r="42" spans="1:22" s="50" customFormat="1" ht="10.5" customHeight="1" outlineLevel="3">
      <c r="A42" s="134"/>
      <c r="B42" s="135"/>
      <c r="C42" s="135"/>
      <c r="D42" s="135"/>
      <c r="E42" s="135"/>
      <c r="F42" s="135"/>
      <c r="G42" s="135" t="s">
        <v>47</v>
      </c>
      <c r="H42" s="136">
        <v>91.17</v>
      </c>
      <c r="I42" s="137"/>
      <c r="J42" s="135"/>
      <c r="K42" s="135"/>
      <c r="L42" s="138"/>
      <c r="M42" s="138"/>
      <c r="N42" s="138"/>
      <c r="O42" s="138"/>
      <c r="P42" s="138"/>
      <c r="Q42" s="138"/>
      <c r="R42" s="138"/>
      <c r="S42" s="138"/>
      <c r="T42" s="139"/>
      <c r="U42" s="139"/>
      <c r="V42" s="135"/>
    </row>
    <row r="43" spans="1:22" ht="12.75" outlineLevel="2">
      <c r="A43" s="3"/>
      <c r="B43" s="93"/>
      <c r="C43" s="93"/>
      <c r="D43" s="120" t="s">
        <v>4</v>
      </c>
      <c r="E43" s="121">
        <v>3</v>
      </c>
      <c r="F43" s="122" t="s">
        <v>81</v>
      </c>
      <c r="G43" s="123" t="s">
        <v>187</v>
      </c>
      <c r="H43" s="124">
        <v>121.56</v>
      </c>
      <c r="I43" s="125" t="s">
        <v>12</v>
      </c>
      <c r="J43" s="126"/>
      <c r="K43" s="127">
        <f>H43*J43</f>
        <v>0</v>
      </c>
      <c r="L43" s="128">
        <f>IF(D43="S",K43,"")</f>
      </c>
      <c r="M43" s="129">
        <f>IF(OR(D43="P",D43="U"),K43,"")</f>
        <v>0</v>
      </c>
      <c r="N43" s="129">
        <f>IF(D43="H",K43,"")</f>
      </c>
      <c r="O43" s="129">
        <f>IF(D43="V",K43,"")</f>
      </c>
      <c r="P43" s="130">
        <v>0.00519</v>
      </c>
      <c r="Q43" s="130">
        <v>0</v>
      </c>
      <c r="R43" s="130">
        <v>0</v>
      </c>
      <c r="S43" s="126">
        <v>0</v>
      </c>
      <c r="T43" s="131">
        <v>21</v>
      </c>
      <c r="U43" s="132">
        <f>K43*(T43+100)/100</f>
        <v>0</v>
      </c>
      <c r="V43" s="133"/>
    </row>
    <row r="44" spans="1:22" s="50" customFormat="1" ht="10.5" customHeight="1" outlineLevel="3">
      <c r="A44" s="134"/>
      <c r="B44" s="135"/>
      <c r="C44" s="135"/>
      <c r="D44" s="135"/>
      <c r="E44" s="135"/>
      <c r="F44" s="135"/>
      <c r="G44" s="135" t="s">
        <v>118</v>
      </c>
      <c r="H44" s="136">
        <v>121.56</v>
      </c>
      <c r="I44" s="137"/>
      <c r="J44" s="135"/>
      <c r="K44" s="135"/>
      <c r="L44" s="138"/>
      <c r="M44" s="138"/>
      <c r="N44" s="138"/>
      <c r="O44" s="138"/>
      <c r="P44" s="138"/>
      <c r="Q44" s="138"/>
      <c r="R44" s="138"/>
      <c r="S44" s="138"/>
      <c r="T44" s="139"/>
      <c r="U44" s="139"/>
      <c r="V44" s="135"/>
    </row>
    <row r="45" spans="1:22" ht="12.75" outlineLevel="2">
      <c r="A45" s="3"/>
      <c r="B45" s="93"/>
      <c r="C45" s="93"/>
      <c r="D45" s="120" t="s">
        <v>4</v>
      </c>
      <c r="E45" s="121">
        <v>4</v>
      </c>
      <c r="F45" s="122" t="s">
        <v>82</v>
      </c>
      <c r="G45" s="123" t="s">
        <v>190</v>
      </c>
      <c r="H45" s="124">
        <v>121.56</v>
      </c>
      <c r="I45" s="125" t="s">
        <v>12</v>
      </c>
      <c r="J45" s="126"/>
      <c r="K45" s="127">
        <f>H45*J45</f>
        <v>0</v>
      </c>
      <c r="L45" s="128">
        <f>IF(D45="S",K45,"")</f>
      </c>
      <c r="M45" s="129">
        <f>IF(OR(D45="P",D45="U"),K45,"")</f>
        <v>0</v>
      </c>
      <c r="N45" s="129">
        <f>IF(D45="H",K45,"")</f>
      </c>
      <c r="O45" s="129">
        <f>IF(D45="V",K45,"")</f>
      </c>
      <c r="P45" s="130">
        <v>0</v>
      </c>
      <c r="Q45" s="130">
        <v>0</v>
      </c>
      <c r="R45" s="130">
        <v>0.2400000000000091</v>
      </c>
      <c r="S45" s="126">
        <v>19.24800000000073</v>
      </c>
      <c r="T45" s="131">
        <v>21</v>
      </c>
      <c r="U45" s="132">
        <f>K45*(T45+100)/100</f>
        <v>0</v>
      </c>
      <c r="V45" s="133"/>
    </row>
    <row r="46" spans="1:22" ht="12.75" outlineLevel="2">
      <c r="A46" s="3"/>
      <c r="B46" s="93"/>
      <c r="C46" s="93"/>
      <c r="D46" s="120" t="s">
        <v>4</v>
      </c>
      <c r="E46" s="121">
        <v>5</v>
      </c>
      <c r="F46" s="122" t="s">
        <v>83</v>
      </c>
      <c r="G46" s="123" t="s">
        <v>203</v>
      </c>
      <c r="H46" s="124">
        <v>0.96329</v>
      </c>
      <c r="I46" s="125" t="s">
        <v>9</v>
      </c>
      <c r="J46" s="126"/>
      <c r="K46" s="127">
        <f>H46*J46</f>
        <v>0</v>
      </c>
      <c r="L46" s="128">
        <f>IF(D46="S",K46,"")</f>
      </c>
      <c r="M46" s="129">
        <f>IF(OR(D46="P",D46="U"),K46,"")</f>
        <v>0</v>
      </c>
      <c r="N46" s="129">
        <f>IF(D46="H",K46,"")</f>
      </c>
      <c r="O46" s="129">
        <f>IF(D46="V",K46,"")</f>
      </c>
      <c r="P46" s="130">
        <v>1.0515581399996485</v>
      </c>
      <c r="Q46" s="130">
        <v>0</v>
      </c>
      <c r="R46" s="130">
        <v>39.000000000010914</v>
      </c>
      <c r="S46" s="126">
        <v>3614.4304000010115</v>
      </c>
      <c r="T46" s="131">
        <v>21</v>
      </c>
      <c r="U46" s="132">
        <f>K46*(T46+100)/100</f>
        <v>0</v>
      </c>
      <c r="V46" s="133"/>
    </row>
    <row r="47" spans="1:22" s="109" customFormat="1" ht="22.5" outlineLevel="2">
      <c r="A47" s="103"/>
      <c r="B47" s="103"/>
      <c r="C47" s="103"/>
      <c r="D47" s="103"/>
      <c r="E47" s="103"/>
      <c r="F47" s="103"/>
      <c r="G47" s="104" t="s">
        <v>210</v>
      </c>
      <c r="H47" s="103"/>
      <c r="I47" s="105"/>
      <c r="J47" s="103"/>
      <c r="K47" s="103"/>
      <c r="L47" s="106"/>
      <c r="M47" s="106"/>
      <c r="N47" s="106"/>
      <c r="O47" s="106"/>
      <c r="P47" s="107"/>
      <c r="Q47" s="103"/>
      <c r="R47" s="103"/>
      <c r="S47" s="103"/>
      <c r="T47" s="108"/>
      <c r="U47" s="108"/>
      <c r="V47" s="103"/>
    </row>
    <row r="48" spans="1:22" s="50" customFormat="1" ht="10.5" customHeight="1" outlineLevel="3">
      <c r="A48" s="134"/>
      <c r="B48" s="135"/>
      <c r="C48" s="135"/>
      <c r="D48" s="135"/>
      <c r="E48" s="135"/>
      <c r="F48" s="135"/>
      <c r="G48" s="135" t="s">
        <v>137</v>
      </c>
      <c r="H48" s="136">
        <v>0.7797</v>
      </c>
      <c r="I48" s="137"/>
      <c r="J48" s="135"/>
      <c r="K48" s="135"/>
      <c r="L48" s="138"/>
      <c r="M48" s="138"/>
      <c r="N48" s="138"/>
      <c r="O48" s="138"/>
      <c r="P48" s="138"/>
      <c r="Q48" s="138"/>
      <c r="R48" s="138"/>
      <c r="S48" s="138"/>
      <c r="T48" s="139"/>
      <c r="U48" s="139"/>
      <c r="V48" s="135"/>
    </row>
    <row r="49" spans="1:22" s="50" customFormat="1" ht="10.5" customHeight="1" outlineLevel="3">
      <c r="A49" s="134"/>
      <c r="B49" s="135"/>
      <c r="C49" s="135"/>
      <c r="D49" s="135"/>
      <c r="E49" s="135"/>
      <c r="F49" s="135"/>
      <c r="G49" s="135" t="s">
        <v>150</v>
      </c>
      <c r="H49" s="136">
        <v>0</v>
      </c>
      <c r="I49" s="137"/>
      <c r="J49" s="135"/>
      <c r="K49" s="135"/>
      <c r="L49" s="138"/>
      <c r="M49" s="138"/>
      <c r="N49" s="138"/>
      <c r="O49" s="138"/>
      <c r="P49" s="138"/>
      <c r="Q49" s="138"/>
      <c r="R49" s="138"/>
      <c r="S49" s="138"/>
      <c r="T49" s="139"/>
      <c r="U49" s="139"/>
      <c r="V49" s="135"/>
    </row>
    <row r="50" spans="1:22" s="50" customFormat="1" ht="10.5" customHeight="1" outlineLevel="3">
      <c r="A50" s="134"/>
      <c r="B50" s="135"/>
      <c r="C50" s="135"/>
      <c r="D50" s="135"/>
      <c r="E50" s="135"/>
      <c r="F50" s="135"/>
      <c r="G50" s="135" t="s">
        <v>108</v>
      </c>
      <c r="H50" s="136">
        <v>0.1836</v>
      </c>
      <c r="I50" s="137"/>
      <c r="J50" s="135"/>
      <c r="K50" s="135"/>
      <c r="L50" s="138"/>
      <c r="M50" s="138"/>
      <c r="N50" s="138"/>
      <c r="O50" s="138"/>
      <c r="P50" s="138"/>
      <c r="Q50" s="138"/>
      <c r="R50" s="138"/>
      <c r="S50" s="138"/>
      <c r="T50" s="139"/>
      <c r="U50" s="139"/>
      <c r="V50" s="135"/>
    </row>
    <row r="51" spans="1:22" ht="25.5" outlineLevel="2">
      <c r="A51" s="3"/>
      <c r="B51" s="93"/>
      <c r="C51" s="93"/>
      <c r="D51" s="120" t="s">
        <v>4</v>
      </c>
      <c r="E51" s="121">
        <v>6</v>
      </c>
      <c r="F51" s="122" t="s">
        <v>96</v>
      </c>
      <c r="G51" s="123" t="s">
        <v>215</v>
      </c>
      <c r="H51" s="124">
        <v>60.8</v>
      </c>
      <c r="I51" s="125" t="s">
        <v>8</v>
      </c>
      <c r="J51" s="126"/>
      <c r="K51" s="127">
        <f>H51*J51</f>
        <v>0</v>
      </c>
      <c r="L51" s="128">
        <f>IF(D51="S",K51,"")</f>
      </c>
      <c r="M51" s="129">
        <f>IF(OR(D51="P",D51="U"),K51,"")</f>
        <v>0</v>
      </c>
      <c r="N51" s="129">
        <f>IF(D51="H",K51,"")</f>
      </c>
      <c r="O51" s="129">
        <f>IF(D51="V",K51,"")</f>
      </c>
      <c r="P51" s="130">
        <v>1.1880000000005565E-05</v>
      </c>
      <c r="Q51" s="130">
        <v>0</v>
      </c>
      <c r="R51" s="130">
        <v>0.4200000000000727</v>
      </c>
      <c r="S51" s="126">
        <v>37.80000000000655</v>
      </c>
      <c r="T51" s="131">
        <v>21</v>
      </c>
      <c r="U51" s="132">
        <f>K51*(T51+100)/100</f>
        <v>0</v>
      </c>
      <c r="V51" s="133"/>
    </row>
    <row r="52" spans="1:22" s="109" customFormat="1" ht="33.75" outlineLevel="2">
      <c r="A52" s="103"/>
      <c r="B52" s="103"/>
      <c r="C52" s="103"/>
      <c r="D52" s="103"/>
      <c r="E52" s="103"/>
      <c r="F52" s="103"/>
      <c r="G52" s="104" t="s">
        <v>225</v>
      </c>
      <c r="H52" s="103"/>
      <c r="I52" s="105"/>
      <c r="J52" s="103"/>
      <c r="K52" s="103"/>
      <c r="L52" s="106"/>
      <c r="M52" s="106"/>
      <c r="N52" s="106"/>
      <c r="O52" s="106"/>
      <c r="P52" s="107"/>
      <c r="Q52" s="103"/>
      <c r="R52" s="103"/>
      <c r="S52" s="103"/>
      <c r="T52" s="108"/>
      <c r="U52" s="108"/>
      <c r="V52" s="103"/>
    </row>
    <row r="53" spans="1:22" s="50" customFormat="1" ht="10.5" customHeight="1" outlineLevel="3">
      <c r="A53" s="134"/>
      <c r="B53" s="135"/>
      <c r="C53" s="135"/>
      <c r="D53" s="135"/>
      <c r="E53" s="135"/>
      <c r="F53" s="135"/>
      <c r="G53" s="135" t="s">
        <v>57</v>
      </c>
      <c r="H53" s="136">
        <v>60.8</v>
      </c>
      <c r="I53" s="137"/>
      <c r="J53" s="135"/>
      <c r="K53" s="135"/>
      <c r="L53" s="138"/>
      <c r="M53" s="138"/>
      <c r="N53" s="138"/>
      <c r="O53" s="138"/>
      <c r="P53" s="138"/>
      <c r="Q53" s="138"/>
      <c r="R53" s="138"/>
      <c r="S53" s="138"/>
      <c r="T53" s="139"/>
      <c r="U53" s="139"/>
      <c r="V53" s="135"/>
    </row>
    <row r="54" spans="1:22" ht="12.75" outlineLevel="2">
      <c r="A54" s="3"/>
      <c r="B54" s="93"/>
      <c r="C54" s="93"/>
      <c r="D54" s="120" t="s">
        <v>4</v>
      </c>
      <c r="E54" s="121">
        <v>7</v>
      </c>
      <c r="F54" s="122" t="s">
        <v>84</v>
      </c>
      <c r="G54" s="123" t="s">
        <v>204</v>
      </c>
      <c r="H54" s="124">
        <v>0.09789</v>
      </c>
      <c r="I54" s="125" t="s">
        <v>9</v>
      </c>
      <c r="J54" s="126"/>
      <c r="K54" s="127">
        <f>H54*J54</f>
        <v>0</v>
      </c>
      <c r="L54" s="128">
        <f>IF(D54="S",K54,"")</f>
      </c>
      <c r="M54" s="129">
        <f>IF(OR(D54="P",D54="U"),K54,"")</f>
        <v>0</v>
      </c>
      <c r="N54" s="129">
        <f>IF(D54="H",K54,"")</f>
      </c>
      <c r="O54" s="129">
        <f>IF(D54="V",K54,"")</f>
      </c>
      <c r="P54" s="130">
        <v>1.0515581399995348</v>
      </c>
      <c r="Q54" s="130">
        <v>0</v>
      </c>
      <c r="R54" s="130">
        <v>37.70400000000517</v>
      </c>
      <c r="S54" s="126">
        <v>3484.8304000004377</v>
      </c>
      <c r="T54" s="131">
        <v>21</v>
      </c>
      <c r="U54" s="132">
        <f>K54*(T54+100)/100</f>
        <v>0</v>
      </c>
      <c r="V54" s="133"/>
    </row>
    <row r="55" spans="1:22" s="109" customFormat="1" ht="22.5" outlineLevel="2">
      <c r="A55" s="103"/>
      <c r="B55" s="103"/>
      <c r="C55" s="103"/>
      <c r="D55" s="103"/>
      <c r="E55" s="103"/>
      <c r="F55" s="103"/>
      <c r="G55" s="104" t="s">
        <v>219</v>
      </c>
      <c r="H55" s="103"/>
      <c r="I55" s="105"/>
      <c r="J55" s="103"/>
      <c r="K55" s="103"/>
      <c r="L55" s="106"/>
      <c r="M55" s="106"/>
      <c r="N55" s="106"/>
      <c r="O55" s="106"/>
      <c r="P55" s="107"/>
      <c r="Q55" s="103"/>
      <c r="R55" s="103"/>
      <c r="S55" s="103"/>
      <c r="T55" s="108"/>
      <c r="U55" s="108"/>
      <c r="V55" s="103"/>
    </row>
    <row r="56" spans="1:22" s="50" customFormat="1" ht="10.5" customHeight="1" outlineLevel="3">
      <c r="A56" s="134"/>
      <c r="B56" s="135"/>
      <c r="C56" s="135"/>
      <c r="D56" s="135"/>
      <c r="E56" s="135"/>
      <c r="F56" s="135"/>
      <c r="G56" s="135" t="s">
        <v>151</v>
      </c>
      <c r="H56" s="136">
        <v>0.0979</v>
      </c>
      <c r="I56" s="137"/>
      <c r="J56" s="135"/>
      <c r="K56" s="135"/>
      <c r="L56" s="138"/>
      <c r="M56" s="138"/>
      <c r="N56" s="138"/>
      <c r="O56" s="138"/>
      <c r="P56" s="138"/>
      <c r="Q56" s="138"/>
      <c r="R56" s="138"/>
      <c r="S56" s="138"/>
      <c r="T56" s="139"/>
      <c r="U56" s="139"/>
      <c r="V56" s="135"/>
    </row>
    <row r="57" spans="1:22" ht="12.75" outlineLevel="1">
      <c r="A57" s="3"/>
      <c r="B57" s="94"/>
      <c r="C57" s="95" t="s">
        <v>18</v>
      </c>
      <c r="D57" s="96" t="s">
        <v>3</v>
      </c>
      <c r="E57" s="97"/>
      <c r="F57" s="97" t="s">
        <v>27</v>
      </c>
      <c r="G57" s="98" t="s">
        <v>177</v>
      </c>
      <c r="H57" s="97"/>
      <c r="I57" s="96"/>
      <c r="J57" s="97"/>
      <c r="K57" s="99">
        <f>SUBTOTAL(9,K58:K66)</f>
        <v>0</v>
      </c>
      <c r="L57" s="100">
        <f>SUBTOTAL(9,L58:L66)</f>
        <v>0</v>
      </c>
      <c r="M57" s="100">
        <f>SUBTOTAL(9,M58:M66)</f>
        <v>0</v>
      </c>
      <c r="N57" s="100">
        <f>SUBTOTAL(9,N58:N66)</f>
        <v>0</v>
      </c>
      <c r="O57" s="100">
        <f>SUBTOTAL(9,O58:O66)</f>
        <v>0</v>
      </c>
      <c r="P57" s="101">
        <f>SUMPRODUCT(P58:P66,$H58:$H66)</f>
        <v>22.710016000000007</v>
      </c>
      <c r="Q57" s="101">
        <f>SUMPRODUCT(Q58:Q66,$H58:$H66)</f>
        <v>0</v>
      </c>
      <c r="R57" s="101">
        <f>SUMPRODUCT(R58:R66,$H58:$H66)</f>
        <v>446.8799999999444</v>
      </c>
      <c r="S57" s="100">
        <f>SUMPRODUCT(S58:S66,$H58:$H66)</f>
        <v>48495.58783999444</v>
      </c>
      <c r="T57" s="102">
        <f>SUMPRODUCT(T58:T66,$K58:$K66)/100</f>
        <v>0</v>
      </c>
      <c r="U57" s="102">
        <f>K57+T57</f>
        <v>0</v>
      </c>
      <c r="V57" s="93"/>
    </row>
    <row r="58" spans="1:22" ht="12.75" outlineLevel="2">
      <c r="A58" s="3"/>
      <c r="B58" s="110"/>
      <c r="C58" s="111"/>
      <c r="D58" s="112"/>
      <c r="E58" s="113" t="s">
        <v>181</v>
      </c>
      <c r="F58" s="114"/>
      <c r="G58" s="115"/>
      <c r="H58" s="114"/>
      <c r="I58" s="112"/>
      <c r="J58" s="114"/>
      <c r="K58" s="116"/>
      <c r="L58" s="117"/>
      <c r="M58" s="117"/>
      <c r="N58" s="117"/>
      <c r="O58" s="117"/>
      <c r="P58" s="118"/>
      <c r="Q58" s="118"/>
      <c r="R58" s="118"/>
      <c r="S58" s="118"/>
      <c r="T58" s="119"/>
      <c r="U58" s="119"/>
      <c r="V58" s="93"/>
    </row>
    <row r="59" spans="1:22" ht="25.5" outlineLevel="2">
      <c r="A59" s="3"/>
      <c r="B59" s="93"/>
      <c r="C59" s="93"/>
      <c r="D59" s="120" t="s">
        <v>4</v>
      </c>
      <c r="E59" s="121">
        <v>1</v>
      </c>
      <c r="F59" s="122" t="s">
        <v>88</v>
      </c>
      <c r="G59" s="123" t="s">
        <v>214</v>
      </c>
      <c r="H59" s="124">
        <v>425.6</v>
      </c>
      <c r="I59" s="125" t="s">
        <v>12</v>
      </c>
      <c r="J59" s="126"/>
      <c r="K59" s="127">
        <f>H59*J59</f>
        <v>0</v>
      </c>
      <c r="L59" s="128">
        <f>IF(D59="S",K59,"")</f>
      </c>
      <c r="M59" s="129">
        <f>IF(OR(D59="P",D59="U"),K59,"")</f>
        <v>0</v>
      </c>
      <c r="N59" s="129">
        <f>IF(D59="H",K59,"")</f>
      </c>
      <c r="O59" s="129">
        <f>IF(D59="V",K59,"")</f>
      </c>
      <c r="P59" s="130">
        <v>0.05258</v>
      </c>
      <c r="Q59" s="130">
        <v>0</v>
      </c>
      <c r="R59" s="130">
        <v>0.91399999999976</v>
      </c>
      <c r="S59" s="126">
        <v>99.51619999997521</v>
      </c>
      <c r="T59" s="131">
        <v>21</v>
      </c>
      <c r="U59" s="132">
        <f>K59*(T59+100)/100</f>
        <v>0</v>
      </c>
      <c r="V59" s="133"/>
    </row>
    <row r="60" spans="1:22" s="109" customFormat="1" ht="11.25" outlineLevel="2">
      <c r="A60" s="103"/>
      <c r="B60" s="103"/>
      <c r="C60" s="103"/>
      <c r="D60" s="103"/>
      <c r="E60" s="103"/>
      <c r="F60" s="103"/>
      <c r="G60" s="104" t="s">
        <v>188</v>
      </c>
      <c r="H60" s="103"/>
      <c r="I60" s="105"/>
      <c r="J60" s="103"/>
      <c r="K60" s="103"/>
      <c r="L60" s="106"/>
      <c r="M60" s="106"/>
      <c r="N60" s="106"/>
      <c r="O60" s="106"/>
      <c r="P60" s="107"/>
      <c r="Q60" s="103"/>
      <c r="R60" s="103"/>
      <c r="S60" s="103"/>
      <c r="T60" s="108"/>
      <c r="U60" s="108"/>
      <c r="V60" s="103"/>
    </row>
    <row r="61" spans="1:22" s="50" customFormat="1" ht="10.5" customHeight="1" outlineLevel="3">
      <c r="A61" s="134"/>
      <c r="B61" s="135"/>
      <c r="C61" s="135"/>
      <c r="D61" s="135"/>
      <c r="E61" s="135"/>
      <c r="F61" s="135"/>
      <c r="G61" s="135" t="s">
        <v>76</v>
      </c>
      <c r="H61" s="136">
        <v>425.6</v>
      </c>
      <c r="I61" s="137"/>
      <c r="J61" s="135"/>
      <c r="K61" s="135"/>
      <c r="L61" s="138"/>
      <c r="M61" s="138"/>
      <c r="N61" s="138"/>
      <c r="O61" s="138"/>
      <c r="P61" s="138"/>
      <c r="Q61" s="138"/>
      <c r="R61" s="138"/>
      <c r="S61" s="138"/>
      <c r="T61" s="139"/>
      <c r="U61" s="139"/>
      <c r="V61" s="135"/>
    </row>
    <row r="62" spans="1:22" ht="12.75" outlineLevel="2">
      <c r="A62" s="3"/>
      <c r="B62" s="93"/>
      <c r="C62" s="93"/>
      <c r="D62" s="120" t="s">
        <v>4</v>
      </c>
      <c r="E62" s="121">
        <v>2</v>
      </c>
      <c r="F62" s="122" t="s">
        <v>87</v>
      </c>
      <c r="G62" s="123" t="s">
        <v>212</v>
      </c>
      <c r="H62" s="124">
        <v>425.6</v>
      </c>
      <c r="I62" s="125" t="s">
        <v>12</v>
      </c>
      <c r="J62" s="126"/>
      <c r="K62" s="127">
        <f>H62*J62</f>
        <v>0</v>
      </c>
      <c r="L62" s="128">
        <f>IF(D62="S",K62,"")</f>
      </c>
      <c r="M62" s="129">
        <f>IF(OR(D62="P",D62="U"),K62,"")</f>
        <v>0</v>
      </c>
      <c r="N62" s="129">
        <f>IF(D62="H",K62,"")</f>
      </c>
      <c r="O62" s="129">
        <f>IF(D62="V",K62,"")</f>
      </c>
      <c r="P62" s="130">
        <v>0.00013999999999995795</v>
      </c>
      <c r="Q62" s="130">
        <v>0</v>
      </c>
      <c r="R62" s="130">
        <v>0.003000000000000114</v>
      </c>
      <c r="S62" s="126">
        <v>0.24060000000000914</v>
      </c>
      <c r="T62" s="131">
        <v>21</v>
      </c>
      <c r="U62" s="132">
        <f>K62*(T62+100)/100</f>
        <v>0</v>
      </c>
      <c r="V62" s="133"/>
    </row>
    <row r="63" spans="1:22" s="50" customFormat="1" ht="10.5" customHeight="1" outlineLevel="3">
      <c r="A63" s="134"/>
      <c r="B63" s="135"/>
      <c r="C63" s="135"/>
      <c r="D63" s="135"/>
      <c r="E63" s="135"/>
      <c r="F63" s="135"/>
      <c r="G63" s="135" t="s">
        <v>44</v>
      </c>
      <c r="H63" s="136">
        <v>425.6</v>
      </c>
      <c r="I63" s="137"/>
      <c r="J63" s="135"/>
      <c r="K63" s="135"/>
      <c r="L63" s="138"/>
      <c r="M63" s="138"/>
      <c r="N63" s="138"/>
      <c r="O63" s="138"/>
      <c r="P63" s="138"/>
      <c r="Q63" s="138"/>
      <c r="R63" s="138"/>
      <c r="S63" s="138"/>
      <c r="T63" s="139"/>
      <c r="U63" s="139"/>
      <c r="V63" s="135"/>
    </row>
    <row r="64" spans="1:22" ht="25.5" outlineLevel="2">
      <c r="A64" s="3"/>
      <c r="B64" s="93"/>
      <c r="C64" s="93"/>
      <c r="D64" s="120" t="s">
        <v>4</v>
      </c>
      <c r="E64" s="121">
        <v>3</v>
      </c>
      <c r="F64" s="122" t="s">
        <v>86</v>
      </c>
      <c r="G64" s="123" t="s">
        <v>216</v>
      </c>
      <c r="H64" s="124">
        <v>425.6</v>
      </c>
      <c r="I64" s="125" t="s">
        <v>12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4.000000000002047E-05</v>
      </c>
      <c r="Q64" s="130">
        <v>0</v>
      </c>
      <c r="R64" s="130">
        <v>0.003000000000000114</v>
      </c>
      <c r="S64" s="126">
        <v>0.24060000000000914</v>
      </c>
      <c r="T64" s="131">
        <v>21</v>
      </c>
      <c r="U64" s="132">
        <f>K64*(T64+100)/100</f>
        <v>0</v>
      </c>
      <c r="V64" s="133"/>
    </row>
    <row r="65" spans="1:22" s="50" customFormat="1" ht="10.5" customHeight="1" outlineLevel="3">
      <c r="A65" s="134"/>
      <c r="B65" s="135"/>
      <c r="C65" s="135"/>
      <c r="D65" s="135"/>
      <c r="E65" s="135"/>
      <c r="F65" s="135"/>
      <c r="G65" s="135" t="s">
        <v>44</v>
      </c>
      <c r="H65" s="136">
        <v>425.6</v>
      </c>
      <c r="I65" s="137"/>
      <c r="J65" s="135"/>
      <c r="K65" s="135"/>
      <c r="L65" s="138"/>
      <c r="M65" s="138"/>
      <c r="N65" s="138"/>
      <c r="O65" s="138"/>
      <c r="P65" s="138"/>
      <c r="Q65" s="138"/>
      <c r="R65" s="138"/>
      <c r="S65" s="138"/>
      <c r="T65" s="139"/>
      <c r="U65" s="139"/>
      <c r="V65" s="135"/>
    </row>
    <row r="66" spans="1:22" ht="25.5" outlineLevel="2">
      <c r="A66" s="3"/>
      <c r="B66" s="93"/>
      <c r="C66" s="93"/>
      <c r="D66" s="120" t="s">
        <v>4</v>
      </c>
      <c r="E66" s="121">
        <v>4</v>
      </c>
      <c r="F66" s="122" t="s">
        <v>89</v>
      </c>
      <c r="G66" s="123" t="s">
        <v>217</v>
      </c>
      <c r="H66" s="124">
        <v>425.6</v>
      </c>
      <c r="I66" s="125" t="s">
        <v>12</v>
      </c>
      <c r="J66" s="126"/>
      <c r="K66" s="127">
        <f>H66*J66</f>
        <v>0</v>
      </c>
      <c r="L66" s="128">
        <f>IF(D66="S",K66,"")</f>
      </c>
      <c r="M66" s="129">
        <f>IF(OR(D66="P",D66="U"),K66,"")</f>
        <v>0</v>
      </c>
      <c r="N66" s="129">
        <f>IF(D66="H",K66,"")</f>
      </c>
      <c r="O66" s="129">
        <f>IF(D66="V",K66,"")</f>
      </c>
      <c r="P66" s="130">
        <v>0.0006000000000000228</v>
      </c>
      <c r="Q66" s="130">
        <v>0</v>
      </c>
      <c r="R66" s="130">
        <v>0.13000000000010914</v>
      </c>
      <c r="S66" s="126">
        <v>13.949000000011711</v>
      </c>
      <c r="T66" s="131">
        <v>21</v>
      </c>
      <c r="U66" s="132">
        <f>K66*(T66+100)/100</f>
        <v>0</v>
      </c>
      <c r="V66" s="133"/>
    </row>
    <row r="67" spans="1:22" ht="12.75" outlineLevel="1">
      <c r="A67" s="3"/>
      <c r="B67" s="94"/>
      <c r="C67" s="95" t="s">
        <v>19</v>
      </c>
      <c r="D67" s="96" t="s">
        <v>3</v>
      </c>
      <c r="E67" s="97"/>
      <c r="F67" s="97" t="s">
        <v>27</v>
      </c>
      <c r="G67" s="98" t="s">
        <v>166</v>
      </c>
      <c r="H67" s="97"/>
      <c r="I67" s="96"/>
      <c r="J67" s="97"/>
      <c r="K67" s="99">
        <f>SUBTOTAL(9,K68:K94)</f>
        <v>0</v>
      </c>
      <c r="L67" s="100">
        <f>SUBTOTAL(9,L68:L94)</f>
        <v>0</v>
      </c>
      <c r="M67" s="100">
        <f>SUBTOTAL(9,M68:M94)</f>
        <v>0</v>
      </c>
      <c r="N67" s="100">
        <f>SUBTOTAL(9,N68:N94)</f>
        <v>0</v>
      </c>
      <c r="O67" s="100">
        <f>SUBTOTAL(9,O68:O94)</f>
        <v>0</v>
      </c>
      <c r="P67" s="101">
        <f>SUMPRODUCT(P68:P94,$H68:$H94)</f>
        <v>0</v>
      </c>
      <c r="Q67" s="101">
        <f>SUMPRODUCT(Q68:Q94,$H68:$H94)</f>
        <v>62.71527749999999</v>
      </c>
      <c r="R67" s="101">
        <f>SUMPRODUCT(R68:R94,$H68:$H94)</f>
        <v>386.7221023800428</v>
      </c>
      <c r="S67" s="100">
        <f>SUMPRODUCT(S68:S94,$H68:$H94)</f>
        <v>33190.39873480574</v>
      </c>
      <c r="T67" s="102">
        <f>SUMPRODUCT(T68:T94,$K68:$K94)/100</f>
        <v>0</v>
      </c>
      <c r="U67" s="102">
        <f>K67+T67</f>
        <v>0</v>
      </c>
      <c r="V67" s="93"/>
    </row>
    <row r="68" spans="1:22" ht="12.75" outlineLevel="2">
      <c r="A68" s="3"/>
      <c r="B68" s="110"/>
      <c r="C68" s="111"/>
      <c r="D68" s="112"/>
      <c r="E68" s="113" t="s">
        <v>181</v>
      </c>
      <c r="F68" s="114"/>
      <c r="G68" s="115"/>
      <c r="H68" s="114"/>
      <c r="I68" s="112"/>
      <c r="J68" s="114"/>
      <c r="K68" s="116"/>
      <c r="L68" s="117"/>
      <c r="M68" s="117"/>
      <c r="N68" s="117"/>
      <c r="O68" s="117"/>
      <c r="P68" s="118"/>
      <c r="Q68" s="118"/>
      <c r="R68" s="118"/>
      <c r="S68" s="118"/>
      <c r="T68" s="119"/>
      <c r="U68" s="119"/>
      <c r="V68" s="93"/>
    </row>
    <row r="69" spans="1:22" ht="12.75" outlineLevel="2">
      <c r="A69" s="3"/>
      <c r="B69" s="93"/>
      <c r="C69" s="93"/>
      <c r="D69" s="120" t="s">
        <v>4</v>
      </c>
      <c r="E69" s="121">
        <v>1</v>
      </c>
      <c r="F69" s="122" t="s">
        <v>91</v>
      </c>
      <c r="G69" s="123" t="s">
        <v>199</v>
      </c>
      <c r="H69" s="124">
        <v>270.75</v>
      </c>
      <c r="I69" s="125" t="s">
        <v>12</v>
      </c>
      <c r="J69" s="126"/>
      <c r="K69" s="127">
        <f>H69*J69</f>
        <v>0</v>
      </c>
      <c r="L69" s="128">
        <f>IF(D69="S",K69,"")</f>
      </c>
      <c r="M69" s="129">
        <f>IF(OR(D69="P",D69="U"),K69,"")</f>
        <v>0</v>
      </c>
      <c r="N69" s="129">
        <f>IF(D69="H",K69,"")</f>
      </c>
      <c r="O69" s="129">
        <f>IF(D69="V",K69,"")</f>
      </c>
      <c r="P69" s="130">
        <v>0</v>
      </c>
      <c r="Q69" s="130">
        <v>0.05117</v>
      </c>
      <c r="R69" s="130">
        <v>0.2290000000000276</v>
      </c>
      <c r="S69" s="126">
        <v>18.365800000002217</v>
      </c>
      <c r="T69" s="131">
        <v>21</v>
      </c>
      <c r="U69" s="132">
        <f>K69*(T69+100)/100</f>
        <v>0</v>
      </c>
      <c r="V69" s="133"/>
    </row>
    <row r="70" spans="1:22" s="50" customFormat="1" ht="10.5" customHeight="1" outlineLevel="3">
      <c r="A70" s="134"/>
      <c r="B70" s="135"/>
      <c r="C70" s="135"/>
      <c r="D70" s="135"/>
      <c r="E70" s="135"/>
      <c r="F70" s="135"/>
      <c r="G70" s="135" t="s">
        <v>73</v>
      </c>
      <c r="H70" s="136">
        <v>118.75</v>
      </c>
      <c r="I70" s="137"/>
      <c r="J70" s="135"/>
      <c r="K70" s="135"/>
      <c r="L70" s="138"/>
      <c r="M70" s="138"/>
      <c r="N70" s="138"/>
      <c r="O70" s="138"/>
      <c r="P70" s="138"/>
      <c r="Q70" s="138"/>
      <c r="R70" s="138"/>
      <c r="S70" s="138"/>
      <c r="T70" s="139"/>
      <c r="U70" s="139"/>
      <c r="V70" s="135"/>
    </row>
    <row r="71" spans="1:22" s="50" customFormat="1" ht="10.5" customHeight="1" outlineLevel="3">
      <c r="A71" s="134"/>
      <c r="B71" s="135"/>
      <c r="C71" s="135"/>
      <c r="D71" s="135"/>
      <c r="E71" s="135"/>
      <c r="F71" s="135"/>
      <c r="G71" s="135" t="s">
        <v>64</v>
      </c>
      <c r="H71" s="136">
        <v>11.4</v>
      </c>
      <c r="I71" s="137"/>
      <c r="J71" s="135"/>
      <c r="K71" s="135"/>
      <c r="L71" s="138"/>
      <c r="M71" s="138"/>
      <c r="N71" s="138"/>
      <c r="O71" s="138"/>
      <c r="P71" s="138"/>
      <c r="Q71" s="138"/>
      <c r="R71" s="138"/>
      <c r="S71" s="138"/>
      <c r="T71" s="139"/>
      <c r="U71" s="139"/>
      <c r="V71" s="135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62</v>
      </c>
      <c r="H72" s="136">
        <v>2.375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s="50" customFormat="1" ht="10.5" customHeight="1" outlineLevel="3">
      <c r="A73" s="134"/>
      <c r="B73" s="135"/>
      <c r="C73" s="135"/>
      <c r="D73" s="135"/>
      <c r="E73" s="135"/>
      <c r="F73" s="135"/>
      <c r="G73" s="135" t="s">
        <v>63</v>
      </c>
      <c r="H73" s="136">
        <v>2.565</v>
      </c>
      <c r="I73" s="137"/>
      <c r="J73" s="135"/>
      <c r="K73" s="135"/>
      <c r="L73" s="138"/>
      <c r="M73" s="138"/>
      <c r="N73" s="138"/>
      <c r="O73" s="138"/>
      <c r="P73" s="138"/>
      <c r="Q73" s="138"/>
      <c r="R73" s="138"/>
      <c r="S73" s="138"/>
      <c r="T73" s="139"/>
      <c r="U73" s="139"/>
      <c r="V73" s="135"/>
    </row>
    <row r="74" spans="1:22" s="50" customFormat="1" ht="10.5" customHeight="1" outlineLevel="3">
      <c r="A74" s="134"/>
      <c r="B74" s="135"/>
      <c r="C74" s="135"/>
      <c r="D74" s="135"/>
      <c r="E74" s="135"/>
      <c r="F74" s="135"/>
      <c r="G74" s="135" t="s">
        <v>112</v>
      </c>
      <c r="H74" s="136">
        <v>26.125</v>
      </c>
      <c r="I74" s="137"/>
      <c r="J74" s="135"/>
      <c r="K74" s="135"/>
      <c r="L74" s="138"/>
      <c r="M74" s="138"/>
      <c r="N74" s="138"/>
      <c r="O74" s="138"/>
      <c r="P74" s="138"/>
      <c r="Q74" s="138"/>
      <c r="R74" s="138"/>
      <c r="S74" s="138"/>
      <c r="T74" s="139"/>
      <c r="U74" s="139"/>
      <c r="V74" s="135"/>
    </row>
    <row r="75" spans="1:22" s="50" customFormat="1" ht="10.5" customHeight="1" outlineLevel="3">
      <c r="A75" s="134"/>
      <c r="B75" s="135"/>
      <c r="C75" s="135"/>
      <c r="D75" s="135"/>
      <c r="E75" s="135"/>
      <c r="F75" s="135"/>
      <c r="G75" s="135" t="s">
        <v>111</v>
      </c>
      <c r="H75" s="136">
        <v>17.1</v>
      </c>
      <c r="I75" s="137"/>
      <c r="J75" s="135"/>
      <c r="K75" s="135"/>
      <c r="L75" s="138"/>
      <c r="M75" s="138"/>
      <c r="N75" s="138"/>
      <c r="O75" s="138"/>
      <c r="P75" s="138"/>
      <c r="Q75" s="138"/>
      <c r="R75" s="138"/>
      <c r="S75" s="138"/>
      <c r="T75" s="139"/>
      <c r="U75" s="139"/>
      <c r="V75" s="135"/>
    </row>
    <row r="76" spans="1:22" s="50" customFormat="1" ht="10.5" customHeight="1" outlineLevel="3">
      <c r="A76" s="134"/>
      <c r="B76" s="135"/>
      <c r="C76" s="135"/>
      <c r="D76" s="135"/>
      <c r="E76" s="135"/>
      <c r="F76" s="135"/>
      <c r="G76" s="135" t="s">
        <v>117</v>
      </c>
      <c r="H76" s="136">
        <v>85.595</v>
      </c>
      <c r="I76" s="137"/>
      <c r="J76" s="135"/>
      <c r="K76" s="135"/>
      <c r="L76" s="138"/>
      <c r="M76" s="138"/>
      <c r="N76" s="138"/>
      <c r="O76" s="138"/>
      <c r="P76" s="138"/>
      <c r="Q76" s="138"/>
      <c r="R76" s="138"/>
      <c r="S76" s="138"/>
      <c r="T76" s="139"/>
      <c r="U76" s="139"/>
      <c r="V76" s="135"/>
    </row>
    <row r="77" spans="1:22" s="50" customFormat="1" ht="10.5" customHeight="1" outlineLevel="3">
      <c r="A77" s="134"/>
      <c r="B77" s="135"/>
      <c r="C77" s="135"/>
      <c r="D77" s="135"/>
      <c r="E77" s="135"/>
      <c r="F77" s="135"/>
      <c r="G77" s="135" t="s">
        <v>67</v>
      </c>
      <c r="H77" s="136">
        <v>6.84</v>
      </c>
      <c r="I77" s="137"/>
      <c r="J77" s="135"/>
      <c r="K77" s="135"/>
      <c r="L77" s="138"/>
      <c r="M77" s="138"/>
      <c r="N77" s="138"/>
      <c r="O77" s="138"/>
      <c r="P77" s="138"/>
      <c r="Q77" s="138"/>
      <c r="R77" s="138"/>
      <c r="S77" s="138"/>
      <c r="T77" s="139"/>
      <c r="U77" s="139"/>
      <c r="V77" s="135"/>
    </row>
    <row r="78" spans="1:22" ht="25.5" outlineLevel="2">
      <c r="A78" s="3"/>
      <c r="B78" s="93"/>
      <c r="C78" s="93"/>
      <c r="D78" s="120" t="s">
        <v>4</v>
      </c>
      <c r="E78" s="121">
        <v>2</v>
      </c>
      <c r="F78" s="122" t="s">
        <v>92</v>
      </c>
      <c r="G78" s="123" t="s">
        <v>220</v>
      </c>
      <c r="H78" s="124">
        <v>8.505</v>
      </c>
      <c r="I78" s="125" t="s">
        <v>13</v>
      </c>
      <c r="J78" s="126"/>
      <c r="K78" s="127">
        <f>H78*J78</f>
        <v>0</v>
      </c>
      <c r="L78" s="128">
        <f>IF(D78="S",K78,"")</f>
      </c>
      <c r="M78" s="129">
        <f>IF(OR(D78="P",D78="U"),K78,"")</f>
        <v>0</v>
      </c>
      <c r="N78" s="129">
        <f>IF(D78="H",K78,"")</f>
      </c>
      <c r="O78" s="129">
        <f>IF(D78="V",K78,"")</f>
      </c>
      <c r="P78" s="130">
        <v>0</v>
      </c>
      <c r="Q78" s="130">
        <v>1.8</v>
      </c>
      <c r="R78" s="130">
        <v>4.035000000001673</v>
      </c>
      <c r="S78" s="126">
        <v>352.0270000001484</v>
      </c>
      <c r="T78" s="131">
        <v>21</v>
      </c>
      <c r="U78" s="132">
        <f>K78*(T78+100)/100</f>
        <v>0</v>
      </c>
      <c r="V78" s="133"/>
    </row>
    <row r="79" spans="1:22" s="50" customFormat="1" ht="10.5" customHeight="1" outlineLevel="3">
      <c r="A79" s="134"/>
      <c r="B79" s="135"/>
      <c r="C79" s="135"/>
      <c r="D79" s="135"/>
      <c r="E79" s="135"/>
      <c r="F79" s="135"/>
      <c r="G79" s="135" t="s">
        <v>138</v>
      </c>
      <c r="H79" s="136">
        <v>8.505</v>
      </c>
      <c r="I79" s="137"/>
      <c r="J79" s="135"/>
      <c r="K79" s="135"/>
      <c r="L79" s="138"/>
      <c r="M79" s="138"/>
      <c r="N79" s="138"/>
      <c r="O79" s="138"/>
      <c r="P79" s="138"/>
      <c r="Q79" s="138"/>
      <c r="R79" s="138"/>
      <c r="S79" s="138"/>
      <c r="T79" s="139"/>
      <c r="U79" s="139"/>
      <c r="V79" s="135"/>
    </row>
    <row r="80" spans="1:22" ht="12.75" outlineLevel="2">
      <c r="A80" s="3"/>
      <c r="B80" s="93"/>
      <c r="C80" s="93"/>
      <c r="D80" s="120" t="s">
        <v>4</v>
      </c>
      <c r="E80" s="121">
        <v>3</v>
      </c>
      <c r="F80" s="122" t="s">
        <v>93</v>
      </c>
      <c r="G80" s="123" t="s">
        <v>202</v>
      </c>
      <c r="H80" s="124">
        <v>12.825</v>
      </c>
      <c r="I80" s="125" t="s">
        <v>13</v>
      </c>
      <c r="J80" s="126"/>
      <c r="K80" s="127">
        <f>H80*J80</f>
        <v>0</v>
      </c>
      <c r="L80" s="128">
        <f>IF(D80="S",K80,"")</f>
      </c>
      <c r="M80" s="129">
        <f>IF(OR(D80="P",D80="U"),K80,"")</f>
        <v>0</v>
      </c>
      <c r="N80" s="129">
        <f>IF(D80="H",K80,"")</f>
      </c>
      <c r="O80" s="129">
        <f>IF(D80="V",K80,"")</f>
      </c>
      <c r="P80" s="130">
        <v>0</v>
      </c>
      <c r="Q80" s="130">
        <v>2.4</v>
      </c>
      <c r="R80" s="130">
        <v>14.752000000002226</v>
      </c>
      <c r="S80" s="126">
        <v>1314.9694000001957</v>
      </c>
      <c r="T80" s="131">
        <v>21</v>
      </c>
      <c r="U80" s="132">
        <f>K80*(T80+100)/100</f>
        <v>0</v>
      </c>
      <c r="V80" s="133"/>
    </row>
    <row r="81" spans="1:22" s="50" customFormat="1" ht="10.5" customHeight="1" outlineLevel="3">
      <c r="A81" s="134"/>
      <c r="B81" s="135"/>
      <c r="C81" s="135"/>
      <c r="D81" s="135"/>
      <c r="E81" s="135"/>
      <c r="F81" s="135"/>
      <c r="G81" s="135" t="s">
        <v>134</v>
      </c>
      <c r="H81" s="136">
        <v>5.625</v>
      </c>
      <c r="I81" s="137"/>
      <c r="J81" s="135"/>
      <c r="K81" s="135"/>
      <c r="L81" s="138"/>
      <c r="M81" s="138"/>
      <c r="N81" s="138"/>
      <c r="O81" s="138"/>
      <c r="P81" s="138"/>
      <c r="Q81" s="138"/>
      <c r="R81" s="138"/>
      <c r="S81" s="138"/>
      <c r="T81" s="139"/>
      <c r="U81" s="139"/>
      <c r="V81" s="135"/>
    </row>
    <row r="82" spans="1:22" s="50" customFormat="1" ht="10.5" customHeight="1" outlineLevel="3">
      <c r="A82" s="134"/>
      <c r="B82" s="135"/>
      <c r="C82" s="135"/>
      <c r="D82" s="135"/>
      <c r="E82" s="135"/>
      <c r="F82" s="135"/>
      <c r="G82" s="135" t="s">
        <v>129</v>
      </c>
      <c r="H82" s="136">
        <v>0.54</v>
      </c>
      <c r="I82" s="137"/>
      <c r="J82" s="135"/>
      <c r="K82" s="135"/>
      <c r="L82" s="138"/>
      <c r="M82" s="138"/>
      <c r="N82" s="138"/>
      <c r="O82" s="138"/>
      <c r="P82" s="138"/>
      <c r="Q82" s="138"/>
      <c r="R82" s="138"/>
      <c r="S82" s="138"/>
      <c r="T82" s="139"/>
      <c r="U82" s="139"/>
      <c r="V82" s="135"/>
    </row>
    <row r="83" spans="1:22" s="50" customFormat="1" ht="10.5" customHeight="1" outlineLevel="3">
      <c r="A83" s="134"/>
      <c r="B83" s="135"/>
      <c r="C83" s="135"/>
      <c r="D83" s="135"/>
      <c r="E83" s="135"/>
      <c r="F83" s="135"/>
      <c r="G83" s="135" t="s">
        <v>127</v>
      </c>
      <c r="H83" s="136">
        <v>0.1125</v>
      </c>
      <c r="I83" s="137"/>
      <c r="J83" s="135"/>
      <c r="K83" s="135"/>
      <c r="L83" s="138"/>
      <c r="M83" s="138"/>
      <c r="N83" s="138"/>
      <c r="O83" s="138"/>
      <c r="P83" s="138"/>
      <c r="Q83" s="138"/>
      <c r="R83" s="138"/>
      <c r="S83" s="138"/>
      <c r="T83" s="139"/>
      <c r="U83" s="139"/>
      <c r="V83" s="135"/>
    </row>
    <row r="84" spans="1:22" s="50" customFormat="1" ht="10.5" customHeight="1" outlineLevel="3">
      <c r="A84" s="134"/>
      <c r="B84" s="135"/>
      <c r="C84" s="135"/>
      <c r="D84" s="135"/>
      <c r="E84" s="135"/>
      <c r="F84" s="135"/>
      <c r="G84" s="135" t="s">
        <v>128</v>
      </c>
      <c r="H84" s="136">
        <v>0.1215</v>
      </c>
      <c r="I84" s="137"/>
      <c r="J84" s="135"/>
      <c r="K84" s="135"/>
      <c r="L84" s="138"/>
      <c r="M84" s="138"/>
      <c r="N84" s="138"/>
      <c r="O84" s="138"/>
      <c r="P84" s="138"/>
      <c r="Q84" s="138"/>
      <c r="R84" s="138"/>
      <c r="S84" s="138"/>
      <c r="T84" s="139"/>
      <c r="U84" s="139"/>
      <c r="V84" s="135"/>
    </row>
    <row r="85" spans="1:22" s="50" customFormat="1" ht="10.5" customHeight="1" outlineLevel="3">
      <c r="A85" s="134"/>
      <c r="B85" s="135"/>
      <c r="C85" s="135"/>
      <c r="D85" s="135"/>
      <c r="E85" s="135"/>
      <c r="F85" s="135"/>
      <c r="G85" s="135" t="s">
        <v>140</v>
      </c>
      <c r="H85" s="136">
        <v>1.2375</v>
      </c>
      <c r="I85" s="137"/>
      <c r="J85" s="135"/>
      <c r="K85" s="135"/>
      <c r="L85" s="138"/>
      <c r="M85" s="138"/>
      <c r="N85" s="138"/>
      <c r="O85" s="138"/>
      <c r="P85" s="138"/>
      <c r="Q85" s="138"/>
      <c r="R85" s="138"/>
      <c r="S85" s="138"/>
      <c r="T85" s="139"/>
      <c r="U85" s="139"/>
      <c r="V85" s="135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139</v>
      </c>
      <c r="H86" s="136">
        <v>0.81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142</v>
      </c>
      <c r="H87" s="136">
        <v>4.0545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s="50" customFormat="1" ht="10.5" customHeight="1" outlineLevel="3">
      <c r="A88" s="134"/>
      <c r="B88" s="135"/>
      <c r="C88" s="135"/>
      <c r="D88" s="135"/>
      <c r="E88" s="135"/>
      <c r="F88" s="135"/>
      <c r="G88" s="135" t="s">
        <v>131</v>
      </c>
      <c r="H88" s="136">
        <v>0.324</v>
      </c>
      <c r="I88" s="137"/>
      <c r="J88" s="135"/>
      <c r="K88" s="135"/>
      <c r="L88" s="138"/>
      <c r="M88" s="138"/>
      <c r="N88" s="138"/>
      <c r="O88" s="138"/>
      <c r="P88" s="138"/>
      <c r="Q88" s="138"/>
      <c r="R88" s="138"/>
      <c r="S88" s="138"/>
      <c r="T88" s="139"/>
      <c r="U88" s="139"/>
      <c r="V88" s="135"/>
    </row>
    <row r="89" spans="1:22" ht="12.75" outlineLevel="2">
      <c r="A89" s="3"/>
      <c r="B89" s="93"/>
      <c r="C89" s="93"/>
      <c r="D89" s="120" t="s">
        <v>4</v>
      </c>
      <c r="E89" s="121">
        <v>4</v>
      </c>
      <c r="F89" s="122" t="s">
        <v>94</v>
      </c>
      <c r="G89" s="123" t="s">
        <v>200</v>
      </c>
      <c r="H89" s="124">
        <v>285</v>
      </c>
      <c r="I89" s="125" t="s">
        <v>33</v>
      </c>
      <c r="J89" s="126"/>
      <c r="K89" s="127">
        <f aca="true" t="shared" si="2" ref="K89:K94">H89*J89</f>
        <v>0</v>
      </c>
      <c r="L89" s="128">
        <f aca="true" t="shared" si="3" ref="L89:L94">IF(D89="S",K89,"")</f>
      </c>
      <c r="M89" s="129">
        <f aca="true" t="shared" si="4" ref="M89:M94">IF(OR(D89="P",D89="U"),K89,"")</f>
        <v>0</v>
      </c>
      <c r="N89" s="129">
        <f aca="true" t="shared" si="5" ref="N89:N94">IF(D89="H",K89,"")</f>
      </c>
      <c r="O89" s="129">
        <f aca="true" t="shared" si="6" ref="O89:O94">IF(D89="V",K89,"")</f>
      </c>
      <c r="P89" s="130">
        <v>0</v>
      </c>
      <c r="Q89" s="130">
        <v>0</v>
      </c>
      <c r="R89" s="130">
        <v>0.040000000000020464</v>
      </c>
      <c r="S89" s="126">
        <v>3.208000000001641</v>
      </c>
      <c r="T89" s="131">
        <v>21</v>
      </c>
      <c r="U89" s="132">
        <f aca="true" t="shared" si="7" ref="U89:U94">K89*(T89+100)/100</f>
        <v>0</v>
      </c>
      <c r="V89" s="133"/>
    </row>
    <row r="90" spans="1:22" ht="12.75" outlineLevel="2">
      <c r="A90" s="3"/>
      <c r="B90" s="93"/>
      <c r="C90" s="93"/>
      <c r="D90" s="120" t="s">
        <v>4</v>
      </c>
      <c r="E90" s="121">
        <v>5</v>
      </c>
      <c r="F90" s="122" t="s">
        <v>95</v>
      </c>
      <c r="G90" s="123" t="s">
        <v>191</v>
      </c>
      <c r="H90" s="124">
        <v>63</v>
      </c>
      <c r="I90" s="125" t="s">
        <v>33</v>
      </c>
      <c r="J90" s="126"/>
      <c r="K90" s="127">
        <f t="shared" si="2"/>
        <v>0</v>
      </c>
      <c r="L90" s="128">
        <f t="shared" si="3"/>
      </c>
      <c r="M90" s="129">
        <f t="shared" si="4"/>
        <v>0</v>
      </c>
      <c r="N90" s="129">
        <f t="shared" si="5"/>
      </c>
      <c r="O90" s="129">
        <f t="shared" si="6"/>
      </c>
      <c r="P90" s="130">
        <v>0</v>
      </c>
      <c r="Q90" s="130">
        <v>0.044</v>
      </c>
      <c r="R90" s="130">
        <v>0</v>
      </c>
      <c r="S90" s="126">
        <v>0</v>
      </c>
      <c r="T90" s="131">
        <v>21</v>
      </c>
      <c r="U90" s="132">
        <f t="shared" si="7"/>
        <v>0</v>
      </c>
      <c r="V90" s="133"/>
    </row>
    <row r="91" spans="1:22" ht="12.75" outlineLevel="2">
      <c r="A91" s="3"/>
      <c r="B91" s="93"/>
      <c r="C91" s="93"/>
      <c r="D91" s="120" t="s">
        <v>6</v>
      </c>
      <c r="E91" s="121">
        <v>6</v>
      </c>
      <c r="F91" s="122" t="s">
        <v>99</v>
      </c>
      <c r="G91" s="123" t="s">
        <v>209</v>
      </c>
      <c r="H91" s="124">
        <v>62.71527749999999</v>
      </c>
      <c r="I91" s="125" t="s">
        <v>9</v>
      </c>
      <c r="J91" s="126"/>
      <c r="K91" s="127">
        <f t="shared" si="2"/>
        <v>0</v>
      </c>
      <c r="L91" s="128">
        <f t="shared" si="3"/>
      </c>
      <c r="M91" s="129">
        <f t="shared" si="4"/>
        <v>0</v>
      </c>
      <c r="N91" s="129">
        <f t="shared" si="5"/>
      </c>
      <c r="O91" s="129">
        <f t="shared" si="6"/>
      </c>
      <c r="P91" s="130">
        <v>0</v>
      </c>
      <c r="Q91" s="130">
        <v>0</v>
      </c>
      <c r="R91" s="130">
        <v>0.9420000000000073</v>
      </c>
      <c r="S91" s="126">
        <v>78.0918000000006</v>
      </c>
      <c r="T91" s="131">
        <v>21</v>
      </c>
      <c r="U91" s="132">
        <f t="shared" si="7"/>
        <v>0</v>
      </c>
      <c r="V91" s="133"/>
    </row>
    <row r="92" spans="1:22" ht="12.75" outlineLevel="2">
      <c r="A92" s="3"/>
      <c r="B92" s="93"/>
      <c r="C92" s="93"/>
      <c r="D92" s="120" t="s">
        <v>6</v>
      </c>
      <c r="E92" s="121">
        <v>7</v>
      </c>
      <c r="F92" s="122" t="s">
        <v>97</v>
      </c>
      <c r="G92" s="123" t="s">
        <v>180</v>
      </c>
      <c r="H92" s="124">
        <v>62.71527749999999</v>
      </c>
      <c r="I92" s="125" t="s">
        <v>9</v>
      </c>
      <c r="J92" s="126"/>
      <c r="K92" s="127">
        <f t="shared" si="2"/>
        <v>0</v>
      </c>
      <c r="L92" s="128">
        <f t="shared" si="3"/>
      </c>
      <c r="M92" s="129">
        <f t="shared" si="4"/>
        <v>0</v>
      </c>
      <c r="N92" s="129">
        <f t="shared" si="5"/>
      </c>
      <c r="O92" s="129">
        <f t="shared" si="6"/>
      </c>
      <c r="P92" s="130">
        <v>0</v>
      </c>
      <c r="Q92" s="130">
        <v>0</v>
      </c>
      <c r="R92" s="130">
        <v>0.4899999999997818</v>
      </c>
      <c r="S92" s="126">
        <v>40.62099999998191</v>
      </c>
      <c r="T92" s="131">
        <v>21</v>
      </c>
      <c r="U92" s="132">
        <f t="shared" si="7"/>
        <v>0</v>
      </c>
      <c r="V92" s="133"/>
    </row>
    <row r="93" spans="1:22" ht="12.75" outlineLevel="2">
      <c r="A93" s="3"/>
      <c r="B93" s="93"/>
      <c r="C93" s="93"/>
      <c r="D93" s="120" t="s">
        <v>6</v>
      </c>
      <c r="E93" s="121">
        <v>8</v>
      </c>
      <c r="F93" s="122" t="s">
        <v>98</v>
      </c>
      <c r="G93" s="123" t="s">
        <v>205</v>
      </c>
      <c r="H93" s="124">
        <v>752.5833299999999</v>
      </c>
      <c r="I93" s="125" t="s">
        <v>9</v>
      </c>
      <c r="J93" s="126"/>
      <c r="K93" s="127">
        <f t="shared" si="2"/>
        <v>0</v>
      </c>
      <c r="L93" s="128">
        <f t="shared" si="3"/>
      </c>
      <c r="M93" s="129">
        <f t="shared" si="4"/>
        <v>0</v>
      </c>
      <c r="N93" s="129">
        <f t="shared" si="5"/>
      </c>
      <c r="O93" s="129">
        <f t="shared" si="6"/>
      </c>
      <c r="P93" s="130">
        <v>0</v>
      </c>
      <c r="Q93" s="130">
        <v>0</v>
      </c>
      <c r="R93" s="130">
        <v>0</v>
      </c>
      <c r="S93" s="126">
        <v>0</v>
      </c>
      <c r="T93" s="131">
        <v>21</v>
      </c>
      <c r="U93" s="132">
        <f t="shared" si="7"/>
        <v>0</v>
      </c>
      <c r="V93" s="133"/>
    </row>
    <row r="94" spans="1:22" ht="12.75" outlineLevel="2">
      <c r="A94" s="3"/>
      <c r="B94" s="93"/>
      <c r="C94" s="93"/>
      <c r="D94" s="120" t="s">
        <v>6</v>
      </c>
      <c r="E94" s="121">
        <v>9</v>
      </c>
      <c r="F94" s="122" t="s">
        <v>100</v>
      </c>
      <c r="G94" s="123" t="s">
        <v>161</v>
      </c>
      <c r="H94" s="124">
        <v>62.71527749999999</v>
      </c>
      <c r="I94" s="125" t="s">
        <v>9</v>
      </c>
      <c r="J94" s="126"/>
      <c r="K94" s="127">
        <f t="shared" si="2"/>
        <v>0</v>
      </c>
      <c r="L94" s="128">
        <f t="shared" si="3"/>
      </c>
      <c r="M94" s="129">
        <f t="shared" si="4"/>
        <v>0</v>
      </c>
      <c r="N94" s="129">
        <f t="shared" si="5"/>
      </c>
      <c r="O94" s="129">
        <f t="shared" si="6"/>
      </c>
      <c r="P94" s="130">
        <v>0</v>
      </c>
      <c r="Q94" s="130">
        <v>0</v>
      </c>
      <c r="R94" s="130">
        <v>0</v>
      </c>
      <c r="S94" s="126">
        <v>0</v>
      </c>
      <c r="T94" s="131">
        <v>21</v>
      </c>
      <c r="U94" s="132">
        <f t="shared" si="7"/>
        <v>0</v>
      </c>
      <c r="V94" s="133"/>
    </row>
    <row r="95" spans="1:22" ht="12.75" outlineLevel="1">
      <c r="A95" s="3"/>
      <c r="B95" s="94"/>
      <c r="C95" s="95" t="s">
        <v>20</v>
      </c>
      <c r="D95" s="96" t="s">
        <v>3</v>
      </c>
      <c r="E95" s="97"/>
      <c r="F95" s="97" t="s">
        <v>27</v>
      </c>
      <c r="G95" s="98" t="s">
        <v>159</v>
      </c>
      <c r="H95" s="97"/>
      <c r="I95" s="96"/>
      <c r="J95" s="97"/>
      <c r="K95" s="99">
        <f>SUBTOTAL(9,K96:K97)</f>
        <v>0</v>
      </c>
      <c r="L95" s="100">
        <f>SUBTOTAL(9,L96:L97)</f>
        <v>0</v>
      </c>
      <c r="M95" s="100">
        <f>SUBTOTAL(9,M96:M97)</f>
        <v>0</v>
      </c>
      <c r="N95" s="100">
        <f>SUBTOTAL(9,N96:N97)</f>
        <v>0</v>
      </c>
      <c r="O95" s="100">
        <f>SUBTOTAL(9,O96:O97)</f>
        <v>0</v>
      </c>
      <c r="P95" s="101">
        <f>SUMPRODUCT(P96:P97,$H96:$H97)</f>
        <v>0</v>
      </c>
      <c r="Q95" s="101">
        <f>SUMPRODUCT(Q96:Q97,$H96:$H97)</f>
        <v>0</v>
      </c>
      <c r="R95" s="101">
        <f>SUMPRODUCT(R96:R97,$H96:$H97)</f>
        <v>81.65642053946705</v>
      </c>
      <c r="S95" s="100">
        <f>SUMPRODUCT(S96:S97,$H96:$H97)</f>
        <v>6548.844927265257</v>
      </c>
      <c r="T95" s="102">
        <f>SUMPRODUCT(T96:T97,$K96:$K97)/100</f>
        <v>0</v>
      </c>
      <c r="U95" s="102">
        <f>K95+T95</f>
        <v>0</v>
      </c>
      <c r="V95" s="93"/>
    </row>
    <row r="96" spans="1:22" ht="12.75" outlineLevel="2">
      <c r="A96" s="3"/>
      <c r="B96" s="110"/>
      <c r="C96" s="111"/>
      <c r="D96" s="112"/>
      <c r="E96" s="113" t="s">
        <v>181</v>
      </c>
      <c r="F96" s="114"/>
      <c r="G96" s="115"/>
      <c r="H96" s="114"/>
      <c r="I96" s="112"/>
      <c r="J96" s="114"/>
      <c r="K96" s="116"/>
      <c r="L96" s="117"/>
      <c r="M96" s="117"/>
      <c r="N96" s="117"/>
      <c r="O96" s="117"/>
      <c r="P96" s="118"/>
      <c r="Q96" s="118"/>
      <c r="R96" s="118"/>
      <c r="S96" s="118"/>
      <c r="T96" s="119"/>
      <c r="U96" s="119"/>
      <c r="V96" s="93"/>
    </row>
    <row r="97" spans="1:22" ht="12.75" outlineLevel="2">
      <c r="A97" s="3"/>
      <c r="B97" s="93"/>
      <c r="C97" s="93"/>
      <c r="D97" s="120" t="s">
        <v>6</v>
      </c>
      <c r="E97" s="121">
        <v>1</v>
      </c>
      <c r="F97" s="122" t="s">
        <v>101</v>
      </c>
      <c r="G97" s="123" t="s">
        <v>192</v>
      </c>
      <c r="H97" s="124">
        <v>98.26284060101445</v>
      </c>
      <c r="I97" s="125" t="s">
        <v>9</v>
      </c>
      <c r="J97" s="126"/>
      <c r="K97" s="127">
        <f>H97*J97</f>
        <v>0</v>
      </c>
      <c r="L97" s="128">
        <f>IF(D97="S",K97,"")</f>
      </c>
      <c r="M97" s="129">
        <f>IF(OR(D97="P",D97="U"),K97,"")</f>
        <v>0</v>
      </c>
      <c r="N97" s="129">
        <f>IF(D97="H",K97,"")</f>
      </c>
      <c r="O97" s="129">
        <f>IF(D97="V",K97,"")</f>
      </c>
      <c r="P97" s="130">
        <v>0</v>
      </c>
      <c r="Q97" s="130">
        <v>0</v>
      </c>
      <c r="R97" s="130">
        <v>0.8310000000002447</v>
      </c>
      <c r="S97" s="126">
        <v>66.64620000001962</v>
      </c>
      <c r="T97" s="131">
        <v>21</v>
      </c>
      <c r="U97" s="132">
        <f>K97*(T97+100)/100</f>
        <v>0</v>
      </c>
      <c r="V97" s="133"/>
    </row>
    <row r="98" spans="1:22" ht="12.75" outlineLevel="1">
      <c r="A98" s="3"/>
      <c r="B98" s="94"/>
      <c r="C98" s="95" t="s">
        <v>25</v>
      </c>
      <c r="D98" s="96" t="s">
        <v>3</v>
      </c>
      <c r="E98" s="97"/>
      <c r="F98" s="97" t="s">
        <v>31</v>
      </c>
      <c r="G98" s="98" t="s">
        <v>176</v>
      </c>
      <c r="H98" s="97"/>
      <c r="I98" s="96"/>
      <c r="J98" s="97"/>
      <c r="K98" s="99">
        <f>SUBTOTAL(9,K99:K107)</f>
        <v>0</v>
      </c>
      <c r="L98" s="100">
        <f>SUBTOTAL(9,L99:L107)</f>
        <v>0</v>
      </c>
      <c r="M98" s="100">
        <f>SUBTOTAL(9,M99:M107)</f>
        <v>0</v>
      </c>
      <c r="N98" s="100">
        <f>SUBTOTAL(9,N99:N107)</f>
        <v>0</v>
      </c>
      <c r="O98" s="100">
        <f>SUBTOTAL(9,O99:O107)</f>
        <v>0</v>
      </c>
      <c r="P98" s="101">
        <f>SUMPRODUCT(P99:P107,$H99:$H107)</f>
        <v>0</v>
      </c>
      <c r="Q98" s="101">
        <f>SUMPRODUCT(Q99:Q107,$H99:$H107)</f>
        <v>0</v>
      </c>
      <c r="R98" s="101">
        <f>SUMPRODUCT(R99:R107,$H99:$H107)</f>
        <v>124.63999999995576</v>
      </c>
      <c r="S98" s="100">
        <f>SUMPRODUCT(S99:S107,$H99:$H107)</f>
        <v>9996.12799999645</v>
      </c>
      <c r="T98" s="102">
        <f>SUMPRODUCT(T99:T107,$K99:$K107)/100</f>
        <v>0</v>
      </c>
      <c r="U98" s="102">
        <f>K98+T98</f>
        <v>0</v>
      </c>
      <c r="V98" s="93"/>
    </row>
    <row r="99" spans="1:22" ht="12.75" outlineLevel="2">
      <c r="A99" s="3"/>
      <c r="B99" s="110"/>
      <c r="C99" s="111"/>
      <c r="D99" s="112"/>
      <c r="E99" s="113" t="s">
        <v>181</v>
      </c>
      <c r="F99" s="114"/>
      <c r="G99" s="115"/>
      <c r="H99" s="114"/>
      <c r="I99" s="112"/>
      <c r="J99" s="114"/>
      <c r="K99" s="116"/>
      <c r="L99" s="117"/>
      <c r="M99" s="117"/>
      <c r="N99" s="117"/>
      <c r="O99" s="117"/>
      <c r="P99" s="118"/>
      <c r="Q99" s="118"/>
      <c r="R99" s="118"/>
      <c r="S99" s="118"/>
      <c r="T99" s="119"/>
      <c r="U99" s="119"/>
      <c r="V99" s="93"/>
    </row>
    <row r="100" spans="1:22" ht="12.75" outlineLevel="2">
      <c r="A100" s="3"/>
      <c r="B100" s="93"/>
      <c r="C100" s="93"/>
      <c r="D100" s="120" t="s">
        <v>4</v>
      </c>
      <c r="E100" s="121">
        <v>1</v>
      </c>
      <c r="F100" s="122" t="s">
        <v>79</v>
      </c>
      <c r="G100" s="123" t="s">
        <v>208</v>
      </c>
      <c r="H100" s="124">
        <v>304</v>
      </c>
      <c r="I100" s="125" t="s">
        <v>8</v>
      </c>
      <c r="J100" s="126"/>
      <c r="K100" s="127">
        <f>H100*J100</f>
        <v>0</v>
      </c>
      <c r="L100" s="128">
        <f>IF(D100="S",K100,"")</f>
      </c>
      <c r="M100" s="129">
        <f>IF(OR(D100="P",D100="U"),K100,"")</f>
        <v>0</v>
      </c>
      <c r="N100" s="129">
        <f>IF(D100="H",K100,"")</f>
      </c>
      <c r="O100" s="129">
        <f>IF(D100="V",K100,"")</f>
      </c>
      <c r="P100" s="130">
        <v>0</v>
      </c>
      <c r="Q100" s="130">
        <v>0</v>
      </c>
      <c r="R100" s="130">
        <v>0.4099999999998545</v>
      </c>
      <c r="S100" s="126">
        <v>32.881999999988324</v>
      </c>
      <c r="T100" s="131">
        <v>21</v>
      </c>
      <c r="U100" s="132">
        <f>K100*(T100+100)/100</f>
        <v>0</v>
      </c>
      <c r="V100" s="133"/>
    </row>
    <row r="101" spans="1:22" ht="25.5" outlineLevel="2">
      <c r="A101" s="3"/>
      <c r="B101" s="93"/>
      <c r="C101" s="93"/>
      <c r="D101" s="120" t="s">
        <v>4</v>
      </c>
      <c r="E101" s="121">
        <v>2</v>
      </c>
      <c r="F101" s="122" t="s">
        <v>25</v>
      </c>
      <c r="G101" s="123" t="s">
        <v>218</v>
      </c>
      <c r="H101" s="124">
        <v>87</v>
      </c>
      <c r="I101" s="125" t="s">
        <v>33</v>
      </c>
      <c r="J101" s="126"/>
      <c r="K101" s="127">
        <f>H101*J101</f>
        <v>0</v>
      </c>
      <c r="L101" s="128">
        <f>IF(D101="S",K101,"")</f>
      </c>
      <c r="M101" s="129">
        <f>IF(OR(D101="P",D101="U"),K101,"")</f>
        <v>0</v>
      </c>
      <c r="N101" s="129">
        <f>IF(D101="H",K101,"")</f>
      </c>
      <c r="O101" s="129">
        <f>IF(D101="V",K101,"")</f>
      </c>
      <c r="P101" s="130">
        <v>0</v>
      </c>
      <c r="Q101" s="130">
        <v>0</v>
      </c>
      <c r="R101" s="130">
        <v>0</v>
      </c>
      <c r="S101" s="126">
        <v>0</v>
      </c>
      <c r="T101" s="131">
        <v>21</v>
      </c>
      <c r="U101" s="132">
        <f>K101*(T101+100)/100</f>
        <v>0</v>
      </c>
      <c r="V101" s="133"/>
    </row>
    <row r="102" spans="1:22" s="109" customFormat="1" ht="45" outlineLevel="2">
      <c r="A102" s="103"/>
      <c r="B102" s="103"/>
      <c r="C102" s="103"/>
      <c r="D102" s="103"/>
      <c r="E102" s="103"/>
      <c r="F102" s="103"/>
      <c r="G102" s="104" t="s">
        <v>227</v>
      </c>
      <c r="H102" s="103"/>
      <c r="I102" s="105"/>
      <c r="J102" s="103"/>
      <c r="K102" s="103"/>
      <c r="L102" s="106"/>
      <c r="M102" s="106"/>
      <c r="N102" s="106"/>
      <c r="O102" s="106"/>
      <c r="P102" s="107"/>
      <c r="Q102" s="103"/>
      <c r="R102" s="103"/>
      <c r="S102" s="103"/>
      <c r="T102" s="108"/>
      <c r="U102" s="108"/>
      <c r="V102" s="103"/>
    </row>
    <row r="103" spans="1:22" s="50" customFormat="1" ht="10.5" customHeight="1" outlineLevel="3">
      <c r="A103" s="134"/>
      <c r="B103" s="135"/>
      <c r="C103" s="135"/>
      <c r="D103" s="135"/>
      <c r="E103" s="135"/>
      <c r="F103" s="135"/>
      <c r="G103" s="135" t="s">
        <v>75</v>
      </c>
      <c r="H103" s="136">
        <v>87</v>
      </c>
      <c r="I103" s="137"/>
      <c r="J103" s="135"/>
      <c r="K103" s="135"/>
      <c r="L103" s="138"/>
      <c r="M103" s="138"/>
      <c r="N103" s="138"/>
      <c r="O103" s="138"/>
      <c r="P103" s="138"/>
      <c r="Q103" s="138"/>
      <c r="R103" s="138"/>
      <c r="S103" s="138"/>
      <c r="T103" s="139"/>
      <c r="U103" s="139"/>
      <c r="V103" s="135"/>
    </row>
    <row r="104" spans="1:22" ht="25.5" outlineLevel="2">
      <c r="A104" s="3"/>
      <c r="B104" s="93"/>
      <c r="C104" s="93"/>
      <c r="D104" s="120" t="s">
        <v>4</v>
      </c>
      <c r="E104" s="121">
        <v>3</v>
      </c>
      <c r="F104" s="122" t="s">
        <v>36</v>
      </c>
      <c r="G104" s="123" t="s">
        <v>223</v>
      </c>
      <c r="H104" s="124">
        <v>8</v>
      </c>
      <c r="I104" s="125" t="s">
        <v>33</v>
      </c>
      <c r="J104" s="126"/>
      <c r="K104" s="127">
        <f>H104*J104</f>
        <v>0</v>
      </c>
      <c r="L104" s="128">
        <f>IF(D104="S",K104,"")</f>
      </c>
      <c r="M104" s="129">
        <f>IF(OR(D104="P",D104="U"),K104,"")</f>
        <v>0</v>
      </c>
      <c r="N104" s="129">
        <f>IF(D104="H",K104,"")</f>
      </c>
      <c r="O104" s="129">
        <f>IF(D104="V",K104,"")</f>
      </c>
      <c r="P104" s="130">
        <v>0</v>
      </c>
      <c r="Q104" s="130">
        <v>0</v>
      </c>
      <c r="R104" s="130">
        <v>0</v>
      </c>
      <c r="S104" s="126">
        <v>0</v>
      </c>
      <c r="T104" s="131">
        <v>21</v>
      </c>
      <c r="U104" s="132">
        <f>K104*(T104+100)/100</f>
        <v>0</v>
      </c>
      <c r="V104" s="133"/>
    </row>
    <row r="105" spans="1:22" s="109" customFormat="1" ht="33.75" outlineLevel="2">
      <c r="A105" s="103"/>
      <c r="B105" s="103"/>
      <c r="C105" s="103"/>
      <c r="D105" s="103"/>
      <c r="E105" s="103"/>
      <c r="F105" s="103"/>
      <c r="G105" s="104" t="s">
        <v>226</v>
      </c>
      <c r="H105" s="103"/>
      <c r="I105" s="105"/>
      <c r="J105" s="103"/>
      <c r="K105" s="103"/>
      <c r="L105" s="106"/>
      <c r="M105" s="106"/>
      <c r="N105" s="106"/>
      <c r="O105" s="106"/>
      <c r="P105" s="107"/>
      <c r="Q105" s="103"/>
      <c r="R105" s="103"/>
      <c r="S105" s="103"/>
      <c r="T105" s="108"/>
      <c r="U105" s="108"/>
      <c r="V105" s="103"/>
    </row>
    <row r="106" spans="1:22" ht="25.5" outlineLevel="2">
      <c r="A106" s="3"/>
      <c r="B106" s="93"/>
      <c r="C106" s="93"/>
      <c r="D106" s="120" t="s">
        <v>4</v>
      </c>
      <c r="E106" s="121">
        <v>4</v>
      </c>
      <c r="F106" s="122" t="s">
        <v>46</v>
      </c>
      <c r="G106" s="123" t="s">
        <v>222</v>
      </c>
      <c r="H106" s="124">
        <v>6</v>
      </c>
      <c r="I106" s="125" t="s">
        <v>33</v>
      </c>
      <c r="J106" s="126"/>
      <c r="K106" s="127">
        <f>H106*J106</f>
        <v>0</v>
      </c>
      <c r="L106" s="128">
        <f>IF(D106="S",K106,"")</f>
      </c>
      <c r="M106" s="129">
        <f>IF(OR(D106="P",D106="U"),K106,"")</f>
        <v>0</v>
      </c>
      <c r="N106" s="129">
        <f>IF(D106="H",K106,"")</f>
      </c>
      <c r="O106" s="129">
        <f>IF(D106="V",K106,"")</f>
      </c>
      <c r="P106" s="130">
        <v>0</v>
      </c>
      <c r="Q106" s="130">
        <v>0</v>
      </c>
      <c r="R106" s="130">
        <v>0</v>
      </c>
      <c r="S106" s="126">
        <v>0</v>
      </c>
      <c r="T106" s="131">
        <v>21</v>
      </c>
      <c r="U106" s="132">
        <f>K106*(T106+100)/100</f>
        <v>0</v>
      </c>
      <c r="V106" s="133"/>
    </row>
    <row r="107" spans="1:22" s="109" customFormat="1" ht="45" outlineLevel="2">
      <c r="A107" s="103"/>
      <c r="B107" s="103"/>
      <c r="C107" s="103"/>
      <c r="D107" s="103"/>
      <c r="E107" s="103"/>
      <c r="F107" s="103"/>
      <c r="G107" s="104" t="s">
        <v>228</v>
      </c>
      <c r="H107" s="103"/>
      <c r="I107" s="105"/>
      <c r="J107" s="103"/>
      <c r="K107" s="103"/>
      <c r="L107" s="106"/>
      <c r="M107" s="106"/>
      <c r="N107" s="106"/>
      <c r="O107" s="106"/>
      <c r="P107" s="107"/>
      <c r="Q107" s="103"/>
      <c r="R107" s="103"/>
      <c r="S107" s="103"/>
      <c r="T107" s="108"/>
      <c r="U107" s="108"/>
      <c r="V107" s="103"/>
    </row>
    <row r="108" spans="1:22" ht="12.75" outlineLevel="1">
      <c r="A108" s="3"/>
      <c r="B108" s="94"/>
      <c r="C108" s="95" t="s">
        <v>26</v>
      </c>
      <c r="D108" s="96" t="s">
        <v>3</v>
      </c>
      <c r="E108" s="97"/>
      <c r="F108" s="97" t="s">
        <v>40</v>
      </c>
      <c r="G108" s="98" t="s">
        <v>149</v>
      </c>
      <c r="H108" s="97"/>
      <c r="I108" s="96"/>
      <c r="J108" s="97"/>
      <c r="K108" s="99">
        <f>SUBTOTAL(9,K109:K111)</f>
        <v>0</v>
      </c>
      <c r="L108" s="100">
        <f>SUBTOTAL(9,L109:L111)</f>
        <v>0</v>
      </c>
      <c r="M108" s="100">
        <f>SUBTOTAL(9,M109:M111)</f>
        <v>0</v>
      </c>
      <c r="N108" s="100">
        <f>SUBTOTAL(9,N109:N111)</f>
        <v>0</v>
      </c>
      <c r="O108" s="100">
        <f>SUBTOTAL(9,O109:O111)</f>
        <v>0</v>
      </c>
      <c r="P108" s="101">
        <f>SUMPRODUCT(P109:P111,$H109:$H111)</f>
        <v>0</v>
      </c>
      <c r="Q108" s="101">
        <f>SUMPRODUCT(Q109:Q111,$H109:$H111)</f>
        <v>0</v>
      </c>
      <c r="R108" s="101">
        <f>SUMPRODUCT(R109:R111,$H109:$H111)</f>
        <v>0</v>
      </c>
      <c r="S108" s="100">
        <f>SUMPRODUCT(S109:S111,$H109:$H111)</f>
        <v>0</v>
      </c>
      <c r="T108" s="102">
        <f>SUMPRODUCT(T109:T111,$K109:$K111)/100</f>
        <v>0</v>
      </c>
      <c r="U108" s="102">
        <f>K108+T108</f>
        <v>0</v>
      </c>
      <c r="V108" s="93"/>
    </row>
    <row r="109" spans="1:22" ht="12.75" outlineLevel="2">
      <c r="A109" s="3"/>
      <c r="B109" s="110"/>
      <c r="C109" s="111"/>
      <c r="D109" s="112"/>
      <c r="E109" s="113" t="s">
        <v>181</v>
      </c>
      <c r="F109" s="114"/>
      <c r="G109" s="115"/>
      <c r="H109" s="114"/>
      <c r="I109" s="112"/>
      <c r="J109" s="114"/>
      <c r="K109" s="116"/>
      <c r="L109" s="117"/>
      <c r="M109" s="117"/>
      <c r="N109" s="117"/>
      <c r="O109" s="117"/>
      <c r="P109" s="118"/>
      <c r="Q109" s="118"/>
      <c r="R109" s="118"/>
      <c r="S109" s="118"/>
      <c r="T109" s="119"/>
      <c r="U109" s="119"/>
      <c r="V109" s="93"/>
    </row>
    <row r="110" spans="1:22" ht="12.75" outlineLevel="2">
      <c r="A110" s="3"/>
      <c r="B110" s="93"/>
      <c r="C110" s="93"/>
      <c r="D110" s="120" t="s">
        <v>7</v>
      </c>
      <c r="E110" s="121">
        <v>1</v>
      </c>
      <c r="F110" s="122" t="s">
        <v>41</v>
      </c>
      <c r="G110" s="123" t="s">
        <v>183</v>
      </c>
      <c r="H110" s="124"/>
      <c r="I110" s="125" t="s">
        <v>0</v>
      </c>
      <c r="J110" s="126"/>
      <c r="K110" s="127">
        <f>H110*J110</f>
        <v>0</v>
      </c>
      <c r="L110" s="128">
        <f>IF(D110="S",K110,"")</f>
      </c>
      <c r="M110" s="129">
        <f>IF(OR(D110="P",D110="U"),K110,"")</f>
      </c>
      <c r="N110" s="129">
        <f>IF(D110="H",K110,"")</f>
      </c>
      <c r="O110" s="129">
        <f>IF(D110="V",K110,"")</f>
        <v>0</v>
      </c>
      <c r="P110" s="130">
        <v>0</v>
      </c>
      <c r="Q110" s="130">
        <v>0</v>
      </c>
      <c r="R110" s="130">
        <v>0</v>
      </c>
      <c r="S110" s="126">
        <v>0</v>
      </c>
      <c r="T110" s="131">
        <v>21</v>
      </c>
      <c r="U110" s="132">
        <f>K110*(T110+100)/100</f>
        <v>0</v>
      </c>
      <c r="V110" s="133"/>
    </row>
    <row r="111" spans="1:22" ht="12.75" outlineLevel="2">
      <c r="A111" s="3"/>
      <c r="B111" s="93"/>
      <c r="C111" s="93"/>
      <c r="D111" s="120" t="s">
        <v>7</v>
      </c>
      <c r="E111" s="121">
        <v>2</v>
      </c>
      <c r="F111" s="122" t="s">
        <v>41</v>
      </c>
      <c r="G111" s="123" t="s">
        <v>141</v>
      </c>
      <c r="H111" s="124"/>
      <c r="I111" s="125" t="s">
        <v>0</v>
      </c>
      <c r="J111" s="126"/>
      <c r="K111" s="127">
        <f>H111*J111</f>
        <v>0</v>
      </c>
      <c r="L111" s="128">
        <f>IF(D111="S",K111,"")</f>
      </c>
      <c r="M111" s="129">
        <f>IF(OR(D111="P",D111="U"),K111,"")</f>
      </c>
      <c r="N111" s="129">
        <f>IF(D111="H",K111,"")</f>
      </c>
      <c r="O111" s="129">
        <f>IF(D111="V",K111,"")</f>
        <v>0</v>
      </c>
      <c r="P111" s="130">
        <v>0</v>
      </c>
      <c r="Q111" s="130">
        <v>0</v>
      </c>
      <c r="R111" s="130">
        <v>0</v>
      </c>
      <c r="S111" s="126">
        <v>0</v>
      </c>
      <c r="T111" s="131">
        <v>21</v>
      </c>
      <c r="U111" s="132">
        <f>K111*(T111+100)/100</f>
        <v>0</v>
      </c>
      <c r="V111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stverak</cp:lastModifiedBy>
  <dcterms:created xsi:type="dcterms:W3CDTF">2014-11-08T11:32:08Z</dcterms:created>
  <dcterms:modified xsi:type="dcterms:W3CDTF">2015-06-25T11:47:16Z</dcterms:modified>
  <cp:category/>
  <cp:version/>
  <cp:contentType/>
  <cp:contentStatus/>
</cp:coreProperties>
</file>