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'Rozpočet'!$A$2:$AC$217</definedName>
    <definedName name="__MAIN1__">'KrycíList'!$A$1:$O$50</definedName>
    <definedName name="__MvymF__">'Rozpočet'!$A$14:$AC$14</definedName>
    <definedName name="__OobjF__">'Rozpočet'!$A$8:$AC$217</definedName>
    <definedName name="__OoddF__">'Rozpočet'!$A$10:$AC$15</definedName>
    <definedName name="__OradF__">'Rozpočet'!$A$12:$AC$14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<sst xmlns="http://schemas.openxmlformats.org/spreadsheetml/2006/main" count="541" uniqueCount="346">
  <si>
    <t>%</t>
  </si>
  <si>
    <t>.</t>
  </si>
  <si>
    <t>B</t>
  </si>
  <si>
    <t>O</t>
  </si>
  <si>
    <t>P</t>
  </si>
  <si>
    <t>S</t>
  </si>
  <si>
    <t>U</t>
  </si>
  <si>
    <t>V</t>
  </si>
  <si>
    <t>m</t>
  </si>
  <si>
    <t>t</t>
  </si>
  <si>
    <t>Ř</t>
  </si>
  <si>
    <t>M2</t>
  </si>
  <si>
    <t>Mj</t>
  </si>
  <si>
    <t>m2</t>
  </si>
  <si>
    <t>m3</t>
  </si>
  <si>
    <t>001</t>
  </si>
  <si>
    <t>002</t>
  </si>
  <si>
    <t>005</t>
  </si>
  <si>
    <t>011</t>
  </si>
  <si>
    <t>013</t>
  </si>
  <si>
    <t>016</t>
  </si>
  <si>
    <t>017</t>
  </si>
  <si>
    <t>056</t>
  </si>
  <si>
    <t>062</t>
  </si>
  <si>
    <t>087</t>
  </si>
  <si>
    <t>097</t>
  </si>
  <si>
    <t>099</t>
  </si>
  <si>
    <t>3,2</t>
  </si>
  <si>
    <t>711</t>
  </si>
  <si>
    <t>764</t>
  </si>
  <si>
    <t>782</t>
  </si>
  <si>
    <t>921</t>
  </si>
  <si>
    <t>999</t>
  </si>
  <si>
    <t>HSV</t>
  </si>
  <si>
    <t>HZS</t>
  </si>
  <si>
    <t>MON</t>
  </si>
  <si>
    <t>OST</t>
  </si>
  <si>
    <t>PSV</t>
  </si>
  <si>
    <t>VRN</t>
  </si>
  <si>
    <t>kus</t>
  </si>
  <si>
    <t>.Hdr</t>
  </si>
  <si>
    <t>91*5</t>
  </si>
  <si>
    <t>Dne:</t>
  </si>
  <si>
    <t>Druh</t>
  </si>
  <si>
    <t>Mzdy</t>
  </si>
  <si>
    <t>PRIR</t>
  </si>
  <si>
    <t>Prir</t>
  </si>
  <si>
    <t>% Dph</t>
  </si>
  <si>
    <t>0,073</t>
  </si>
  <si>
    <t>0,1*2</t>
  </si>
  <si>
    <t>0,3*2</t>
  </si>
  <si>
    <t>0,4*8</t>
  </si>
  <si>
    <t>0,5*2</t>
  </si>
  <si>
    <t>0,6*2</t>
  </si>
  <si>
    <t>1,4*7</t>
  </si>
  <si>
    <t>2,2*5</t>
  </si>
  <si>
    <t>2,3*3</t>
  </si>
  <si>
    <t>3,3*2</t>
  </si>
  <si>
    <t>Název</t>
  </si>
  <si>
    <t>Oddíl</t>
  </si>
  <si>
    <t>Sazba</t>
  </si>
  <si>
    <t>Daň</t>
  </si>
  <si>
    <t>0,15*2</t>
  </si>
  <si>
    <t>0,18*4</t>
  </si>
  <si>
    <t>0,35*6</t>
  </si>
  <si>
    <t>0,38*3</t>
  </si>
  <si>
    <t>0,45*2</t>
  </si>
  <si>
    <t>0,45*8</t>
  </si>
  <si>
    <t>0,56*2</t>
  </si>
  <si>
    <t>0,75*2</t>
  </si>
  <si>
    <t>0,75*4</t>
  </si>
  <si>
    <t>1,16*4</t>
  </si>
  <si>
    <t>22,925</t>
  </si>
  <si>
    <t>91,7*1</t>
  </si>
  <si>
    <t>91,7*2</t>
  </si>
  <si>
    <t>91,7/2</t>
  </si>
  <si>
    <t>Celkem</t>
  </si>
  <si>
    <t>Objekt</t>
  </si>
  <si>
    <t>Základ</t>
  </si>
  <si>
    <t>soubor</t>
  </si>
  <si>
    <t>0,1*1,2</t>
  </si>
  <si>
    <t>0,45*19</t>
  </si>
  <si>
    <t>0,8*0,2</t>
  </si>
  <si>
    <t>0,9*0,5</t>
  </si>
  <si>
    <t>0,9*0,9</t>
  </si>
  <si>
    <t>1,1*1,6</t>
  </si>
  <si>
    <t>1,1*4*2</t>
  </si>
  <si>
    <t>1,2*0,5</t>
  </si>
  <si>
    <t>1,2*0,8</t>
  </si>
  <si>
    <t>1,2*0,9</t>
  </si>
  <si>
    <t>1,2*2,4</t>
  </si>
  <si>
    <t>1,2*2,6</t>
  </si>
  <si>
    <t>4564654</t>
  </si>
  <si>
    <t>Datum :</t>
  </si>
  <si>
    <t>Dodávka</t>
  </si>
  <si>
    <t>Mzdy/Mj</t>
  </si>
  <si>
    <t>Nhod/Mj</t>
  </si>
  <si>
    <t>0,18*0,4</t>
  </si>
  <si>
    <t>0,8*0,58</t>
  </si>
  <si>
    <t>0,8*0,75</t>
  </si>
  <si>
    <t>0,8*15*2</t>
  </si>
  <si>
    <t>0,9*1,19</t>
  </si>
  <si>
    <t>0,9*18*2</t>
  </si>
  <si>
    <t>1,2*0,25</t>
  </si>
  <si>
    <t>1,2*0,35</t>
  </si>
  <si>
    <t>1,2*11*2</t>
  </si>
  <si>
    <t>1,2*2,55</t>
  </si>
  <si>
    <t>1,2*2,65</t>
  </si>
  <si>
    <t>1,2*52*2</t>
  </si>
  <si>
    <t>22,925*2</t>
  </si>
  <si>
    <t>47867450</t>
  </si>
  <si>
    <t>54879370</t>
  </si>
  <si>
    <t>58382175</t>
  </si>
  <si>
    <t>58382432</t>
  </si>
  <si>
    <t>58387035</t>
  </si>
  <si>
    <t>91,7*0,2</t>
  </si>
  <si>
    <t>91,7*0,5</t>
  </si>
  <si>
    <t>91,7/2/2</t>
  </si>
  <si>
    <t>Název MJ</t>
  </si>
  <si>
    <t>Razítko:</t>
  </si>
  <si>
    <t>Sazba[%]</t>
  </si>
  <si>
    <t>Soubor :</t>
  </si>
  <si>
    <t>Základna</t>
  </si>
  <si>
    <t>0,18*12*2</t>
  </si>
  <si>
    <t>0,7*0,6*2</t>
  </si>
  <si>
    <t>0,8*0,1*2</t>
  </si>
  <si>
    <t>0,8*0,3*2</t>
  </si>
  <si>
    <t>0,8*0,5*2</t>
  </si>
  <si>
    <t>0,95*0,88</t>
  </si>
  <si>
    <t>1,1*0,1*2</t>
  </si>
  <si>
    <t>1,2*0,4*8</t>
  </si>
  <si>
    <t>1,2*0,5*2</t>
  </si>
  <si>
    <t>1,2*2,2*5</t>
  </si>
  <si>
    <t>1,2*2,3*3</t>
  </si>
  <si>
    <t>110000000</t>
  </si>
  <si>
    <t>113106111</t>
  </si>
  <si>
    <t>113107151</t>
  </si>
  <si>
    <t>132202101</t>
  </si>
  <si>
    <t>132202109</t>
  </si>
  <si>
    <t>162701105</t>
  </si>
  <si>
    <t>171201201</t>
  </si>
  <si>
    <t>171204120</t>
  </si>
  <si>
    <t>212561111</t>
  </si>
  <si>
    <t>274321117</t>
  </si>
  <si>
    <t>274351215</t>
  </si>
  <si>
    <t>274351216</t>
  </si>
  <si>
    <t>274361216</t>
  </si>
  <si>
    <t>319202331</t>
  </si>
  <si>
    <t>564251111</t>
  </si>
  <si>
    <t>583825254</t>
  </si>
  <si>
    <t>596111111</t>
  </si>
  <si>
    <t>622421144</t>
  </si>
  <si>
    <t>622476116</t>
  </si>
  <si>
    <t>622611133</t>
  </si>
  <si>
    <t>623421000</t>
  </si>
  <si>
    <t>623421142</t>
  </si>
  <si>
    <t>623611133</t>
  </si>
  <si>
    <t>711131220</t>
  </si>
  <si>
    <t>711131252</t>
  </si>
  <si>
    <t>764002851</t>
  </si>
  <si>
    <t>782131140</t>
  </si>
  <si>
    <t>782131150</t>
  </si>
  <si>
    <t>782331150</t>
  </si>
  <si>
    <t>782500000</t>
  </si>
  <si>
    <t>782631325</t>
  </si>
  <si>
    <t>871265221</t>
  </si>
  <si>
    <t>871318111</t>
  </si>
  <si>
    <t>953943111</t>
  </si>
  <si>
    <t>953962112</t>
  </si>
  <si>
    <t>963023712</t>
  </si>
  <si>
    <t>967031732</t>
  </si>
  <si>
    <t>967042712</t>
  </si>
  <si>
    <t>974031164</t>
  </si>
  <si>
    <t>977131114</t>
  </si>
  <si>
    <t>978015291</t>
  </si>
  <si>
    <t>978023411</t>
  </si>
  <si>
    <t>979054441</t>
  </si>
  <si>
    <t>979081111</t>
  </si>
  <si>
    <t>979081121</t>
  </si>
  <si>
    <t>979082111</t>
  </si>
  <si>
    <t>979990101</t>
  </si>
  <si>
    <t>998011001</t>
  </si>
  <si>
    <t>998711101</t>
  </si>
  <si>
    <t>Faktura :</t>
  </si>
  <si>
    <t>Hm1[t]/Mj</t>
  </si>
  <si>
    <t>Hm2[t]/Mj</t>
  </si>
  <si>
    <t>Sazba DPH</t>
  </si>
  <si>
    <t>Zakázka :</t>
  </si>
  <si>
    <t>Řádek</t>
  </si>
  <si>
    <t>0,57*0,4*6</t>
  </si>
  <si>
    <t>0,8*0,35*6</t>
  </si>
  <si>
    <t>0,9*0,18*4</t>
  </si>
  <si>
    <t>0,9*0,35*6</t>
  </si>
  <si>
    <t>03/11/2014</t>
  </si>
  <si>
    <t>1,2*0,15*2</t>
  </si>
  <si>
    <t>1,2*0,45*2</t>
  </si>
  <si>
    <t>1,2*0,45*8</t>
  </si>
  <si>
    <t>Investor :</t>
  </si>
  <si>
    <t>Náklady/MJ</t>
  </si>
  <si>
    <t>Objednal :</t>
  </si>
  <si>
    <t>Typ oddílu</t>
  </si>
  <si>
    <t>komunikace</t>
  </si>
  <si>
    <t>0,18*0,38*3</t>
  </si>
  <si>
    <t>0,18*0,56*2</t>
  </si>
  <si>
    <t>0,18*0,75*2</t>
  </si>
  <si>
    <t>0,18*1,16*4</t>
  </si>
  <si>
    <t>0,75*0,56*2</t>
  </si>
  <si>
    <t>1,2*0,45*19</t>
  </si>
  <si>
    <t>76446546546</t>
  </si>
  <si>
    <t>Cena
celkem</t>
  </si>
  <si>
    <t>Cena celkem</t>
  </si>
  <si>
    <t>Normohodiny</t>
  </si>
  <si>
    <t>Vypracoval:</t>
  </si>
  <si>
    <t>Zpracoval :</t>
  </si>
  <si>
    <t>zemní práce</t>
  </si>
  <si>
    <t>Část :</t>
  </si>
  <si>
    <t>Částka</t>
  </si>
  <si>
    <t>Montáž</t>
  </si>
  <si>
    <t>91,7*0,1*0,1</t>
  </si>
  <si>
    <t>91,7*0,5*0,5</t>
  </si>
  <si>
    <t>92*0,00092*4</t>
  </si>
  <si>
    <t>Odsouhlasil:</t>
  </si>
  <si>
    <t>Projektant :</t>
  </si>
  <si>
    <t>91,7/0,25*0,2</t>
  </si>
  <si>
    <t>Název nákladu</t>
  </si>
  <si>
    <t>91,7*0,15*0,20</t>
  </si>
  <si>
    <t>provozní vlivy</t>
  </si>
  <si>
    <t>Hmoty1[t] za Mj</t>
  </si>
  <si>
    <t>Hmoty2[t] za Mj</t>
  </si>
  <si>
    <t>Ostatní náklady</t>
  </si>
  <si>
    <t>Přirážky</t>
  </si>
  <si>
    <t>Počet MJ</t>
  </si>
  <si>
    <t>přirážky</t>
  </si>
  <si>
    <t>Dílčí DPH</t>
  </si>
  <si>
    <t>hloubené vykopávky</t>
  </si>
  <si>
    <t>premisteni vykopku</t>
  </si>
  <si>
    <t>POPLATEK ZA SKLADKU</t>
  </si>
  <si>
    <t>konstrukce ze zemin</t>
  </si>
  <si>
    <t>Číslo(SKP)</t>
  </si>
  <si>
    <t>Sazba [Kč]</t>
  </si>
  <si>
    <t>Umístění :</t>
  </si>
  <si>
    <t>1,1*2,75+2,5+0,15+2,6</t>
  </si>
  <si>
    <t>Kurz měny :</t>
  </si>
  <si>
    <t>Množství Mj</t>
  </si>
  <si>
    <t>Popis řádku</t>
  </si>
  <si>
    <t>přesun hmot</t>
  </si>
  <si>
    <t>Celkové ostatní náklady</t>
  </si>
  <si>
    <t>1 Kč za 1 Kč</t>
  </si>
  <si>
    <t>Cena vč. DPH</t>
  </si>
  <si>
    <t>Množství [Mj]</t>
  </si>
  <si>
    <t>Izol vlhk svis geotextilie</t>
  </si>
  <si>
    <t>potrubí z trub plastických</t>
  </si>
  <si>
    <t>IZOL VLHK SVIS nopová folie</t>
  </si>
  <si>
    <t>ULOZENI SYPANINY NA SKLADKU</t>
  </si>
  <si>
    <t>podkl.vrstvy poz. komunikací</t>
  </si>
  <si>
    <t>pripravne a pridruzene prace</t>
  </si>
  <si>
    <t>Dodatek číslo :</t>
  </si>
  <si>
    <t>Zakázka číslo :</t>
  </si>
  <si>
    <t>obklad z kamenů</t>
  </si>
  <si>
    <t>IZOL VODA PRESUN HMOT VYSKA -6</t>
  </si>
  <si>
    <t>KLADENI DREN POTR Z PLAST HMOT</t>
  </si>
  <si>
    <t>Drenazni potrubi flex pvc DN100</t>
  </si>
  <si>
    <t>Archivní číslo :</t>
  </si>
  <si>
    <t>Rozpočet číslo :</t>
  </si>
  <si>
    <t>klempířské práce</t>
  </si>
  <si>
    <t>zabor chodniku-poplatky+vyrizeni</t>
  </si>
  <si>
    <t>Priplatek za lepivost hor 3 rucne</t>
  </si>
  <si>
    <t>zakládání objektů</t>
  </si>
  <si>
    <t>Potr.PVC-system KG tridy SN8 DN100</t>
  </si>
  <si>
    <t>Hloub ryh s 0,6 m soudr hor 3 rucne</t>
  </si>
  <si>
    <t>VODOROVNE PREM.VYKOPKU DO 10000M1-4</t>
  </si>
  <si>
    <t>Položkový rozpočet</t>
  </si>
  <si>
    <t>Rozpočtové náklady</t>
  </si>
  <si>
    <t>izolace proti vodě</t>
  </si>
  <si>
    <t>elektromontáže-zemění</t>
  </si>
  <si>
    <t>úpravy povrchu vnější</t>
  </si>
  <si>
    <t>50cm nad soklovou část</t>
  </si>
  <si>
    <t>Stavební objekt číslo :</t>
  </si>
  <si>
    <t>Odvoz suti a vybouraných hmot na skládku do 1 km</t>
  </si>
  <si>
    <t>2,4+2,6+0,4+2,65+2,55+0,25+0,9+0,35+7+1,6+1,2+0,9</t>
  </si>
  <si>
    <t>Seznam položek pro oddíl :</t>
  </si>
  <si>
    <t>Základní rozpočtové náklady</t>
  </si>
  <si>
    <t>globální zařízení staveniště</t>
  </si>
  <si>
    <t>obklad parapetů žula tl 7 cm</t>
  </si>
  <si>
    <t>trn dilatační, D=10, l=300 mm</t>
  </si>
  <si>
    <t>0,2+0,75+0,58+0,88+1,2+2,75+2,5+0,15+2,6+0,35+0,8+0,5+0,35</t>
  </si>
  <si>
    <t>Dtz a zpět mtz dešťových svodů</t>
  </si>
  <si>
    <t>Krycí list [ceny uvedeny v Kč]</t>
  </si>
  <si>
    <t>Účelové měrné jednotky (bez DPH)</t>
  </si>
  <si>
    <t>proražení otvorů a ost.bour.práce</t>
  </si>
  <si>
    <t>Ukončení omítky vnejší hranou ocel</t>
  </si>
  <si>
    <t>doplnění odmrzlého cihelného zdiva</t>
  </si>
  <si>
    <t>Celkové rozpočtové náklady (bezDPH)</t>
  </si>
  <si>
    <t>hlavní soklová část - výměna za žulu</t>
  </si>
  <si>
    <t>Demontáž oplechování parapetů do suti</t>
  </si>
  <si>
    <t>Přesun hmot pro budovy zděné v do 6 m</t>
  </si>
  <si>
    <t>Zřízení bednění stěn základových pasů</t>
  </si>
  <si>
    <t>dlažba stávající k opětovnému použití</t>
  </si>
  <si>
    <t>Kotvy chemickým tmelem M 10 hl 80 mm do zdiva z plných cihel s vyvrtáním otvoru</t>
  </si>
  <si>
    <t>Daň z přidané hodnoty (Rozpočet+Ostatní)</t>
  </si>
  <si>
    <t>Odstranění bednění stěn základových pasů</t>
  </si>
  <si>
    <t>nový nátěr výšky 1m nad nový žulový sokl</t>
  </si>
  <si>
    <t>Celkové náklady (Rozpočet +Ostatní) vč. DPH</t>
  </si>
  <si>
    <t>Kalibrace desek obkladových soklových žulových</t>
  </si>
  <si>
    <t>Poplatek za skládku suti - směs betonu a cihel</t>
  </si>
  <si>
    <t>Rozebrání dlažeb komunikací pro pěší z mozaiky</t>
  </si>
  <si>
    <t>Podklad nebo podsyp ze štěrkopísku ŠP tl 150 mm</t>
  </si>
  <si>
    <t>Vyškrabání spár zdiva cihelného mimo komínového</t>
  </si>
  <si>
    <t>Městské divadlo Krnov - oprava soklové části - žula</t>
  </si>
  <si>
    <t>Montáž obkladu kámen tvrdý stěn desky tloušťky 60 mm</t>
  </si>
  <si>
    <t>Sanační postřik vnějšího zdiva Bayosan SV 61 tl 4 mm</t>
  </si>
  <si>
    <t>Základové pasy, prahy, věnce a ostruhy ze ŽB C 25/30</t>
  </si>
  <si>
    <t>skládání původní dlažby zpět na místo s novým dořezem</t>
  </si>
  <si>
    <t>Dtz a opět zpět mtz uzemňovacích tyčí s výměnou svorek</t>
  </si>
  <si>
    <t>Odsekání zdiva z kamene nebo betonu plošné tl do 100 mm</t>
  </si>
  <si>
    <t>Vysekání rýh ve zdivu cihelném hl do 150 mm š do 150 mm</t>
  </si>
  <si>
    <t>těsnění a distanční podložky, drobný spojovací materiál</t>
  </si>
  <si>
    <t>Vyrovnání nerovného povrchu zdiva tl do 150 mm přizděním</t>
  </si>
  <si>
    <t>Vybourání schodišťových stupňů ze zdi cihelné oboustranně</t>
  </si>
  <si>
    <t>Odvoz suti a vybouraných hmot na skládku ZKD 1 km přes 1 km</t>
  </si>
  <si>
    <t>Montáž obkladu kámen tvrdý stěn desky tloušťky 25 nebo 30 mm</t>
  </si>
  <si>
    <t>sanační postřik očištěného soklového zdiva pod obklad žulový</t>
  </si>
  <si>
    <t>Montáž obkladu kámen tvrdý obklad sloupů, pilířů tloušťky 80 mm</t>
  </si>
  <si>
    <t>Montáž obkladu kámen tvrdý obklad parapet tloušťky 60 nebo 70 mm</t>
  </si>
  <si>
    <t>deska obkladová, žula tryskaná tl 8 cm ozdobný lem, broušené hrany</t>
  </si>
  <si>
    <t>Přisekání plošné zdiva z cihel pálených na MV nebo MVC tl do 100 mm</t>
  </si>
  <si>
    <t>Vnitrostaveništní vodorovná doprava suti a vybouraných hmot do 10 m</t>
  </si>
  <si>
    <t>deska obkladová, žula tryskaná tl 3 cm, ozdobný lem, broušené hrany</t>
  </si>
  <si>
    <t>deska obkladová, žula tryskaná tl 6 cm, ozdobný lem, broušené hrany</t>
  </si>
  <si>
    <t>Odstranění podkladu pl přes 50 do 200 m2 z kameniva těženého tl 100 mm</t>
  </si>
  <si>
    <t>Vrty příklepovými vrtáky D 14 mm do cihelného zdiva nebo prostého betonu</t>
  </si>
  <si>
    <t>Výplň odvodňovacích trativodů kamenivem hrubým drceným frakce 4 až 16 mm</t>
  </si>
  <si>
    <t>Osazování výrobků do 1 kg/kus do vysekaných kapes zdiva bez jejich dodání</t>
  </si>
  <si>
    <t>navrtaní stávajícího základu pro instalaci ŽB prahu po 25cm, hloubky 20cm</t>
  </si>
  <si>
    <t>Vnější omítka stěn a štítů vápenná nebo vápenocementová štuková složitosti III</t>
  </si>
  <si>
    <t>vysekaní rýhy pro lepší kompatabilitu ŽB práhu se stávajícím základovým zdivem</t>
  </si>
  <si>
    <t>Otlučení vnějších omítek MV nebo MVC stupeň složitosti I až IV o rozsahu do 100 %</t>
  </si>
  <si>
    <t>Kladení dlažby komunikací pro pěší z mozaiky jednobarevné lože z kameniva těženého</t>
  </si>
  <si>
    <t>Očištění vybouraných z desek nebo dlaždic s původním spárováním z kameniva těženého</t>
  </si>
  <si>
    <t>Výztuž základových pásů, prahů, věnců a ostruh D do 12 mm z betonářské oceli 10 505</t>
  </si>
  <si>
    <t>C:\RozpNz\Data\Kovařík - 156, Městské divadlo Krnov - oprava soklové části - žula.o32</t>
  </si>
  <si>
    <t>Nátěr silikonový dvojnásobný vnějších omítaných stěn včetně penetrace provedený ručně</t>
  </si>
  <si>
    <t>Nátěr silikonový dvojnásobný vnějších omítaných pilířů nebo sloupů včetně penetrace ručně</t>
  </si>
  <si>
    <t>Vnější omítka pilířů a sloupů vápenná nebo vápenocementová ploch rovných štuková složitosti III</t>
  </si>
  <si>
    <t>přechod mezi fasádní omítkou a novým žulovým obkladem soklu včetně těsnění proti zatékání mezi omítku a nový žulový obklad</t>
  </si>
  <si>
    <t>žulové soklové desky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</si>
</sst>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;\-#,##0.00;&quot;&quot;"/>
    <numFmt numFmtId="168" formatCode="#,##0.00&quot; Kč&quot;;\-#,##0.00&quot; Kč&quot;;&quot;&quot;"/>
    <numFmt numFmtId="169" formatCode="#,##0.00;;&quot;&quot;"/>
    <numFmt numFmtId="170" formatCode="#,##0.000"/>
    <numFmt numFmtId="171" formatCode="#,##0.00&quot; Kč&quot;;[Red]\-#,##0.00&quot; Kč&quot;"/>
    <numFmt numFmtId="172" formatCode="#,##0.00;\-#,##0.00"/>
    <numFmt numFmtId="173" formatCode="#,##0.000;\-#,##0.000;&quot;&quot;"/>
    <numFmt numFmtId="174" formatCode="_-* #,##0.00\,_K_č_-;\-* #,##0.00\,_K_č_-;_-* \-??\ _K_č_-;_-@_-"/>
  </numFmts>
  <fonts count="31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i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/>
    </xf>
    <xf numFmtId="0" fontId="6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/>
    </xf>
    <xf numFmtId="165" fontId="6" fillId="4" borderId="8" xfId="0" applyNumberFormat="1" applyFont="1" applyFill="1" applyBorder="1" applyAlignment="1">
      <alignment/>
    </xf>
    <xf numFmtId="165" fontId="6" fillId="4" borderId="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66" fontId="6" fillId="4" borderId="8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169" fontId="18" fillId="2" borderId="0" xfId="0" applyNumberFormat="1" applyFont="1" applyFill="1" applyBorder="1" applyAlignment="1">
      <alignment/>
    </xf>
    <xf numFmtId="169" fontId="2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169" fontId="6" fillId="2" borderId="0" xfId="0" applyNumberFormat="1" applyFont="1" applyFill="1" applyBorder="1" applyAlignment="1">
      <alignment/>
    </xf>
    <xf numFmtId="171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9" fontId="9" fillId="3" borderId="6" xfId="0" applyNumberFormat="1" applyFont="1" applyFill="1" applyBorder="1" applyAlignment="1">
      <alignment horizontal="center"/>
    </xf>
    <xf numFmtId="169" fontId="22" fillId="3" borderId="6" xfId="0" applyNumberFormat="1" applyFont="1" applyFill="1" applyBorder="1" applyAlignment="1">
      <alignment horizontal="left"/>
    </xf>
    <xf numFmtId="0" fontId="23" fillId="3" borderId="6" xfId="0" applyFont="1" applyFill="1" applyBorder="1" applyAlignment="1">
      <alignment horizontal="center"/>
    </xf>
    <xf numFmtId="171" fontId="24" fillId="3" borderId="6" xfId="0" applyNumberFormat="1" applyFont="1" applyFill="1" applyBorder="1" applyAlignment="1">
      <alignment horizontal="center"/>
    </xf>
    <xf numFmtId="4" fontId="24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2" borderId="8" xfId="0" applyFont="1" applyFill="1" applyBorder="1" applyAlignment="1">
      <alignment/>
    </xf>
    <xf numFmtId="169" fontId="12" fillId="2" borderId="8" xfId="0" applyNumberFormat="1" applyFont="1" applyFill="1" applyBorder="1" applyAlignment="1">
      <alignment horizontal="center"/>
    </xf>
    <xf numFmtId="169" fontId="25" fillId="2" borderId="8" xfId="0" applyNumberFormat="1" applyFont="1" applyFill="1" applyBorder="1" applyAlignment="1">
      <alignment/>
    </xf>
    <xf numFmtId="0" fontId="23" fillId="2" borderId="8" xfId="0" applyFont="1" applyFill="1" applyBorder="1" applyAlignment="1">
      <alignment/>
    </xf>
    <xf numFmtId="172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/>
    </xf>
    <xf numFmtId="170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 vertical="top"/>
    </xf>
    <xf numFmtId="0" fontId="26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horizontal="center" vertical="top"/>
    </xf>
    <xf numFmtId="0" fontId="12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vertical="top" wrapText="1"/>
    </xf>
    <xf numFmtId="172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vertical="top"/>
    </xf>
    <xf numFmtId="170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6" borderId="8" xfId="0" applyFont="1" applyFill="1" applyBorder="1" applyAlignment="1">
      <alignment horizontal="right" vertical="top"/>
    </xf>
    <xf numFmtId="0" fontId="12" fillId="6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vertical="top"/>
    </xf>
    <xf numFmtId="0" fontId="12" fillId="6" borderId="8" xfId="0" applyFont="1" applyFill="1" applyBorder="1" applyAlignment="1">
      <alignment vertical="top" wrapText="1"/>
    </xf>
    <xf numFmtId="172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vertical="top"/>
    </xf>
    <xf numFmtId="170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/>
    </xf>
    <xf numFmtId="4" fontId="15" fillId="2" borderId="0" xfId="0" applyNumberFormat="1" applyFont="1" applyFill="1" applyBorder="1" applyAlignment="1">
      <alignment vertical="top"/>
    </xf>
    <xf numFmtId="170" fontId="15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28" fillId="2" borderId="0" xfId="0" applyFont="1" applyFill="1" applyBorder="1" applyAlignment="1">
      <alignment vertical="top"/>
    </xf>
    <xf numFmtId="0" fontId="28" fillId="4" borderId="0" xfId="0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164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vertical="top"/>
    </xf>
    <xf numFmtId="170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0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7" fontId="6" fillId="2" borderId="6" xfId="0" applyNumberFormat="1" applyFont="1" applyFill="1" applyBorder="1" applyAlignment="1">
      <alignment vertical="top"/>
    </xf>
    <xf numFmtId="167" fontId="9" fillId="2" borderId="6" xfId="0" applyNumberFormat="1" applyFont="1" applyFill="1" applyBorder="1" applyAlignment="1">
      <alignment vertical="top"/>
    </xf>
    <xf numFmtId="167" fontId="0" fillId="2" borderId="6" xfId="0" applyNumberFormat="1" applyFont="1" applyFill="1" applyBorder="1" applyAlignment="1">
      <alignment vertical="top"/>
    </xf>
    <xf numFmtId="173" fontId="0" fillId="2" borderId="6" xfId="0" applyNumberFormat="1" applyFont="1" applyFill="1" applyBorder="1" applyAlignment="1">
      <alignment vertical="top"/>
    </xf>
    <xf numFmtId="166" fontId="9" fillId="2" borderId="6" xfId="0" applyNumberFormat="1" applyFont="1" applyFill="1" applyBorder="1" applyAlignment="1">
      <alignment horizontal="right" vertical="top"/>
    </xf>
    <xf numFmtId="167" fontId="9" fillId="2" borderId="6" xfId="0" applyNumberFormat="1" applyFont="1" applyFill="1" applyBorder="1" applyAlignment="1">
      <alignment horizontal="right" vertical="top"/>
    </xf>
    <xf numFmtId="174" fontId="0" fillId="2" borderId="0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170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4" fontId="29" fillId="2" borderId="0" xfId="0" applyNumberFormat="1" applyFont="1" applyFill="1" applyBorder="1" applyAlignment="1">
      <alignment/>
    </xf>
    <xf numFmtId="0" fontId="29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9" fillId="2" borderId="6" xfId="0" applyNumberFormat="1" applyFont="1" applyFill="1" applyBorder="1" applyAlignment="1">
      <alignment horizontal="left"/>
    </xf>
    <xf numFmtId="0" fontId="10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167" fontId="12" fillId="2" borderId="1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167" fontId="6" fillId="2" borderId="15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 wrapText="1"/>
    </xf>
    <xf numFmtId="167" fontId="6" fillId="4" borderId="1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168" fontId="6" fillId="4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68" fontId="9" fillId="2" borderId="6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12" fillId="4" borderId="9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9" fontId="6" fillId="4" borderId="6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167" fontId="14" fillId="4" borderId="2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 horizontal="center"/>
    </xf>
    <xf numFmtId="169" fontId="20" fillId="2" borderId="0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  <xf numFmtId="0" fontId="30" fillId="7" borderId="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G6" sqref="G6:N6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40" t="s">
        <v>287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7"/>
    </row>
    <row r="3" spans="1:15" ht="27" customHeight="1">
      <c r="A3" s="6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7"/>
    </row>
    <row r="4" spans="1:15" ht="24" customHeight="1">
      <c r="A4" s="6"/>
      <c r="B4" s="8" t="s">
        <v>187</v>
      </c>
      <c r="C4" s="141" t="s">
        <v>308</v>
      </c>
      <c r="D4" s="141"/>
      <c r="E4" s="141"/>
      <c r="F4" s="141"/>
      <c r="G4" s="141"/>
      <c r="H4" s="141"/>
      <c r="I4" s="9" t="s">
        <v>215</v>
      </c>
      <c r="J4" s="185" t="s">
        <v>345</v>
      </c>
      <c r="K4" s="185"/>
      <c r="L4" s="185"/>
      <c r="M4" s="185"/>
      <c r="N4" s="185"/>
      <c r="O4" s="10"/>
    </row>
    <row r="5" spans="1:15" ht="23.25" customHeight="1">
      <c r="A5" s="6"/>
      <c r="B5" s="11" t="s">
        <v>183</v>
      </c>
      <c r="C5" s="12"/>
      <c r="D5" s="142"/>
      <c r="E5" s="142"/>
      <c r="F5" s="13"/>
      <c r="G5" s="143"/>
      <c r="H5" s="143"/>
      <c r="I5" s="143"/>
      <c r="J5" s="143"/>
      <c r="K5" s="143"/>
      <c r="L5" s="143"/>
      <c r="M5" s="143"/>
      <c r="N5" s="143"/>
      <c r="O5" s="14"/>
    </row>
    <row r="6" spans="1:15" ht="15" customHeight="1">
      <c r="A6" s="6"/>
      <c r="B6" s="144" t="s">
        <v>257</v>
      </c>
      <c r="C6" s="144"/>
      <c r="D6" s="145"/>
      <c r="E6" s="145"/>
      <c r="F6" s="15" t="s">
        <v>240</v>
      </c>
      <c r="G6" s="144"/>
      <c r="H6" s="144"/>
      <c r="I6" s="144"/>
      <c r="J6" s="144"/>
      <c r="K6" s="144"/>
      <c r="L6" s="144"/>
      <c r="M6" s="144"/>
      <c r="N6" s="144"/>
      <c r="O6" s="14"/>
    </row>
    <row r="7" spans="1:15" ht="15" customHeight="1">
      <c r="A7" s="6"/>
      <c r="B7" s="144" t="s">
        <v>277</v>
      </c>
      <c r="C7" s="144"/>
      <c r="D7" s="145"/>
      <c r="E7" s="145"/>
      <c r="F7" s="15" t="s">
        <v>197</v>
      </c>
      <c r="G7" s="144"/>
      <c r="H7" s="144"/>
      <c r="I7" s="144"/>
      <c r="J7" s="144"/>
      <c r="K7" s="144"/>
      <c r="L7" s="144"/>
      <c r="M7" s="144"/>
      <c r="N7" s="144"/>
      <c r="O7" s="14"/>
    </row>
    <row r="8" spans="1:15" ht="15" customHeight="1">
      <c r="A8" s="6"/>
      <c r="B8" s="144" t="s">
        <v>263</v>
      </c>
      <c r="C8" s="144"/>
      <c r="D8" s="145" t="s">
        <v>340</v>
      </c>
      <c r="E8" s="145"/>
      <c r="F8" s="15" t="s">
        <v>199</v>
      </c>
      <c r="G8" s="146"/>
      <c r="H8" s="146"/>
      <c r="I8" s="146"/>
      <c r="J8" s="146"/>
      <c r="K8" s="146"/>
      <c r="L8" s="146"/>
      <c r="M8" s="146"/>
      <c r="N8" s="146"/>
      <c r="O8" s="14"/>
    </row>
    <row r="9" spans="1:15" ht="15" customHeight="1">
      <c r="A9" s="6"/>
      <c r="B9" s="144" t="s">
        <v>256</v>
      </c>
      <c r="C9" s="144"/>
      <c r="D9" s="145"/>
      <c r="E9" s="145"/>
      <c r="F9" s="15" t="s">
        <v>222</v>
      </c>
      <c r="G9" s="146"/>
      <c r="H9" s="146"/>
      <c r="I9" s="146"/>
      <c r="J9" s="146"/>
      <c r="K9" s="146"/>
      <c r="L9" s="146"/>
      <c r="M9" s="146"/>
      <c r="N9" s="146"/>
      <c r="O9" s="14"/>
    </row>
    <row r="10" spans="1:15" ht="15" customHeight="1">
      <c r="A10" s="6"/>
      <c r="B10" s="144" t="s">
        <v>262</v>
      </c>
      <c r="C10" s="144"/>
      <c r="D10" s="144"/>
      <c r="E10" s="144"/>
      <c r="F10" s="15" t="s">
        <v>213</v>
      </c>
      <c r="G10" s="146"/>
      <c r="H10" s="146"/>
      <c r="I10" s="146"/>
      <c r="J10" s="146"/>
      <c r="K10" s="146"/>
      <c r="L10" s="146"/>
      <c r="M10" s="146"/>
      <c r="N10" s="146"/>
      <c r="O10" s="14"/>
    </row>
    <row r="11" spans="1:15" ht="15" customHeight="1">
      <c r="A11" s="6"/>
      <c r="B11" s="144" t="s">
        <v>93</v>
      </c>
      <c r="C11" s="144"/>
      <c r="D11" s="147" t="s">
        <v>193</v>
      </c>
      <c r="E11" s="147"/>
      <c r="F11" s="15"/>
      <c r="G11" s="144"/>
      <c r="H11" s="144"/>
      <c r="I11" s="144"/>
      <c r="J11" s="144"/>
      <c r="K11" s="144"/>
      <c r="L11" s="144"/>
      <c r="M11" s="144"/>
      <c r="N11" s="144"/>
      <c r="O11" s="14"/>
    </row>
    <row r="12" spans="1:15" ht="15" customHeight="1">
      <c r="A12" s="6"/>
      <c r="B12" s="146" t="s">
        <v>242</v>
      </c>
      <c r="C12" s="146"/>
      <c r="D12" s="148" t="s">
        <v>247</v>
      </c>
      <c r="E12" s="148"/>
      <c r="F12" s="15" t="s">
        <v>121</v>
      </c>
      <c r="G12" s="144" t="s">
        <v>340</v>
      </c>
      <c r="H12" s="144"/>
      <c r="I12" s="144"/>
      <c r="J12" s="144"/>
      <c r="K12" s="144"/>
      <c r="L12" s="144"/>
      <c r="M12" s="144"/>
      <c r="N12" s="144"/>
      <c r="O12" s="14"/>
    </row>
    <row r="13" spans="1:15" ht="15" customHeight="1">
      <c r="A13" s="6"/>
      <c r="B13" s="149" t="s">
        <v>272</v>
      </c>
      <c r="C13" s="149"/>
      <c r="D13" s="149"/>
      <c r="E13" s="149"/>
      <c r="F13" s="149"/>
      <c r="G13" s="150" t="s">
        <v>229</v>
      </c>
      <c r="H13" s="150"/>
      <c r="I13" s="150"/>
      <c r="J13" s="150"/>
      <c r="K13" s="150"/>
      <c r="L13" s="151" t="s">
        <v>212</v>
      </c>
      <c r="M13" s="151"/>
      <c r="N13" s="151"/>
      <c r="O13" s="14"/>
    </row>
    <row r="14" spans="1:15" ht="15" customHeight="1">
      <c r="A14" s="6"/>
      <c r="B14" s="16" t="s">
        <v>200</v>
      </c>
      <c r="C14" s="17" t="s">
        <v>94</v>
      </c>
      <c r="D14" s="17" t="s">
        <v>217</v>
      </c>
      <c r="E14" s="18" t="s">
        <v>34</v>
      </c>
      <c r="F14" s="19" t="s">
        <v>230</v>
      </c>
      <c r="G14" s="152" t="s">
        <v>224</v>
      </c>
      <c r="H14" s="152"/>
      <c r="I14" s="152"/>
      <c r="J14" s="21" t="s">
        <v>216</v>
      </c>
      <c r="K14" s="22" t="s">
        <v>186</v>
      </c>
      <c r="L14" s="14"/>
      <c r="M14" s="3"/>
      <c r="N14" s="3"/>
      <c r="O14" s="14"/>
    </row>
    <row r="15" spans="1:15" ht="15" customHeight="1">
      <c r="A15" s="6"/>
      <c r="B15" s="23" t="s">
        <v>33</v>
      </c>
      <c r="C15" s="24">
        <f>SUMIF(Rozpočet!F9:F218,B15,Rozpočet!L9:L218)</f>
        <v>0</v>
      </c>
      <c r="D15" s="24">
        <f>SUMIF(Rozpočet!F9:F218,B15,Rozpočet!M9:M218)</f>
        <v>0</v>
      </c>
      <c r="E15" s="25">
        <f>SUMIF(Rozpočet!F9:F218,B15,Rozpočet!N9:N218)</f>
        <v>0</v>
      </c>
      <c r="F15" s="26">
        <f>SUMIF(Rozpočet!F9:F218,B15,Rozpočet!O9:O218)</f>
        <v>0</v>
      </c>
      <c r="G15" s="153"/>
      <c r="H15" s="153"/>
      <c r="I15" s="153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37</v>
      </c>
      <c r="C16" s="24">
        <f>SUMIF(Rozpočet!F9:F218,B16,Rozpočet!L9:L218)</f>
        <v>0</v>
      </c>
      <c r="D16" s="24">
        <f>SUMIF(Rozpočet!F9:F218,B16,Rozpočet!M9:M218)</f>
        <v>0</v>
      </c>
      <c r="E16" s="25">
        <f>SUMIF(Rozpočet!F9:F218,B16,Rozpočet!N9:N218)</f>
        <v>0</v>
      </c>
      <c r="F16" s="26">
        <f>SUMIF(Rozpočet!F9:F218,B16,Rozpočet!O9:O218)</f>
        <v>0</v>
      </c>
      <c r="G16" s="153"/>
      <c r="H16" s="153"/>
      <c r="I16" s="153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35</v>
      </c>
      <c r="C17" s="24">
        <f>SUMIF(Rozpočet!F9:F218,B17,Rozpočet!L9:L218)</f>
        <v>0</v>
      </c>
      <c r="D17" s="24">
        <f>SUMIF(Rozpočet!F9:F218,B17,Rozpočet!M9:M218)</f>
        <v>0</v>
      </c>
      <c r="E17" s="25">
        <f>SUMIF(Rozpočet!F9:F218,B17,Rozpočet!N9:N218)</f>
        <v>0</v>
      </c>
      <c r="F17" s="26">
        <f>SUMIF(Rozpočet!F9:F218,B17,Rozpočet!O9:O218)</f>
        <v>0</v>
      </c>
      <c r="G17" s="153"/>
      <c r="H17" s="153"/>
      <c r="I17" s="153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38</v>
      </c>
      <c r="C18" s="24">
        <f>SUMIF(Rozpočet!F9:F218,B18,Rozpočet!L9:L218)</f>
        <v>0</v>
      </c>
      <c r="D18" s="24">
        <f>SUMIF(Rozpočet!F9:F218,B18,Rozpočet!M9:M218)</f>
        <v>0</v>
      </c>
      <c r="E18" s="25">
        <f>SUMIF(Rozpočet!F9:F218,B18,Rozpočet!N9:N218)</f>
        <v>0</v>
      </c>
      <c r="F18" s="26">
        <f>SUMIF(Rozpočet!F9:F218,B18,Rozpočet!O9:O218)</f>
        <v>0</v>
      </c>
      <c r="G18" s="153"/>
      <c r="H18" s="153"/>
      <c r="I18" s="153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36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3"/>
      <c r="H19" s="153"/>
      <c r="I19" s="153"/>
      <c r="J19" s="27"/>
      <c r="K19" s="28"/>
      <c r="L19" s="29" t="s">
        <v>42</v>
      </c>
      <c r="M19" s="3"/>
      <c r="N19" s="3"/>
      <c r="O19" s="14"/>
    </row>
    <row r="20" spans="1:15" ht="15" customHeight="1">
      <c r="A20" s="6"/>
      <c r="B20" s="30" t="s">
        <v>76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3"/>
      <c r="H20" s="153"/>
      <c r="I20" s="153"/>
      <c r="J20" s="27"/>
      <c r="K20" s="28"/>
      <c r="L20" s="14"/>
      <c r="M20" s="34"/>
      <c r="N20" s="34"/>
      <c r="O20" s="14"/>
    </row>
    <row r="21" spans="1:15" ht="15" customHeight="1">
      <c r="A21" s="6"/>
      <c r="B21" s="154" t="s">
        <v>281</v>
      </c>
      <c r="C21" s="154"/>
      <c r="D21" s="154"/>
      <c r="E21" s="155">
        <f>SUM(C20:E20)</f>
        <v>0</v>
      </c>
      <c r="F21" s="155"/>
      <c r="G21" s="153"/>
      <c r="H21" s="153"/>
      <c r="I21" s="153"/>
      <c r="J21" s="27"/>
      <c r="K21" s="28"/>
      <c r="L21" s="151" t="s">
        <v>221</v>
      </c>
      <c r="M21" s="151"/>
      <c r="N21" s="151"/>
      <c r="O21" s="14"/>
    </row>
    <row r="22" spans="1:15" ht="15" customHeight="1">
      <c r="A22" s="6"/>
      <c r="B22" s="156" t="s">
        <v>230</v>
      </c>
      <c r="C22" s="156"/>
      <c r="D22" s="156"/>
      <c r="E22" s="157">
        <f>F20</f>
        <v>0</v>
      </c>
      <c r="F22" s="157"/>
      <c r="G22" s="153"/>
      <c r="H22" s="153"/>
      <c r="I22" s="153"/>
      <c r="J22" s="27"/>
      <c r="K22" s="28"/>
      <c r="L22" s="35"/>
      <c r="M22" s="3"/>
      <c r="N22" s="3"/>
      <c r="O22" s="14"/>
    </row>
    <row r="23" spans="1:15" ht="15" customHeight="1">
      <c r="A23" s="6"/>
      <c r="B23" s="158" t="s">
        <v>292</v>
      </c>
      <c r="C23" s="158"/>
      <c r="D23" s="158"/>
      <c r="E23" s="159">
        <f>E21+E22</f>
        <v>0</v>
      </c>
      <c r="F23" s="159"/>
      <c r="G23" s="160" t="s">
        <v>246</v>
      </c>
      <c r="H23" s="160"/>
      <c r="I23" s="160"/>
      <c r="J23" s="161">
        <f>SUM(J15:J22)</f>
        <v>0</v>
      </c>
      <c r="K23" s="161"/>
      <c r="L23" s="14"/>
      <c r="M23" s="3"/>
      <c r="N23" s="3"/>
      <c r="O23" s="14"/>
    </row>
    <row r="24" spans="1:15" ht="15" customHeight="1">
      <c r="A24" s="6"/>
      <c r="B24" s="158"/>
      <c r="C24" s="158"/>
      <c r="D24" s="158"/>
      <c r="E24" s="159"/>
      <c r="F24" s="159"/>
      <c r="G24" s="160"/>
      <c r="H24" s="160"/>
      <c r="I24" s="160"/>
      <c r="J24" s="161"/>
      <c r="K24" s="161"/>
      <c r="L24" s="14"/>
      <c r="M24" s="3"/>
      <c r="N24" s="3"/>
      <c r="O24" s="14"/>
    </row>
    <row r="25" spans="1:15" ht="15" customHeight="1">
      <c r="A25" s="6"/>
      <c r="B25" s="151" t="s">
        <v>299</v>
      </c>
      <c r="C25" s="151"/>
      <c r="D25" s="151"/>
      <c r="E25" s="151"/>
      <c r="F25" s="151"/>
      <c r="G25" s="162" t="s">
        <v>233</v>
      </c>
      <c r="H25" s="162"/>
      <c r="I25" s="162"/>
      <c r="J25" s="162"/>
      <c r="K25" s="162"/>
      <c r="L25" s="14"/>
      <c r="M25" s="3"/>
      <c r="N25" s="3"/>
      <c r="O25" s="14"/>
    </row>
    <row r="26" spans="1:15" ht="15" customHeight="1">
      <c r="A26" s="6"/>
      <c r="B26" s="30" t="s">
        <v>120</v>
      </c>
      <c r="C26" s="163" t="s">
        <v>78</v>
      </c>
      <c r="D26" s="163"/>
      <c r="E26" s="164" t="s">
        <v>61</v>
      </c>
      <c r="F26" s="164"/>
      <c r="G26" s="20"/>
      <c r="H26" s="152" t="s">
        <v>122</v>
      </c>
      <c r="I26" s="152"/>
      <c r="J26" s="165" t="s">
        <v>61</v>
      </c>
      <c r="K26" s="165"/>
      <c r="L26" s="14"/>
      <c r="M26" s="3"/>
      <c r="N26" s="3"/>
      <c r="O26" s="14"/>
    </row>
    <row r="27" spans="1:15" ht="15" customHeight="1">
      <c r="A27" s="6"/>
      <c r="B27" s="36">
        <v>21</v>
      </c>
      <c r="C27" s="166">
        <f>SUMIF(Rozpočet!T9:T218,B27,Rozpočet!K9:K218)+H27</f>
        <v>0</v>
      </c>
      <c r="D27" s="166"/>
      <c r="E27" s="167">
        <f>C27/100*B27</f>
        <v>0</v>
      </c>
      <c r="F27" s="167"/>
      <c r="G27" s="37"/>
      <c r="H27" s="168">
        <f>SUMIF(K15:K22,B27,J15:J22)</f>
        <v>0</v>
      </c>
      <c r="I27" s="168"/>
      <c r="J27" s="169">
        <f>H27*B27/100</f>
        <v>0</v>
      </c>
      <c r="K27" s="169"/>
      <c r="L27" s="29" t="s">
        <v>42</v>
      </c>
      <c r="M27" s="3"/>
      <c r="N27" s="3"/>
      <c r="O27" s="14"/>
    </row>
    <row r="28" spans="1:15" ht="15" customHeight="1">
      <c r="A28" s="6"/>
      <c r="B28" s="36">
        <v>15</v>
      </c>
      <c r="C28" s="166">
        <f>SUMIF(Rozpočet!T9:T218,B28,Rozpočet!K9:K218)+H28</f>
        <v>0</v>
      </c>
      <c r="D28" s="166"/>
      <c r="E28" s="167">
        <f>C28/100*B28</f>
        <v>0</v>
      </c>
      <c r="F28" s="167"/>
      <c r="G28" s="37"/>
      <c r="H28" s="169">
        <f>SUMIF(K15:K22,B28,J15:J22)</f>
        <v>0</v>
      </c>
      <c r="I28" s="169"/>
      <c r="J28" s="169">
        <f>H28*B28/100</f>
        <v>0</v>
      </c>
      <c r="K28" s="169"/>
      <c r="L28" s="14"/>
      <c r="M28" s="3"/>
      <c r="N28" s="3"/>
      <c r="O28" s="14"/>
    </row>
    <row r="29" spans="1:15" ht="15" customHeight="1">
      <c r="A29" s="6"/>
      <c r="B29" s="36">
        <v>0</v>
      </c>
      <c r="C29" s="166">
        <f>(E23+J23)-(C27+C28)</f>
        <v>0</v>
      </c>
      <c r="D29" s="166"/>
      <c r="E29" s="167">
        <f>C29/100*B29</f>
        <v>0</v>
      </c>
      <c r="F29" s="167"/>
      <c r="G29" s="37"/>
      <c r="H29" s="169">
        <f>J23-(H27+H28)</f>
        <v>0</v>
      </c>
      <c r="I29" s="169"/>
      <c r="J29" s="169">
        <f>H29*B29/100</f>
        <v>0</v>
      </c>
      <c r="K29" s="169"/>
      <c r="L29" s="151" t="s">
        <v>119</v>
      </c>
      <c r="M29" s="151"/>
      <c r="N29" s="151"/>
      <c r="O29" s="14"/>
    </row>
    <row r="30" spans="1:15" ht="15" customHeight="1">
      <c r="A30" s="6"/>
      <c r="B30" s="170"/>
      <c r="C30" s="171">
        <f>ROUNDUP(C27+C28+C29,1)</f>
        <v>0</v>
      </c>
      <c r="D30" s="171"/>
      <c r="E30" s="172">
        <f>ROUNDUP(E27+E28+E29,1)</f>
        <v>0</v>
      </c>
      <c r="F30" s="172"/>
      <c r="G30" s="173"/>
      <c r="H30" s="173"/>
      <c r="I30" s="173"/>
      <c r="J30" s="174">
        <f>J27+J28+J29</f>
        <v>0</v>
      </c>
      <c r="K30" s="174"/>
      <c r="L30" s="14"/>
      <c r="M30" s="3"/>
      <c r="N30" s="3"/>
      <c r="O30" s="14"/>
    </row>
    <row r="31" spans="1:15" ht="15" customHeight="1">
      <c r="A31" s="6"/>
      <c r="B31" s="170"/>
      <c r="C31" s="171"/>
      <c r="D31" s="171"/>
      <c r="E31" s="172"/>
      <c r="F31" s="172"/>
      <c r="G31" s="173"/>
      <c r="H31" s="173"/>
      <c r="I31" s="173"/>
      <c r="J31" s="174"/>
      <c r="K31" s="174"/>
      <c r="L31" s="14"/>
      <c r="M31" s="3"/>
      <c r="N31" s="3"/>
      <c r="O31" s="14"/>
    </row>
    <row r="32" spans="1:15" ht="15" customHeight="1">
      <c r="A32" s="6"/>
      <c r="B32" s="175" t="s">
        <v>302</v>
      </c>
      <c r="C32" s="175"/>
      <c r="D32" s="175"/>
      <c r="E32" s="175"/>
      <c r="F32" s="175"/>
      <c r="G32" s="176" t="s">
        <v>288</v>
      </c>
      <c r="H32" s="176"/>
      <c r="I32" s="176"/>
      <c r="J32" s="176"/>
      <c r="K32" s="176"/>
      <c r="L32" s="3"/>
      <c r="M32" s="3"/>
      <c r="N32" s="3"/>
      <c r="O32" s="14"/>
    </row>
    <row r="33" spans="1:15" ht="15" customHeight="1">
      <c r="A33" s="6"/>
      <c r="B33" s="177">
        <f>C30+E30</f>
        <v>0</v>
      </c>
      <c r="C33" s="177"/>
      <c r="D33" s="177"/>
      <c r="E33" s="177"/>
      <c r="F33" s="177"/>
      <c r="G33" s="178" t="s">
        <v>118</v>
      </c>
      <c r="H33" s="178"/>
      <c r="I33" s="178"/>
      <c r="J33" s="17" t="s">
        <v>231</v>
      </c>
      <c r="K33" s="38" t="s">
        <v>198</v>
      </c>
      <c r="L33" s="3"/>
      <c r="M33" s="3"/>
      <c r="N33" s="3"/>
      <c r="O33" s="14"/>
    </row>
    <row r="34" spans="1:15" ht="15" customHeight="1">
      <c r="A34" s="6"/>
      <c r="B34" s="177"/>
      <c r="C34" s="177"/>
      <c r="D34" s="177"/>
      <c r="E34" s="177"/>
      <c r="F34" s="177"/>
      <c r="G34" s="147"/>
      <c r="H34" s="147"/>
      <c r="I34" s="147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7"/>
      <c r="C35" s="177"/>
      <c r="D35" s="177"/>
      <c r="E35" s="177"/>
      <c r="F35" s="177"/>
      <c r="G35" s="147"/>
      <c r="H35" s="147"/>
      <c r="I35" s="147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7"/>
      <c r="C36" s="177"/>
      <c r="D36" s="177"/>
      <c r="E36" s="177"/>
      <c r="F36" s="177"/>
      <c r="G36" s="147"/>
      <c r="H36" s="147"/>
      <c r="I36" s="147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96.75" customHeight="1">
      <c r="A38" s="3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3"/>
    </row>
  </sheetData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B25:F25"/>
    <mergeCell ref="G25:K25"/>
    <mergeCell ref="C26:D26"/>
    <mergeCell ref="E26:F26"/>
    <mergeCell ref="H26:I26"/>
    <mergeCell ref="J26:K26"/>
    <mergeCell ref="B23:D24"/>
    <mergeCell ref="E23:F24"/>
    <mergeCell ref="G23:I24"/>
    <mergeCell ref="J23:K24"/>
    <mergeCell ref="L21:N21"/>
    <mergeCell ref="B22:D22"/>
    <mergeCell ref="E22:F22"/>
    <mergeCell ref="G22:I22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N12"/>
    <mergeCell ref="B13:F13"/>
    <mergeCell ref="G13:K13"/>
    <mergeCell ref="L13:N13"/>
    <mergeCell ref="B10:C10"/>
    <mergeCell ref="D10:E10"/>
    <mergeCell ref="G10:N10"/>
    <mergeCell ref="B11:C11"/>
    <mergeCell ref="D11:E11"/>
    <mergeCell ref="G11:N11"/>
    <mergeCell ref="B8:C8"/>
    <mergeCell ref="D8:E8"/>
    <mergeCell ref="G8:N8"/>
    <mergeCell ref="B9:C9"/>
    <mergeCell ref="D9:E9"/>
    <mergeCell ref="G9:N9"/>
    <mergeCell ref="B6:C6"/>
    <mergeCell ref="D6:E6"/>
    <mergeCell ref="G6:N6"/>
    <mergeCell ref="B7:C7"/>
    <mergeCell ref="D7:E7"/>
    <mergeCell ref="G7:N7"/>
    <mergeCell ref="B2:N3"/>
    <mergeCell ref="C4:H4"/>
    <mergeCell ref="J4:N4"/>
    <mergeCell ref="D5:E5"/>
    <mergeCell ref="G5:N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 r:id="rId1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9" width="0" style="2" hidden="1" customWidth="1"/>
    <col min="20" max="20" width="11.7109375" style="45" customWidth="1"/>
    <col min="21" max="21" width="0" style="45" hidden="1" customWidth="1"/>
    <col min="22" max="22" width="1.7109375" style="2" customWidth="1"/>
    <col min="23" max="243" width="11.57421875" style="2" customWidth="1"/>
    <col min="244" max="16384" width="11.57421875" style="0" customWidth="1"/>
  </cols>
  <sheetData>
    <row r="1" spans="1:256" s="50" customFormat="1" ht="12.75" customHeight="1" hidden="1">
      <c r="A1" s="46" t="s">
        <v>40</v>
      </c>
      <c r="B1" s="47" t="s">
        <v>77</v>
      </c>
      <c r="C1" s="47" t="s">
        <v>59</v>
      </c>
      <c r="D1" s="47" t="s">
        <v>43</v>
      </c>
      <c r="E1" s="47" t="s">
        <v>188</v>
      </c>
      <c r="F1" s="47" t="s">
        <v>238</v>
      </c>
      <c r="G1" s="47" t="s">
        <v>58</v>
      </c>
      <c r="H1" s="47" t="s">
        <v>249</v>
      </c>
      <c r="I1" s="47" t="s">
        <v>12</v>
      </c>
      <c r="J1" s="47" t="s">
        <v>239</v>
      </c>
      <c r="K1" s="47" t="s">
        <v>210</v>
      </c>
      <c r="L1" s="48" t="s">
        <v>94</v>
      </c>
      <c r="M1" s="48" t="s">
        <v>217</v>
      </c>
      <c r="N1" s="48" t="s">
        <v>34</v>
      </c>
      <c r="O1" s="48" t="s">
        <v>230</v>
      </c>
      <c r="P1" s="49" t="s">
        <v>227</v>
      </c>
      <c r="Q1" s="47" t="s">
        <v>228</v>
      </c>
      <c r="R1" s="47" t="s">
        <v>211</v>
      </c>
      <c r="S1" s="47" t="s">
        <v>44</v>
      </c>
      <c r="T1" s="47" t="s">
        <v>47</v>
      </c>
      <c r="U1" s="47" t="s">
        <v>248</v>
      </c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" ht="29.25" customHeight="1">
      <c r="A2" s="51"/>
      <c r="B2" s="3"/>
      <c r="C2" s="3"/>
      <c r="D2" s="3"/>
      <c r="E2" s="3"/>
      <c r="F2" s="3"/>
      <c r="G2" s="180" t="s">
        <v>271</v>
      </c>
      <c r="H2" s="180"/>
      <c r="I2" s="180"/>
      <c r="J2" s="180"/>
      <c r="K2" s="180"/>
      <c r="L2" s="52"/>
      <c r="M2" s="52"/>
      <c r="N2" s="52"/>
      <c r="O2" s="52"/>
      <c r="P2" s="52"/>
      <c r="Q2" s="52"/>
      <c r="R2" s="52"/>
      <c r="S2" s="52"/>
      <c r="T2" s="53"/>
      <c r="U2" s="53"/>
      <c r="V2" s="3"/>
    </row>
    <row r="3" spans="1:22" ht="18.75" customHeight="1">
      <c r="A3" s="3"/>
      <c r="B3" s="54" t="s">
        <v>187</v>
      </c>
      <c r="C3" s="55"/>
      <c r="D3" s="181">
        <f>KrycíList!D6</f>
        <v>0</v>
      </c>
      <c r="E3" s="181"/>
      <c r="F3" s="181"/>
      <c r="G3" s="56" t="str">
        <f>KrycíList!C4</f>
        <v>Městské divadlo Krnov - oprava soklové části - žula</v>
      </c>
      <c r="H3" s="182" t="str">
        <f>KrycíList!J4</f>
        <v>žulové soklové desky</v>
      </c>
      <c r="I3" s="182"/>
      <c r="J3" s="182"/>
      <c r="K3" s="182"/>
      <c r="L3" s="57"/>
      <c r="M3" s="57"/>
      <c r="N3" s="57"/>
      <c r="O3" s="58"/>
      <c r="P3" s="58"/>
      <c r="Q3" s="58"/>
      <c r="R3" s="58"/>
      <c r="S3" s="58"/>
      <c r="T3" s="58"/>
      <c r="U3" s="58"/>
      <c r="V3" s="55"/>
    </row>
    <row r="4" spans="1:22" ht="14.25" customHeight="1">
      <c r="A4" s="3"/>
      <c r="B4" s="3"/>
      <c r="C4" s="3"/>
      <c r="D4" s="183">
        <f>KrycíList!C5</f>
        <v>0</v>
      </c>
      <c r="E4" s="183"/>
      <c r="F4" s="183"/>
      <c r="G4" s="59">
        <f>KrycíList!G5</f>
        <v>0</v>
      </c>
      <c r="H4" s="184">
        <f>KrycíList!D5</f>
        <v>0</v>
      </c>
      <c r="I4" s="184"/>
      <c r="J4" s="55"/>
      <c r="K4" s="60"/>
      <c r="L4" s="61"/>
      <c r="M4" s="61"/>
      <c r="N4" s="61"/>
      <c r="O4" s="61"/>
      <c r="P4" s="61"/>
      <c r="Q4" s="61"/>
      <c r="R4" s="61"/>
      <c r="S4" s="61"/>
      <c r="T4" s="62"/>
      <c r="U4" s="62"/>
      <c r="V4" s="3"/>
    </row>
    <row r="5" spans="1:22" ht="11.25" customHeight="1">
      <c r="A5" s="3"/>
      <c r="B5" s="63"/>
      <c r="C5" s="63"/>
      <c r="D5" s="64"/>
      <c r="E5" s="64"/>
      <c r="F5" s="64"/>
      <c r="G5" s="65" t="str">
        <f>KrycíList!G12</f>
        <v>C:\RozpNz\Data\Kovařík - 156, Městské divadlo Krnov - oprava soklové části - žula.o32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3" t="s">
        <v>1</v>
      </c>
    </row>
    <row r="6" spans="1:256" s="74" customFormat="1" ht="21.75" customHeight="1">
      <c r="A6" s="69"/>
      <c r="B6" s="70" t="s">
        <v>77</v>
      </c>
      <c r="C6" s="70" t="s">
        <v>59</v>
      </c>
      <c r="D6" s="71" t="s">
        <v>43</v>
      </c>
      <c r="E6" s="70" t="s">
        <v>10</v>
      </c>
      <c r="F6" s="70" t="s">
        <v>238</v>
      </c>
      <c r="G6" s="70" t="s">
        <v>244</v>
      </c>
      <c r="H6" s="70" t="s">
        <v>243</v>
      </c>
      <c r="I6" s="70" t="s">
        <v>12</v>
      </c>
      <c r="J6" s="70" t="s">
        <v>60</v>
      </c>
      <c r="K6" s="72" t="s">
        <v>209</v>
      </c>
      <c r="L6" s="73" t="s">
        <v>94</v>
      </c>
      <c r="M6" s="73" t="s">
        <v>217</v>
      </c>
      <c r="N6" s="73" t="s">
        <v>34</v>
      </c>
      <c r="O6" s="73" t="s">
        <v>230</v>
      </c>
      <c r="P6" s="73" t="s">
        <v>184</v>
      </c>
      <c r="Q6" s="73" t="s">
        <v>185</v>
      </c>
      <c r="R6" s="73" t="s">
        <v>96</v>
      </c>
      <c r="S6" s="73" t="s">
        <v>95</v>
      </c>
      <c r="T6" s="73" t="s">
        <v>47</v>
      </c>
      <c r="U6" s="73" t="s">
        <v>248</v>
      </c>
      <c r="V6" s="69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S7">SUMIF($D9:$D219,"B",K9:K219)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120.82109493222573</v>
      </c>
      <c r="Q7" s="80">
        <f t="shared" si="0"/>
        <v>91.04824200000002</v>
      </c>
      <c r="R7" s="81">
        <f t="shared" si="0"/>
        <v>1551.8851016326503</v>
      </c>
      <c r="S7" s="80">
        <f t="shared" si="0"/>
        <v>140188.90719916782</v>
      </c>
      <c r="T7" s="82">
        <f>ROUNDUP(SUMIF($D9:$D219,"B",T9:T219),1)</f>
        <v>0</v>
      </c>
      <c r="U7" s="82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2"/>
      <c r="M8" s="52"/>
      <c r="N8" s="52"/>
      <c r="O8" s="52"/>
      <c r="P8" s="52"/>
      <c r="Q8" s="52"/>
      <c r="R8" s="52"/>
      <c r="S8" s="52"/>
      <c r="T8" s="53"/>
      <c r="U8" s="53"/>
      <c r="V8" s="3"/>
    </row>
    <row r="9" spans="1:22" ht="15">
      <c r="A9" s="3"/>
      <c r="B9" s="84" t="s">
        <v>15</v>
      </c>
      <c r="C9" s="85"/>
      <c r="D9" s="86" t="s">
        <v>2</v>
      </c>
      <c r="E9" s="85"/>
      <c r="F9" s="87"/>
      <c r="G9" s="88" t="s">
        <v>293</v>
      </c>
      <c r="H9" s="85"/>
      <c r="I9" s="86"/>
      <c r="J9" s="85"/>
      <c r="K9" s="89">
        <f aca="true" t="shared" si="1" ref="K9:T9">SUMIF($D10:$D217,"O",K10:K217)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120.82109493222573</v>
      </c>
      <c r="Q9" s="91">
        <f t="shared" si="1"/>
        <v>91.04824200000002</v>
      </c>
      <c r="R9" s="91">
        <f t="shared" si="1"/>
        <v>1551.8851016326503</v>
      </c>
      <c r="S9" s="90">
        <f t="shared" si="1"/>
        <v>140188.90719916782</v>
      </c>
      <c r="T9" s="92">
        <f t="shared" si="1"/>
        <v>0</v>
      </c>
      <c r="U9" s="92">
        <f>K9+T9</f>
        <v>0</v>
      </c>
      <c r="V9" s="93"/>
    </row>
    <row r="10" spans="1:22" ht="12.75" outlineLevel="1">
      <c r="A10" s="3"/>
      <c r="B10" s="94"/>
      <c r="C10" s="95" t="s">
        <v>15</v>
      </c>
      <c r="D10" s="96" t="s">
        <v>3</v>
      </c>
      <c r="E10" s="97"/>
      <c r="F10" s="97" t="s">
        <v>33</v>
      </c>
      <c r="G10" s="98" t="s">
        <v>214</v>
      </c>
      <c r="H10" s="97"/>
      <c r="I10" s="96"/>
      <c r="J10" s="97"/>
      <c r="K10" s="99">
        <f>SUBTOTAL(9,K11:K15)</f>
        <v>0</v>
      </c>
      <c r="L10" s="100">
        <f>SUBTOTAL(9,L11:L15)</f>
        <v>0</v>
      </c>
      <c r="M10" s="100">
        <f>SUBTOTAL(9,M11:M15)</f>
        <v>0</v>
      </c>
      <c r="N10" s="100">
        <f>SUBTOTAL(9,N11:N15)</f>
        <v>0</v>
      </c>
      <c r="O10" s="100">
        <f>SUBTOTAL(9,O11:O15)</f>
        <v>0</v>
      </c>
      <c r="P10" s="101">
        <f>SUMPRODUCT(P11:P15,$H11:$H15)</f>
        <v>0</v>
      </c>
      <c r="Q10" s="101">
        <f>SUMPRODUCT(Q11:Q15,$H11:$H15)</f>
        <v>40.43970000000001</v>
      </c>
      <c r="R10" s="101">
        <f>SUMPRODUCT(R11:R15,$H11:$H15)</f>
        <v>25.309199999999983</v>
      </c>
      <c r="S10" s="100">
        <f>SUMPRODUCT(S11:S15,$H11:$H15)</f>
        <v>2032.512159999997</v>
      </c>
      <c r="T10" s="102">
        <f>SUMPRODUCT(T11:T15,$K11:$K15)/100</f>
        <v>0</v>
      </c>
      <c r="U10" s="102">
        <f>K10+T10</f>
        <v>0</v>
      </c>
      <c r="V10" s="93"/>
    </row>
    <row r="11" spans="1:22" ht="12.75" outlineLevel="2">
      <c r="A11" s="3"/>
      <c r="B11" s="110"/>
      <c r="C11" s="111"/>
      <c r="D11" s="112"/>
      <c r="E11" s="113" t="s">
        <v>280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8"/>
      <c r="T11" s="119"/>
      <c r="U11" s="119"/>
      <c r="V11" s="93"/>
    </row>
    <row r="12" spans="1:22" ht="12.75" outlineLevel="2">
      <c r="A12" s="3"/>
      <c r="B12" s="93"/>
      <c r="C12" s="93"/>
      <c r="D12" s="120" t="s">
        <v>4</v>
      </c>
      <c r="E12" s="121">
        <v>1</v>
      </c>
      <c r="F12" s="122" t="s">
        <v>135</v>
      </c>
      <c r="G12" s="123" t="s">
        <v>305</v>
      </c>
      <c r="H12" s="124">
        <v>91.7</v>
      </c>
      <c r="I12" s="125" t="s">
        <v>13</v>
      </c>
      <c r="J12" s="126"/>
      <c r="K12" s="127">
        <f>H12*J12</f>
        <v>0</v>
      </c>
      <c r="L12" s="128">
        <f>IF(D12="S",K12,"")</f>
      </c>
      <c r="M12" s="129">
        <f>IF(OR(D12="P",D12="U"),K12,"")</f>
        <v>0</v>
      </c>
      <c r="N12" s="129">
        <f>IF(D12="H",K12,"")</f>
      </c>
      <c r="O12" s="129">
        <f>IF(D12="V",K12,"")</f>
      </c>
      <c r="P12" s="130">
        <v>0</v>
      </c>
      <c r="Q12" s="130">
        <v>0.2810000000000001</v>
      </c>
      <c r="R12" s="130">
        <v>0.2300000000000182</v>
      </c>
      <c r="S12" s="126">
        <v>18.446000000001458</v>
      </c>
      <c r="T12" s="131">
        <v>21</v>
      </c>
      <c r="U12" s="132">
        <f>K12*(T12+100)/100</f>
        <v>0</v>
      </c>
      <c r="V12" s="133"/>
    </row>
    <row r="13" spans="1:256" s="109" customFormat="1" ht="12.75" outlineLevel="2">
      <c r="A13" s="103"/>
      <c r="B13" s="103"/>
      <c r="C13" s="103"/>
      <c r="D13" s="103"/>
      <c r="E13" s="103"/>
      <c r="F13" s="103"/>
      <c r="G13" s="104" t="s">
        <v>297</v>
      </c>
      <c r="H13" s="103"/>
      <c r="I13" s="105"/>
      <c r="J13" s="103"/>
      <c r="K13" s="103"/>
      <c r="L13" s="106"/>
      <c r="M13" s="106"/>
      <c r="N13" s="106"/>
      <c r="O13" s="106"/>
      <c r="P13" s="107"/>
      <c r="Q13" s="103"/>
      <c r="R13" s="103"/>
      <c r="S13" s="103"/>
      <c r="T13" s="108"/>
      <c r="U13" s="108"/>
      <c r="V13" s="10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0" customFormat="1" ht="10.5" customHeight="1" outlineLevel="3">
      <c r="A14" s="134"/>
      <c r="B14" s="135"/>
      <c r="C14" s="135"/>
      <c r="D14" s="135"/>
      <c r="E14" s="135"/>
      <c r="F14" s="135"/>
      <c r="G14" s="135" t="s">
        <v>73</v>
      </c>
      <c r="H14" s="136">
        <v>91.7</v>
      </c>
      <c r="I14" s="137"/>
      <c r="J14" s="135"/>
      <c r="K14" s="135"/>
      <c r="L14" s="138"/>
      <c r="M14" s="138"/>
      <c r="N14" s="138"/>
      <c r="O14" s="138"/>
      <c r="P14" s="138"/>
      <c r="Q14" s="138"/>
      <c r="R14" s="138"/>
      <c r="S14" s="138"/>
      <c r="T14" s="139"/>
      <c r="U14" s="139"/>
      <c r="V14" s="135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2" ht="25.5" outlineLevel="2">
      <c r="A15" s="3"/>
      <c r="B15" s="93"/>
      <c r="C15" s="93"/>
      <c r="D15" s="120" t="s">
        <v>4</v>
      </c>
      <c r="E15" s="121">
        <v>2</v>
      </c>
      <c r="F15" s="122" t="s">
        <v>136</v>
      </c>
      <c r="G15" s="123" t="s">
        <v>329</v>
      </c>
      <c r="H15" s="124">
        <v>91.7</v>
      </c>
      <c r="I15" s="125" t="s">
        <v>13</v>
      </c>
      <c r="J15" s="126"/>
      <c r="K15" s="127">
        <f>H15*J15</f>
        <v>0</v>
      </c>
      <c r="L15" s="128">
        <f>IF(D15="S",K15,"")</f>
      </c>
      <c r="M15" s="129">
        <f>IF(OR(D15="P",D15="U"),K15,"")</f>
        <v>0</v>
      </c>
      <c r="N15" s="129">
        <f>IF(D15="H",K15,"")</f>
      </c>
      <c r="O15" s="129">
        <f>IF(D15="V",K15,"")</f>
      </c>
      <c r="P15" s="130">
        <v>0</v>
      </c>
      <c r="Q15" s="130">
        <v>0.16</v>
      </c>
      <c r="R15" s="130">
        <v>0.04599999999998161</v>
      </c>
      <c r="S15" s="126">
        <v>3.718799999998509</v>
      </c>
      <c r="T15" s="131">
        <v>21</v>
      </c>
      <c r="U15" s="132">
        <f>K15*(T15+100)/100</f>
        <v>0</v>
      </c>
      <c r="V15" s="133"/>
    </row>
    <row r="16" spans="1:22" ht="12.75" outlineLevel="1">
      <c r="A16" s="3"/>
      <c r="B16" s="94"/>
      <c r="C16" s="95" t="s">
        <v>16</v>
      </c>
      <c r="D16" s="96" t="s">
        <v>3</v>
      </c>
      <c r="E16" s="97"/>
      <c r="F16" s="97" t="s">
        <v>33</v>
      </c>
      <c r="G16" s="98" t="s">
        <v>267</v>
      </c>
      <c r="H16" s="97"/>
      <c r="I16" s="96"/>
      <c r="J16" s="97"/>
      <c r="K16" s="99">
        <f>SUBTOTAL(9,K17:K29)</f>
        <v>0</v>
      </c>
      <c r="L16" s="100">
        <f>SUBTOTAL(9,L17:L29)</f>
        <v>0</v>
      </c>
      <c r="M16" s="100">
        <f>SUBTOTAL(9,M17:M29)</f>
        <v>0</v>
      </c>
      <c r="N16" s="100">
        <f>SUBTOTAL(9,N17:N29)</f>
        <v>0</v>
      </c>
      <c r="O16" s="100">
        <f>SUBTOTAL(9,O17:O29)</f>
        <v>0</v>
      </c>
      <c r="P16" s="101">
        <f>SUMPRODUCT(P17:P29,$H17:$H29)</f>
        <v>9.722037888144195</v>
      </c>
      <c r="Q16" s="101">
        <f>SUMPRODUCT(Q17:Q29,$H17:$H29)</f>
        <v>0.07335999999999998</v>
      </c>
      <c r="R16" s="101">
        <f>SUMPRODUCT(R17:R29,$H17:$H29)</f>
        <v>45.43507220001169</v>
      </c>
      <c r="S16" s="100">
        <f>SUMPRODUCT(S17:S29,$H17:$H29)</f>
        <v>4148.379899601026</v>
      </c>
      <c r="T16" s="102">
        <f>SUMPRODUCT(T17:T29,$K17:$K29)/100</f>
        <v>0</v>
      </c>
      <c r="U16" s="102">
        <f>K16+T16</f>
        <v>0</v>
      </c>
      <c r="V16" s="93"/>
    </row>
    <row r="17" spans="1:22" ht="12.75" outlineLevel="2">
      <c r="A17" s="3"/>
      <c r="B17" s="110"/>
      <c r="C17" s="111"/>
      <c r="D17" s="112"/>
      <c r="E17" s="113" t="s">
        <v>280</v>
      </c>
      <c r="F17" s="114"/>
      <c r="G17" s="115"/>
      <c r="H17" s="114"/>
      <c r="I17" s="112"/>
      <c r="J17" s="114"/>
      <c r="K17" s="116"/>
      <c r="L17" s="117"/>
      <c r="M17" s="117"/>
      <c r="N17" s="117"/>
      <c r="O17" s="117"/>
      <c r="P17" s="118"/>
      <c r="Q17" s="118"/>
      <c r="R17" s="118"/>
      <c r="S17" s="118"/>
      <c r="T17" s="119"/>
      <c r="U17" s="119"/>
      <c r="V17" s="93"/>
    </row>
    <row r="18" spans="1:22" ht="12.75" outlineLevel="2">
      <c r="A18" s="3"/>
      <c r="B18" s="93"/>
      <c r="C18" s="93"/>
      <c r="D18" s="120" t="s">
        <v>4</v>
      </c>
      <c r="E18" s="121">
        <v>1</v>
      </c>
      <c r="F18" s="122" t="s">
        <v>143</v>
      </c>
      <c r="G18" s="123" t="s">
        <v>311</v>
      </c>
      <c r="H18" s="124">
        <v>3.668</v>
      </c>
      <c r="I18" s="125" t="s">
        <v>14</v>
      </c>
      <c r="J18" s="126"/>
      <c r="K18" s="127">
        <f>H18*J18</f>
        <v>0</v>
      </c>
      <c r="L18" s="128">
        <f>IF(D18="S",K18,"")</f>
      </c>
      <c r="M18" s="129">
        <f>IF(OR(D18="P",D18="U"),K18,"")</f>
        <v>0</v>
      </c>
      <c r="N18" s="129">
        <f>IF(D18="H",K18,"")</f>
      </c>
      <c r="O18" s="129">
        <f>IF(D18="V",K18,"")</f>
      </c>
      <c r="P18" s="130">
        <v>2.52625</v>
      </c>
      <c r="Q18" s="130">
        <v>0</v>
      </c>
      <c r="R18" s="130">
        <v>0</v>
      </c>
      <c r="S18" s="126">
        <v>0</v>
      </c>
      <c r="T18" s="131">
        <v>21</v>
      </c>
      <c r="U18" s="132">
        <f>K18*(T18+100)/100</f>
        <v>0</v>
      </c>
      <c r="V18" s="133"/>
    </row>
    <row r="19" spans="1:22" s="50" customFormat="1" ht="10.5" customHeight="1" outlineLevel="3">
      <c r="A19" s="134"/>
      <c r="B19" s="135"/>
      <c r="C19" s="135"/>
      <c r="D19" s="135"/>
      <c r="E19" s="135"/>
      <c r="F19" s="135"/>
      <c r="G19" s="135" t="s">
        <v>225</v>
      </c>
      <c r="H19" s="136">
        <v>2.751</v>
      </c>
      <c r="I19" s="137"/>
      <c r="J19" s="135"/>
      <c r="K19" s="135"/>
      <c r="L19" s="138"/>
      <c r="M19" s="138"/>
      <c r="N19" s="138"/>
      <c r="O19" s="138"/>
      <c r="P19" s="138"/>
      <c r="Q19" s="138"/>
      <c r="R19" s="138"/>
      <c r="S19" s="138"/>
      <c r="T19" s="139"/>
      <c r="U19" s="139"/>
      <c r="V19" s="135"/>
    </row>
    <row r="20" spans="1:22" s="50" customFormat="1" ht="10.5" customHeight="1" outlineLevel="3">
      <c r="A20" s="134"/>
      <c r="B20" s="135"/>
      <c r="C20" s="135"/>
      <c r="D20" s="135"/>
      <c r="E20" s="135"/>
      <c r="F20" s="135"/>
      <c r="G20" s="135" t="s">
        <v>218</v>
      </c>
      <c r="H20" s="136">
        <v>0.917</v>
      </c>
      <c r="I20" s="137"/>
      <c r="J20" s="135"/>
      <c r="K20" s="135"/>
      <c r="L20" s="138"/>
      <c r="M20" s="138"/>
      <c r="N20" s="138"/>
      <c r="O20" s="138"/>
      <c r="P20" s="138"/>
      <c r="Q20" s="138"/>
      <c r="R20" s="138"/>
      <c r="S20" s="138"/>
      <c r="T20" s="139"/>
      <c r="U20" s="139"/>
      <c r="V20" s="135"/>
    </row>
    <row r="21" spans="1:22" ht="12.75" outlineLevel="2">
      <c r="A21" s="3"/>
      <c r="B21" s="93"/>
      <c r="C21" s="93"/>
      <c r="D21" s="120" t="s">
        <v>4</v>
      </c>
      <c r="E21" s="121">
        <v>2</v>
      </c>
      <c r="F21" s="122" t="s">
        <v>144</v>
      </c>
      <c r="G21" s="123" t="s">
        <v>296</v>
      </c>
      <c r="H21" s="124">
        <v>18.34</v>
      </c>
      <c r="I21" s="125" t="s">
        <v>13</v>
      </c>
      <c r="J21" s="126"/>
      <c r="K21" s="127">
        <f>H21*J21</f>
        <v>0</v>
      </c>
      <c r="L21" s="128">
        <f>IF(D21="S",K21,"")</f>
      </c>
      <c r="M21" s="129">
        <f>IF(OR(D21="P",D21="U"),K21,"")</f>
        <v>0</v>
      </c>
      <c r="N21" s="129">
        <f>IF(D21="H",K21,"")</f>
      </c>
      <c r="O21" s="129">
        <f>IF(D21="V",K21,"")</f>
      </c>
      <c r="P21" s="130">
        <v>0.0010258999999997905</v>
      </c>
      <c r="Q21" s="130">
        <v>0</v>
      </c>
      <c r="R21" s="130">
        <v>0.36399999999989063</v>
      </c>
      <c r="S21" s="126">
        <v>33.495599999989736</v>
      </c>
      <c r="T21" s="131">
        <v>21</v>
      </c>
      <c r="U21" s="132">
        <f>K21*(T21+100)/100</f>
        <v>0</v>
      </c>
      <c r="V21" s="133"/>
    </row>
    <row r="22" spans="1:22" s="50" customFormat="1" ht="10.5" customHeight="1" outlineLevel="3">
      <c r="A22" s="134"/>
      <c r="B22" s="135"/>
      <c r="C22" s="135"/>
      <c r="D22" s="135"/>
      <c r="E22" s="135"/>
      <c r="F22" s="135"/>
      <c r="G22" s="135" t="s">
        <v>115</v>
      </c>
      <c r="H22" s="136">
        <v>18.34</v>
      </c>
      <c r="I22" s="137"/>
      <c r="J22" s="135"/>
      <c r="K22" s="135"/>
      <c r="L22" s="138"/>
      <c r="M22" s="138"/>
      <c r="N22" s="138"/>
      <c r="O22" s="138"/>
      <c r="P22" s="138"/>
      <c r="Q22" s="138"/>
      <c r="R22" s="138"/>
      <c r="S22" s="138"/>
      <c r="T22" s="139"/>
      <c r="U22" s="139"/>
      <c r="V22" s="135"/>
    </row>
    <row r="23" spans="1:22" ht="12.75" outlineLevel="2">
      <c r="A23" s="3"/>
      <c r="B23" s="93"/>
      <c r="C23" s="93"/>
      <c r="D23" s="120" t="s">
        <v>4</v>
      </c>
      <c r="E23" s="121">
        <v>3</v>
      </c>
      <c r="F23" s="122" t="s">
        <v>145</v>
      </c>
      <c r="G23" s="123" t="s">
        <v>300</v>
      </c>
      <c r="H23" s="124">
        <v>18.34</v>
      </c>
      <c r="I23" s="125" t="s">
        <v>13</v>
      </c>
      <c r="J23" s="126"/>
      <c r="K23" s="127">
        <f>H23*J23</f>
        <v>0</v>
      </c>
      <c r="L23" s="128">
        <f>IF(D23="S",K23,"")</f>
      </c>
      <c r="M23" s="129">
        <f>IF(OR(D23="P",D23="U"),K23,"")</f>
        <v>0</v>
      </c>
      <c r="N23" s="129">
        <f>IF(D23="H",K23,"")</f>
      </c>
      <c r="O23" s="129">
        <f>IF(D23="V",K23,"")</f>
      </c>
      <c r="P23" s="130">
        <v>0</v>
      </c>
      <c r="Q23" s="130">
        <v>0</v>
      </c>
      <c r="R23" s="130">
        <v>0.2010000000000218</v>
      </c>
      <c r="S23" s="126">
        <v>18.02290000000148</v>
      </c>
      <c r="T23" s="131">
        <v>21</v>
      </c>
      <c r="U23" s="132">
        <f>K23*(T23+100)/100</f>
        <v>0</v>
      </c>
      <c r="V23" s="133"/>
    </row>
    <row r="24" spans="1:22" ht="25.5" outlineLevel="2">
      <c r="A24" s="3"/>
      <c r="B24" s="93"/>
      <c r="C24" s="93"/>
      <c r="D24" s="120" t="s">
        <v>4</v>
      </c>
      <c r="E24" s="121">
        <v>4</v>
      </c>
      <c r="F24" s="122" t="s">
        <v>146</v>
      </c>
      <c r="G24" s="123" t="s">
        <v>339</v>
      </c>
      <c r="H24" s="124">
        <v>0.41156</v>
      </c>
      <c r="I24" s="125" t="s">
        <v>9</v>
      </c>
      <c r="J24" s="126"/>
      <c r="K24" s="127">
        <f>H24*J24</f>
        <v>0</v>
      </c>
      <c r="L24" s="128">
        <f>IF(D24="S",K24,"")</f>
      </c>
      <c r="M24" s="129">
        <f>IF(OR(D24="P",D24="U"),K24,"")</f>
        <v>0</v>
      </c>
      <c r="N24" s="129">
        <f>IF(D24="H",K24,"")</f>
      </c>
      <c r="O24" s="129">
        <f>IF(D24="V",K24,"")</f>
      </c>
      <c r="P24" s="130">
        <v>1.0590424000004828</v>
      </c>
      <c r="Q24" s="130">
        <v>0</v>
      </c>
      <c r="R24" s="130">
        <v>31.744999999999894</v>
      </c>
      <c r="S24" s="126">
        <v>2971.159999999968</v>
      </c>
      <c r="T24" s="131">
        <v>21</v>
      </c>
      <c r="U24" s="132">
        <f>K24*(T24+100)/100</f>
        <v>0</v>
      </c>
      <c r="V24" s="133"/>
    </row>
    <row r="25" spans="1:22" s="50" customFormat="1" ht="10.5" customHeight="1" outlineLevel="3">
      <c r="A25" s="134"/>
      <c r="B25" s="135"/>
      <c r="C25" s="135"/>
      <c r="D25" s="135"/>
      <c r="E25" s="135"/>
      <c r="F25" s="135"/>
      <c r="G25" s="135" t="s">
        <v>48</v>
      </c>
      <c r="H25" s="136">
        <v>0.073</v>
      </c>
      <c r="I25" s="137"/>
      <c r="J25" s="135"/>
      <c r="K25" s="135"/>
      <c r="L25" s="138"/>
      <c r="M25" s="138"/>
      <c r="N25" s="138"/>
      <c r="O25" s="138"/>
      <c r="P25" s="138"/>
      <c r="Q25" s="138"/>
      <c r="R25" s="138"/>
      <c r="S25" s="138"/>
      <c r="T25" s="139"/>
      <c r="U25" s="139"/>
      <c r="V25" s="135"/>
    </row>
    <row r="26" spans="1:22" s="50" customFormat="1" ht="10.5" customHeight="1" outlineLevel="3">
      <c r="A26" s="134"/>
      <c r="B26" s="135"/>
      <c r="C26" s="135"/>
      <c r="D26" s="135"/>
      <c r="E26" s="135"/>
      <c r="F26" s="135"/>
      <c r="G26" s="135" t="s">
        <v>220</v>
      </c>
      <c r="H26" s="136">
        <v>0.3386</v>
      </c>
      <c r="I26" s="137"/>
      <c r="J26" s="135"/>
      <c r="K26" s="135"/>
      <c r="L26" s="138"/>
      <c r="M26" s="138"/>
      <c r="N26" s="138"/>
      <c r="O26" s="138"/>
      <c r="P26" s="138"/>
      <c r="Q26" s="138"/>
      <c r="R26" s="138"/>
      <c r="S26" s="138"/>
      <c r="T26" s="139"/>
      <c r="U26" s="139"/>
      <c r="V26" s="135"/>
    </row>
    <row r="27" spans="1:22" ht="25.5" outlineLevel="2">
      <c r="A27" s="3"/>
      <c r="B27" s="93"/>
      <c r="C27" s="93"/>
      <c r="D27" s="120" t="s">
        <v>4</v>
      </c>
      <c r="E27" s="121">
        <v>5</v>
      </c>
      <c r="F27" s="122" t="s">
        <v>173</v>
      </c>
      <c r="G27" s="123" t="s">
        <v>330</v>
      </c>
      <c r="H27" s="124">
        <v>73.36</v>
      </c>
      <c r="I27" s="125" t="s">
        <v>8</v>
      </c>
      <c r="J27" s="126"/>
      <c r="K27" s="127">
        <f>H27*J27</f>
        <v>0</v>
      </c>
      <c r="L27" s="128">
        <f>IF(D27="S",K27,"")</f>
      </c>
      <c r="M27" s="129">
        <f>IF(OR(D27="P",D27="U"),K27,"")</f>
        <v>0</v>
      </c>
      <c r="N27" s="129">
        <f>IF(D27="H",K27,"")</f>
      </c>
      <c r="O27" s="129">
        <f>IF(D27="V",K27,"")</f>
      </c>
      <c r="P27" s="130">
        <v>1.4700000000010505E-05</v>
      </c>
      <c r="Q27" s="130">
        <v>0.0009999999999999998</v>
      </c>
      <c r="R27" s="130">
        <v>0.3000000000001819</v>
      </c>
      <c r="S27" s="126">
        <v>27.00000000001637</v>
      </c>
      <c r="T27" s="131">
        <v>21</v>
      </c>
      <c r="U27" s="132">
        <f>K27*(T27+100)/100</f>
        <v>0</v>
      </c>
      <c r="V27" s="133"/>
    </row>
    <row r="28" spans="1:22" s="109" customFormat="1" ht="11.25" outlineLevel="2">
      <c r="A28" s="103"/>
      <c r="B28" s="103"/>
      <c r="C28" s="103"/>
      <c r="D28" s="103"/>
      <c r="E28" s="103"/>
      <c r="F28" s="103"/>
      <c r="G28" s="104" t="s">
        <v>333</v>
      </c>
      <c r="H28" s="103"/>
      <c r="I28" s="105"/>
      <c r="J28" s="103"/>
      <c r="K28" s="103"/>
      <c r="L28" s="106"/>
      <c r="M28" s="106"/>
      <c r="N28" s="106"/>
      <c r="O28" s="106"/>
      <c r="P28" s="107"/>
      <c r="Q28" s="103"/>
      <c r="R28" s="103"/>
      <c r="S28" s="103"/>
      <c r="T28" s="108"/>
      <c r="U28" s="108"/>
      <c r="V28" s="103"/>
    </row>
    <row r="29" spans="1:22" s="50" customFormat="1" ht="10.5" customHeight="1" outlineLevel="3">
      <c r="A29" s="134"/>
      <c r="B29" s="135"/>
      <c r="C29" s="135"/>
      <c r="D29" s="135"/>
      <c r="E29" s="135"/>
      <c r="F29" s="135"/>
      <c r="G29" s="135" t="s">
        <v>223</v>
      </c>
      <c r="H29" s="136">
        <v>73.36</v>
      </c>
      <c r="I29" s="137"/>
      <c r="J29" s="135"/>
      <c r="K29" s="135"/>
      <c r="L29" s="138"/>
      <c r="M29" s="138"/>
      <c r="N29" s="138"/>
      <c r="O29" s="138"/>
      <c r="P29" s="138"/>
      <c r="Q29" s="138"/>
      <c r="R29" s="138"/>
      <c r="S29" s="138"/>
      <c r="T29" s="139"/>
      <c r="U29" s="139"/>
      <c r="V29" s="135"/>
    </row>
    <row r="30" spans="1:22" ht="12.75" outlineLevel="1">
      <c r="A30" s="3"/>
      <c r="B30" s="94"/>
      <c r="C30" s="95" t="s">
        <v>17</v>
      </c>
      <c r="D30" s="96" t="s">
        <v>3</v>
      </c>
      <c r="E30" s="97"/>
      <c r="F30" s="97" t="s">
        <v>33</v>
      </c>
      <c r="G30" s="98" t="s">
        <v>201</v>
      </c>
      <c r="H30" s="97"/>
      <c r="I30" s="96"/>
      <c r="J30" s="97"/>
      <c r="K30" s="99">
        <f>SUBTOTAL(9,K31:K34)</f>
        <v>0</v>
      </c>
      <c r="L30" s="100">
        <f>SUBTOTAL(9,L31:L34)</f>
        <v>0</v>
      </c>
      <c r="M30" s="100">
        <f>SUBTOTAL(9,M31:M34)</f>
        <v>0</v>
      </c>
      <c r="N30" s="100">
        <f>SUBTOTAL(9,N31:N34)</f>
        <v>0</v>
      </c>
      <c r="O30" s="100">
        <f>SUBTOTAL(9,O31:O34)</f>
        <v>0</v>
      </c>
      <c r="P30" s="101">
        <f>SUMPRODUCT(P31:P34,$H31:$H34)</f>
        <v>43.154936999986376</v>
      </c>
      <c r="Q30" s="101">
        <f>SUMPRODUCT(Q31:Q34,$H31:$H34)</f>
        <v>0</v>
      </c>
      <c r="R30" s="101">
        <f>SUMPRODUCT(R31:R34,$H31:$H34)</f>
        <v>112.88269999996497</v>
      </c>
      <c r="S30" s="100">
        <f>SUMPRODUCT(S31:S34,$H31:$H34)</f>
        <v>11154.25961999653</v>
      </c>
      <c r="T30" s="102">
        <f>SUMPRODUCT(T31:T34,$K31:$K34)/100</f>
        <v>0</v>
      </c>
      <c r="U30" s="102">
        <f>K30+T30</f>
        <v>0</v>
      </c>
      <c r="V30" s="93"/>
    </row>
    <row r="31" spans="1:22" ht="12.75" outlineLevel="2">
      <c r="A31" s="3"/>
      <c r="B31" s="110"/>
      <c r="C31" s="111"/>
      <c r="D31" s="112"/>
      <c r="E31" s="113" t="s">
        <v>280</v>
      </c>
      <c r="F31" s="114"/>
      <c r="G31" s="115"/>
      <c r="H31" s="114"/>
      <c r="I31" s="112"/>
      <c r="J31" s="114"/>
      <c r="K31" s="116"/>
      <c r="L31" s="117"/>
      <c r="M31" s="117"/>
      <c r="N31" s="117"/>
      <c r="O31" s="117"/>
      <c r="P31" s="118"/>
      <c r="Q31" s="118"/>
      <c r="R31" s="118"/>
      <c r="S31" s="118"/>
      <c r="T31" s="119"/>
      <c r="U31" s="119"/>
      <c r="V31" s="93"/>
    </row>
    <row r="32" spans="1:22" ht="12.75" outlineLevel="2">
      <c r="A32" s="3"/>
      <c r="B32" s="93"/>
      <c r="C32" s="93"/>
      <c r="D32" s="120" t="s">
        <v>4</v>
      </c>
      <c r="E32" s="121">
        <v>1</v>
      </c>
      <c r="F32" s="122" t="s">
        <v>148</v>
      </c>
      <c r="G32" s="123" t="s">
        <v>306</v>
      </c>
      <c r="H32" s="124">
        <v>91.7</v>
      </c>
      <c r="I32" s="125" t="s">
        <v>13</v>
      </c>
      <c r="J32" s="126"/>
      <c r="K32" s="127">
        <f>H32*J32</f>
        <v>0</v>
      </c>
      <c r="L32" s="128">
        <f>IF(D32="S",K32,"")</f>
      </c>
      <c r="M32" s="129">
        <f>IF(OR(D32="P",D32="U"),K32,"")</f>
        <v>0</v>
      </c>
      <c r="N32" s="129">
        <f>IF(D32="H",K32,"")</f>
      </c>
      <c r="O32" s="129">
        <f>IF(D32="V",K32,"")</f>
      </c>
      <c r="P32" s="130">
        <v>0.3036099999999351</v>
      </c>
      <c r="Q32" s="130">
        <v>0</v>
      </c>
      <c r="R32" s="130">
        <v>0.016000000000005343</v>
      </c>
      <c r="S32" s="126">
        <v>1.3864000000004455</v>
      </c>
      <c r="T32" s="131">
        <v>21</v>
      </c>
      <c r="U32" s="132">
        <f>K32*(T32+100)/100</f>
        <v>0</v>
      </c>
      <c r="V32" s="133"/>
    </row>
    <row r="33" spans="1:22" ht="25.5" outlineLevel="2">
      <c r="A33" s="3"/>
      <c r="B33" s="93"/>
      <c r="C33" s="93"/>
      <c r="D33" s="120" t="s">
        <v>4</v>
      </c>
      <c r="E33" s="121">
        <v>2</v>
      </c>
      <c r="F33" s="122" t="s">
        <v>150</v>
      </c>
      <c r="G33" s="123" t="s">
        <v>337</v>
      </c>
      <c r="H33" s="124">
        <v>91.7</v>
      </c>
      <c r="I33" s="125" t="s">
        <v>13</v>
      </c>
      <c r="J33" s="126"/>
      <c r="K33" s="127">
        <f>H33*J33</f>
        <v>0</v>
      </c>
      <c r="L33" s="128">
        <f>IF(D33="S",K33,"")</f>
      </c>
      <c r="M33" s="129">
        <f>IF(OR(D33="P",D33="U"),K33,"")</f>
        <v>0</v>
      </c>
      <c r="N33" s="129">
        <f>IF(D33="H",K33,"")</f>
      </c>
      <c r="O33" s="129">
        <f>IF(D33="V",K33,"")</f>
      </c>
      <c r="P33" s="130">
        <v>0.16699999999991633</v>
      </c>
      <c r="Q33" s="130">
        <v>0</v>
      </c>
      <c r="R33" s="130">
        <v>1.2149999999996126</v>
      </c>
      <c r="S33" s="126">
        <v>120.25219999996172</v>
      </c>
      <c r="T33" s="131">
        <v>21</v>
      </c>
      <c r="U33" s="132">
        <f>K33*(T33+100)/100</f>
        <v>0</v>
      </c>
      <c r="V33" s="133"/>
    </row>
    <row r="34" spans="1:22" s="109" customFormat="1" ht="11.25" outlineLevel="2">
      <c r="A34" s="103"/>
      <c r="B34" s="103"/>
      <c r="C34" s="103"/>
      <c r="D34" s="103"/>
      <c r="E34" s="103"/>
      <c r="F34" s="103"/>
      <c r="G34" s="104" t="s">
        <v>312</v>
      </c>
      <c r="H34" s="103"/>
      <c r="I34" s="105"/>
      <c r="J34" s="103"/>
      <c r="K34" s="103"/>
      <c r="L34" s="106"/>
      <c r="M34" s="106"/>
      <c r="N34" s="106"/>
      <c r="O34" s="106"/>
      <c r="P34" s="107"/>
      <c r="Q34" s="103"/>
      <c r="R34" s="103"/>
      <c r="S34" s="103"/>
      <c r="T34" s="108"/>
      <c r="U34" s="108"/>
      <c r="V34" s="103"/>
    </row>
    <row r="35" spans="1:22" ht="12.75" outlineLevel="1">
      <c r="A35" s="3"/>
      <c r="B35" s="94"/>
      <c r="C35" s="95" t="s">
        <v>18</v>
      </c>
      <c r="D35" s="96" t="s">
        <v>3</v>
      </c>
      <c r="E35" s="97"/>
      <c r="F35" s="97" t="s">
        <v>33</v>
      </c>
      <c r="G35" s="98" t="s">
        <v>255</v>
      </c>
      <c r="H35" s="97"/>
      <c r="I35" s="96"/>
      <c r="J35" s="97"/>
      <c r="K35" s="99">
        <f>SUBTOTAL(9,K36:K37)</f>
        <v>0</v>
      </c>
      <c r="L35" s="100">
        <f>SUBTOTAL(9,L36:L37)</f>
        <v>0</v>
      </c>
      <c r="M35" s="100">
        <f>SUBTOTAL(9,M36:M37)</f>
        <v>0</v>
      </c>
      <c r="N35" s="100">
        <f>SUBTOTAL(9,N36:N37)</f>
        <v>0</v>
      </c>
      <c r="O35" s="100">
        <f>SUBTOTAL(9,O36:O37)</f>
        <v>0</v>
      </c>
      <c r="P35" s="101">
        <f>SUMPRODUCT(P36:P37,$H36:$H37)</f>
        <v>0</v>
      </c>
      <c r="Q35" s="101">
        <f>SUMPRODUCT(Q36:Q37,$H36:$H37)</f>
        <v>0</v>
      </c>
      <c r="R35" s="101">
        <f>SUMPRODUCT(R36:R37,$H36:$H37)</f>
        <v>0</v>
      </c>
      <c r="S35" s="100">
        <f>SUMPRODUCT(S36:S37,$H36:$H37)</f>
        <v>0</v>
      </c>
      <c r="T35" s="102">
        <f>SUMPRODUCT(T36:T37,$K36:$K37)/100</f>
        <v>0</v>
      </c>
      <c r="U35" s="102">
        <f>K35+T35</f>
        <v>0</v>
      </c>
      <c r="V35" s="93"/>
    </row>
    <row r="36" spans="1:22" ht="12.75" outlineLevel="2">
      <c r="A36" s="3"/>
      <c r="B36" s="110"/>
      <c r="C36" s="111"/>
      <c r="D36" s="112"/>
      <c r="E36" s="113" t="s">
        <v>280</v>
      </c>
      <c r="F36" s="114"/>
      <c r="G36" s="115"/>
      <c r="H36" s="114"/>
      <c r="I36" s="112"/>
      <c r="J36" s="114"/>
      <c r="K36" s="116"/>
      <c r="L36" s="117"/>
      <c r="M36" s="117"/>
      <c r="N36" s="117"/>
      <c r="O36" s="117"/>
      <c r="P36" s="118"/>
      <c r="Q36" s="118"/>
      <c r="R36" s="118"/>
      <c r="S36" s="118"/>
      <c r="T36" s="119"/>
      <c r="U36" s="119"/>
      <c r="V36" s="93"/>
    </row>
    <row r="37" spans="1:22" ht="12.75" outlineLevel="2">
      <c r="A37" s="3"/>
      <c r="B37" s="93"/>
      <c r="C37" s="93"/>
      <c r="D37" s="120" t="s">
        <v>4</v>
      </c>
      <c r="E37" s="121">
        <v>1</v>
      </c>
      <c r="F37" s="122" t="s">
        <v>134</v>
      </c>
      <c r="G37" s="123" t="s">
        <v>265</v>
      </c>
      <c r="H37" s="124">
        <v>100</v>
      </c>
      <c r="I37" s="125" t="s">
        <v>13</v>
      </c>
      <c r="J37" s="126"/>
      <c r="K37" s="127">
        <f>H37*J37</f>
        <v>0</v>
      </c>
      <c r="L37" s="128">
        <f>IF(D37="S",K37,"")</f>
      </c>
      <c r="M37" s="129">
        <f>IF(OR(D37="P",D37="U"),K37,"")</f>
        <v>0</v>
      </c>
      <c r="N37" s="129">
        <f>IF(D37="H",K37,"")</f>
      </c>
      <c r="O37" s="129">
        <f>IF(D37="V",K37,"")</f>
      </c>
      <c r="P37" s="130">
        <v>0</v>
      </c>
      <c r="Q37" s="130">
        <v>0</v>
      </c>
      <c r="R37" s="130">
        <v>0</v>
      </c>
      <c r="S37" s="126">
        <v>0</v>
      </c>
      <c r="T37" s="131">
        <v>15</v>
      </c>
      <c r="U37" s="132">
        <f>K37*(T37+100)/100</f>
        <v>0</v>
      </c>
      <c r="V37" s="133"/>
    </row>
    <row r="38" spans="1:22" ht="12.75" outlineLevel="1">
      <c r="A38" s="3"/>
      <c r="B38" s="94"/>
      <c r="C38" s="95" t="s">
        <v>19</v>
      </c>
      <c r="D38" s="96" t="s">
        <v>3</v>
      </c>
      <c r="E38" s="97"/>
      <c r="F38" s="97" t="s">
        <v>33</v>
      </c>
      <c r="G38" s="98" t="s">
        <v>234</v>
      </c>
      <c r="H38" s="97"/>
      <c r="I38" s="96"/>
      <c r="J38" s="97"/>
      <c r="K38" s="99">
        <f>SUBTOTAL(9,K39:K42)</f>
        <v>0</v>
      </c>
      <c r="L38" s="100">
        <f>SUBTOTAL(9,L39:L42)</f>
        <v>0</v>
      </c>
      <c r="M38" s="100">
        <f>SUBTOTAL(9,M39:M42)</f>
        <v>0</v>
      </c>
      <c r="N38" s="100">
        <f>SUBTOTAL(9,N39:N42)</f>
        <v>0</v>
      </c>
      <c r="O38" s="100">
        <f>SUBTOTAL(9,O39:O42)</f>
        <v>0</v>
      </c>
      <c r="P38" s="101">
        <f>SUMPRODUCT(P39:P42,$H39:$H42)</f>
        <v>0</v>
      </c>
      <c r="Q38" s="101">
        <f>SUMPRODUCT(Q39:Q42,$H39:$H42)</f>
        <v>0</v>
      </c>
      <c r="R38" s="101">
        <f>SUMPRODUCT(R39:R42,$H39:$H42)</f>
        <v>0</v>
      </c>
      <c r="S38" s="100">
        <f>SUMPRODUCT(S39:S42,$H39:$H42)</f>
        <v>493.34599999975984</v>
      </c>
      <c r="T38" s="102">
        <f>SUMPRODUCT(T39:T42,$K39:$K42)/100</f>
        <v>0</v>
      </c>
      <c r="U38" s="102">
        <f>K38+T38</f>
        <v>0</v>
      </c>
      <c r="V38" s="93"/>
    </row>
    <row r="39" spans="1:22" ht="12.75" outlineLevel="2">
      <c r="A39" s="3"/>
      <c r="B39" s="110"/>
      <c r="C39" s="111"/>
      <c r="D39" s="112"/>
      <c r="E39" s="113" t="s">
        <v>280</v>
      </c>
      <c r="F39" s="114"/>
      <c r="G39" s="115"/>
      <c r="H39" s="114"/>
      <c r="I39" s="112"/>
      <c r="J39" s="114"/>
      <c r="K39" s="116"/>
      <c r="L39" s="117"/>
      <c r="M39" s="117"/>
      <c r="N39" s="117"/>
      <c r="O39" s="117"/>
      <c r="P39" s="118"/>
      <c r="Q39" s="118"/>
      <c r="R39" s="118"/>
      <c r="S39" s="118"/>
      <c r="T39" s="119"/>
      <c r="U39" s="119"/>
      <c r="V39" s="93"/>
    </row>
    <row r="40" spans="1:22" ht="12.75" outlineLevel="2">
      <c r="A40" s="3"/>
      <c r="B40" s="93"/>
      <c r="C40" s="93"/>
      <c r="D40" s="120" t="s">
        <v>4</v>
      </c>
      <c r="E40" s="121">
        <v>1</v>
      </c>
      <c r="F40" s="122" t="s">
        <v>137</v>
      </c>
      <c r="G40" s="123" t="s">
        <v>269</v>
      </c>
      <c r="H40" s="124">
        <v>22.925</v>
      </c>
      <c r="I40" s="125" t="s">
        <v>14</v>
      </c>
      <c r="J40" s="126"/>
      <c r="K40" s="127">
        <f>H40*J40</f>
        <v>0</v>
      </c>
      <c r="L40" s="128">
        <f>IF(D40="S",K40,"")</f>
      </c>
      <c r="M40" s="129">
        <f>IF(OR(D40="P",D40="U"),K40,"")</f>
        <v>0</v>
      </c>
      <c r="N40" s="129">
        <f>IF(D40="H",K40,"")</f>
      </c>
      <c r="O40" s="129">
        <f>IF(D40="V",K40,"")</f>
      </c>
      <c r="P40" s="130">
        <v>0</v>
      </c>
      <c r="Q40" s="130">
        <v>0</v>
      </c>
      <c r="R40" s="130">
        <v>0</v>
      </c>
      <c r="S40" s="126">
        <v>0</v>
      </c>
      <c r="T40" s="131">
        <v>15</v>
      </c>
      <c r="U40" s="132">
        <f>K40*(T40+100)/100</f>
        <v>0</v>
      </c>
      <c r="V40" s="133"/>
    </row>
    <row r="41" spans="1:22" s="50" customFormat="1" ht="10.5" customHeight="1" outlineLevel="3">
      <c r="A41" s="134"/>
      <c r="B41" s="135"/>
      <c r="C41" s="135"/>
      <c r="D41" s="135"/>
      <c r="E41" s="135"/>
      <c r="F41" s="135"/>
      <c r="G41" s="135" t="s">
        <v>219</v>
      </c>
      <c r="H41" s="136">
        <v>22.925</v>
      </c>
      <c r="I41" s="137"/>
      <c r="J41" s="135"/>
      <c r="K41" s="135"/>
      <c r="L41" s="138"/>
      <c r="M41" s="138"/>
      <c r="N41" s="138"/>
      <c r="O41" s="138"/>
      <c r="P41" s="138"/>
      <c r="Q41" s="138"/>
      <c r="R41" s="138"/>
      <c r="S41" s="138"/>
      <c r="T41" s="139"/>
      <c r="U41" s="139"/>
      <c r="V41" s="135"/>
    </row>
    <row r="42" spans="1:22" ht="12.75" outlineLevel="2">
      <c r="A42" s="3"/>
      <c r="B42" s="93"/>
      <c r="C42" s="93"/>
      <c r="D42" s="120" t="s">
        <v>4</v>
      </c>
      <c r="E42" s="121">
        <v>2</v>
      </c>
      <c r="F42" s="122" t="s">
        <v>138</v>
      </c>
      <c r="G42" s="123" t="s">
        <v>266</v>
      </c>
      <c r="H42" s="124">
        <v>22.925</v>
      </c>
      <c r="I42" s="125" t="s">
        <v>14</v>
      </c>
      <c r="J42" s="126"/>
      <c r="K42" s="127">
        <f>H42*J42</f>
        <v>0</v>
      </c>
      <c r="L42" s="128">
        <f>IF(D42="S",K42,"")</f>
      </c>
      <c r="M42" s="129">
        <f>IF(OR(D42="P",D42="U"),K42,"")</f>
        <v>0</v>
      </c>
      <c r="N42" s="129">
        <f>IF(D42="H",K42,"")</f>
      </c>
      <c r="O42" s="129">
        <f>IF(D42="V",K42,"")</f>
      </c>
      <c r="P42" s="130">
        <v>0</v>
      </c>
      <c r="Q42" s="130">
        <v>0</v>
      </c>
      <c r="R42" s="130">
        <v>0</v>
      </c>
      <c r="S42" s="126">
        <v>21.519999999989523</v>
      </c>
      <c r="T42" s="131">
        <v>15</v>
      </c>
      <c r="U42" s="132">
        <f>K42*(T42+100)/100</f>
        <v>0</v>
      </c>
      <c r="V42" s="133"/>
    </row>
    <row r="43" spans="1:22" ht="12.75" outlineLevel="1">
      <c r="A43" s="3"/>
      <c r="B43" s="94"/>
      <c r="C43" s="95" t="s">
        <v>20</v>
      </c>
      <c r="D43" s="96" t="s">
        <v>3</v>
      </c>
      <c r="E43" s="97"/>
      <c r="F43" s="97" t="s">
        <v>33</v>
      </c>
      <c r="G43" s="98" t="s">
        <v>235</v>
      </c>
      <c r="H43" s="97"/>
      <c r="I43" s="96"/>
      <c r="J43" s="97"/>
      <c r="K43" s="99">
        <f>SUBTOTAL(9,K44:K45)</f>
        <v>0</v>
      </c>
      <c r="L43" s="100">
        <f>SUBTOTAL(9,L44:L45)</f>
        <v>0</v>
      </c>
      <c r="M43" s="100">
        <f>SUBTOTAL(9,M44:M45)</f>
        <v>0</v>
      </c>
      <c r="N43" s="100">
        <f>SUBTOTAL(9,N44:N45)</f>
        <v>0</v>
      </c>
      <c r="O43" s="100">
        <f>SUBTOTAL(9,O44:O45)</f>
        <v>0</v>
      </c>
      <c r="P43" s="101">
        <f>SUMPRODUCT(P44:P45,$H44:$H45)</f>
        <v>0</v>
      </c>
      <c r="Q43" s="101">
        <f>SUMPRODUCT(Q44:Q45,$H44:$H45)</f>
        <v>0</v>
      </c>
      <c r="R43" s="101">
        <f>SUMPRODUCT(R44:R45,$H44:$H45)</f>
        <v>0</v>
      </c>
      <c r="S43" s="100">
        <f>SUMPRODUCT(S44:S45,$H44:$H45)</f>
        <v>8.019164999999067</v>
      </c>
      <c r="T43" s="102">
        <f>SUMPRODUCT(T44:T45,$K44:$K45)/100</f>
        <v>0</v>
      </c>
      <c r="U43" s="102">
        <f>K43+T43</f>
        <v>0</v>
      </c>
      <c r="V43" s="93"/>
    </row>
    <row r="44" spans="1:22" ht="12.75" outlineLevel="2">
      <c r="A44" s="3"/>
      <c r="B44" s="110"/>
      <c r="C44" s="111"/>
      <c r="D44" s="112"/>
      <c r="E44" s="113" t="s">
        <v>280</v>
      </c>
      <c r="F44" s="114"/>
      <c r="G44" s="115"/>
      <c r="H44" s="114"/>
      <c r="I44" s="112"/>
      <c r="J44" s="114"/>
      <c r="K44" s="116"/>
      <c r="L44" s="117"/>
      <c r="M44" s="117"/>
      <c r="N44" s="117"/>
      <c r="O44" s="117"/>
      <c r="P44" s="118"/>
      <c r="Q44" s="118"/>
      <c r="R44" s="118"/>
      <c r="S44" s="118"/>
      <c r="T44" s="119"/>
      <c r="U44" s="119"/>
      <c r="V44" s="93"/>
    </row>
    <row r="45" spans="1:22" ht="12.75" outlineLevel="2">
      <c r="A45" s="3"/>
      <c r="B45" s="93"/>
      <c r="C45" s="93"/>
      <c r="D45" s="120" t="s">
        <v>4</v>
      </c>
      <c r="E45" s="121">
        <v>1</v>
      </c>
      <c r="F45" s="122" t="s">
        <v>139</v>
      </c>
      <c r="G45" s="123" t="s">
        <v>270</v>
      </c>
      <c r="H45" s="124">
        <v>22.925</v>
      </c>
      <c r="I45" s="125" t="s">
        <v>14</v>
      </c>
      <c r="J45" s="126"/>
      <c r="K45" s="127">
        <f>H45*J45</f>
        <v>0</v>
      </c>
      <c r="L45" s="128">
        <f>IF(D45="S",K45,"")</f>
      </c>
      <c r="M45" s="129">
        <f>IF(OR(D45="P",D45="U"),K45,"")</f>
        <v>0</v>
      </c>
      <c r="N45" s="129">
        <f>IF(D45="H",K45,"")</f>
      </c>
      <c r="O45" s="129">
        <f>IF(D45="V",K45,"")</f>
      </c>
      <c r="P45" s="130">
        <v>0</v>
      </c>
      <c r="Q45" s="130">
        <v>0</v>
      </c>
      <c r="R45" s="130">
        <v>0</v>
      </c>
      <c r="S45" s="126">
        <v>0.3497999999999593</v>
      </c>
      <c r="T45" s="131">
        <v>15</v>
      </c>
      <c r="U45" s="132">
        <f>K45*(T45+100)/100</f>
        <v>0</v>
      </c>
      <c r="V45" s="133"/>
    </row>
    <row r="46" spans="1:22" ht="12.75" outlineLevel="1">
      <c r="A46" s="3"/>
      <c r="B46" s="94"/>
      <c r="C46" s="95" t="s">
        <v>21</v>
      </c>
      <c r="D46" s="96" t="s">
        <v>3</v>
      </c>
      <c r="E46" s="97"/>
      <c r="F46" s="97" t="s">
        <v>33</v>
      </c>
      <c r="G46" s="98" t="s">
        <v>237</v>
      </c>
      <c r="H46" s="97"/>
      <c r="I46" s="96"/>
      <c r="J46" s="97"/>
      <c r="K46" s="99">
        <f>SUBTOTAL(9,K47:K49)</f>
        <v>0</v>
      </c>
      <c r="L46" s="100">
        <f>SUBTOTAL(9,L47:L49)</f>
        <v>0</v>
      </c>
      <c r="M46" s="100">
        <f>SUBTOTAL(9,M47:M49)</f>
        <v>0</v>
      </c>
      <c r="N46" s="100">
        <f>SUBTOTAL(9,N47:N49)</f>
        <v>0</v>
      </c>
      <c r="O46" s="100">
        <f>SUBTOTAL(9,O47:O49)</f>
        <v>0</v>
      </c>
      <c r="P46" s="101">
        <f>SUMPRODUCT(P47:P49,$H47:$H49)</f>
        <v>0</v>
      </c>
      <c r="Q46" s="101">
        <f>SUMPRODUCT(Q47:Q49,$H47:$H49)</f>
        <v>0</v>
      </c>
      <c r="R46" s="101">
        <f>SUMPRODUCT(R47:R49,$H47:$H49)</f>
        <v>0</v>
      </c>
      <c r="S46" s="100">
        <f>SUMPRODUCT(S47:S49,$H47:$H49)</f>
        <v>6.561135000000184</v>
      </c>
      <c r="T46" s="102">
        <f>SUMPRODUCT(T47:T49,$K47:$K49)/100</f>
        <v>0</v>
      </c>
      <c r="U46" s="102">
        <f>K46+T46</f>
        <v>0</v>
      </c>
      <c r="V46" s="93"/>
    </row>
    <row r="47" spans="1:22" ht="12.75" outlineLevel="2">
      <c r="A47" s="3"/>
      <c r="B47" s="110"/>
      <c r="C47" s="111"/>
      <c r="D47" s="112"/>
      <c r="E47" s="113" t="s">
        <v>280</v>
      </c>
      <c r="F47" s="114"/>
      <c r="G47" s="115"/>
      <c r="H47" s="114"/>
      <c r="I47" s="112"/>
      <c r="J47" s="114"/>
      <c r="K47" s="116"/>
      <c r="L47" s="117"/>
      <c r="M47" s="117"/>
      <c r="N47" s="117"/>
      <c r="O47" s="117"/>
      <c r="P47" s="118"/>
      <c r="Q47" s="118"/>
      <c r="R47" s="118"/>
      <c r="S47" s="118"/>
      <c r="T47" s="119"/>
      <c r="U47" s="119"/>
      <c r="V47" s="93"/>
    </row>
    <row r="48" spans="1:22" ht="12.75" outlineLevel="2">
      <c r="A48" s="3"/>
      <c r="B48" s="93"/>
      <c r="C48" s="93"/>
      <c r="D48" s="120" t="s">
        <v>4</v>
      </c>
      <c r="E48" s="121">
        <v>1</v>
      </c>
      <c r="F48" s="122" t="s">
        <v>140</v>
      </c>
      <c r="G48" s="123" t="s">
        <v>253</v>
      </c>
      <c r="H48" s="124">
        <v>22.925</v>
      </c>
      <c r="I48" s="125" t="s">
        <v>14</v>
      </c>
      <c r="J48" s="126"/>
      <c r="K48" s="127">
        <f>H48*J48</f>
        <v>0</v>
      </c>
      <c r="L48" s="128">
        <f>IF(D48="S",K48,"")</f>
      </c>
      <c r="M48" s="129">
        <f>IF(OR(D48="P",D48="U"),K48,"")</f>
        <v>0</v>
      </c>
      <c r="N48" s="129">
        <f>IF(D48="H",K48,"")</f>
      </c>
      <c r="O48" s="129">
        <f>IF(D48="V",K48,"")</f>
      </c>
      <c r="P48" s="130">
        <v>0</v>
      </c>
      <c r="Q48" s="130">
        <v>0</v>
      </c>
      <c r="R48" s="130">
        <v>0</v>
      </c>
      <c r="S48" s="126">
        <v>0.286200000000008</v>
      </c>
      <c r="T48" s="131">
        <v>15</v>
      </c>
      <c r="U48" s="132">
        <f>K48*(T48+100)/100</f>
        <v>0</v>
      </c>
      <c r="V48" s="133"/>
    </row>
    <row r="49" spans="1:22" ht="12.75" outlineLevel="2">
      <c r="A49" s="3"/>
      <c r="B49" s="93"/>
      <c r="C49" s="93"/>
      <c r="D49" s="120" t="s">
        <v>4</v>
      </c>
      <c r="E49" s="121">
        <v>2</v>
      </c>
      <c r="F49" s="122" t="s">
        <v>141</v>
      </c>
      <c r="G49" s="123" t="s">
        <v>236</v>
      </c>
      <c r="H49" s="124">
        <v>22.925</v>
      </c>
      <c r="I49" s="125" t="s">
        <v>14</v>
      </c>
      <c r="J49" s="126"/>
      <c r="K49" s="127">
        <f>H49*J49</f>
        <v>0</v>
      </c>
      <c r="L49" s="128">
        <f>IF(D49="S",K49,"")</f>
      </c>
      <c r="M49" s="129">
        <f>IF(OR(D49="P",D49="U"),K49,"")</f>
        <v>0</v>
      </c>
      <c r="N49" s="129">
        <f>IF(D49="H",K49,"")</f>
      </c>
      <c r="O49" s="129">
        <f>IF(D49="V",K49,"")</f>
      </c>
      <c r="P49" s="130">
        <v>0</v>
      </c>
      <c r="Q49" s="130">
        <v>0</v>
      </c>
      <c r="R49" s="130">
        <v>0</v>
      </c>
      <c r="S49" s="126">
        <v>0</v>
      </c>
      <c r="T49" s="131">
        <v>15</v>
      </c>
      <c r="U49" s="132">
        <f>K49*(T49+100)/100</f>
        <v>0</v>
      </c>
      <c r="V49" s="133"/>
    </row>
    <row r="50" spans="1:22" ht="12.75" outlineLevel="1">
      <c r="A50" s="3"/>
      <c r="B50" s="94"/>
      <c r="C50" s="95" t="s">
        <v>22</v>
      </c>
      <c r="D50" s="96" t="s">
        <v>3</v>
      </c>
      <c r="E50" s="97"/>
      <c r="F50" s="97" t="s">
        <v>33</v>
      </c>
      <c r="G50" s="98" t="s">
        <v>254</v>
      </c>
      <c r="H50" s="97"/>
      <c r="I50" s="96"/>
      <c r="J50" s="97"/>
      <c r="K50" s="99">
        <f>SUBTOTAL(9,K51:K52)</f>
        <v>0</v>
      </c>
      <c r="L50" s="100">
        <f>SUBTOTAL(9,L51:L52)</f>
        <v>0</v>
      </c>
      <c r="M50" s="100">
        <f>SUBTOTAL(9,M51:M52)</f>
        <v>0</v>
      </c>
      <c r="N50" s="100">
        <f>SUBTOTAL(9,N51:N52)</f>
        <v>0</v>
      </c>
      <c r="O50" s="100">
        <f>SUBTOTAL(9,O51:O52)</f>
        <v>0</v>
      </c>
      <c r="P50" s="101">
        <f>SUMPRODUCT(P51:P52,$H51:$H52)</f>
        <v>38.170125000020015</v>
      </c>
      <c r="Q50" s="101">
        <f>SUMPRODUCT(Q51:Q52,$H51:$H52)</f>
        <v>0</v>
      </c>
      <c r="R50" s="101">
        <f>SUMPRODUCT(R51:R52,$H51:$H52)</f>
        <v>21.091000000001667</v>
      </c>
      <c r="S50" s="100">
        <f>SUMPRODUCT(S51:S52,$H51:$H52)</f>
        <v>1691.4982000001337</v>
      </c>
      <c r="T50" s="102">
        <f>SUMPRODUCT(T51:T52,$K51:$K52)/100</f>
        <v>0</v>
      </c>
      <c r="U50" s="102">
        <f>K50+T50</f>
        <v>0</v>
      </c>
      <c r="V50" s="93"/>
    </row>
    <row r="51" spans="1:22" ht="12.75" outlineLevel="2">
      <c r="A51" s="3"/>
      <c r="B51" s="110"/>
      <c r="C51" s="111"/>
      <c r="D51" s="112"/>
      <c r="E51" s="113" t="s">
        <v>280</v>
      </c>
      <c r="F51" s="114"/>
      <c r="G51" s="115"/>
      <c r="H51" s="114"/>
      <c r="I51" s="112"/>
      <c r="J51" s="114"/>
      <c r="K51" s="116"/>
      <c r="L51" s="117"/>
      <c r="M51" s="117"/>
      <c r="N51" s="117"/>
      <c r="O51" s="117"/>
      <c r="P51" s="118"/>
      <c r="Q51" s="118"/>
      <c r="R51" s="118"/>
      <c r="S51" s="118"/>
      <c r="T51" s="119"/>
      <c r="U51" s="119"/>
      <c r="V51" s="93"/>
    </row>
    <row r="52" spans="1:22" ht="25.5" outlineLevel="2">
      <c r="A52" s="3"/>
      <c r="B52" s="93"/>
      <c r="C52" s="93"/>
      <c r="D52" s="120" t="s">
        <v>4</v>
      </c>
      <c r="E52" s="121">
        <v>1</v>
      </c>
      <c r="F52" s="122" t="s">
        <v>142</v>
      </c>
      <c r="G52" s="123" t="s">
        <v>331</v>
      </c>
      <c r="H52" s="124">
        <v>22.925</v>
      </c>
      <c r="I52" s="125" t="s">
        <v>14</v>
      </c>
      <c r="J52" s="126"/>
      <c r="K52" s="127">
        <f>H52*J52</f>
        <v>0</v>
      </c>
      <c r="L52" s="128">
        <f>IF(D52="S",K52,"")</f>
      </c>
      <c r="M52" s="129">
        <f>IF(OR(D52="P",D52="U"),K52,"")</f>
        <v>0</v>
      </c>
      <c r="N52" s="129">
        <f>IF(D52="H",K52,"")</f>
      </c>
      <c r="O52" s="129">
        <f>IF(D52="V",K52,"")</f>
      </c>
      <c r="P52" s="130">
        <v>1.6650000000008731</v>
      </c>
      <c r="Q52" s="130">
        <v>0</v>
      </c>
      <c r="R52" s="130">
        <v>0.9200000000000728</v>
      </c>
      <c r="S52" s="126">
        <v>73.78400000000583</v>
      </c>
      <c r="T52" s="131">
        <v>15</v>
      </c>
      <c r="U52" s="132">
        <f>K52*(T52+100)/100</f>
        <v>0</v>
      </c>
      <c r="V52" s="133"/>
    </row>
    <row r="53" spans="1:22" ht="12.75" outlineLevel="1">
      <c r="A53" s="3"/>
      <c r="B53" s="94"/>
      <c r="C53" s="95" t="s">
        <v>23</v>
      </c>
      <c r="D53" s="96" t="s">
        <v>3</v>
      </c>
      <c r="E53" s="97"/>
      <c r="F53" s="97" t="s">
        <v>33</v>
      </c>
      <c r="G53" s="98" t="s">
        <v>275</v>
      </c>
      <c r="H53" s="97"/>
      <c r="I53" s="96"/>
      <c r="J53" s="97"/>
      <c r="K53" s="99">
        <f>SUBTOTAL(9,K54:K96)</f>
        <v>0</v>
      </c>
      <c r="L53" s="100">
        <f>SUBTOTAL(9,L54:L96)</f>
        <v>0</v>
      </c>
      <c r="M53" s="100">
        <f>SUBTOTAL(9,M54:M96)</f>
        <v>0</v>
      </c>
      <c r="N53" s="100">
        <f>SUBTOTAL(9,N54:N96)</f>
        <v>0</v>
      </c>
      <c r="O53" s="100">
        <f>SUBTOTAL(9,O54:O96)</f>
        <v>0</v>
      </c>
      <c r="P53" s="101">
        <f>SUMPRODUCT(P54:P96,$H54:$H96)</f>
        <v>4.796318465000368</v>
      </c>
      <c r="Q53" s="101">
        <f>SUMPRODUCT(Q54:Q96,$H54:$H96)</f>
        <v>0</v>
      </c>
      <c r="R53" s="101">
        <f>SUMPRODUCT(R54:R96,$H54:$H96)</f>
        <v>113.50473300001003</v>
      </c>
      <c r="S53" s="100">
        <f>SUMPRODUCT(S54:S96,$H54:$H96)</f>
        <v>12072.217078701045</v>
      </c>
      <c r="T53" s="102">
        <f>SUMPRODUCT(T54:T96,$K54:$K96)/100</f>
        <v>0</v>
      </c>
      <c r="U53" s="102">
        <f>K53+T53</f>
        <v>0</v>
      </c>
      <c r="V53" s="93"/>
    </row>
    <row r="54" spans="1:22" ht="12.75" outlineLevel="2">
      <c r="A54" s="3"/>
      <c r="B54" s="110"/>
      <c r="C54" s="111"/>
      <c r="D54" s="112"/>
      <c r="E54" s="113" t="s">
        <v>280</v>
      </c>
      <c r="F54" s="114"/>
      <c r="G54" s="115"/>
      <c r="H54" s="114"/>
      <c r="I54" s="112"/>
      <c r="J54" s="114"/>
      <c r="K54" s="116"/>
      <c r="L54" s="117"/>
      <c r="M54" s="117"/>
      <c r="N54" s="117"/>
      <c r="O54" s="117"/>
      <c r="P54" s="118"/>
      <c r="Q54" s="118"/>
      <c r="R54" s="118"/>
      <c r="S54" s="118"/>
      <c r="T54" s="119"/>
      <c r="U54" s="119"/>
      <c r="V54" s="93"/>
    </row>
    <row r="55" spans="1:22" ht="12.75" outlineLevel="2">
      <c r="A55" s="3"/>
      <c r="B55" s="93"/>
      <c r="C55" s="93"/>
      <c r="D55" s="120" t="s">
        <v>4</v>
      </c>
      <c r="E55" s="121">
        <v>1</v>
      </c>
      <c r="F55" s="122" t="s">
        <v>147</v>
      </c>
      <c r="G55" s="123" t="s">
        <v>317</v>
      </c>
      <c r="H55" s="124">
        <v>15</v>
      </c>
      <c r="I55" s="125" t="s">
        <v>13</v>
      </c>
      <c r="J55" s="126"/>
      <c r="K55" s="127">
        <f>H55*J55</f>
        <v>0</v>
      </c>
      <c r="L55" s="128">
        <f>IF(D55="S",K55,"")</f>
      </c>
      <c r="M55" s="129">
        <f>IF(OR(D55="P",D55="U"),K55,"")</f>
        <v>0</v>
      </c>
      <c r="N55" s="129">
        <f>IF(D55="H",K55,"")</f>
      </c>
      <c r="O55" s="129">
        <f>IF(D55="V",K55,"")</f>
      </c>
      <c r="P55" s="130">
        <v>0.1157600000000238</v>
      </c>
      <c r="Q55" s="130">
        <v>0</v>
      </c>
      <c r="R55" s="130">
        <v>0.9400000000000546</v>
      </c>
      <c r="S55" s="126">
        <v>84.12600000000344</v>
      </c>
      <c r="T55" s="131">
        <v>21</v>
      </c>
      <c r="U55" s="132">
        <f>K55*(T55+100)/100</f>
        <v>0</v>
      </c>
      <c r="V55" s="133"/>
    </row>
    <row r="56" spans="1:22" s="109" customFormat="1" ht="11.25" outlineLevel="2">
      <c r="A56" s="103"/>
      <c r="B56" s="103"/>
      <c r="C56" s="103"/>
      <c r="D56" s="103"/>
      <c r="E56" s="103"/>
      <c r="F56" s="103"/>
      <c r="G56" s="104" t="s">
        <v>291</v>
      </c>
      <c r="H56" s="103"/>
      <c r="I56" s="105"/>
      <c r="J56" s="103"/>
      <c r="K56" s="103"/>
      <c r="L56" s="106"/>
      <c r="M56" s="106"/>
      <c r="N56" s="106"/>
      <c r="O56" s="106"/>
      <c r="P56" s="107"/>
      <c r="Q56" s="103"/>
      <c r="R56" s="103"/>
      <c r="S56" s="103"/>
      <c r="T56" s="108"/>
      <c r="U56" s="108"/>
      <c r="V56" s="103"/>
    </row>
    <row r="57" spans="1:22" ht="25.5" outlineLevel="2">
      <c r="A57" s="3"/>
      <c r="B57" s="93"/>
      <c r="C57" s="93"/>
      <c r="D57" s="120" t="s">
        <v>4</v>
      </c>
      <c r="E57" s="121">
        <v>2</v>
      </c>
      <c r="F57" s="122" t="s">
        <v>151</v>
      </c>
      <c r="G57" s="123" t="s">
        <v>334</v>
      </c>
      <c r="H57" s="124">
        <v>22.925</v>
      </c>
      <c r="I57" s="125" t="s">
        <v>13</v>
      </c>
      <c r="J57" s="126"/>
      <c r="K57" s="127">
        <f>H57*J57</f>
        <v>0</v>
      </c>
      <c r="L57" s="128">
        <f>IF(D57="S",K57,"")</f>
      </c>
      <c r="M57" s="129">
        <f>IF(OR(D57="P",D57="U"),K57,"")</f>
        <v>0</v>
      </c>
      <c r="N57" s="129">
        <f>IF(D57="H",K57,"")</f>
      </c>
      <c r="O57" s="129">
        <f>IF(D57="V",K57,"")</f>
      </c>
      <c r="P57" s="130">
        <v>0.05723449999999644</v>
      </c>
      <c r="Q57" s="130">
        <v>0</v>
      </c>
      <c r="R57" s="130">
        <v>1.351000000000795</v>
      </c>
      <c r="S57" s="126">
        <v>148.71790000008815</v>
      </c>
      <c r="T57" s="131">
        <v>21</v>
      </c>
      <c r="U57" s="132">
        <f>K57*(T57+100)/100</f>
        <v>0</v>
      </c>
      <c r="V57" s="133"/>
    </row>
    <row r="58" spans="1:22" s="109" customFormat="1" ht="11.25" outlineLevel="2">
      <c r="A58" s="103"/>
      <c r="B58" s="103"/>
      <c r="C58" s="103"/>
      <c r="D58" s="103"/>
      <c r="E58" s="103"/>
      <c r="F58" s="103"/>
      <c r="G58" s="104" t="s">
        <v>276</v>
      </c>
      <c r="H58" s="103"/>
      <c r="I58" s="105"/>
      <c r="J58" s="103"/>
      <c r="K58" s="103"/>
      <c r="L58" s="106"/>
      <c r="M58" s="106"/>
      <c r="N58" s="106"/>
      <c r="O58" s="106"/>
      <c r="P58" s="107"/>
      <c r="Q58" s="103"/>
      <c r="R58" s="103"/>
      <c r="S58" s="103"/>
      <c r="T58" s="108"/>
      <c r="U58" s="108"/>
      <c r="V58" s="103"/>
    </row>
    <row r="59" spans="1:22" s="50" customFormat="1" ht="10.5" customHeight="1" outlineLevel="3">
      <c r="A59" s="134"/>
      <c r="B59" s="135"/>
      <c r="C59" s="135"/>
      <c r="D59" s="135"/>
      <c r="E59" s="135"/>
      <c r="F59" s="135"/>
      <c r="G59" s="135" t="s">
        <v>117</v>
      </c>
      <c r="H59" s="136">
        <v>22.925</v>
      </c>
      <c r="I59" s="137"/>
      <c r="J59" s="135"/>
      <c r="K59" s="135"/>
      <c r="L59" s="138"/>
      <c r="M59" s="138"/>
      <c r="N59" s="138"/>
      <c r="O59" s="138"/>
      <c r="P59" s="138"/>
      <c r="Q59" s="138"/>
      <c r="R59" s="138"/>
      <c r="S59" s="138"/>
      <c r="T59" s="139"/>
      <c r="U59" s="139"/>
      <c r="V59" s="135"/>
    </row>
    <row r="60" spans="1:22" ht="25.5" outlineLevel="2">
      <c r="A60" s="3"/>
      <c r="B60" s="93"/>
      <c r="C60" s="93"/>
      <c r="D60" s="120" t="s">
        <v>4</v>
      </c>
      <c r="E60" s="121">
        <v>3</v>
      </c>
      <c r="F60" s="122" t="s">
        <v>153</v>
      </c>
      <c r="G60" s="123" t="s">
        <v>341</v>
      </c>
      <c r="H60" s="124">
        <v>45.85</v>
      </c>
      <c r="I60" s="125" t="s">
        <v>13</v>
      </c>
      <c r="J60" s="126"/>
      <c r="K60" s="127">
        <f>H60*J60</f>
        <v>0</v>
      </c>
      <c r="L60" s="128">
        <f>IF(D60="S",K60,"")</f>
      </c>
      <c r="M60" s="129">
        <f>IF(OR(D60="P",D60="U"),K60,"")</f>
        <v>0</v>
      </c>
      <c r="N60" s="129">
        <f>IF(D60="H",K60,"")</f>
      </c>
      <c r="O60" s="129">
        <f>IF(D60="V",K60,"")</f>
      </c>
      <c r="P60" s="130">
        <v>0.0006</v>
      </c>
      <c r="Q60" s="130">
        <v>0</v>
      </c>
      <c r="R60" s="130">
        <v>0.19000000000005457</v>
      </c>
      <c r="S60" s="126">
        <v>21.565000000006194</v>
      </c>
      <c r="T60" s="131">
        <v>21</v>
      </c>
      <c r="U60" s="132">
        <f>K60*(T60+100)/100</f>
        <v>0</v>
      </c>
      <c r="V60" s="133"/>
    </row>
    <row r="61" spans="1:22" s="109" customFormat="1" ht="11.25" outlineLevel="2">
      <c r="A61" s="103"/>
      <c r="B61" s="103"/>
      <c r="C61" s="103"/>
      <c r="D61" s="103"/>
      <c r="E61" s="103"/>
      <c r="F61" s="103"/>
      <c r="G61" s="104" t="s">
        <v>301</v>
      </c>
      <c r="H61" s="103"/>
      <c r="I61" s="105"/>
      <c r="J61" s="103"/>
      <c r="K61" s="103"/>
      <c r="L61" s="106"/>
      <c r="M61" s="106"/>
      <c r="N61" s="106"/>
      <c r="O61" s="106"/>
      <c r="P61" s="107"/>
      <c r="Q61" s="103"/>
      <c r="R61" s="103"/>
      <c r="S61" s="103"/>
      <c r="T61" s="108"/>
      <c r="U61" s="108"/>
      <c r="V61" s="103"/>
    </row>
    <row r="62" spans="1:22" s="50" customFormat="1" ht="10.5" customHeight="1" outlineLevel="3">
      <c r="A62" s="134"/>
      <c r="B62" s="135"/>
      <c r="C62" s="135"/>
      <c r="D62" s="135"/>
      <c r="E62" s="135"/>
      <c r="F62" s="135"/>
      <c r="G62" s="135" t="s">
        <v>109</v>
      </c>
      <c r="H62" s="136">
        <v>45.85</v>
      </c>
      <c r="I62" s="137"/>
      <c r="J62" s="135"/>
      <c r="K62" s="135"/>
      <c r="L62" s="138"/>
      <c r="M62" s="138"/>
      <c r="N62" s="138"/>
      <c r="O62" s="138"/>
      <c r="P62" s="138"/>
      <c r="Q62" s="138"/>
      <c r="R62" s="138"/>
      <c r="S62" s="138"/>
      <c r="T62" s="139"/>
      <c r="U62" s="139"/>
      <c r="V62" s="135"/>
    </row>
    <row r="63" spans="1:22" ht="25.5" outlineLevel="2">
      <c r="A63" s="3"/>
      <c r="B63" s="93"/>
      <c r="C63" s="93"/>
      <c r="D63" s="120" t="s">
        <v>4</v>
      </c>
      <c r="E63" s="121">
        <v>4</v>
      </c>
      <c r="F63" s="122" t="s">
        <v>155</v>
      </c>
      <c r="G63" s="123" t="s">
        <v>343</v>
      </c>
      <c r="H63" s="124">
        <v>22.925</v>
      </c>
      <c r="I63" s="125" t="s">
        <v>13</v>
      </c>
      <c r="J63" s="126"/>
      <c r="K63" s="127">
        <f>H63*J63</f>
        <v>0</v>
      </c>
      <c r="L63" s="128">
        <f>IF(D63="S",K63,"")</f>
      </c>
      <c r="M63" s="129">
        <f>IF(OR(D63="P",D63="U"),K63,"")</f>
        <v>0</v>
      </c>
      <c r="N63" s="129">
        <f>IF(D63="H",K63,"")</f>
      </c>
      <c r="O63" s="129">
        <f>IF(D63="V",K63,"")</f>
      </c>
      <c r="P63" s="130">
        <v>0.05723449999999644</v>
      </c>
      <c r="Q63" s="130">
        <v>0</v>
      </c>
      <c r="R63" s="130">
        <v>1.673999999999296</v>
      </c>
      <c r="S63" s="126">
        <v>185.37839999991806</v>
      </c>
      <c r="T63" s="131">
        <v>21</v>
      </c>
      <c r="U63" s="132">
        <f>K63*(T63+100)/100</f>
        <v>0</v>
      </c>
      <c r="V63" s="133"/>
    </row>
    <row r="64" spans="1:22" s="50" customFormat="1" ht="10.5" customHeight="1" outlineLevel="3">
      <c r="A64" s="134"/>
      <c r="B64" s="135"/>
      <c r="C64" s="135"/>
      <c r="D64" s="135"/>
      <c r="E64" s="135"/>
      <c r="F64" s="135"/>
      <c r="G64" s="135" t="s">
        <v>72</v>
      </c>
      <c r="H64" s="136">
        <v>22.925</v>
      </c>
      <c r="I64" s="137"/>
      <c r="J64" s="135"/>
      <c r="K64" s="135"/>
      <c r="L64" s="138"/>
      <c r="M64" s="138"/>
      <c r="N64" s="138"/>
      <c r="O64" s="138"/>
      <c r="P64" s="138"/>
      <c r="Q64" s="138"/>
      <c r="R64" s="138"/>
      <c r="S64" s="138"/>
      <c r="T64" s="139"/>
      <c r="U64" s="139"/>
      <c r="V64" s="135"/>
    </row>
    <row r="65" spans="1:22" ht="25.5" outlineLevel="2">
      <c r="A65" s="3"/>
      <c r="B65" s="93"/>
      <c r="C65" s="93"/>
      <c r="D65" s="120" t="s">
        <v>4</v>
      </c>
      <c r="E65" s="121">
        <v>5</v>
      </c>
      <c r="F65" s="122" t="s">
        <v>156</v>
      </c>
      <c r="G65" s="123" t="s">
        <v>342</v>
      </c>
      <c r="H65" s="124">
        <v>45.85</v>
      </c>
      <c r="I65" s="125" t="s">
        <v>13</v>
      </c>
      <c r="J65" s="126"/>
      <c r="K65" s="127">
        <f>H65*J65</f>
        <v>0</v>
      </c>
      <c r="L65" s="128">
        <f>IF(D65="S",K65,"")</f>
      </c>
      <c r="M65" s="129">
        <f>IF(OR(D65="P",D65="U"),K65,"")</f>
        <v>0</v>
      </c>
      <c r="N65" s="129">
        <f>IF(D65="H",K65,"")</f>
      </c>
      <c r="O65" s="129">
        <f>IF(D65="V",K65,"")</f>
      </c>
      <c r="P65" s="130">
        <v>0.0006000000000000228</v>
      </c>
      <c r="Q65" s="130">
        <v>0</v>
      </c>
      <c r="R65" s="130">
        <v>0.2600000000002183</v>
      </c>
      <c r="S65" s="126">
        <v>27.898000000023423</v>
      </c>
      <c r="T65" s="131">
        <v>21</v>
      </c>
      <c r="U65" s="132">
        <f>K65*(T65+100)/100</f>
        <v>0</v>
      </c>
      <c r="V65" s="133"/>
    </row>
    <row r="66" spans="1:22" s="109" customFormat="1" ht="11.25" outlineLevel="2">
      <c r="A66" s="103"/>
      <c r="B66" s="103"/>
      <c r="C66" s="103"/>
      <c r="D66" s="103"/>
      <c r="E66" s="103"/>
      <c r="F66" s="103"/>
      <c r="G66" s="104" t="s">
        <v>301</v>
      </c>
      <c r="H66" s="103"/>
      <c r="I66" s="105"/>
      <c r="J66" s="103"/>
      <c r="K66" s="103"/>
      <c r="L66" s="106"/>
      <c r="M66" s="106"/>
      <c r="N66" s="106"/>
      <c r="O66" s="106"/>
      <c r="P66" s="107"/>
      <c r="Q66" s="103"/>
      <c r="R66" s="103"/>
      <c r="S66" s="103"/>
      <c r="T66" s="108"/>
      <c r="U66" s="108"/>
      <c r="V66" s="103"/>
    </row>
    <row r="67" spans="1:22" s="50" customFormat="1" ht="10.5" customHeight="1" outlineLevel="3">
      <c r="A67" s="134"/>
      <c r="B67" s="135"/>
      <c r="C67" s="135"/>
      <c r="D67" s="135"/>
      <c r="E67" s="135"/>
      <c r="F67" s="135"/>
      <c r="G67" s="135" t="s">
        <v>109</v>
      </c>
      <c r="H67" s="136">
        <v>45.85</v>
      </c>
      <c r="I67" s="137"/>
      <c r="J67" s="135"/>
      <c r="K67" s="135"/>
      <c r="L67" s="138"/>
      <c r="M67" s="138"/>
      <c r="N67" s="138"/>
      <c r="O67" s="138"/>
      <c r="P67" s="138"/>
      <c r="Q67" s="138"/>
      <c r="R67" s="138"/>
      <c r="S67" s="138"/>
      <c r="T67" s="139"/>
      <c r="U67" s="139"/>
      <c r="V67" s="135"/>
    </row>
    <row r="68" spans="1:22" ht="12.75" outlineLevel="2">
      <c r="A68" s="3"/>
      <c r="B68" s="93"/>
      <c r="C68" s="93"/>
      <c r="D68" s="120" t="s">
        <v>4</v>
      </c>
      <c r="E68" s="121">
        <v>6</v>
      </c>
      <c r="F68" s="122" t="s">
        <v>154</v>
      </c>
      <c r="G68" s="123" t="s">
        <v>290</v>
      </c>
      <c r="H68" s="124">
        <v>91.7</v>
      </c>
      <c r="I68" s="125" t="s">
        <v>8</v>
      </c>
      <c r="J68" s="126"/>
      <c r="K68" s="127">
        <f>H68*J68</f>
        <v>0</v>
      </c>
      <c r="L68" s="128">
        <f>IF(D68="S",K68,"")</f>
      </c>
      <c r="M68" s="129">
        <f>IF(OR(D68="P",D68="U"),K68,"")</f>
        <v>0</v>
      </c>
      <c r="N68" s="129">
        <f>IF(D68="H",K68,"")</f>
      </c>
      <c r="O68" s="129">
        <f>IF(D68="V",K68,"")</f>
      </c>
      <c r="P68" s="130">
        <v>0</v>
      </c>
      <c r="Q68" s="130">
        <v>0</v>
      </c>
      <c r="R68" s="130">
        <v>0</v>
      </c>
      <c r="S68" s="126">
        <v>0</v>
      </c>
      <c r="T68" s="131">
        <v>21</v>
      </c>
      <c r="U68" s="132">
        <f>K68*(T68+100)/100</f>
        <v>0</v>
      </c>
      <c r="V68" s="133"/>
    </row>
    <row r="69" spans="1:22" s="109" customFormat="1" ht="22.5" outlineLevel="2">
      <c r="A69" s="103"/>
      <c r="B69" s="103"/>
      <c r="C69" s="103"/>
      <c r="D69" s="103"/>
      <c r="E69" s="103"/>
      <c r="F69" s="103"/>
      <c r="G69" s="104" t="s">
        <v>344</v>
      </c>
      <c r="H69" s="103"/>
      <c r="I69" s="105"/>
      <c r="J69" s="103"/>
      <c r="K69" s="103"/>
      <c r="L69" s="106"/>
      <c r="M69" s="106"/>
      <c r="N69" s="106"/>
      <c r="O69" s="106"/>
      <c r="P69" s="107"/>
      <c r="Q69" s="103"/>
      <c r="R69" s="103"/>
      <c r="S69" s="103"/>
      <c r="T69" s="108"/>
      <c r="U69" s="108"/>
      <c r="V69" s="103"/>
    </row>
    <row r="70" spans="1:22" s="50" customFormat="1" ht="10.5" customHeight="1" outlineLevel="3">
      <c r="A70" s="134"/>
      <c r="B70" s="135"/>
      <c r="C70" s="135"/>
      <c r="D70" s="135"/>
      <c r="E70" s="135"/>
      <c r="F70" s="135"/>
      <c r="G70" s="135" t="s">
        <v>285</v>
      </c>
      <c r="H70" s="136">
        <v>13.61</v>
      </c>
      <c r="I70" s="137"/>
      <c r="J70" s="135"/>
      <c r="K70" s="135"/>
      <c r="L70" s="138"/>
      <c r="M70" s="138"/>
      <c r="N70" s="138"/>
      <c r="O70" s="138"/>
      <c r="P70" s="138"/>
      <c r="Q70" s="138"/>
      <c r="R70" s="138"/>
      <c r="S70" s="138"/>
      <c r="T70" s="139"/>
      <c r="U70" s="139"/>
      <c r="V70" s="135"/>
    </row>
    <row r="71" spans="1:22" s="50" customFormat="1" ht="10.5" customHeight="1" outlineLevel="3">
      <c r="A71" s="134"/>
      <c r="B71" s="135"/>
      <c r="C71" s="135"/>
      <c r="D71" s="135"/>
      <c r="E71" s="135"/>
      <c r="F71" s="135"/>
      <c r="G71" s="135" t="s">
        <v>279</v>
      </c>
      <c r="H71" s="136">
        <v>22.8</v>
      </c>
      <c r="I71" s="137"/>
      <c r="J71" s="135"/>
      <c r="K71" s="135"/>
      <c r="L71" s="138"/>
      <c r="M71" s="138"/>
      <c r="N71" s="138"/>
      <c r="O71" s="138"/>
      <c r="P71" s="138"/>
      <c r="Q71" s="138"/>
      <c r="R71" s="138"/>
      <c r="S71" s="138"/>
      <c r="T71" s="139"/>
      <c r="U71" s="139"/>
      <c r="V71" s="135"/>
    </row>
    <row r="72" spans="1:22" s="50" customFormat="1" ht="10.5" customHeight="1" outlineLevel="3">
      <c r="A72" s="134"/>
      <c r="B72" s="135"/>
      <c r="C72" s="135"/>
      <c r="D72" s="135"/>
      <c r="E72" s="135"/>
      <c r="F72" s="135"/>
      <c r="G72" s="135" t="s">
        <v>64</v>
      </c>
      <c r="H72" s="136">
        <v>2.1</v>
      </c>
      <c r="I72" s="137"/>
      <c r="J72" s="135"/>
      <c r="K72" s="135"/>
      <c r="L72" s="138"/>
      <c r="M72" s="138"/>
      <c r="N72" s="138"/>
      <c r="O72" s="138"/>
      <c r="P72" s="138"/>
      <c r="Q72" s="138"/>
      <c r="R72" s="138"/>
      <c r="S72" s="138"/>
      <c r="T72" s="139"/>
      <c r="U72" s="139"/>
      <c r="V72" s="135"/>
    </row>
    <row r="73" spans="1:22" s="50" customFormat="1" ht="10.5" customHeight="1" outlineLevel="3">
      <c r="A73" s="134"/>
      <c r="B73" s="135"/>
      <c r="C73" s="135"/>
      <c r="D73" s="135"/>
      <c r="E73" s="135"/>
      <c r="F73" s="135"/>
      <c r="G73" s="135" t="s">
        <v>50</v>
      </c>
      <c r="H73" s="136">
        <v>0.6</v>
      </c>
      <c r="I73" s="137"/>
      <c r="J73" s="135"/>
      <c r="K73" s="135"/>
      <c r="L73" s="138"/>
      <c r="M73" s="138"/>
      <c r="N73" s="138"/>
      <c r="O73" s="138"/>
      <c r="P73" s="138"/>
      <c r="Q73" s="138"/>
      <c r="R73" s="138"/>
      <c r="S73" s="138"/>
      <c r="T73" s="139"/>
      <c r="U73" s="139"/>
      <c r="V73" s="135"/>
    </row>
    <row r="74" spans="1:22" s="50" customFormat="1" ht="10.5" customHeight="1" outlineLevel="3">
      <c r="A74" s="134"/>
      <c r="B74" s="135"/>
      <c r="C74" s="135"/>
      <c r="D74" s="135"/>
      <c r="E74" s="135"/>
      <c r="F74" s="135"/>
      <c r="G74" s="135" t="s">
        <v>52</v>
      </c>
      <c r="H74" s="136">
        <v>1</v>
      </c>
      <c r="I74" s="137"/>
      <c r="J74" s="135"/>
      <c r="K74" s="135"/>
      <c r="L74" s="138"/>
      <c r="M74" s="138"/>
      <c r="N74" s="138"/>
      <c r="O74" s="138"/>
      <c r="P74" s="138"/>
      <c r="Q74" s="138"/>
      <c r="R74" s="138"/>
      <c r="S74" s="138"/>
      <c r="T74" s="139"/>
      <c r="U74" s="139"/>
      <c r="V74" s="135"/>
    </row>
    <row r="75" spans="1:22" s="50" customFormat="1" ht="10.5" customHeight="1" outlineLevel="3">
      <c r="A75" s="134"/>
      <c r="B75" s="135"/>
      <c r="C75" s="135"/>
      <c r="D75" s="135"/>
      <c r="E75" s="135"/>
      <c r="F75" s="135"/>
      <c r="G75" s="135" t="s">
        <v>49</v>
      </c>
      <c r="H75" s="136">
        <v>0.2</v>
      </c>
      <c r="I75" s="137"/>
      <c r="J75" s="135"/>
      <c r="K75" s="135"/>
      <c r="L75" s="138"/>
      <c r="M75" s="138"/>
      <c r="N75" s="138"/>
      <c r="O75" s="138"/>
      <c r="P75" s="138"/>
      <c r="Q75" s="138"/>
      <c r="R75" s="138"/>
      <c r="S75" s="138"/>
      <c r="T75" s="139"/>
      <c r="U75" s="139"/>
      <c r="V75" s="135"/>
    </row>
    <row r="76" spans="1:22" s="50" customFormat="1" ht="10.5" customHeight="1" outlineLevel="3">
      <c r="A76" s="134"/>
      <c r="B76" s="135"/>
      <c r="C76" s="135"/>
      <c r="D76" s="135"/>
      <c r="E76" s="135"/>
      <c r="F76" s="135"/>
      <c r="G76" s="135" t="s">
        <v>68</v>
      </c>
      <c r="H76" s="136">
        <v>1.12</v>
      </c>
      <c r="I76" s="137"/>
      <c r="J76" s="135"/>
      <c r="K76" s="135"/>
      <c r="L76" s="138"/>
      <c r="M76" s="138"/>
      <c r="N76" s="138"/>
      <c r="O76" s="138"/>
      <c r="P76" s="138"/>
      <c r="Q76" s="138"/>
      <c r="R76" s="138"/>
      <c r="S76" s="138"/>
      <c r="T76" s="139"/>
      <c r="U76" s="139"/>
      <c r="V76" s="135"/>
    </row>
    <row r="77" spans="1:22" s="50" customFormat="1" ht="10.5" customHeight="1" outlineLevel="3">
      <c r="A77" s="134"/>
      <c r="B77" s="135"/>
      <c r="C77" s="135"/>
      <c r="D77" s="135"/>
      <c r="E77" s="135"/>
      <c r="F77" s="135"/>
      <c r="G77" s="135" t="s">
        <v>66</v>
      </c>
      <c r="H77" s="136">
        <v>0.9</v>
      </c>
      <c r="I77" s="137"/>
      <c r="J77" s="135"/>
      <c r="K77" s="135"/>
      <c r="L77" s="138"/>
      <c r="M77" s="138"/>
      <c r="N77" s="138"/>
      <c r="O77" s="138"/>
      <c r="P77" s="138"/>
      <c r="Q77" s="138"/>
      <c r="R77" s="138"/>
      <c r="S77" s="138"/>
      <c r="T77" s="139"/>
      <c r="U77" s="139"/>
      <c r="V77" s="135"/>
    </row>
    <row r="78" spans="1:22" s="50" customFormat="1" ht="10.5" customHeight="1" outlineLevel="3">
      <c r="A78" s="134"/>
      <c r="B78" s="135"/>
      <c r="C78" s="135"/>
      <c r="D78" s="135"/>
      <c r="E78" s="135"/>
      <c r="F78" s="135"/>
      <c r="G78" s="135" t="s">
        <v>62</v>
      </c>
      <c r="H78" s="136">
        <v>0.3</v>
      </c>
      <c r="I78" s="137"/>
      <c r="J78" s="135"/>
      <c r="K78" s="135"/>
      <c r="L78" s="138"/>
      <c r="M78" s="138"/>
      <c r="N78" s="138"/>
      <c r="O78" s="138"/>
      <c r="P78" s="138"/>
      <c r="Q78" s="138"/>
      <c r="R78" s="138"/>
      <c r="S78" s="138"/>
      <c r="T78" s="139"/>
      <c r="U78" s="139"/>
      <c r="V78" s="135"/>
    </row>
    <row r="79" spans="1:22" s="50" customFormat="1" ht="10.5" customHeight="1" outlineLevel="3">
      <c r="A79" s="134"/>
      <c r="B79" s="135"/>
      <c r="C79" s="135"/>
      <c r="D79" s="135"/>
      <c r="E79" s="135"/>
      <c r="F79" s="135"/>
      <c r="G79" s="135" t="s">
        <v>81</v>
      </c>
      <c r="H79" s="136">
        <v>8.55</v>
      </c>
      <c r="I79" s="137"/>
      <c r="J79" s="135"/>
      <c r="K79" s="135"/>
      <c r="L79" s="138"/>
      <c r="M79" s="138"/>
      <c r="N79" s="138"/>
      <c r="O79" s="138"/>
      <c r="P79" s="138"/>
      <c r="Q79" s="138"/>
      <c r="R79" s="138"/>
      <c r="S79" s="138"/>
      <c r="T79" s="139"/>
      <c r="U79" s="139"/>
      <c r="V79" s="135"/>
    </row>
    <row r="80" spans="1:22" s="50" customFormat="1" ht="10.5" customHeight="1" outlineLevel="3">
      <c r="A80" s="134"/>
      <c r="B80" s="135"/>
      <c r="C80" s="135"/>
      <c r="D80" s="135"/>
      <c r="E80" s="135"/>
      <c r="F80" s="135"/>
      <c r="G80" s="135" t="s">
        <v>67</v>
      </c>
      <c r="H80" s="136">
        <v>3.6</v>
      </c>
      <c r="I80" s="137"/>
      <c r="J80" s="135"/>
      <c r="K80" s="135"/>
      <c r="L80" s="138"/>
      <c r="M80" s="138"/>
      <c r="N80" s="138"/>
      <c r="O80" s="138"/>
      <c r="P80" s="138"/>
      <c r="Q80" s="138"/>
      <c r="R80" s="138"/>
      <c r="S80" s="138"/>
      <c r="T80" s="139"/>
      <c r="U80" s="139"/>
      <c r="V80" s="135"/>
    </row>
    <row r="81" spans="1:22" s="50" customFormat="1" ht="10.5" customHeight="1" outlineLevel="3">
      <c r="A81" s="134"/>
      <c r="B81" s="135"/>
      <c r="C81" s="135"/>
      <c r="D81" s="135"/>
      <c r="E81" s="135"/>
      <c r="F81" s="135"/>
      <c r="G81" s="135" t="s">
        <v>51</v>
      </c>
      <c r="H81" s="136">
        <v>3.2</v>
      </c>
      <c r="I81" s="137"/>
      <c r="J81" s="135"/>
      <c r="K81" s="135"/>
      <c r="L81" s="138"/>
      <c r="M81" s="138"/>
      <c r="N81" s="138"/>
      <c r="O81" s="138"/>
      <c r="P81" s="138"/>
      <c r="Q81" s="138"/>
      <c r="R81" s="138"/>
      <c r="S81" s="138"/>
      <c r="T81" s="139"/>
      <c r="U81" s="139"/>
      <c r="V81" s="135"/>
    </row>
    <row r="82" spans="1:22" s="50" customFormat="1" ht="10.5" customHeight="1" outlineLevel="3">
      <c r="A82" s="134"/>
      <c r="B82" s="135"/>
      <c r="C82" s="135"/>
      <c r="D82" s="135"/>
      <c r="E82" s="135"/>
      <c r="F82" s="135"/>
      <c r="G82" s="135" t="s">
        <v>56</v>
      </c>
      <c r="H82" s="136">
        <v>6.9</v>
      </c>
      <c r="I82" s="137"/>
      <c r="J82" s="135"/>
      <c r="K82" s="135"/>
      <c r="L82" s="138"/>
      <c r="M82" s="138"/>
      <c r="N82" s="138"/>
      <c r="O82" s="138"/>
      <c r="P82" s="138"/>
      <c r="Q82" s="138"/>
      <c r="R82" s="138"/>
      <c r="S82" s="138"/>
      <c r="T82" s="139"/>
      <c r="U82" s="139"/>
      <c r="V82" s="135"/>
    </row>
    <row r="83" spans="1:22" s="50" customFormat="1" ht="10.5" customHeight="1" outlineLevel="3">
      <c r="A83" s="134"/>
      <c r="B83" s="135"/>
      <c r="C83" s="135"/>
      <c r="D83" s="135"/>
      <c r="E83" s="135"/>
      <c r="F83" s="135"/>
      <c r="G83" s="135" t="s">
        <v>55</v>
      </c>
      <c r="H83" s="136">
        <v>11</v>
      </c>
      <c r="I83" s="137"/>
      <c r="J83" s="135"/>
      <c r="K83" s="135"/>
      <c r="L83" s="138"/>
      <c r="M83" s="138"/>
      <c r="N83" s="138"/>
      <c r="O83" s="138"/>
      <c r="P83" s="138"/>
      <c r="Q83" s="138"/>
      <c r="R83" s="138"/>
      <c r="S83" s="138"/>
      <c r="T83" s="139"/>
      <c r="U83" s="139"/>
      <c r="V83" s="135"/>
    </row>
    <row r="84" spans="1:22" s="50" customFormat="1" ht="10.5" customHeight="1" outlineLevel="3">
      <c r="A84" s="134"/>
      <c r="B84" s="135"/>
      <c r="C84" s="135"/>
      <c r="D84" s="135"/>
      <c r="E84" s="135"/>
      <c r="F84" s="135"/>
      <c r="G84" s="135" t="s">
        <v>69</v>
      </c>
      <c r="H84" s="136">
        <v>1.5</v>
      </c>
      <c r="I84" s="137"/>
      <c r="J84" s="135"/>
      <c r="K84" s="135"/>
      <c r="L84" s="138"/>
      <c r="M84" s="138"/>
      <c r="N84" s="138"/>
      <c r="O84" s="138"/>
      <c r="P84" s="138"/>
      <c r="Q84" s="138"/>
      <c r="R84" s="138"/>
      <c r="S84" s="138"/>
      <c r="T84" s="139"/>
      <c r="U84" s="139"/>
      <c r="V84" s="135"/>
    </row>
    <row r="85" spans="1:22" s="50" customFormat="1" ht="10.5" customHeight="1" outlineLevel="3">
      <c r="A85" s="134"/>
      <c r="B85" s="135"/>
      <c r="C85" s="135"/>
      <c r="D85" s="135"/>
      <c r="E85" s="135"/>
      <c r="F85" s="135"/>
      <c r="G85" s="135" t="s">
        <v>71</v>
      </c>
      <c r="H85" s="136">
        <v>4.64</v>
      </c>
      <c r="I85" s="137"/>
      <c r="J85" s="135"/>
      <c r="K85" s="135"/>
      <c r="L85" s="138"/>
      <c r="M85" s="138"/>
      <c r="N85" s="138"/>
      <c r="O85" s="138"/>
      <c r="P85" s="138"/>
      <c r="Q85" s="138"/>
      <c r="R85" s="138"/>
      <c r="S85" s="138"/>
      <c r="T85" s="139"/>
      <c r="U85" s="139"/>
      <c r="V85" s="135"/>
    </row>
    <row r="86" spans="1:22" s="50" customFormat="1" ht="10.5" customHeight="1" outlineLevel="3">
      <c r="A86" s="134"/>
      <c r="B86" s="135"/>
      <c r="C86" s="135"/>
      <c r="D86" s="135"/>
      <c r="E86" s="135"/>
      <c r="F86" s="135"/>
      <c r="G86" s="135" t="s">
        <v>65</v>
      </c>
      <c r="H86" s="136">
        <v>1.14</v>
      </c>
      <c r="I86" s="137"/>
      <c r="J86" s="135"/>
      <c r="K86" s="135"/>
      <c r="L86" s="138"/>
      <c r="M86" s="138"/>
      <c r="N86" s="138"/>
      <c r="O86" s="138"/>
      <c r="P86" s="138"/>
      <c r="Q86" s="138"/>
      <c r="R86" s="138"/>
      <c r="S86" s="138"/>
      <c r="T86" s="139"/>
      <c r="U86" s="139"/>
      <c r="V86" s="135"/>
    </row>
    <row r="87" spans="1:22" s="50" customFormat="1" ht="10.5" customHeight="1" outlineLevel="3">
      <c r="A87" s="134"/>
      <c r="B87" s="135"/>
      <c r="C87" s="135"/>
      <c r="D87" s="135"/>
      <c r="E87" s="135"/>
      <c r="F87" s="135"/>
      <c r="G87" s="135" t="s">
        <v>68</v>
      </c>
      <c r="H87" s="136">
        <v>1.12</v>
      </c>
      <c r="I87" s="137"/>
      <c r="J87" s="135"/>
      <c r="K87" s="135"/>
      <c r="L87" s="138"/>
      <c r="M87" s="138"/>
      <c r="N87" s="138"/>
      <c r="O87" s="138"/>
      <c r="P87" s="138"/>
      <c r="Q87" s="138"/>
      <c r="R87" s="138"/>
      <c r="S87" s="138"/>
      <c r="T87" s="139"/>
      <c r="U87" s="139"/>
      <c r="V87" s="135"/>
    </row>
    <row r="88" spans="1:22" s="50" customFormat="1" ht="10.5" customHeight="1" outlineLevel="3">
      <c r="A88" s="134"/>
      <c r="B88" s="135"/>
      <c r="C88" s="135"/>
      <c r="D88" s="135"/>
      <c r="E88" s="135"/>
      <c r="F88" s="135"/>
      <c r="G88" s="135" t="s">
        <v>52</v>
      </c>
      <c r="H88" s="136">
        <v>1</v>
      </c>
      <c r="I88" s="137"/>
      <c r="J88" s="135"/>
      <c r="K88" s="135"/>
      <c r="L88" s="138"/>
      <c r="M88" s="138"/>
      <c r="N88" s="138"/>
      <c r="O88" s="138"/>
      <c r="P88" s="138"/>
      <c r="Q88" s="138"/>
      <c r="R88" s="138"/>
      <c r="S88" s="138"/>
      <c r="T88" s="139"/>
      <c r="U88" s="139"/>
      <c r="V88" s="135"/>
    </row>
    <row r="89" spans="1:22" s="50" customFormat="1" ht="10.5" customHeight="1" outlineLevel="3">
      <c r="A89" s="134"/>
      <c r="B89" s="135"/>
      <c r="C89" s="135"/>
      <c r="D89" s="135"/>
      <c r="E89" s="135"/>
      <c r="F89" s="135"/>
      <c r="G89" s="135" t="s">
        <v>49</v>
      </c>
      <c r="H89" s="136">
        <v>0.2</v>
      </c>
      <c r="I89" s="137"/>
      <c r="J89" s="135"/>
      <c r="K89" s="135"/>
      <c r="L89" s="138"/>
      <c r="M89" s="138"/>
      <c r="N89" s="138"/>
      <c r="O89" s="138"/>
      <c r="P89" s="138"/>
      <c r="Q89" s="138"/>
      <c r="R89" s="138"/>
      <c r="S89" s="138"/>
      <c r="T89" s="139"/>
      <c r="U89" s="139"/>
      <c r="V89" s="135"/>
    </row>
    <row r="90" spans="1:22" s="50" customFormat="1" ht="10.5" customHeight="1" outlineLevel="3">
      <c r="A90" s="134"/>
      <c r="B90" s="135"/>
      <c r="C90" s="135"/>
      <c r="D90" s="135"/>
      <c r="E90" s="135"/>
      <c r="F90" s="135"/>
      <c r="G90" s="135" t="s">
        <v>53</v>
      </c>
      <c r="H90" s="136">
        <v>1.2</v>
      </c>
      <c r="I90" s="137"/>
      <c r="J90" s="135"/>
      <c r="K90" s="135"/>
      <c r="L90" s="138"/>
      <c r="M90" s="138"/>
      <c r="N90" s="138"/>
      <c r="O90" s="138"/>
      <c r="P90" s="138"/>
      <c r="Q90" s="138"/>
      <c r="R90" s="138"/>
      <c r="S90" s="138"/>
      <c r="T90" s="139"/>
      <c r="U90" s="139"/>
      <c r="V90" s="135"/>
    </row>
    <row r="91" spans="1:22" s="50" customFormat="1" ht="10.5" customHeight="1" outlineLevel="3">
      <c r="A91" s="134"/>
      <c r="B91" s="135"/>
      <c r="C91" s="135"/>
      <c r="D91" s="135"/>
      <c r="E91" s="135"/>
      <c r="F91" s="135"/>
      <c r="G91" s="135" t="s">
        <v>53</v>
      </c>
      <c r="H91" s="136">
        <v>1.2</v>
      </c>
      <c r="I91" s="137"/>
      <c r="J91" s="135"/>
      <c r="K91" s="135"/>
      <c r="L91" s="138"/>
      <c r="M91" s="138"/>
      <c r="N91" s="138"/>
      <c r="O91" s="138"/>
      <c r="P91" s="138"/>
      <c r="Q91" s="138"/>
      <c r="R91" s="138"/>
      <c r="S91" s="138"/>
      <c r="T91" s="139"/>
      <c r="U91" s="139"/>
      <c r="V91" s="135"/>
    </row>
    <row r="92" spans="1:22" s="50" customFormat="1" ht="10.5" customHeight="1" outlineLevel="3">
      <c r="A92" s="134"/>
      <c r="B92" s="135"/>
      <c r="C92" s="135"/>
      <c r="D92" s="135"/>
      <c r="E92" s="135"/>
      <c r="F92" s="135"/>
      <c r="G92" s="135" t="s">
        <v>63</v>
      </c>
      <c r="H92" s="136">
        <v>0.72</v>
      </c>
      <c r="I92" s="137"/>
      <c r="J92" s="135"/>
      <c r="K92" s="135"/>
      <c r="L92" s="138"/>
      <c r="M92" s="138"/>
      <c r="N92" s="138"/>
      <c r="O92" s="138"/>
      <c r="P92" s="138"/>
      <c r="Q92" s="138"/>
      <c r="R92" s="138"/>
      <c r="S92" s="138"/>
      <c r="T92" s="139"/>
      <c r="U92" s="139"/>
      <c r="V92" s="135"/>
    </row>
    <row r="93" spans="1:22" s="50" customFormat="1" ht="10.5" customHeight="1" outlineLevel="3">
      <c r="A93" s="134"/>
      <c r="B93" s="135"/>
      <c r="C93" s="135"/>
      <c r="D93" s="135"/>
      <c r="E93" s="135"/>
      <c r="F93" s="135"/>
      <c r="G93" s="135" t="s">
        <v>64</v>
      </c>
      <c r="H93" s="136">
        <v>2.1</v>
      </c>
      <c r="I93" s="137"/>
      <c r="J93" s="135"/>
      <c r="K93" s="135"/>
      <c r="L93" s="138"/>
      <c r="M93" s="138"/>
      <c r="N93" s="138"/>
      <c r="O93" s="138"/>
      <c r="P93" s="138"/>
      <c r="Q93" s="138"/>
      <c r="R93" s="138"/>
      <c r="S93" s="138"/>
      <c r="T93" s="139"/>
      <c r="U93" s="139"/>
      <c r="V93" s="135"/>
    </row>
    <row r="94" spans="1:22" s="50" customFormat="1" ht="10.5" customHeight="1" outlineLevel="3">
      <c r="A94" s="134"/>
      <c r="B94" s="135"/>
      <c r="C94" s="135"/>
      <c r="D94" s="135"/>
      <c r="E94" s="135"/>
      <c r="F94" s="135"/>
      <c r="G94" s="135" t="s">
        <v>52</v>
      </c>
      <c r="H94" s="136">
        <v>1</v>
      </c>
      <c r="I94" s="137"/>
      <c r="J94" s="135"/>
      <c r="K94" s="135"/>
      <c r="L94" s="138"/>
      <c r="M94" s="138"/>
      <c r="N94" s="138"/>
      <c r="O94" s="138"/>
      <c r="P94" s="138"/>
      <c r="Q94" s="138"/>
      <c r="R94" s="138"/>
      <c r="S94" s="138"/>
      <c r="T94" s="139"/>
      <c r="U94" s="139"/>
      <c r="V94" s="135"/>
    </row>
    <row r="95" spans="1:22" ht="12.75" outlineLevel="2">
      <c r="A95" s="3"/>
      <c r="B95" s="93"/>
      <c r="C95" s="93"/>
      <c r="D95" s="120" t="s">
        <v>4</v>
      </c>
      <c r="E95" s="121">
        <v>7</v>
      </c>
      <c r="F95" s="122" t="s">
        <v>152</v>
      </c>
      <c r="G95" s="123" t="s">
        <v>310</v>
      </c>
      <c r="H95" s="124">
        <v>93.308</v>
      </c>
      <c r="I95" s="125" t="s">
        <v>13</v>
      </c>
      <c r="J95" s="126"/>
      <c r="K95" s="127">
        <f>H95*J95</f>
        <v>0</v>
      </c>
      <c r="L95" s="128">
        <f>IF(D95="S",K95,"")</f>
      </c>
      <c r="M95" s="129">
        <f>IF(OR(D95="P",D95="U"),K95,"")</f>
        <v>0</v>
      </c>
      <c r="N95" s="129">
        <f>IF(D95="H",K95,"")</f>
      </c>
      <c r="O95" s="129">
        <f>IF(D95="V",K95,"")</f>
      </c>
      <c r="P95" s="130">
        <v>0.00408000000000186</v>
      </c>
      <c r="Q95" s="130">
        <v>0</v>
      </c>
      <c r="R95" s="130">
        <v>0.10099999999994226</v>
      </c>
      <c r="S95" s="126">
        <v>9.466399999994575</v>
      </c>
      <c r="T95" s="131">
        <v>21</v>
      </c>
      <c r="U95" s="132">
        <f>K95*(T95+100)/100</f>
        <v>0</v>
      </c>
      <c r="V95" s="133"/>
    </row>
    <row r="96" spans="1:22" s="109" customFormat="1" ht="11.25" outlineLevel="2">
      <c r="A96" s="103"/>
      <c r="B96" s="103"/>
      <c r="C96" s="103"/>
      <c r="D96" s="103"/>
      <c r="E96" s="103"/>
      <c r="F96" s="103"/>
      <c r="G96" s="104" t="s">
        <v>321</v>
      </c>
      <c r="H96" s="103"/>
      <c r="I96" s="105"/>
      <c r="J96" s="103"/>
      <c r="K96" s="103"/>
      <c r="L96" s="106"/>
      <c r="M96" s="106"/>
      <c r="N96" s="106"/>
      <c r="O96" s="106"/>
      <c r="P96" s="107"/>
      <c r="Q96" s="103"/>
      <c r="R96" s="103"/>
      <c r="S96" s="103"/>
      <c r="T96" s="108"/>
      <c r="U96" s="108"/>
      <c r="V96" s="103"/>
    </row>
    <row r="97" spans="1:22" ht="12.75" outlineLevel="1">
      <c r="A97" s="3"/>
      <c r="B97" s="94"/>
      <c r="C97" s="95" t="s">
        <v>24</v>
      </c>
      <c r="D97" s="96" t="s">
        <v>3</v>
      </c>
      <c r="E97" s="97"/>
      <c r="F97" s="97" t="s">
        <v>33</v>
      </c>
      <c r="G97" s="98" t="s">
        <v>251</v>
      </c>
      <c r="H97" s="97"/>
      <c r="I97" s="96"/>
      <c r="J97" s="97"/>
      <c r="K97" s="99">
        <f>SUBTOTAL(9,K98:K101)</f>
        <v>0</v>
      </c>
      <c r="L97" s="100">
        <f>SUBTOTAL(9,L98:L101)</f>
        <v>0</v>
      </c>
      <c r="M97" s="100">
        <f>SUBTOTAL(9,M98:M101)</f>
        <v>0</v>
      </c>
      <c r="N97" s="100">
        <f>SUBTOTAL(9,N98:N101)</f>
        <v>0</v>
      </c>
      <c r="O97" s="100">
        <f>SUBTOTAL(9,O98:O101)</f>
        <v>0</v>
      </c>
      <c r="P97" s="101">
        <f>SUMPRODUCT(P98:P101,$H98:$H101)</f>
        <v>0.0031811999999966645</v>
      </c>
      <c r="Q97" s="101">
        <f>SUMPRODUCT(Q98:Q101,$H98:$H101)</f>
        <v>0</v>
      </c>
      <c r="R97" s="101">
        <f>SUMPRODUCT(R98:R101,$H98:$H101)</f>
        <v>0</v>
      </c>
      <c r="S97" s="100">
        <f>SUMPRODUCT(S98:S101,$H98:$H101)</f>
        <v>11.53519999999844</v>
      </c>
      <c r="T97" s="102">
        <f>SUMPRODUCT(T98:T101,$K98:$K101)/100</f>
        <v>0</v>
      </c>
      <c r="U97" s="102">
        <f>K97+T97</f>
        <v>0</v>
      </c>
      <c r="V97" s="93"/>
    </row>
    <row r="98" spans="1:22" ht="12.75" outlineLevel="2">
      <c r="A98" s="3"/>
      <c r="B98" s="110"/>
      <c r="C98" s="111"/>
      <c r="D98" s="112"/>
      <c r="E98" s="113" t="s">
        <v>280</v>
      </c>
      <c r="F98" s="114"/>
      <c r="G98" s="115"/>
      <c r="H98" s="114"/>
      <c r="I98" s="112"/>
      <c r="J98" s="114"/>
      <c r="K98" s="116"/>
      <c r="L98" s="117"/>
      <c r="M98" s="117"/>
      <c r="N98" s="117"/>
      <c r="O98" s="117"/>
      <c r="P98" s="118"/>
      <c r="Q98" s="118"/>
      <c r="R98" s="118"/>
      <c r="S98" s="118"/>
      <c r="T98" s="119"/>
      <c r="U98" s="119"/>
      <c r="V98" s="93"/>
    </row>
    <row r="99" spans="1:22" ht="12.75" outlineLevel="2">
      <c r="A99" s="3"/>
      <c r="B99" s="93"/>
      <c r="C99" s="93"/>
      <c r="D99" s="120" t="s">
        <v>4</v>
      </c>
      <c r="E99" s="121">
        <v>1</v>
      </c>
      <c r="F99" s="122" t="s">
        <v>165</v>
      </c>
      <c r="G99" s="123" t="s">
        <v>268</v>
      </c>
      <c r="H99" s="124">
        <v>2</v>
      </c>
      <c r="I99" s="125" t="s">
        <v>8</v>
      </c>
      <c r="J99" s="126"/>
      <c r="K99" s="127">
        <f>H99*J99</f>
        <v>0</v>
      </c>
      <c r="L99" s="128">
        <f>IF(D99="S",K99,"")</f>
      </c>
      <c r="M99" s="129">
        <f>IF(OR(D99="P",D99="U"),K99,"")</f>
        <v>0</v>
      </c>
      <c r="N99" s="129">
        <f>IF(D99="H",K99,"")</f>
      </c>
      <c r="O99" s="129">
        <f>IF(D99="V",K99,"")</f>
      </c>
      <c r="P99" s="130">
        <v>0.0015905999999983322</v>
      </c>
      <c r="Q99" s="130">
        <v>0</v>
      </c>
      <c r="R99" s="130">
        <v>0</v>
      </c>
      <c r="S99" s="126">
        <v>5.76759999999922</v>
      </c>
      <c r="T99" s="131">
        <v>15</v>
      </c>
      <c r="U99" s="132">
        <f>K99*(T99+100)/100</f>
        <v>0</v>
      </c>
      <c r="V99" s="133"/>
    </row>
    <row r="100" spans="1:22" ht="12.75" outlineLevel="2">
      <c r="A100" s="3"/>
      <c r="B100" s="93"/>
      <c r="C100" s="93"/>
      <c r="D100" s="120" t="s">
        <v>4</v>
      </c>
      <c r="E100" s="121">
        <v>2</v>
      </c>
      <c r="F100" s="122" t="s">
        <v>166</v>
      </c>
      <c r="G100" s="123" t="s">
        <v>260</v>
      </c>
      <c r="H100" s="124">
        <v>100</v>
      </c>
      <c r="I100" s="125" t="s">
        <v>8</v>
      </c>
      <c r="J100" s="126"/>
      <c r="K100" s="127">
        <f>H100*J100</f>
        <v>0</v>
      </c>
      <c r="L100" s="128">
        <f>IF(D100="S",K100,"")</f>
      </c>
      <c r="M100" s="129">
        <f>IF(OR(D100="P",D100="U"),K100,"")</f>
        <v>0</v>
      </c>
      <c r="N100" s="129">
        <f>IF(D100="H",K100,"")</f>
      </c>
      <c r="O100" s="129">
        <f>IF(D100="V",K100,"")</f>
      </c>
      <c r="P100" s="130">
        <v>0</v>
      </c>
      <c r="Q100" s="130">
        <v>0</v>
      </c>
      <c r="R100" s="130">
        <v>0</v>
      </c>
      <c r="S100" s="126">
        <v>0</v>
      </c>
      <c r="T100" s="131">
        <v>15</v>
      </c>
      <c r="U100" s="132">
        <f>K100*(T100+100)/100</f>
        <v>0</v>
      </c>
      <c r="V100" s="133"/>
    </row>
    <row r="101" spans="1:22" ht="12.75" outlineLevel="2">
      <c r="A101" s="3"/>
      <c r="B101" s="93"/>
      <c r="C101" s="93"/>
      <c r="D101" s="120" t="s">
        <v>5</v>
      </c>
      <c r="E101" s="121">
        <v>3</v>
      </c>
      <c r="F101" s="122" t="s">
        <v>110</v>
      </c>
      <c r="G101" s="123" t="s">
        <v>261</v>
      </c>
      <c r="H101" s="124">
        <v>100</v>
      </c>
      <c r="I101" s="125" t="s">
        <v>8</v>
      </c>
      <c r="J101" s="126"/>
      <c r="K101" s="127">
        <f>H101*J101</f>
        <v>0</v>
      </c>
      <c r="L101" s="128">
        <f>IF(D101="S",K101,"")</f>
        <v>0</v>
      </c>
      <c r="M101" s="129">
        <f>IF(OR(D101="P",D101="U"),K101,"")</f>
      </c>
      <c r="N101" s="129">
        <f>IF(D101="H",K101,"")</f>
      </c>
      <c r="O101" s="129">
        <f>IF(D101="V",K101,"")</f>
      </c>
      <c r="P101" s="130">
        <v>0</v>
      </c>
      <c r="Q101" s="130">
        <v>0</v>
      </c>
      <c r="R101" s="130">
        <v>0</v>
      </c>
      <c r="S101" s="126">
        <v>0</v>
      </c>
      <c r="T101" s="131">
        <v>15</v>
      </c>
      <c r="U101" s="132">
        <f>K101*(T101+100)/100</f>
        <v>0</v>
      </c>
      <c r="V101" s="133"/>
    </row>
    <row r="102" spans="1:22" ht="12.75" outlineLevel="1">
      <c r="A102" s="3"/>
      <c r="B102" s="94"/>
      <c r="C102" s="95" t="s">
        <v>25</v>
      </c>
      <c r="D102" s="96" t="s">
        <v>3</v>
      </c>
      <c r="E102" s="97"/>
      <c r="F102" s="97" t="s">
        <v>33</v>
      </c>
      <c r="G102" s="98" t="s">
        <v>289</v>
      </c>
      <c r="H102" s="97"/>
      <c r="I102" s="96"/>
      <c r="J102" s="97"/>
      <c r="K102" s="99">
        <f>SUBTOTAL(9,K103:K163)</f>
        <v>0</v>
      </c>
      <c r="L102" s="100">
        <f>SUBTOTAL(9,L103:L163)</f>
        <v>0</v>
      </c>
      <c r="M102" s="100">
        <f>SUBTOTAL(9,M103:M163)</f>
        <v>0</v>
      </c>
      <c r="N102" s="100">
        <f>SUBTOTAL(9,N103:N163)</f>
        <v>0</v>
      </c>
      <c r="O102" s="100">
        <f>SUBTOTAL(9,O103:O163)</f>
        <v>0</v>
      </c>
      <c r="P102" s="101">
        <f>SUMPRODUCT(P103:P163,$H103:$H163)</f>
        <v>0</v>
      </c>
      <c r="Q102" s="101">
        <f>SUMPRODUCT(Q103:Q163,$H103:$H163)</f>
        <v>50.523826</v>
      </c>
      <c r="R102" s="101">
        <f>SUMPRODUCT(R103:R163,$H103:$H163)</f>
        <v>407.578906543938</v>
      </c>
      <c r="S102" s="100">
        <f>SUMPRODUCT(S103:S163,$H103:$H163)</f>
        <v>33148.51402969258</v>
      </c>
      <c r="T102" s="102">
        <f>SUMPRODUCT(T103:T163,$K103:$K163)/100</f>
        <v>0</v>
      </c>
      <c r="U102" s="102">
        <f>K102+T102</f>
        <v>0</v>
      </c>
      <c r="V102" s="93"/>
    </row>
    <row r="103" spans="1:22" ht="12.75" outlineLevel="2">
      <c r="A103" s="3"/>
      <c r="B103" s="110"/>
      <c r="C103" s="111"/>
      <c r="D103" s="112"/>
      <c r="E103" s="113" t="s">
        <v>280</v>
      </c>
      <c r="F103" s="114"/>
      <c r="G103" s="115"/>
      <c r="H103" s="114"/>
      <c r="I103" s="112"/>
      <c r="J103" s="114"/>
      <c r="K103" s="116"/>
      <c r="L103" s="117"/>
      <c r="M103" s="117"/>
      <c r="N103" s="117"/>
      <c r="O103" s="117"/>
      <c r="P103" s="118"/>
      <c r="Q103" s="118"/>
      <c r="R103" s="118"/>
      <c r="S103" s="118"/>
      <c r="T103" s="119"/>
      <c r="U103" s="119"/>
      <c r="V103" s="93"/>
    </row>
    <row r="104" spans="1:22" ht="25.5" outlineLevel="2">
      <c r="A104" s="3"/>
      <c r="B104" s="93"/>
      <c r="C104" s="93"/>
      <c r="D104" s="120" t="s">
        <v>4</v>
      </c>
      <c r="E104" s="121">
        <v>1</v>
      </c>
      <c r="F104" s="122" t="s">
        <v>176</v>
      </c>
      <c r="G104" s="123" t="s">
        <v>338</v>
      </c>
      <c r="H104" s="124">
        <v>91.7</v>
      </c>
      <c r="I104" s="125" t="s">
        <v>13</v>
      </c>
      <c r="J104" s="126"/>
      <c r="K104" s="127">
        <f>H104*J104</f>
        <v>0</v>
      </c>
      <c r="L104" s="128">
        <f>IF(D104="S",K104,"")</f>
      </c>
      <c r="M104" s="129">
        <f>IF(OR(D104="P",D104="U"),K104,"")</f>
        <v>0</v>
      </c>
      <c r="N104" s="129">
        <f>IF(D104="H",K104,"")</f>
      </c>
      <c r="O104" s="129">
        <f>IF(D104="V",K104,"")</f>
      </c>
      <c r="P104" s="130">
        <v>0</v>
      </c>
      <c r="Q104" s="130">
        <v>0</v>
      </c>
      <c r="R104" s="130">
        <v>0.1150000000000091</v>
      </c>
      <c r="S104" s="126">
        <v>9.533500000000755</v>
      </c>
      <c r="T104" s="131">
        <v>21</v>
      </c>
      <c r="U104" s="132">
        <f>K104*(T104+100)/100</f>
        <v>0</v>
      </c>
      <c r="V104" s="133"/>
    </row>
    <row r="105" spans="1:22" ht="25.5" outlineLevel="2">
      <c r="A105" s="3"/>
      <c r="B105" s="93"/>
      <c r="C105" s="93"/>
      <c r="D105" s="120" t="s">
        <v>4</v>
      </c>
      <c r="E105" s="121">
        <v>2</v>
      </c>
      <c r="F105" s="122" t="s">
        <v>174</v>
      </c>
      <c r="G105" s="123" t="s">
        <v>336</v>
      </c>
      <c r="H105" s="124">
        <v>45.85</v>
      </c>
      <c r="I105" s="125" t="s">
        <v>13</v>
      </c>
      <c r="J105" s="126"/>
      <c r="K105" s="127">
        <f>H105*J105</f>
        <v>0</v>
      </c>
      <c r="L105" s="128">
        <f>IF(D105="S",K105,"")</f>
      </c>
      <c r="M105" s="129">
        <f>IF(OR(D105="P",D105="U"),K105,"")</f>
        <v>0</v>
      </c>
      <c r="N105" s="129">
        <f>IF(D105="H",K105,"")</f>
      </c>
      <c r="O105" s="129">
        <f>IF(D105="V",K105,"")</f>
      </c>
      <c r="P105" s="130">
        <v>0</v>
      </c>
      <c r="Q105" s="130">
        <v>0.059</v>
      </c>
      <c r="R105" s="130">
        <v>0.20000000000004547</v>
      </c>
      <c r="S105" s="126">
        <v>16.58000000000377</v>
      </c>
      <c r="T105" s="131">
        <v>21</v>
      </c>
      <c r="U105" s="132">
        <f>K105*(T105+100)/100</f>
        <v>0</v>
      </c>
      <c r="V105" s="133"/>
    </row>
    <row r="106" spans="1:22" s="50" customFormat="1" ht="10.5" customHeight="1" outlineLevel="3">
      <c r="A106" s="134"/>
      <c r="B106" s="135"/>
      <c r="C106" s="135"/>
      <c r="D106" s="135"/>
      <c r="E106" s="135"/>
      <c r="F106" s="135"/>
      <c r="G106" s="135" t="s">
        <v>75</v>
      </c>
      <c r="H106" s="136">
        <v>45.85</v>
      </c>
      <c r="I106" s="137"/>
      <c r="J106" s="135"/>
      <c r="K106" s="135"/>
      <c r="L106" s="138"/>
      <c r="M106" s="138"/>
      <c r="N106" s="138"/>
      <c r="O106" s="138"/>
      <c r="P106" s="138"/>
      <c r="Q106" s="138"/>
      <c r="R106" s="138"/>
      <c r="S106" s="138"/>
      <c r="T106" s="139"/>
      <c r="U106" s="139"/>
      <c r="V106" s="135"/>
    </row>
    <row r="107" spans="1:22" ht="12.75" outlineLevel="2">
      <c r="A107" s="3"/>
      <c r="B107" s="93"/>
      <c r="C107" s="93"/>
      <c r="D107" s="120" t="s">
        <v>4</v>
      </c>
      <c r="E107" s="121">
        <v>3</v>
      </c>
      <c r="F107" s="122" t="s">
        <v>175</v>
      </c>
      <c r="G107" s="123" t="s">
        <v>307</v>
      </c>
      <c r="H107" s="124">
        <v>93.308</v>
      </c>
      <c r="I107" s="125" t="s">
        <v>13</v>
      </c>
      <c r="J107" s="126"/>
      <c r="K107" s="127">
        <f>H107*J107</f>
        <v>0</v>
      </c>
      <c r="L107" s="128">
        <f>IF(D107="S",K107,"")</f>
      </c>
      <c r="M107" s="129">
        <f>IF(OR(D107="P",D107="U"),K107,"")</f>
        <v>0</v>
      </c>
      <c r="N107" s="129">
        <f>IF(D107="H",K107,"")</f>
      </c>
      <c r="O107" s="129">
        <f>IF(D107="V",K107,"")</f>
      </c>
      <c r="P107" s="130">
        <v>0</v>
      </c>
      <c r="Q107" s="130">
        <v>0.014000000000000002</v>
      </c>
      <c r="R107" s="130">
        <v>0.2200000000000273</v>
      </c>
      <c r="S107" s="126">
        <v>18.238000000002266</v>
      </c>
      <c r="T107" s="131">
        <v>21</v>
      </c>
      <c r="U107" s="132">
        <f>K107*(T107+100)/100</f>
        <v>0</v>
      </c>
      <c r="V107" s="133"/>
    </row>
    <row r="108" spans="1:22" ht="12.75" outlineLevel="2">
      <c r="A108" s="3"/>
      <c r="B108" s="93"/>
      <c r="C108" s="93"/>
      <c r="D108" s="120" t="s">
        <v>4</v>
      </c>
      <c r="E108" s="121">
        <v>4</v>
      </c>
      <c r="F108" s="122" t="s">
        <v>171</v>
      </c>
      <c r="G108" s="123" t="s">
        <v>314</v>
      </c>
      <c r="H108" s="124">
        <v>93.308</v>
      </c>
      <c r="I108" s="125" t="s">
        <v>13</v>
      </c>
      <c r="J108" s="126"/>
      <c r="K108" s="127">
        <f>H108*J108</f>
        <v>0</v>
      </c>
      <c r="L108" s="128">
        <f>IF(D108="S",K108,"")</f>
      </c>
      <c r="M108" s="129">
        <f>IF(OR(D108="P",D108="U"),K108,"")</f>
        <v>0</v>
      </c>
      <c r="N108" s="129">
        <f>IF(D108="H",K108,"")</f>
      </c>
      <c r="O108" s="129">
        <f>IF(D108="V",K108,"")</f>
      </c>
      <c r="P108" s="130">
        <v>0</v>
      </c>
      <c r="Q108" s="130">
        <v>0.25</v>
      </c>
      <c r="R108" s="130">
        <v>1.382999999999811</v>
      </c>
      <c r="S108" s="126">
        <v>110.91659999998483</v>
      </c>
      <c r="T108" s="131">
        <v>21</v>
      </c>
      <c r="U108" s="132">
        <f>K108*(T108+100)/100</f>
        <v>0</v>
      </c>
      <c r="V108" s="133"/>
    </row>
    <row r="109" spans="1:22" s="50" customFormat="1" ht="10.5" customHeight="1" outlineLevel="3">
      <c r="A109" s="134"/>
      <c r="B109" s="135"/>
      <c r="C109" s="135"/>
      <c r="D109" s="135"/>
      <c r="E109" s="135"/>
      <c r="F109" s="135"/>
      <c r="G109" s="135" t="s">
        <v>82</v>
      </c>
      <c r="H109" s="136">
        <v>0.16</v>
      </c>
      <c r="I109" s="137"/>
      <c r="J109" s="135"/>
      <c r="K109" s="135"/>
      <c r="L109" s="138"/>
      <c r="M109" s="138"/>
      <c r="N109" s="138"/>
      <c r="O109" s="138"/>
      <c r="P109" s="138"/>
      <c r="Q109" s="138"/>
      <c r="R109" s="138"/>
      <c r="S109" s="138"/>
      <c r="T109" s="139"/>
      <c r="U109" s="139"/>
      <c r="V109" s="135"/>
    </row>
    <row r="110" spans="1:22" s="50" customFormat="1" ht="10.5" customHeight="1" outlineLevel="3">
      <c r="A110" s="134"/>
      <c r="B110" s="135"/>
      <c r="C110" s="135"/>
      <c r="D110" s="135"/>
      <c r="E110" s="135"/>
      <c r="F110" s="135"/>
      <c r="G110" s="135" t="s">
        <v>190</v>
      </c>
      <c r="H110" s="136">
        <v>1.68</v>
      </c>
      <c r="I110" s="137"/>
      <c r="J110" s="135"/>
      <c r="K110" s="135"/>
      <c r="L110" s="138"/>
      <c r="M110" s="138"/>
      <c r="N110" s="138"/>
      <c r="O110" s="138"/>
      <c r="P110" s="138"/>
      <c r="Q110" s="138"/>
      <c r="R110" s="138"/>
      <c r="S110" s="138"/>
      <c r="T110" s="139"/>
      <c r="U110" s="139"/>
      <c r="V110" s="135"/>
    </row>
    <row r="111" spans="1:22" s="50" customFormat="1" ht="10.5" customHeight="1" outlineLevel="3">
      <c r="A111" s="134"/>
      <c r="B111" s="135"/>
      <c r="C111" s="135"/>
      <c r="D111" s="135"/>
      <c r="E111" s="135"/>
      <c r="F111" s="135"/>
      <c r="G111" s="135" t="s">
        <v>126</v>
      </c>
      <c r="H111" s="136">
        <v>0.48</v>
      </c>
      <c r="I111" s="137"/>
      <c r="J111" s="135"/>
      <c r="K111" s="135"/>
      <c r="L111" s="138"/>
      <c r="M111" s="138"/>
      <c r="N111" s="138"/>
      <c r="O111" s="138"/>
      <c r="P111" s="138"/>
      <c r="Q111" s="138"/>
      <c r="R111" s="138"/>
      <c r="S111" s="138"/>
      <c r="T111" s="139"/>
      <c r="U111" s="139"/>
      <c r="V111" s="135"/>
    </row>
    <row r="112" spans="1:22" s="50" customFormat="1" ht="10.5" customHeight="1" outlineLevel="3">
      <c r="A112" s="134"/>
      <c r="B112" s="135"/>
      <c r="C112" s="135"/>
      <c r="D112" s="135"/>
      <c r="E112" s="135"/>
      <c r="F112" s="135"/>
      <c r="G112" s="135" t="s">
        <v>127</v>
      </c>
      <c r="H112" s="136">
        <v>0.8</v>
      </c>
      <c r="I112" s="137"/>
      <c r="J112" s="135"/>
      <c r="K112" s="135"/>
      <c r="L112" s="138"/>
      <c r="M112" s="138"/>
      <c r="N112" s="138"/>
      <c r="O112" s="138"/>
      <c r="P112" s="138"/>
      <c r="Q112" s="138"/>
      <c r="R112" s="138"/>
      <c r="S112" s="138"/>
      <c r="T112" s="139"/>
      <c r="U112" s="139"/>
      <c r="V112" s="135"/>
    </row>
    <row r="113" spans="1:22" s="50" customFormat="1" ht="10.5" customHeight="1" outlineLevel="3">
      <c r="A113" s="134"/>
      <c r="B113" s="135"/>
      <c r="C113" s="135"/>
      <c r="D113" s="135"/>
      <c r="E113" s="135"/>
      <c r="F113" s="135"/>
      <c r="G113" s="135" t="s">
        <v>125</v>
      </c>
      <c r="H113" s="136">
        <v>0.16</v>
      </c>
      <c r="I113" s="137"/>
      <c r="J113" s="135"/>
      <c r="K113" s="135"/>
      <c r="L113" s="138"/>
      <c r="M113" s="138"/>
      <c r="N113" s="138"/>
      <c r="O113" s="138"/>
      <c r="P113" s="138"/>
      <c r="Q113" s="138"/>
      <c r="R113" s="138"/>
      <c r="S113" s="138"/>
      <c r="T113" s="139"/>
      <c r="U113" s="139"/>
      <c r="V113" s="135"/>
    </row>
    <row r="114" spans="1:22" s="50" customFormat="1" ht="10.5" customHeight="1" outlineLevel="3">
      <c r="A114" s="134"/>
      <c r="B114" s="135"/>
      <c r="C114" s="135"/>
      <c r="D114" s="135"/>
      <c r="E114" s="135"/>
      <c r="F114" s="135"/>
      <c r="G114" s="135" t="s">
        <v>99</v>
      </c>
      <c r="H114" s="136">
        <v>0.6</v>
      </c>
      <c r="I114" s="137"/>
      <c r="J114" s="135"/>
      <c r="K114" s="135"/>
      <c r="L114" s="138"/>
      <c r="M114" s="138"/>
      <c r="N114" s="138"/>
      <c r="O114" s="138"/>
      <c r="P114" s="138"/>
      <c r="Q114" s="138"/>
      <c r="R114" s="138"/>
      <c r="S114" s="138"/>
      <c r="T114" s="139"/>
      <c r="U114" s="139"/>
      <c r="V114" s="135"/>
    </row>
    <row r="115" spans="1:22" s="50" customFormat="1" ht="10.5" customHeight="1" outlineLevel="3">
      <c r="A115" s="134"/>
      <c r="B115" s="135"/>
      <c r="C115" s="135"/>
      <c r="D115" s="135"/>
      <c r="E115" s="135"/>
      <c r="F115" s="135"/>
      <c r="G115" s="135" t="s">
        <v>98</v>
      </c>
      <c r="H115" s="136">
        <v>0.464</v>
      </c>
      <c r="I115" s="137"/>
      <c r="J115" s="135"/>
      <c r="K115" s="135"/>
      <c r="L115" s="138"/>
      <c r="M115" s="138"/>
      <c r="N115" s="138"/>
      <c r="O115" s="138"/>
      <c r="P115" s="138"/>
      <c r="Q115" s="138"/>
      <c r="R115" s="138"/>
      <c r="S115" s="138"/>
      <c r="T115" s="139"/>
      <c r="U115" s="139"/>
      <c r="V115" s="135"/>
    </row>
    <row r="116" spans="1:22" s="50" customFormat="1" ht="10.5" customHeight="1" outlineLevel="3">
      <c r="A116" s="134"/>
      <c r="B116" s="135"/>
      <c r="C116" s="135"/>
      <c r="D116" s="135"/>
      <c r="E116" s="135"/>
      <c r="F116" s="135"/>
      <c r="G116" s="135" t="s">
        <v>128</v>
      </c>
      <c r="H116" s="136">
        <v>0.836</v>
      </c>
      <c r="I116" s="137"/>
      <c r="J116" s="135"/>
      <c r="K116" s="135"/>
      <c r="L116" s="138"/>
      <c r="M116" s="138"/>
      <c r="N116" s="138"/>
      <c r="O116" s="138"/>
      <c r="P116" s="138"/>
      <c r="Q116" s="138"/>
      <c r="R116" s="138"/>
      <c r="S116" s="138"/>
      <c r="T116" s="139"/>
      <c r="U116" s="139"/>
      <c r="V116" s="135"/>
    </row>
    <row r="117" spans="1:22" s="50" customFormat="1" ht="10.5" customHeight="1" outlineLevel="3">
      <c r="A117" s="134"/>
      <c r="B117" s="135"/>
      <c r="C117" s="135"/>
      <c r="D117" s="135"/>
      <c r="E117" s="135"/>
      <c r="F117" s="135"/>
      <c r="G117" s="135" t="s">
        <v>80</v>
      </c>
      <c r="H117" s="136">
        <v>0.12</v>
      </c>
      <c r="I117" s="137"/>
      <c r="J117" s="135"/>
      <c r="K117" s="135"/>
      <c r="L117" s="138"/>
      <c r="M117" s="138"/>
      <c r="N117" s="138"/>
      <c r="O117" s="138"/>
      <c r="P117" s="138"/>
      <c r="Q117" s="138"/>
      <c r="R117" s="138"/>
      <c r="S117" s="138"/>
      <c r="T117" s="139"/>
      <c r="U117" s="139"/>
      <c r="V117" s="135"/>
    </row>
    <row r="118" spans="1:22" s="50" customFormat="1" ht="10.5" customHeight="1" outlineLevel="3">
      <c r="A118" s="134"/>
      <c r="B118" s="135"/>
      <c r="C118" s="135"/>
      <c r="D118" s="135"/>
      <c r="E118" s="135"/>
      <c r="F118" s="135"/>
      <c r="G118" s="135" t="s">
        <v>206</v>
      </c>
      <c r="H118" s="136">
        <v>0.84</v>
      </c>
      <c r="I118" s="137"/>
      <c r="J118" s="135"/>
      <c r="K118" s="135"/>
      <c r="L118" s="138"/>
      <c r="M118" s="138"/>
      <c r="N118" s="138"/>
      <c r="O118" s="138"/>
      <c r="P118" s="138"/>
      <c r="Q118" s="138"/>
      <c r="R118" s="138"/>
      <c r="S118" s="138"/>
      <c r="T118" s="139"/>
      <c r="U118" s="139"/>
      <c r="V118" s="135"/>
    </row>
    <row r="119" spans="1:22" s="50" customFormat="1" ht="10.5" customHeight="1" outlineLevel="3">
      <c r="A119" s="134"/>
      <c r="B119" s="135"/>
      <c r="C119" s="135"/>
      <c r="D119" s="135"/>
      <c r="E119" s="135"/>
      <c r="F119" s="135"/>
      <c r="G119" s="135" t="s">
        <v>241</v>
      </c>
      <c r="H119" s="136">
        <v>8.275</v>
      </c>
      <c r="I119" s="137"/>
      <c r="J119" s="135"/>
      <c r="K119" s="135"/>
      <c r="L119" s="138"/>
      <c r="M119" s="138"/>
      <c r="N119" s="138"/>
      <c r="O119" s="138"/>
      <c r="P119" s="138"/>
      <c r="Q119" s="138"/>
      <c r="R119" s="138"/>
      <c r="S119" s="138"/>
      <c r="T119" s="139"/>
      <c r="U119" s="139"/>
      <c r="V119" s="135"/>
    </row>
    <row r="120" spans="1:22" s="50" customFormat="1" ht="10.5" customHeight="1" outlineLevel="3">
      <c r="A120" s="134"/>
      <c r="B120" s="135"/>
      <c r="C120" s="135"/>
      <c r="D120" s="135"/>
      <c r="E120" s="135"/>
      <c r="F120" s="135"/>
      <c r="G120" s="135" t="s">
        <v>104</v>
      </c>
      <c r="H120" s="136">
        <v>0.42</v>
      </c>
      <c r="I120" s="137"/>
      <c r="J120" s="135"/>
      <c r="K120" s="135"/>
      <c r="L120" s="138"/>
      <c r="M120" s="138"/>
      <c r="N120" s="138"/>
      <c r="O120" s="138"/>
      <c r="P120" s="138"/>
      <c r="Q120" s="138"/>
      <c r="R120" s="138"/>
      <c r="S120" s="138"/>
      <c r="T120" s="139"/>
      <c r="U120" s="139"/>
      <c r="V120" s="135"/>
    </row>
    <row r="121" spans="1:22" s="50" customFormat="1" ht="10.5" customHeight="1" outlineLevel="3">
      <c r="A121" s="134"/>
      <c r="B121" s="135"/>
      <c r="C121" s="135"/>
      <c r="D121" s="135"/>
      <c r="E121" s="135"/>
      <c r="F121" s="135"/>
      <c r="G121" s="135" t="s">
        <v>195</v>
      </c>
      <c r="H121" s="136">
        <v>1.08</v>
      </c>
      <c r="I121" s="137"/>
      <c r="J121" s="135"/>
      <c r="K121" s="135"/>
      <c r="L121" s="138"/>
      <c r="M121" s="138"/>
      <c r="N121" s="138"/>
      <c r="O121" s="138"/>
      <c r="P121" s="138"/>
      <c r="Q121" s="138"/>
      <c r="R121" s="138"/>
      <c r="S121" s="138"/>
      <c r="T121" s="139"/>
      <c r="U121" s="139"/>
      <c r="V121" s="135"/>
    </row>
    <row r="122" spans="1:22" s="50" customFormat="1" ht="10.5" customHeight="1" outlineLevel="3">
      <c r="A122" s="134"/>
      <c r="B122" s="135"/>
      <c r="C122" s="135"/>
      <c r="D122" s="135"/>
      <c r="E122" s="135"/>
      <c r="F122" s="135"/>
      <c r="G122" s="135" t="s">
        <v>194</v>
      </c>
      <c r="H122" s="136">
        <v>0.36</v>
      </c>
      <c r="I122" s="137"/>
      <c r="J122" s="135"/>
      <c r="K122" s="135"/>
      <c r="L122" s="138"/>
      <c r="M122" s="138"/>
      <c r="N122" s="138"/>
      <c r="O122" s="138"/>
      <c r="P122" s="138"/>
      <c r="Q122" s="138"/>
      <c r="R122" s="138"/>
      <c r="S122" s="138"/>
      <c r="T122" s="139"/>
      <c r="U122" s="139"/>
      <c r="V122" s="135"/>
    </row>
    <row r="123" spans="1:22" s="50" customFormat="1" ht="10.5" customHeight="1" outlineLevel="3">
      <c r="A123" s="134"/>
      <c r="B123" s="135"/>
      <c r="C123" s="135"/>
      <c r="D123" s="135"/>
      <c r="E123" s="135"/>
      <c r="F123" s="135"/>
      <c r="G123" s="135" t="s">
        <v>88</v>
      </c>
      <c r="H123" s="136">
        <v>0.96</v>
      </c>
      <c r="I123" s="137"/>
      <c r="J123" s="135"/>
      <c r="K123" s="135"/>
      <c r="L123" s="138"/>
      <c r="M123" s="138"/>
      <c r="N123" s="138"/>
      <c r="O123" s="138"/>
      <c r="P123" s="138"/>
      <c r="Q123" s="138"/>
      <c r="R123" s="138"/>
      <c r="S123" s="138"/>
      <c r="T123" s="139"/>
      <c r="U123" s="139"/>
      <c r="V123" s="135"/>
    </row>
    <row r="124" spans="1:22" s="50" customFormat="1" ht="10.5" customHeight="1" outlineLevel="3">
      <c r="A124" s="134"/>
      <c r="B124" s="135"/>
      <c r="C124" s="135"/>
      <c r="D124" s="135"/>
      <c r="E124" s="135"/>
      <c r="F124" s="135"/>
      <c r="G124" s="135" t="s">
        <v>87</v>
      </c>
      <c r="H124" s="136">
        <v>0.6</v>
      </c>
      <c r="I124" s="137"/>
      <c r="J124" s="135"/>
      <c r="K124" s="135"/>
      <c r="L124" s="138"/>
      <c r="M124" s="138"/>
      <c r="N124" s="138"/>
      <c r="O124" s="138"/>
      <c r="P124" s="138"/>
      <c r="Q124" s="138"/>
      <c r="R124" s="138"/>
      <c r="S124" s="138"/>
      <c r="T124" s="139"/>
      <c r="U124" s="139"/>
      <c r="V124" s="135"/>
    </row>
    <row r="125" spans="1:22" s="50" customFormat="1" ht="10.5" customHeight="1" outlineLevel="3">
      <c r="A125" s="134"/>
      <c r="B125" s="135"/>
      <c r="C125" s="135"/>
      <c r="D125" s="135"/>
      <c r="E125" s="135"/>
      <c r="F125" s="135"/>
      <c r="G125" s="135" t="s">
        <v>104</v>
      </c>
      <c r="H125" s="136">
        <v>0.42</v>
      </c>
      <c r="I125" s="137"/>
      <c r="J125" s="135"/>
      <c r="K125" s="135"/>
      <c r="L125" s="138"/>
      <c r="M125" s="138"/>
      <c r="N125" s="138"/>
      <c r="O125" s="138"/>
      <c r="P125" s="138"/>
      <c r="Q125" s="138"/>
      <c r="R125" s="138"/>
      <c r="S125" s="138"/>
      <c r="T125" s="139"/>
      <c r="U125" s="139"/>
      <c r="V125" s="135"/>
    </row>
    <row r="126" spans="1:22" s="50" customFormat="1" ht="10.5" customHeight="1" outlineLevel="3">
      <c r="A126" s="134"/>
      <c r="B126" s="135"/>
      <c r="C126" s="135"/>
      <c r="D126" s="135"/>
      <c r="E126" s="135"/>
      <c r="F126" s="135"/>
      <c r="G126" s="135" t="s">
        <v>207</v>
      </c>
      <c r="H126" s="136">
        <v>10.26</v>
      </c>
      <c r="I126" s="137"/>
      <c r="J126" s="135"/>
      <c r="K126" s="135"/>
      <c r="L126" s="138"/>
      <c r="M126" s="138"/>
      <c r="N126" s="138"/>
      <c r="O126" s="138"/>
      <c r="P126" s="138"/>
      <c r="Q126" s="138"/>
      <c r="R126" s="138"/>
      <c r="S126" s="138"/>
      <c r="T126" s="139"/>
      <c r="U126" s="139"/>
      <c r="V126" s="135"/>
    </row>
    <row r="127" spans="1:22" s="50" customFormat="1" ht="10.5" customHeight="1" outlineLevel="3">
      <c r="A127" s="134"/>
      <c r="B127" s="135"/>
      <c r="C127" s="135"/>
      <c r="D127" s="135"/>
      <c r="E127" s="135"/>
      <c r="F127" s="135"/>
      <c r="G127" s="135" t="s">
        <v>90</v>
      </c>
      <c r="H127" s="136">
        <v>2.88</v>
      </c>
      <c r="I127" s="137"/>
      <c r="J127" s="135"/>
      <c r="K127" s="135"/>
      <c r="L127" s="138"/>
      <c r="M127" s="138"/>
      <c r="N127" s="138"/>
      <c r="O127" s="138"/>
      <c r="P127" s="138"/>
      <c r="Q127" s="138"/>
      <c r="R127" s="138"/>
      <c r="S127" s="138"/>
      <c r="T127" s="139"/>
      <c r="U127" s="139"/>
      <c r="V127" s="135"/>
    </row>
    <row r="128" spans="1:22" s="50" customFormat="1" ht="10.5" customHeight="1" outlineLevel="3">
      <c r="A128" s="134"/>
      <c r="B128" s="135"/>
      <c r="C128" s="135"/>
      <c r="D128" s="135"/>
      <c r="E128" s="135"/>
      <c r="F128" s="135"/>
      <c r="G128" s="135" t="s">
        <v>196</v>
      </c>
      <c r="H128" s="136">
        <v>4.32</v>
      </c>
      <c r="I128" s="137"/>
      <c r="J128" s="135"/>
      <c r="K128" s="135"/>
      <c r="L128" s="138"/>
      <c r="M128" s="138"/>
      <c r="N128" s="138"/>
      <c r="O128" s="138"/>
      <c r="P128" s="138"/>
      <c r="Q128" s="138"/>
      <c r="R128" s="138"/>
      <c r="S128" s="138"/>
      <c r="T128" s="139"/>
      <c r="U128" s="139"/>
      <c r="V128" s="135"/>
    </row>
    <row r="129" spans="1:22" s="50" customFormat="1" ht="10.5" customHeight="1" outlineLevel="3">
      <c r="A129" s="134"/>
      <c r="B129" s="135"/>
      <c r="C129" s="135"/>
      <c r="D129" s="135"/>
      <c r="E129" s="135"/>
      <c r="F129" s="135"/>
      <c r="G129" s="135" t="s">
        <v>130</v>
      </c>
      <c r="H129" s="136">
        <v>3.84</v>
      </c>
      <c r="I129" s="137"/>
      <c r="J129" s="135"/>
      <c r="K129" s="135"/>
      <c r="L129" s="138"/>
      <c r="M129" s="138"/>
      <c r="N129" s="138"/>
      <c r="O129" s="138"/>
      <c r="P129" s="138"/>
      <c r="Q129" s="138"/>
      <c r="R129" s="138"/>
      <c r="S129" s="138"/>
      <c r="T129" s="139"/>
      <c r="U129" s="139"/>
      <c r="V129" s="135"/>
    </row>
    <row r="130" spans="1:22" s="50" customFormat="1" ht="10.5" customHeight="1" outlineLevel="3">
      <c r="A130" s="134"/>
      <c r="B130" s="135"/>
      <c r="C130" s="135"/>
      <c r="D130" s="135"/>
      <c r="E130" s="135"/>
      <c r="F130" s="135"/>
      <c r="G130" s="135" t="s">
        <v>133</v>
      </c>
      <c r="H130" s="136">
        <v>8.28</v>
      </c>
      <c r="I130" s="137"/>
      <c r="J130" s="135"/>
      <c r="K130" s="135"/>
      <c r="L130" s="138"/>
      <c r="M130" s="138"/>
      <c r="N130" s="138"/>
      <c r="O130" s="138"/>
      <c r="P130" s="138"/>
      <c r="Q130" s="138"/>
      <c r="R130" s="138"/>
      <c r="S130" s="138"/>
      <c r="T130" s="139"/>
      <c r="U130" s="139"/>
      <c r="V130" s="135"/>
    </row>
    <row r="131" spans="1:22" s="50" customFormat="1" ht="10.5" customHeight="1" outlineLevel="3">
      <c r="A131" s="134"/>
      <c r="B131" s="135"/>
      <c r="C131" s="135"/>
      <c r="D131" s="135"/>
      <c r="E131" s="135"/>
      <c r="F131" s="135"/>
      <c r="G131" s="135" t="s">
        <v>132</v>
      </c>
      <c r="H131" s="136">
        <v>13.2</v>
      </c>
      <c r="I131" s="137"/>
      <c r="J131" s="135"/>
      <c r="K131" s="135"/>
      <c r="L131" s="138"/>
      <c r="M131" s="138"/>
      <c r="N131" s="138"/>
      <c r="O131" s="138"/>
      <c r="P131" s="138"/>
      <c r="Q131" s="138"/>
      <c r="R131" s="138"/>
      <c r="S131" s="138"/>
      <c r="T131" s="139"/>
      <c r="U131" s="139"/>
      <c r="V131" s="135"/>
    </row>
    <row r="132" spans="1:22" s="50" customFormat="1" ht="10.5" customHeight="1" outlineLevel="3">
      <c r="A132" s="134"/>
      <c r="B132" s="135"/>
      <c r="C132" s="135"/>
      <c r="D132" s="135"/>
      <c r="E132" s="135"/>
      <c r="F132" s="135"/>
      <c r="G132" s="135" t="s">
        <v>91</v>
      </c>
      <c r="H132" s="136">
        <v>3.12</v>
      </c>
      <c r="I132" s="137"/>
      <c r="J132" s="135"/>
      <c r="K132" s="135"/>
      <c r="L132" s="138"/>
      <c r="M132" s="138"/>
      <c r="N132" s="138"/>
      <c r="O132" s="138"/>
      <c r="P132" s="138"/>
      <c r="Q132" s="138"/>
      <c r="R132" s="138"/>
      <c r="S132" s="138"/>
      <c r="T132" s="139"/>
      <c r="U132" s="139"/>
      <c r="V132" s="135"/>
    </row>
    <row r="133" spans="1:22" s="50" customFormat="1" ht="10.5" customHeight="1" outlineLevel="3">
      <c r="A133" s="134"/>
      <c r="B133" s="135"/>
      <c r="C133" s="135"/>
      <c r="D133" s="135"/>
      <c r="E133" s="135"/>
      <c r="F133" s="135"/>
      <c r="G133" s="135" t="s">
        <v>204</v>
      </c>
      <c r="H133" s="136">
        <v>0.27</v>
      </c>
      <c r="I133" s="137"/>
      <c r="J133" s="135"/>
      <c r="K133" s="135"/>
      <c r="L133" s="138"/>
      <c r="M133" s="138"/>
      <c r="N133" s="138"/>
      <c r="O133" s="138"/>
      <c r="P133" s="138"/>
      <c r="Q133" s="138"/>
      <c r="R133" s="138"/>
      <c r="S133" s="138"/>
      <c r="T133" s="139"/>
      <c r="U133" s="139"/>
      <c r="V133" s="135"/>
    </row>
    <row r="134" spans="1:22" s="50" customFormat="1" ht="10.5" customHeight="1" outlineLevel="3">
      <c r="A134" s="134"/>
      <c r="B134" s="135"/>
      <c r="C134" s="135"/>
      <c r="D134" s="135"/>
      <c r="E134" s="135"/>
      <c r="F134" s="135"/>
      <c r="G134" s="135" t="s">
        <v>97</v>
      </c>
      <c r="H134" s="136">
        <v>0.072</v>
      </c>
      <c r="I134" s="137"/>
      <c r="J134" s="135"/>
      <c r="K134" s="135"/>
      <c r="L134" s="138"/>
      <c r="M134" s="138"/>
      <c r="N134" s="138"/>
      <c r="O134" s="138"/>
      <c r="P134" s="138"/>
      <c r="Q134" s="138"/>
      <c r="R134" s="138"/>
      <c r="S134" s="138"/>
      <c r="T134" s="139"/>
      <c r="U134" s="139"/>
      <c r="V134" s="135"/>
    </row>
    <row r="135" spans="1:22" s="50" customFormat="1" ht="10.5" customHeight="1" outlineLevel="3">
      <c r="A135" s="134"/>
      <c r="B135" s="135"/>
      <c r="C135" s="135"/>
      <c r="D135" s="135"/>
      <c r="E135" s="135"/>
      <c r="F135" s="135"/>
      <c r="G135" s="135" t="s">
        <v>205</v>
      </c>
      <c r="H135" s="136">
        <v>0.8352</v>
      </c>
      <c r="I135" s="137"/>
      <c r="J135" s="135"/>
      <c r="K135" s="135"/>
      <c r="L135" s="138"/>
      <c r="M135" s="138"/>
      <c r="N135" s="138"/>
      <c r="O135" s="138"/>
      <c r="P135" s="138"/>
      <c r="Q135" s="138"/>
      <c r="R135" s="138"/>
      <c r="S135" s="138"/>
      <c r="T135" s="139"/>
      <c r="U135" s="139"/>
      <c r="V135" s="135"/>
    </row>
    <row r="136" spans="1:22" s="50" customFormat="1" ht="10.5" customHeight="1" outlineLevel="3">
      <c r="A136" s="134"/>
      <c r="B136" s="135"/>
      <c r="C136" s="135"/>
      <c r="D136" s="135"/>
      <c r="E136" s="135"/>
      <c r="F136" s="135"/>
      <c r="G136" s="135" t="s">
        <v>202</v>
      </c>
      <c r="H136" s="136">
        <v>0.2052</v>
      </c>
      <c r="I136" s="137"/>
      <c r="J136" s="135"/>
      <c r="K136" s="135"/>
      <c r="L136" s="138"/>
      <c r="M136" s="138"/>
      <c r="N136" s="138"/>
      <c r="O136" s="138"/>
      <c r="P136" s="138"/>
      <c r="Q136" s="138"/>
      <c r="R136" s="138"/>
      <c r="S136" s="138"/>
      <c r="T136" s="139"/>
      <c r="U136" s="139"/>
      <c r="V136" s="135"/>
    </row>
    <row r="137" spans="1:22" s="50" customFormat="1" ht="10.5" customHeight="1" outlineLevel="3">
      <c r="A137" s="134"/>
      <c r="B137" s="135"/>
      <c r="C137" s="135"/>
      <c r="D137" s="135"/>
      <c r="E137" s="135"/>
      <c r="F137" s="135"/>
      <c r="G137" s="135" t="s">
        <v>203</v>
      </c>
      <c r="H137" s="136">
        <v>0.2016</v>
      </c>
      <c r="I137" s="137"/>
      <c r="J137" s="135"/>
      <c r="K137" s="135"/>
      <c r="L137" s="138"/>
      <c r="M137" s="138"/>
      <c r="N137" s="138"/>
      <c r="O137" s="138"/>
      <c r="P137" s="138"/>
      <c r="Q137" s="138"/>
      <c r="R137" s="138"/>
      <c r="S137" s="138"/>
      <c r="T137" s="139"/>
      <c r="U137" s="139"/>
      <c r="V137" s="135"/>
    </row>
    <row r="138" spans="1:22" s="50" customFormat="1" ht="10.5" customHeight="1" outlineLevel="3">
      <c r="A138" s="134"/>
      <c r="B138" s="135"/>
      <c r="C138" s="135"/>
      <c r="D138" s="135"/>
      <c r="E138" s="135"/>
      <c r="F138" s="135"/>
      <c r="G138" s="135" t="s">
        <v>107</v>
      </c>
      <c r="H138" s="136">
        <v>3.18</v>
      </c>
      <c r="I138" s="137"/>
      <c r="J138" s="135"/>
      <c r="K138" s="135"/>
      <c r="L138" s="138"/>
      <c r="M138" s="138"/>
      <c r="N138" s="138"/>
      <c r="O138" s="138"/>
      <c r="P138" s="138"/>
      <c r="Q138" s="138"/>
      <c r="R138" s="138"/>
      <c r="S138" s="138"/>
      <c r="T138" s="139"/>
      <c r="U138" s="139"/>
      <c r="V138" s="135"/>
    </row>
    <row r="139" spans="1:22" s="50" customFormat="1" ht="10.5" customHeight="1" outlineLevel="3">
      <c r="A139" s="134"/>
      <c r="B139" s="135"/>
      <c r="C139" s="135"/>
      <c r="D139" s="135"/>
      <c r="E139" s="135"/>
      <c r="F139" s="135"/>
      <c r="G139" s="135" t="s">
        <v>106</v>
      </c>
      <c r="H139" s="136">
        <v>3.06</v>
      </c>
      <c r="I139" s="137"/>
      <c r="J139" s="135"/>
      <c r="K139" s="135"/>
      <c r="L139" s="138"/>
      <c r="M139" s="138"/>
      <c r="N139" s="138"/>
      <c r="O139" s="138"/>
      <c r="P139" s="138"/>
      <c r="Q139" s="138"/>
      <c r="R139" s="138"/>
      <c r="S139" s="138"/>
      <c r="T139" s="139"/>
      <c r="U139" s="139"/>
      <c r="V139" s="135"/>
    </row>
    <row r="140" spans="1:22" s="50" customFormat="1" ht="10.5" customHeight="1" outlineLevel="3">
      <c r="A140" s="134"/>
      <c r="B140" s="135"/>
      <c r="C140" s="135"/>
      <c r="D140" s="135"/>
      <c r="E140" s="135"/>
      <c r="F140" s="135"/>
      <c r="G140" s="135" t="s">
        <v>103</v>
      </c>
      <c r="H140" s="136">
        <v>0.3</v>
      </c>
      <c r="I140" s="137"/>
      <c r="J140" s="135"/>
      <c r="K140" s="135"/>
      <c r="L140" s="138"/>
      <c r="M140" s="138"/>
      <c r="N140" s="138"/>
      <c r="O140" s="138"/>
      <c r="P140" s="138"/>
      <c r="Q140" s="138"/>
      <c r="R140" s="138"/>
      <c r="S140" s="138"/>
      <c r="T140" s="139"/>
      <c r="U140" s="139"/>
      <c r="V140" s="135"/>
    </row>
    <row r="141" spans="1:22" s="50" customFormat="1" ht="10.5" customHeight="1" outlineLevel="3">
      <c r="A141" s="134"/>
      <c r="B141" s="135"/>
      <c r="C141" s="135"/>
      <c r="D141" s="135"/>
      <c r="E141" s="135"/>
      <c r="F141" s="135"/>
      <c r="G141" s="135" t="s">
        <v>89</v>
      </c>
      <c r="H141" s="136">
        <v>1.08</v>
      </c>
      <c r="I141" s="137"/>
      <c r="J141" s="135"/>
      <c r="K141" s="135"/>
      <c r="L141" s="138"/>
      <c r="M141" s="138"/>
      <c r="N141" s="138"/>
      <c r="O141" s="138"/>
      <c r="P141" s="138"/>
      <c r="Q141" s="138"/>
      <c r="R141" s="138"/>
      <c r="S141" s="138"/>
      <c r="T141" s="139"/>
      <c r="U141" s="139"/>
      <c r="V141" s="135"/>
    </row>
    <row r="142" spans="1:22" s="50" customFormat="1" ht="10.5" customHeight="1" outlineLevel="3">
      <c r="A142" s="134"/>
      <c r="B142" s="135"/>
      <c r="C142" s="135"/>
      <c r="D142" s="135"/>
      <c r="E142" s="135"/>
      <c r="F142" s="135"/>
      <c r="G142" s="135" t="s">
        <v>131</v>
      </c>
      <c r="H142" s="136">
        <v>1.2</v>
      </c>
      <c r="I142" s="137"/>
      <c r="J142" s="135"/>
      <c r="K142" s="135"/>
      <c r="L142" s="138"/>
      <c r="M142" s="138"/>
      <c r="N142" s="138"/>
      <c r="O142" s="138"/>
      <c r="P142" s="138"/>
      <c r="Q142" s="138"/>
      <c r="R142" s="138"/>
      <c r="S142" s="138"/>
      <c r="T142" s="139"/>
      <c r="U142" s="139"/>
      <c r="V142" s="135"/>
    </row>
    <row r="143" spans="1:22" s="50" customFormat="1" ht="10.5" customHeight="1" outlineLevel="3">
      <c r="A143" s="134"/>
      <c r="B143" s="135"/>
      <c r="C143" s="135"/>
      <c r="D143" s="135"/>
      <c r="E143" s="135"/>
      <c r="F143" s="135"/>
      <c r="G143" s="135" t="s">
        <v>129</v>
      </c>
      <c r="H143" s="136">
        <v>0.22</v>
      </c>
      <c r="I143" s="137"/>
      <c r="J143" s="135"/>
      <c r="K143" s="135"/>
      <c r="L143" s="138"/>
      <c r="M143" s="138"/>
      <c r="N143" s="138"/>
      <c r="O143" s="138"/>
      <c r="P143" s="138"/>
      <c r="Q143" s="138"/>
      <c r="R143" s="138"/>
      <c r="S143" s="138"/>
      <c r="T143" s="139"/>
      <c r="U143" s="139"/>
      <c r="V143" s="135"/>
    </row>
    <row r="144" spans="1:22" s="50" customFormat="1" ht="10.5" customHeight="1" outlineLevel="3">
      <c r="A144" s="134"/>
      <c r="B144" s="135"/>
      <c r="C144" s="135"/>
      <c r="D144" s="135"/>
      <c r="E144" s="135"/>
      <c r="F144" s="135"/>
      <c r="G144" s="135" t="s">
        <v>104</v>
      </c>
      <c r="H144" s="136">
        <v>0.42</v>
      </c>
      <c r="I144" s="137"/>
      <c r="J144" s="135"/>
      <c r="K144" s="135"/>
      <c r="L144" s="138"/>
      <c r="M144" s="138"/>
      <c r="N144" s="138"/>
      <c r="O144" s="138"/>
      <c r="P144" s="138"/>
      <c r="Q144" s="138"/>
      <c r="R144" s="138"/>
      <c r="S144" s="138"/>
      <c r="T144" s="139"/>
      <c r="U144" s="139"/>
      <c r="V144" s="135"/>
    </row>
    <row r="145" spans="1:22" s="50" customFormat="1" ht="10.5" customHeight="1" outlineLevel="3">
      <c r="A145" s="134"/>
      <c r="B145" s="135"/>
      <c r="C145" s="135"/>
      <c r="D145" s="135"/>
      <c r="E145" s="135"/>
      <c r="F145" s="135"/>
      <c r="G145" s="135" t="s">
        <v>54</v>
      </c>
      <c r="H145" s="136">
        <v>9.8</v>
      </c>
      <c r="I145" s="137"/>
      <c r="J145" s="135"/>
      <c r="K145" s="135"/>
      <c r="L145" s="138"/>
      <c r="M145" s="138"/>
      <c r="N145" s="138"/>
      <c r="O145" s="138"/>
      <c r="P145" s="138"/>
      <c r="Q145" s="138"/>
      <c r="R145" s="138"/>
      <c r="S145" s="138"/>
      <c r="T145" s="139"/>
      <c r="U145" s="139"/>
      <c r="V145" s="135"/>
    </row>
    <row r="146" spans="1:22" s="50" customFormat="1" ht="10.5" customHeight="1" outlineLevel="3">
      <c r="A146" s="134"/>
      <c r="B146" s="135"/>
      <c r="C146" s="135"/>
      <c r="D146" s="135"/>
      <c r="E146" s="135"/>
      <c r="F146" s="135"/>
      <c r="G146" s="135" t="s">
        <v>85</v>
      </c>
      <c r="H146" s="136">
        <v>1.76</v>
      </c>
      <c r="I146" s="137"/>
      <c r="J146" s="135"/>
      <c r="K146" s="135"/>
      <c r="L146" s="138"/>
      <c r="M146" s="138"/>
      <c r="N146" s="138"/>
      <c r="O146" s="138"/>
      <c r="P146" s="138"/>
      <c r="Q146" s="138"/>
      <c r="R146" s="138"/>
      <c r="S146" s="138"/>
      <c r="T146" s="139"/>
      <c r="U146" s="139"/>
      <c r="V146" s="135"/>
    </row>
    <row r="147" spans="1:22" s="50" customFormat="1" ht="10.5" customHeight="1" outlineLevel="3">
      <c r="A147" s="134"/>
      <c r="B147" s="135"/>
      <c r="C147" s="135"/>
      <c r="D147" s="135"/>
      <c r="E147" s="135"/>
      <c r="F147" s="135"/>
      <c r="G147" s="135" t="s">
        <v>124</v>
      </c>
      <c r="H147" s="136">
        <v>0.84</v>
      </c>
      <c r="I147" s="137"/>
      <c r="J147" s="135"/>
      <c r="K147" s="135"/>
      <c r="L147" s="138"/>
      <c r="M147" s="138"/>
      <c r="N147" s="138"/>
      <c r="O147" s="138"/>
      <c r="P147" s="138"/>
      <c r="Q147" s="138"/>
      <c r="R147" s="138"/>
      <c r="S147" s="138"/>
      <c r="T147" s="139"/>
      <c r="U147" s="139"/>
      <c r="V147" s="135"/>
    </row>
    <row r="148" spans="1:22" s="50" customFormat="1" ht="10.5" customHeight="1" outlineLevel="3">
      <c r="A148" s="134"/>
      <c r="B148" s="135"/>
      <c r="C148" s="135"/>
      <c r="D148" s="135"/>
      <c r="E148" s="135"/>
      <c r="F148" s="135"/>
      <c r="G148" s="135" t="s">
        <v>101</v>
      </c>
      <c r="H148" s="136">
        <v>1.071</v>
      </c>
      <c r="I148" s="137"/>
      <c r="J148" s="135"/>
      <c r="K148" s="135"/>
      <c r="L148" s="138"/>
      <c r="M148" s="138"/>
      <c r="N148" s="138"/>
      <c r="O148" s="138"/>
      <c r="P148" s="138"/>
      <c r="Q148" s="138"/>
      <c r="R148" s="138"/>
      <c r="S148" s="138"/>
      <c r="T148" s="139"/>
      <c r="U148" s="139"/>
      <c r="V148" s="135"/>
    </row>
    <row r="149" spans="1:22" s="50" customFormat="1" ht="10.5" customHeight="1" outlineLevel="3">
      <c r="A149" s="134"/>
      <c r="B149" s="135"/>
      <c r="C149" s="135"/>
      <c r="D149" s="135"/>
      <c r="E149" s="135"/>
      <c r="F149" s="135"/>
      <c r="G149" s="135" t="s">
        <v>84</v>
      </c>
      <c r="H149" s="136">
        <v>0.81</v>
      </c>
      <c r="I149" s="137"/>
      <c r="J149" s="135"/>
      <c r="K149" s="135"/>
      <c r="L149" s="138"/>
      <c r="M149" s="138"/>
      <c r="N149" s="138"/>
      <c r="O149" s="138"/>
      <c r="P149" s="138"/>
      <c r="Q149" s="138"/>
      <c r="R149" s="138"/>
      <c r="S149" s="138"/>
      <c r="T149" s="139"/>
      <c r="U149" s="139"/>
      <c r="V149" s="135"/>
    </row>
    <row r="150" spans="1:22" s="50" customFormat="1" ht="10.5" customHeight="1" outlineLevel="3">
      <c r="A150" s="134"/>
      <c r="B150" s="135"/>
      <c r="C150" s="135"/>
      <c r="D150" s="135"/>
      <c r="E150" s="135"/>
      <c r="F150" s="135"/>
      <c r="G150" s="135" t="s">
        <v>124</v>
      </c>
      <c r="H150" s="136">
        <v>0.84</v>
      </c>
      <c r="I150" s="137"/>
      <c r="J150" s="135"/>
      <c r="K150" s="135"/>
      <c r="L150" s="138"/>
      <c r="M150" s="138"/>
      <c r="N150" s="138"/>
      <c r="O150" s="138"/>
      <c r="P150" s="138"/>
      <c r="Q150" s="138"/>
      <c r="R150" s="138"/>
      <c r="S150" s="138"/>
      <c r="T150" s="139"/>
      <c r="U150" s="139"/>
      <c r="V150" s="135"/>
    </row>
    <row r="151" spans="1:22" s="50" customFormat="1" ht="10.5" customHeight="1" outlineLevel="3">
      <c r="A151" s="134"/>
      <c r="B151" s="135"/>
      <c r="C151" s="135"/>
      <c r="D151" s="135"/>
      <c r="E151" s="135"/>
      <c r="F151" s="135"/>
      <c r="G151" s="135" t="s">
        <v>191</v>
      </c>
      <c r="H151" s="136">
        <v>0.648</v>
      </c>
      <c r="I151" s="137"/>
      <c r="J151" s="135"/>
      <c r="K151" s="135"/>
      <c r="L151" s="138"/>
      <c r="M151" s="138"/>
      <c r="N151" s="138"/>
      <c r="O151" s="138"/>
      <c r="P151" s="138"/>
      <c r="Q151" s="138"/>
      <c r="R151" s="138"/>
      <c r="S151" s="138"/>
      <c r="T151" s="139"/>
      <c r="U151" s="139"/>
      <c r="V151" s="135"/>
    </row>
    <row r="152" spans="1:22" s="50" customFormat="1" ht="10.5" customHeight="1" outlineLevel="3">
      <c r="A152" s="134"/>
      <c r="B152" s="135"/>
      <c r="C152" s="135"/>
      <c r="D152" s="135"/>
      <c r="E152" s="135"/>
      <c r="F152" s="135"/>
      <c r="G152" s="135" t="s">
        <v>192</v>
      </c>
      <c r="H152" s="136">
        <v>1.89</v>
      </c>
      <c r="I152" s="137"/>
      <c r="J152" s="135"/>
      <c r="K152" s="135"/>
      <c r="L152" s="138"/>
      <c r="M152" s="138"/>
      <c r="N152" s="138"/>
      <c r="O152" s="138"/>
      <c r="P152" s="138"/>
      <c r="Q152" s="138"/>
      <c r="R152" s="138"/>
      <c r="S152" s="138"/>
      <c r="T152" s="139"/>
      <c r="U152" s="139"/>
      <c r="V152" s="135"/>
    </row>
    <row r="153" spans="1:22" s="50" customFormat="1" ht="10.5" customHeight="1" outlineLevel="3">
      <c r="A153" s="134"/>
      <c r="B153" s="135"/>
      <c r="C153" s="135"/>
      <c r="D153" s="135"/>
      <c r="E153" s="135"/>
      <c r="F153" s="135"/>
      <c r="G153" s="135" t="s">
        <v>83</v>
      </c>
      <c r="H153" s="136">
        <v>0.45</v>
      </c>
      <c r="I153" s="137"/>
      <c r="J153" s="135"/>
      <c r="K153" s="135"/>
      <c r="L153" s="138"/>
      <c r="M153" s="138"/>
      <c r="N153" s="138"/>
      <c r="O153" s="138"/>
      <c r="P153" s="138"/>
      <c r="Q153" s="138"/>
      <c r="R153" s="138"/>
      <c r="S153" s="138"/>
      <c r="T153" s="139"/>
      <c r="U153" s="139"/>
      <c r="V153" s="135"/>
    </row>
    <row r="154" spans="1:22" s="50" customFormat="1" ht="10.5" customHeight="1" outlineLevel="3">
      <c r="A154" s="134"/>
      <c r="B154" s="135"/>
      <c r="C154" s="135"/>
      <c r="D154" s="135"/>
      <c r="E154" s="135"/>
      <c r="F154" s="135"/>
      <c r="G154" s="135"/>
      <c r="H154" s="136"/>
      <c r="I154" s="137"/>
      <c r="J154" s="135"/>
      <c r="K154" s="135"/>
      <c r="L154" s="138"/>
      <c r="M154" s="138"/>
      <c r="N154" s="138"/>
      <c r="O154" s="138"/>
      <c r="P154" s="138"/>
      <c r="Q154" s="138"/>
      <c r="R154" s="138"/>
      <c r="S154" s="138"/>
      <c r="T154" s="139"/>
      <c r="U154" s="139"/>
      <c r="V154" s="135"/>
    </row>
    <row r="155" spans="1:22" ht="12.75" outlineLevel="2">
      <c r="A155" s="3"/>
      <c r="B155" s="93"/>
      <c r="C155" s="93"/>
      <c r="D155" s="120" t="s">
        <v>4</v>
      </c>
      <c r="E155" s="121">
        <v>5</v>
      </c>
      <c r="F155" s="122" t="s">
        <v>170</v>
      </c>
      <c r="G155" s="123" t="s">
        <v>325</v>
      </c>
      <c r="H155" s="124">
        <v>93.308</v>
      </c>
      <c r="I155" s="125" t="s">
        <v>13</v>
      </c>
      <c r="J155" s="126"/>
      <c r="K155" s="127">
        <f>H155*J155</f>
        <v>0</v>
      </c>
      <c r="L155" s="128">
        <f>IF(D155="S",K155,"")</f>
      </c>
      <c r="M155" s="129">
        <f>IF(OR(D155="P",D155="U"),K155,"")</f>
        <v>0</v>
      </c>
      <c r="N155" s="129">
        <f>IF(D155="H",K155,"")</f>
      </c>
      <c r="O155" s="129">
        <f>IF(D155="V",K155,"")</f>
      </c>
      <c r="P155" s="130">
        <v>0</v>
      </c>
      <c r="Q155" s="130">
        <v>0.183</v>
      </c>
      <c r="R155" s="130">
        <v>0.5</v>
      </c>
      <c r="S155" s="126">
        <v>40.1</v>
      </c>
      <c r="T155" s="131">
        <v>21</v>
      </c>
      <c r="U155" s="132">
        <f>K155*(T155+100)/100</f>
        <v>0</v>
      </c>
      <c r="V155" s="133"/>
    </row>
    <row r="156" spans="1:22" ht="12.75" outlineLevel="2">
      <c r="A156" s="3"/>
      <c r="B156" s="93"/>
      <c r="C156" s="93"/>
      <c r="D156" s="120" t="s">
        <v>4</v>
      </c>
      <c r="E156" s="121">
        <v>6</v>
      </c>
      <c r="F156" s="122" t="s">
        <v>172</v>
      </c>
      <c r="G156" s="123" t="s">
        <v>315</v>
      </c>
      <c r="H156" s="124">
        <v>91.7</v>
      </c>
      <c r="I156" s="125" t="s">
        <v>8</v>
      </c>
      <c r="J156" s="126"/>
      <c r="K156" s="127">
        <f>H156*J156</f>
        <v>0</v>
      </c>
      <c r="L156" s="128">
        <f>IF(D156="S",K156,"")</f>
      </c>
      <c r="M156" s="129">
        <f>IF(OR(D156="P",D156="U"),K156,"")</f>
        <v>0</v>
      </c>
      <c r="N156" s="129">
        <f>IF(D156="H",K156,"")</f>
      </c>
      <c r="O156" s="129">
        <f>IF(D156="V",K156,"")</f>
      </c>
      <c r="P156" s="130">
        <v>0</v>
      </c>
      <c r="Q156" s="130">
        <v>0.04</v>
      </c>
      <c r="R156" s="130">
        <v>0.6679999999996653</v>
      </c>
      <c r="S156" s="126">
        <v>53.57359999997316</v>
      </c>
      <c r="T156" s="131">
        <v>21</v>
      </c>
      <c r="U156" s="132">
        <f>K156*(T156+100)/100</f>
        <v>0</v>
      </c>
      <c r="V156" s="133"/>
    </row>
    <row r="157" spans="1:22" s="109" customFormat="1" ht="11.25" outlineLevel="2">
      <c r="A157" s="103"/>
      <c r="B157" s="103"/>
      <c r="C157" s="103"/>
      <c r="D157" s="103"/>
      <c r="E157" s="103"/>
      <c r="F157" s="103"/>
      <c r="G157" s="104" t="s">
        <v>335</v>
      </c>
      <c r="H157" s="103"/>
      <c r="I157" s="105"/>
      <c r="J157" s="103"/>
      <c r="K157" s="103"/>
      <c r="L157" s="106"/>
      <c r="M157" s="106"/>
      <c r="N157" s="106"/>
      <c r="O157" s="106"/>
      <c r="P157" s="107"/>
      <c r="Q157" s="103"/>
      <c r="R157" s="103"/>
      <c r="S157" s="103"/>
      <c r="T157" s="108"/>
      <c r="U157" s="108"/>
      <c r="V157" s="103"/>
    </row>
    <row r="158" spans="1:22" ht="12.75" outlineLevel="2">
      <c r="A158" s="3"/>
      <c r="B158" s="93"/>
      <c r="C158" s="93"/>
      <c r="D158" s="120" t="s">
        <v>4</v>
      </c>
      <c r="E158" s="121">
        <v>7</v>
      </c>
      <c r="F158" s="122" t="s">
        <v>169</v>
      </c>
      <c r="G158" s="123" t="s">
        <v>318</v>
      </c>
      <c r="H158" s="124">
        <v>6.6</v>
      </c>
      <c r="I158" s="125" t="s">
        <v>8</v>
      </c>
      <c r="J158" s="126"/>
      <c r="K158" s="127">
        <f>H158*J158</f>
        <v>0</v>
      </c>
      <c r="L158" s="128">
        <f>IF(D158="S",K158,"")</f>
      </c>
      <c r="M158" s="129">
        <f>IF(OR(D158="P",D158="U"),K158,"")</f>
        <v>0</v>
      </c>
      <c r="N158" s="129">
        <f>IF(D158="H",K158,"")</f>
      </c>
      <c r="O158" s="129">
        <f>IF(D158="V",K158,"")</f>
      </c>
      <c r="P158" s="130">
        <v>0</v>
      </c>
      <c r="Q158" s="130">
        <v>0.37</v>
      </c>
      <c r="R158" s="130">
        <v>0</v>
      </c>
      <c r="S158" s="126">
        <v>0</v>
      </c>
      <c r="T158" s="131">
        <v>21</v>
      </c>
      <c r="U158" s="132">
        <f>K158*(T158+100)/100</f>
        <v>0</v>
      </c>
      <c r="V158" s="133"/>
    </row>
    <row r="159" spans="1:22" s="50" customFormat="1" ht="10.5" customHeight="1" outlineLevel="3">
      <c r="A159" s="134"/>
      <c r="B159" s="135"/>
      <c r="C159" s="135"/>
      <c r="D159" s="135"/>
      <c r="E159" s="135"/>
      <c r="F159" s="135"/>
      <c r="G159" s="135" t="s">
        <v>57</v>
      </c>
      <c r="H159" s="136">
        <v>6.6</v>
      </c>
      <c r="I159" s="137"/>
      <c r="J159" s="135"/>
      <c r="K159" s="135"/>
      <c r="L159" s="138"/>
      <c r="M159" s="138"/>
      <c r="N159" s="138"/>
      <c r="O159" s="138"/>
      <c r="P159" s="138"/>
      <c r="Q159" s="138"/>
      <c r="R159" s="138"/>
      <c r="S159" s="138"/>
      <c r="T159" s="139"/>
      <c r="U159" s="139"/>
      <c r="V159" s="135"/>
    </row>
    <row r="160" spans="1:22" ht="12.75" outlineLevel="2">
      <c r="A160" s="3"/>
      <c r="B160" s="93"/>
      <c r="C160" s="93"/>
      <c r="D160" s="120" t="s">
        <v>6</v>
      </c>
      <c r="E160" s="121">
        <v>8</v>
      </c>
      <c r="F160" s="122" t="s">
        <v>177</v>
      </c>
      <c r="G160" s="123" t="s">
        <v>278</v>
      </c>
      <c r="H160" s="124">
        <v>91.048242</v>
      </c>
      <c r="I160" s="125" t="s">
        <v>9</v>
      </c>
      <c r="J160" s="126"/>
      <c r="K160" s="127">
        <f>H160*J160</f>
        <v>0</v>
      </c>
      <c r="L160" s="128">
        <f>IF(D160="S",K160,"")</f>
      </c>
      <c r="M160" s="129">
        <f>IF(OR(D160="P",D160="U"),K160,"")</f>
        <v>0</v>
      </c>
      <c r="N160" s="129">
        <f>IF(D160="H",K160,"")</f>
      </c>
      <c r="O160" s="129">
        <f>IF(D160="V",K160,"")</f>
      </c>
      <c r="P160" s="130">
        <v>0</v>
      </c>
      <c r="Q160" s="130">
        <v>0</v>
      </c>
      <c r="R160" s="130">
        <v>0.4899999999997817</v>
      </c>
      <c r="S160" s="126">
        <v>40.620999999981905</v>
      </c>
      <c r="T160" s="131">
        <v>21</v>
      </c>
      <c r="U160" s="132">
        <f>K160*(T160+100)/100</f>
        <v>0</v>
      </c>
      <c r="V160" s="133"/>
    </row>
    <row r="161" spans="1:22" ht="12.75" outlineLevel="2">
      <c r="A161" s="3"/>
      <c r="B161" s="93"/>
      <c r="C161" s="93"/>
      <c r="D161" s="120" t="s">
        <v>6</v>
      </c>
      <c r="E161" s="121">
        <v>9</v>
      </c>
      <c r="F161" s="122" t="s">
        <v>178</v>
      </c>
      <c r="G161" s="123" t="s">
        <v>319</v>
      </c>
      <c r="H161" s="124">
        <v>364.192968</v>
      </c>
      <c r="I161" s="125" t="s">
        <v>9</v>
      </c>
      <c r="J161" s="126"/>
      <c r="K161" s="127">
        <f>H161*J161</f>
        <v>0</v>
      </c>
      <c r="L161" s="128">
        <f>IF(D161="S",K161,"")</f>
      </c>
      <c r="M161" s="129">
        <f>IF(OR(D161="P",D161="U"),K161,"")</f>
        <v>0</v>
      </c>
      <c r="N161" s="129">
        <f>IF(D161="H",K161,"")</f>
      </c>
      <c r="O161" s="129">
        <f>IF(D161="V",K161,"")</f>
      </c>
      <c r="P161" s="130">
        <v>0</v>
      </c>
      <c r="Q161" s="130">
        <v>0</v>
      </c>
      <c r="R161" s="130">
        <v>0</v>
      </c>
      <c r="S161" s="126">
        <v>0</v>
      </c>
      <c r="T161" s="131">
        <v>21</v>
      </c>
      <c r="U161" s="132">
        <f>K161*(T161+100)/100</f>
        <v>0</v>
      </c>
      <c r="V161" s="133"/>
    </row>
    <row r="162" spans="1:22" ht="12.75" outlineLevel="2">
      <c r="A162" s="3"/>
      <c r="B162" s="93"/>
      <c r="C162" s="93"/>
      <c r="D162" s="120" t="s">
        <v>6</v>
      </c>
      <c r="E162" s="121">
        <v>10</v>
      </c>
      <c r="F162" s="122" t="s">
        <v>179</v>
      </c>
      <c r="G162" s="123" t="s">
        <v>326</v>
      </c>
      <c r="H162" s="124">
        <v>91.048242</v>
      </c>
      <c r="I162" s="125" t="s">
        <v>9</v>
      </c>
      <c r="J162" s="126"/>
      <c r="K162" s="127">
        <f>H162*J162</f>
        <v>0</v>
      </c>
      <c r="L162" s="128">
        <f>IF(D162="S",K162,"")</f>
      </c>
      <c r="M162" s="129">
        <f>IF(OR(D162="P",D162="U"),K162,"")</f>
        <v>0</v>
      </c>
      <c r="N162" s="129">
        <f>IF(D162="H",K162,"")</f>
      </c>
      <c r="O162" s="129">
        <f>IF(D162="V",K162,"")</f>
      </c>
      <c r="P162" s="130">
        <v>0</v>
      </c>
      <c r="Q162" s="130">
        <v>0</v>
      </c>
      <c r="R162" s="130">
        <v>0.9420000000000073</v>
      </c>
      <c r="S162" s="126">
        <v>78.0918000000006</v>
      </c>
      <c r="T162" s="131">
        <v>21</v>
      </c>
      <c r="U162" s="132">
        <f>K162*(T162+100)/100</f>
        <v>0</v>
      </c>
      <c r="V162" s="133"/>
    </row>
    <row r="163" spans="1:22" ht="12.75" outlineLevel="2">
      <c r="A163" s="3"/>
      <c r="B163" s="93"/>
      <c r="C163" s="93"/>
      <c r="D163" s="120" t="s">
        <v>6</v>
      </c>
      <c r="E163" s="121">
        <v>11</v>
      </c>
      <c r="F163" s="122" t="s">
        <v>180</v>
      </c>
      <c r="G163" s="123" t="s">
        <v>304</v>
      </c>
      <c r="H163" s="124">
        <v>91.048242</v>
      </c>
      <c r="I163" s="125" t="s">
        <v>9</v>
      </c>
      <c r="J163" s="126"/>
      <c r="K163" s="127">
        <f>H163*J163</f>
        <v>0</v>
      </c>
      <c r="L163" s="128">
        <f>IF(D163="S",K163,"")</f>
      </c>
      <c r="M163" s="129">
        <f>IF(OR(D163="P",D163="U"),K163,"")</f>
        <v>0</v>
      </c>
      <c r="N163" s="129">
        <f>IF(D163="H",K163,"")</f>
      </c>
      <c r="O163" s="129">
        <f>IF(D163="V",K163,"")</f>
      </c>
      <c r="P163" s="130">
        <v>0</v>
      </c>
      <c r="Q163" s="130">
        <v>0</v>
      </c>
      <c r="R163" s="130">
        <v>0</v>
      </c>
      <c r="S163" s="126">
        <v>0</v>
      </c>
      <c r="T163" s="131">
        <v>21</v>
      </c>
      <c r="U163" s="132">
        <f>K163*(T163+100)/100</f>
        <v>0</v>
      </c>
      <c r="V163" s="133"/>
    </row>
    <row r="164" spans="1:22" ht="12.75" outlineLevel="1">
      <c r="A164" s="3"/>
      <c r="B164" s="94"/>
      <c r="C164" s="95" t="s">
        <v>26</v>
      </c>
      <c r="D164" s="96" t="s">
        <v>3</v>
      </c>
      <c r="E164" s="97"/>
      <c r="F164" s="97" t="s">
        <v>33</v>
      </c>
      <c r="G164" s="98" t="s">
        <v>245</v>
      </c>
      <c r="H164" s="97"/>
      <c r="I164" s="96"/>
      <c r="J164" s="97"/>
      <c r="K164" s="99">
        <f>SUBTOTAL(9,K165:K166)</f>
        <v>0</v>
      </c>
      <c r="L164" s="100">
        <f>SUBTOTAL(9,L165:L166)</f>
        <v>0</v>
      </c>
      <c r="M164" s="100">
        <f>SUBTOTAL(9,M165:M166)</f>
        <v>0</v>
      </c>
      <c r="N164" s="100">
        <f>SUBTOTAL(9,N165:N166)</f>
        <v>0</v>
      </c>
      <c r="O164" s="100">
        <f>SUBTOTAL(9,O165:O166)</f>
        <v>0</v>
      </c>
      <c r="P164" s="101">
        <f>SUMPRODUCT(P165:P166,$H165:$H166)</f>
        <v>0</v>
      </c>
      <c r="Q164" s="101">
        <f>SUMPRODUCT(Q165:Q166,$H165:$H166)</f>
        <v>0</v>
      </c>
      <c r="R164" s="101">
        <f>SUMPRODUCT(R165:R166,$H165:$H166)</f>
        <v>100.40232988870913</v>
      </c>
      <c r="S164" s="100">
        <f>SUMPRODUCT(S165:S166,$H165:$H166)</f>
        <v>8052.266857074472</v>
      </c>
      <c r="T164" s="102">
        <f>SUMPRODUCT(T165:T166,$K165:$K166)/100</f>
        <v>0</v>
      </c>
      <c r="U164" s="102">
        <f>K164+T164</f>
        <v>0</v>
      </c>
      <c r="V164" s="93"/>
    </row>
    <row r="165" spans="1:22" ht="12.75" outlineLevel="2">
      <c r="A165" s="3"/>
      <c r="B165" s="110"/>
      <c r="C165" s="111"/>
      <c r="D165" s="112"/>
      <c r="E165" s="113" t="s">
        <v>280</v>
      </c>
      <c r="F165" s="114"/>
      <c r="G165" s="115"/>
      <c r="H165" s="114"/>
      <c r="I165" s="112"/>
      <c r="J165" s="114"/>
      <c r="K165" s="116"/>
      <c r="L165" s="117"/>
      <c r="M165" s="117"/>
      <c r="N165" s="117"/>
      <c r="O165" s="117"/>
      <c r="P165" s="118"/>
      <c r="Q165" s="118"/>
      <c r="R165" s="118"/>
      <c r="S165" s="118"/>
      <c r="T165" s="119"/>
      <c r="U165" s="119"/>
      <c r="V165" s="93"/>
    </row>
    <row r="166" spans="1:22" ht="12.75" outlineLevel="2">
      <c r="A166" s="3"/>
      <c r="B166" s="93"/>
      <c r="C166" s="93"/>
      <c r="D166" s="120" t="s">
        <v>6</v>
      </c>
      <c r="E166" s="121">
        <v>1</v>
      </c>
      <c r="F166" s="122" t="s">
        <v>181</v>
      </c>
      <c r="G166" s="123" t="s">
        <v>295</v>
      </c>
      <c r="H166" s="124">
        <v>120.82109493222572</v>
      </c>
      <c r="I166" s="125" t="s">
        <v>9</v>
      </c>
      <c r="J166" s="126"/>
      <c r="K166" s="127">
        <f>H166*J166</f>
        <v>0</v>
      </c>
      <c r="L166" s="128">
        <f>IF(D166="S",K166,"")</f>
      </c>
      <c r="M166" s="129">
        <f>IF(OR(D166="P",D166="U"),K166,"")</f>
        <v>0</v>
      </c>
      <c r="N166" s="129">
        <f>IF(D166="H",K166,"")</f>
      </c>
      <c r="O166" s="129">
        <f>IF(D166="V",K166,"")</f>
      </c>
      <c r="P166" s="130">
        <v>0</v>
      </c>
      <c r="Q166" s="130">
        <v>0</v>
      </c>
      <c r="R166" s="130">
        <v>0.8310000000002447</v>
      </c>
      <c r="S166" s="126">
        <v>66.64620000001962</v>
      </c>
      <c r="T166" s="131">
        <v>21</v>
      </c>
      <c r="U166" s="132">
        <f>K166*(T166+100)/100</f>
        <v>0</v>
      </c>
      <c r="V166" s="133"/>
    </row>
    <row r="167" spans="1:22" ht="12.75" outlineLevel="1">
      <c r="A167" s="3"/>
      <c r="B167" s="94"/>
      <c r="C167" s="95" t="s">
        <v>28</v>
      </c>
      <c r="D167" s="96" t="s">
        <v>3</v>
      </c>
      <c r="E167" s="97"/>
      <c r="F167" s="97" t="s">
        <v>37</v>
      </c>
      <c r="G167" s="98" t="s">
        <v>273</v>
      </c>
      <c r="H167" s="97"/>
      <c r="I167" s="96"/>
      <c r="J167" s="97"/>
      <c r="K167" s="99">
        <f>SUBTOTAL(9,K168:K172)</f>
        <v>0</v>
      </c>
      <c r="L167" s="100">
        <f>SUBTOTAL(9,L168:L172)</f>
        <v>0</v>
      </c>
      <c r="M167" s="100">
        <f>SUBTOTAL(9,M168:M172)</f>
        <v>0</v>
      </c>
      <c r="N167" s="100">
        <f>SUBTOTAL(9,N168:N172)</f>
        <v>0</v>
      </c>
      <c r="O167" s="100">
        <f>SUBTOTAL(9,O168:O172)</f>
        <v>0</v>
      </c>
      <c r="P167" s="101">
        <f>SUMPRODUCT(P168:P172,$H168:$H172)</f>
        <v>0.032782750000021336</v>
      </c>
      <c r="Q167" s="101">
        <f>SUMPRODUCT(Q168:Q172,$H168:$H172)</f>
        <v>0</v>
      </c>
      <c r="R167" s="101">
        <f>SUMPRODUCT(R168:R172,$H168:$H172)</f>
        <v>0</v>
      </c>
      <c r="S167" s="100">
        <f>SUMPRODUCT(S168:S172,$H168:$H172)</f>
        <v>16.00684050001055</v>
      </c>
      <c r="T167" s="102">
        <f>SUMPRODUCT(T168:T172,$K168:$K172)/100</f>
        <v>0</v>
      </c>
      <c r="U167" s="102">
        <f>K167+T167</f>
        <v>0</v>
      </c>
      <c r="V167" s="93"/>
    </row>
    <row r="168" spans="1:22" ht="12.75" outlineLevel="2">
      <c r="A168" s="3"/>
      <c r="B168" s="110"/>
      <c r="C168" s="111"/>
      <c r="D168" s="112"/>
      <c r="E168" s="113" t="s">
        <v>280</v>
      </c>
      <c r="F168" s="114"/>
      <c r="G168" s="115"/>
      <c r="H168" s="114"/>
      <c r="I168" s="112"/>
      <c r="J168" s="114"/>
      <c r="K168" s="116"/>
      <c r="L168" s="117"/>
      <c r="M168" s="117"/>
      <c r="N168" s="117"/>
      <c r="O168" s="117"/>
      <c r="P168" s="118"/>
      <c r="Q168" s="118"/>
      <c r="R168" s="118"/>
      <c r="S168" s="118"/>
      <c r="T168" s="119"/>
      <c r="U168" s="119"/>
      <c r="V168" s="93"/>
    </row>
    <row r="169" spans="1:22" ht="12.75" outlineLevel="2">
      <c r="A169" s="3"/>
      <c r="B169" s="93"/>
      <c r="C169" s="93"/>
      <c r="D169" s="120" t="s">
        <v>4</v>
      </c>
      <c r="E169" s="121">
        <v>1</v>
      </c>
      <c r="F169" s="122" t="s">
        <v>157</v>
      </c>
      <c r="G169" s="123" t="s">
        <v>252</v>
      </c>
      <c r="H169" s="124">
        <v>45.85</v>
      </c>
      <c r="I169" s="125" t="s">
        <v>13</v>
      </c>
      <c r="J169" s="126"/>
      <c r="K169" s="127">
        <f>H169*J169</f>
        <v>0</v>
      </c>
      <c r="L169" s="128">
        <f>IF(D169="S",K169,"")</f>
      </c>
      <c r="M169" s="129">
        <f>IF(OR(D169="P",D169="U"),K169,"")</f>
        <v>0</v>
      </c>
      <c r="N169" s="129">
        <f>IF(D169="H",K169,"")</f>
      </c>
      <c r="O169" s="129">
        <f>IF(D169="V",K169,"")</f>
      </c>
      <c r="P169" s="130">
        <v>0.0007150000000004654</v>
      </c>
      <c r="Q169" s="130">
        <v>0</v>
      </c>
      <c r="R169" s="130">
        <v>0</v>
      </c>
      <c r="S169" s="126">
        <v>0.318000000000211</v>
      </c>
      <c r="T169" s="131">
        <v>15</v>
      </c>
      <c r="U169" s="132">
        <f>K169*(T169+100)/100</f>
        <v>0</v>
      </c>
      <c r="V169" s="133"/>
    </row>
    <row r="170" spans="1:22" s="50" customFormat="1" ht="10.5" customHeight="1" outlineLevel="3">
      <c r="A170" s="134"/>
      <c r="B170" s="135"/>
      <c r="C170" s="135"/>
      <c r="D170" s="135"/>
      <c r="E170" s="135"/>
      <c r="F170" s="135"/>
      <c r="G170" s="135" t="s">
        <v>116</v>
      </c>
      <c r="H170" s="136">
        <v>45.85</v>
      </c>
      <c r="I170" s="137"/>
      <c r="J170" s="135"/>
      <c r="K170" s="135"/>
      <c r="L170" s="138"/>
      <c r="M170" s="138"/>
      <c r="N170" s="138"/>
      <c r="O170" s="138"/>
      <c r="P170" s="138"/>
      <c r="Q170" s="138"/>
      <c r="R170" s="138"/>
      <c r="S170" s="138"/>
      <c r="T170" s="139"/>
      <c r="U170" s="139"/>
      <c r="V170" s="135"/>
    </row>
    <row r="171" spans="1:22" ht="12.75" outlineLevel="2">
      <c r="A171" s="3"/>
      <c r="B171" s="93"/>
      <c r="C171" s="93"/>
      <c r="D171" s="120" t="s">
        <v>4</v>
      </c>
      <c r="E171" s="121">
        <v>2</v>
      </c>
      <c r="F171" s="122" t="s">
        <v>158</v>
      </c>
      <c r="G171" s="123" t="s">
        <v>250</v>
      </c>
      <c r="H171" s="124">
        <v>45.85</v>
      </c>
      <c r="I171" s="125" t="s">
        <v>13</v>
      </c>
      <c r="J171" s="126"/>
      <c r="K171" s="127">
        <f>H171*J171</f>
        <v>0</v>
      </c>
      <c r="L171" s="128">
        <f>IF(D171="S",K171,"")</f>
      </c>
      <c r="M171" s="129">
        <f>IF(OR(D171="P",D171="U"),K171,"")</f>
        <v>0</v>
      </c>
      <c r="N171" s="129">
        <f>IF(D171="H",K171,"")</f>
      </c>
      <c r="O171" s="129">
        <f>IF(D171="V",K171,"")</f>
      </c>
      <c r="P171" s="130">
        <v>0</v>
      </c>
      <c r="Q171" s="130">
        <v>0</v>
      </c>
      <c r="R171" s="130">
        <v>0</v>
      </c>
      <c r="S171" s="126">
        <v>0</v>
      </c>
      <c r="T171" s="131">
        <v>15</v>
      </c>
      <c r="U171" s="132">
        <f>K171*(T171+100)/100</f>
        <v>0</v>
      </c>
      <c r="V171" s="133"/>
    </row>
    <row r="172" spans="1:22" ht="12.75" outlineLevel="2">
      <c r="A172" s="3"/>
      <c r="B172" s="93"/>
      <c r="C172" s="93"/>
      <c r="D172" s="120" t="s">
        <v>4</v>
      </c>
      <c r="E172" s="121">
        <v>3</v>
      </c>
      <c r="F172" s="122" t="s">
        <v>182</v>
      </c>
      <c r="G172" s="123" t="s">
        <v>259</v>
      </c>
      <c r="H172" s="124">
        <v>0.033</v>
      </c>
      <c r="I172" s="125" t="s">
        <v>9</v>
      </c>
      <c r="J172" s="126"/>
      <c r="K172" s="127">
        <f>H172*J172</f>
        <v>0</v>
      </c>
      <c r="L172" s="128">
        <f>IF(D172="S",K172,"")</f>
      </c>
      <c r="M172" s="129">
        <f>IF(OR(D172="P",D172="U"),K172,"")</f>
        <v>0</v>
      </c>
      <c r="N172" s="129">
        <f>IF(D172="H",K172,"")</f>
      </c>
      <c r="O172" s="129">
        <f>IF(D172="V",K172,"")</f>
      </c>
      <c r="P172" s="130">
        <v>0</v>
      </c>
      <c r="Q172" s="130">
        <v>0</v>
      </c>
      <c r="R172" s="130">
        <v>0</v>
      </c>
      <c r="S172" s="126">
        <v>43.22850000002654</v>
      </c>
      <c r="T172" s="131">
        <v>15</v>
      </c>
      <c r="U172" s="132">
        <f>K172*(T172+100)/100</f>
        <v>0</v>
      </c>
      <c r="V172" s="133"/>
    </row>
    <row r="173" spans="1:22" ht="12.75" outlineLevel="1">
      <c r="A173" s="3"/>
      <c r="B173" s="94"/>
      <c r="C173" s="95" t="s">
        <v>29</v>
      </c>
      <c r="D173" s="96" t="s">
        <v>3</v>
      </c>
      <c r="E173" s="97"/>
      <c r="F173" s="97" t="s">
        <v>37</v>
      </c>
      <c r="G173" s="98" t="s">
        <v>264</v>
      </c>
      <c r="H173" s="97"/>
      <c r="I173" s="96"/>
      <c r="J173" s="97"/>
      <c r="K173" s="99">
        <f>SUBTOTAL(9,K174:K176)</f>
        <v>0</v>
      </c>
      <c r="L173" s="100">
        <f>SUBTOTAL(9,L174:L176)</f>
        <v>0</v>
      </c>
      <c r="M173" s="100">
        <f>SUBTOTAL(9,M174:M176)</f>
        <v>0</v>
      </c>
      <c r="N173" s="100">
        <f>SUBTOTAL(9,N174:N176)</f>
        <v>0</v>
      </c>
      <c r="O173" s="100">
        <f>SUBTOTAL(9,O174:O176)</f>
        <v>0</v>
      </c>
      <c r="P173" s="101">
        <f>SUMPRODUCT(P174:P176,$H174:$H176)</f>
        <v>0</v>
      </c>
      <c r="Q173" s="101">
        <f>SUMPRODUCT(Q174:Q176,$H174:$H176)</f>
        <v>0.011356</v>
      </c>
      <c r="R173" s="101">
        <f>SUMPRODUCT(R174:R176,$H174:$H176)</f>
        <v>2.651999999999134</v>
      </c>
      <c r="S173" s="100">
        <f>SUMPRODUCT(S174:S176,$H174:$H176)</f>
        <v>93.48299999996948</v>
      </c>
      <c r="T173" s="102">
        <f>SUMPRODUCT(T174:T176,$K174:$K176)/100</f>
        <v>0</v>
      </c>
      <c r="U173" s="102">
        <f>K173+T173</f>
        <v>0</v>
      </c>
      <c r="V173" s="93"/>
    </row>
    <row r="174" spans="1:22" ht="12.75" outlineLevel="2">
      <c r="A174" s="3"/>
      <c r="B174" s="110"/>
      <c r="C174" s="111"/>
      <c r="D174" s="112"/>
      <c r="E174" s="113" t="s">
        <v>280</v>
      </c>
      <c r="F174" s="114"/>
      <c r="G174" s="115"/>
      <c r="H174" s="114"/>
      <c r="I174" s="112"/>
      <c r="J174" s="114"/>
      <c r="K174" s="116"/>
      <c r="L174" s="117"/>
      <c r="M174" s="117"/>
      <c r="N174" s="117"/>
      <c r="O174" s="117"/>
      <c r="P174" s="118"/>
      <c r="Q174" s="118"/>
      <c r="R174" s="118"/>
      <c r="S174" s="118"/>
      <c r="T174" s="119"/>
      <c r="U174" s="119"/>
      <c r="V174" s="93"/>
    </row>
    <row r="175" spans="1:22" ht="12.75" outlineLevel="2">
      <c r="A175" s="3"/>
      <c r="B175" s="93"/>
      <c r="C175" s="93"/>
      <c r="D175" s="120" t="s">
        <v>4</v>
      </c>
      <c r="E175" s="121">
        <v>1</v>
      </c>
      <c r="F175" s="122" t="s">
        <v>208</v>
      </c>
      <c r="G175" s="123" t="s">
        <v>286</v>
      </c>
      <c r="H175" s="124">
        <v>6</v>
      </c>
      <c r="I175" s="125" t="s">
        <v>8</v>
      </c>
      <c r="J175" s="126"/>
      <c r="K175" s="127">
        <f>H175*J175</f>
        <v>0</v>
      </c>
      <c r="L175" s="128">
        <f>IF(D175="S",K175,"")</f>
      </c>
      <c r="M175" s="129">
        <f>IF(OR(D175="P",D175="U"),K175,"")</f>
        <v>0</v>
      </c>
      <c r="N175" s="129">
        <f>IF(D175="H",K175,"")</f>
      </c>
      <c r="O175" s="129">
        <f>IF(D175="V",K175,"")</f>
      </c>
      <c r="P175" s="130">
        <v>0</v>
      </c>
      <c r="Q175" s="130">
        <v>0</v>
      </c>
      <c r="R175" s="130">
        <v>0</v>
      </c>
      <c r="S175" s="126">
        <v>0</v>
      </c>
      <c r="T175" s="131">
        <v>21</v>
      </c>
      <c r="U175" s="132">
        <f>K175*(T175+100)/100</f>
        <v>0</v>
      </c>
      <c r="V175" s="133"/>
    </row>
    <row r="176" spans="1:22" ht="12.75" outlineLevel="2">
      <c r="A176" s="3"/>
      <c r="B176" s="93"/>
      <c r="C176" s="93"/>
      <c r="D176" s="120" t="s">
        <v>4</v>
      </c>
      <c r="E176" s="121">
        <v>2</v>
      </c>
      <c r="F176" s="122" t="s">
        <v>159</v>
      </c>
      <c r="G176" s="123" t="s">
        <v>294</v>
      </c>
      <c r="H176" s="124">
        <v>6.8</v>
      </c>
      <c r="I176" s="125" t="s">
        <v>8</v>
      </c>
      <c r="J176" s="126"/>
      <c r="K176" s="127">
        <f>H176*J176</f>
        <v>0</v>
      </c>
      <c r="L176" s="128">
        <f>IF(D176="S",K176,"")</f>
      </c>
      <c r="M176" s="129">
        <f>IF(OR(D176="P",D176="U"),K176,"")</f>
        <v>0</v>
      </c>
      <c r="N176" s="129">
        <f>IF(D176="H",K176,"")</f>
      </c>
      <c r="O176" s="129">
        <f>IF(D176="V",K176,"")</f>
      </c>
      <c r="P176" s="130">
        <v>0</v>
      </c>
      <c r="Q176" s="130">
        <v>0.00167</v>
      </c>
      <c r="R176" s="130">
        <v>0.38999999999987267</v>
      </c>
      <c r="S176" s="126">
        <v>13.747499999995512</v>
      </c>
      <c r="T176" s="131">
        <v>21</v>
      </c>
      <c r="U176" s="132">
        <f>K176*(T176+100)/100</f>
        <v>0</v>
      </c>
      <c r="V176" s="133"/>
    </row>
    <row r="177" spans="1:22" ht="12.75" outlineLevel="1">
      <c r="A177" s="3"/>
      <c r="B177" s="94"/>
      <c r="C177" s="95" t="s">
        <v>30</v>
      </c>
      <c r="D177" s="96" t="s">
        <v>3</v>
      </c>
      <c r="E177" s="97"/>
      <c r="F177" s="97" t="s">
        <v>37</v>
      </c>
      <c r="G177" s="98" t="s">
        <v>258</v>
      </c>
      <c r="H177" s="97"/>
      <c r="I177" s="96"/>
      <c r="J177" s="97"/>
      <c r="K177" s="99">
        <f>SUBTOTAL(9,K178:K210)</f>
        <v>0</v>
      </c>
      <c r="L177" s="100">
        <f>SUBTOTAL(9,L178:L210)</f>
        <v>0</v>
      </c>
      <c r="M177" s="100">
        <f>SUBTOTAL(9,M178:M210)</f>
        <v>0</v>
      </c>
      <c r="N177" s="100">
        <f>SUBTOTAL(9,N178:N210)</f>
        <v>0</v>
      </c>
      <c r="O177" s="100">
        <f>SUBTOTAL(9,O178:O210)</f>
        <v>0</v>
      </c>
      <c r="P177" s="101">
        <f>SUMPRODUCT(P178:P210,$H178:$H210)</f>
        <v>24.94171262907476</v>
      </c>
      <c r="Q177" s="101">
        <f>SUMPRODUCT(Q178:Q210,$H178:$H210)</f>
        <v>0</v>
      </c>
      <c r="R177" s="101">
        <f>SUMPRODUCT(R178:R210,$H178:$H210)</f>
        <v>723.0291600000157</v>
      </c>
      <c r="S177" s="100">
        <f>SUMPRODUCT(S178:S210,$H178:$H210)</f>
        <v>67260.3080136023</v>
      </c>
      <c r="T177" s="102">
        <f>SUMPRODUCT(T178:T210,$K178:$K210)/100</f>
        <v>0</v>
      </c>
      <c r="U177" s="102">
        <f>K177+T177</f>
        <v>0</v>
      </c>
      <c r="V177" s="93"/>
    </row>
    <row r="178" spans="1:22" ht="12.75" outlineLevel="2">
      <c r="A178" s="3"/>
      <c r="B178" s="110"/>
      <c r="C178" s="111"/>
      <c r="D178" s="112"/>
      <c r="E178" s="113" t="s">
        <v>280</v>
      </c>
      <c r="F178" s="114"/>
      <c r="G178" s="115"/>
      <c r="H178" s="114"/>
      <c r="I178" s="112"/>
      <c r="J178" s="114"/>
      <c r="K178" s="116"/>
      <c r="L178" s="117"/>
      <c r="M178" s="117"/>
      <c r="N178" s="117"/>
      <c r="O178" s="117"/>
      <c r="P178" s="118"/>
      <c r="Q178" s="118"/>
      <c r="R178" s="118"/>
      <c r="S178" s="118"/>
      <c r="T178" s="119"/>
      <c r="U178" s="119"/>
      <c r="V178" s="93"/>
    </row>
    <row r="179" spans="1:22" ht="12.75" outlineLevel="2">
      <c r="A179" s="3"/>
      <c r="B179" s="93"/>
      <c r="C179" s="93"/>
      <c r="D179" s="120" t="s">
        <v>4</v>
      </c>
      <c r="E179" s="121">
        <v>1</v>
      </c>
      <c r="F179" s="122" t="s">
        <v>164</v>
      </c>
      <c r="G179" s="123" t="s">
        <v>323</v>
      </c>
      <c r="H179" s="124">
        <v>1.368</v>
      </c>
      <c r="I179" s="125" t="s">
        <v>13</v>
      </c>
      <c r="J179" s="126"/>
      <c r="K179" s="127">
        <f>H179*J179</f>
        <v>0</v>
      </c>
      <c r="L179" s="128">
        <f>IF(D179="S",K179,"")</f>
      </c>
      <c r="M179" s="129">
        <f>IF(OR(D179="P",D179="U"),K179,"")</f>
        <v>0</v>
      </c>
      <c r="N179" s="129">
        <f>IF(D179="H",K179,"")</f>
      </c>
      <c r="O179" s="129">
        <f>IF(D179="V",K179,"")</f>
      </c>
      <c r="P179" s="130">
        <v>0.07360048300000273</v>
      </c>
      <c r="Q179" s="130">
        <v>0</v>
      </c>
      <c r="R179" s="130">
        <v>1.5249999999996362</v>
      </c>
      <c r="S179" s="126">
        <v>149.8656999999661</v>
      </c>
      <c r="T179" s="131">
        <v>21</v>
      </c>
      <c r="U179" s="132">
        <f>K179*(T179+100)/100</f>
        <v>0</v>
      </c>
      <c r="V179" s="133"/>
    </row>
    <row r="180" spans="1:22" s="50" customFormat="1" ht="10.5" customHeight="1" outlineLevel="3">
      <c r="A180" s="134"/>
      <c r="B180" s="135"/>
      <c r="C180" s="135"/>
      <c r="D180" s="135"/>
      <c r="E180" s="135"/>
      <c r="F180" s="135"/>
      <c r="G180" s="135" t="s">
        <v>189</v>
      </c>
      <c r="H180" s="136">
        <v>1.368</v>
      </c>
      <c r="I180" s="137"/>
      <c r="J180" s="135"/>
      <c r="K180" s="135"/>
      <c r="L180" s="138"/>
      <c r="M180" s="138"/>
      <c r="N180" s="138"/>
      <c r="O180" s="138"/>
      <c r="P180" s="138"/>
      <c r="Q180" s="138"/>
      <c r="R180" s="138"/>
      <c r="S180" s="138"/>
      <c r="T180" s="139"/>
      <c r="U180" s="139"/>
      <c r="V180" s="135"/>
    </row>
    <row r="181" spans="1:22" ht="12.75" outlineLevel="2">
      <c r="A181" s="3"/>
      <c r="B181" s="93"/>
      <c r="C181" s="93"/>
      <c r="D181" s="120" t="s">
        <v>5</v>
      </c>
      <c r="E181" s="121">
        <v>2</v>
      </c>
      <c r="F181" s="122" t="s">
        <v>114</v>
      </c>
      <c r="G181" s="123" t="s">
        <v>283</v>
      </c>
      <c r="H181" s="124">
        <v>1.368</v>
      </c>
      <c r="I181" s="125" t="s">
        <v>13</v>
      </c>
      <c r="J181" s="126"/>
      <c r="K181" s="127">
        <f aca="true" t="shared" si="2" ref="K181:K187">H181*J181</f>
        <v>0</v>
      </c>
      <c r="L181" s="128">
        <f aca="true" t="shared" si="3" ref="L181:L187">IF(D181="S",K181,"")</f>
        <v>0</v>
      </c>
      <c r="M181" s="129">
        <f aca="true" t="shared" si="4" ref="M181:M187">IF(OR(D181="P",D181="U"),K181,"")</f>
      </c>
      <c r="N181" s="129">
        <f aca="true" t="shared" si="5" ref="N181:N187">IF(D181="H",K181,"")</f>
      </c>
      <c r="O181" s="129">
        <f aca="true" t="shared" si="6" ref="O181:O187">IF(D181="V",K181,"")</f>
      </c>
      <c r="P181" s="130">
        <v>0.135</v>
      </c>
      <c r="Q181" s="130">
        <v>0</v>
      </c>
      <c r="R181" s="130">
        <v>0</v>
      </c>
      <c r="S181" s="126">
        <v>0</v>
      </c>
      <c r="T181" s="131">
        <v>21</v>
      </c>
      <c r="U181" s="132">
        <f aca="true" t="shared" si="7" ref="U181:U187">K181*(T181+100)/100</f>
        <v>0</v>
      </c>
      <c r="V181" s="133"/>
    </row>
    <row r="182" spans="1:22" ht="12.75" outlineLevel="2">
      <c r="A182" s="3"/>
      <c r="B182" s="93"/>
      <c r="C182" s="93"/>
      <c r="D182" s="120" t="s">
        <v>4</v>
      </c>
      <c r="E182" s="121">
        <v>3</v>
      </c>
      <c r="F182" s="122" t="s">
        <v>162</v>
      </c>
      <c r="G182" s="123" t="s">
        <v>322</v>
      </c>
      <c r="H182" s="124">
        <v>67</v>
      </c>
      <c r="I182" s="125" t="s">
        <v>13</v>
      </c>
      <c r="J182" s="126"/>
      <c r="K182" s="127">
        <f t="shared" si="2"/>
        <v>0</v>
      </c>
      <c r="L182" s="128">
        <f t="shared" si="3"/>
      </c>
      <c r="M182" s="129">
        <f t="shared" si="4"/>
        <v>0</v>
      </c>
      <c r="N182" s="129">
        <f t="shared" si="5"/>
      </c>
      <c r="O182" s="129">
        <f t="shared" si="6"/>
      </c>
      <c r="P182" s="130">
        <v>0.03915028699999711</v>
      </c>
      <c r="Q182" s="130">
        <v>0</v>
      </c>
      <c r="R182" s="130">
        <v>3.7510000000002037</v>
      </c>
      <c r="S182" s="126">
        <v>368.60730000002184</v>
      </c>
      <c r="T182" s="131">
        <v>21</v>
      </c>
      <c r="U182" s="132">
        <f t="shared" si="7"/>
        <v>0</v>
      </c>
      <c r="V182" s="133"/>
    </row>
    <row r="183" spans="1:22" ht="12.75" outlineLevel="2">
      <c r="A183" s="3"/>
      <c r="B183" s="93"/>
      <c r="C183" s="93"/>
      <c r="D183" s="120" t="s">
        <v>5</v>
      </c>
      <c r="E183" s="121">
        <v>4</v>
      </c>
      <c r="F183" s="122" t="s">
        <v>112</v>
      </c>
      <c r="G183" s="123" t="s">
        <v>324</v>
      </c>
      <c r="H183" s="124">
        <v>67</v>
      </c>
      <c r="I183" s="125" t="s">
        <v>13</v>
      </c>
      <c r="J183" s="126"/>
      <c r="K183" s="127">
        <f t="shared" si="2"/>
        <v>0</v>
      </c>
      <c r="L183" s="128">
        <f t="shared" si="3"/>
        <v>0</v>
      </c>
      <c r="M183" s="129">
        <f t="shared" si="4"/>
      </c>
      <c r="N183" s="129">
        <f t="shared" si="5"/>
      </c>
      <c r="O183" s="129">
        <f t="shared" si="6"/>
      </c>
      <c r="P183" s="130">
        <v>0.136</v>
      </c>
      <c r="Q183" s="130">
        <v>0</v>
      </c>
      <c r="R183" s="130">
        <v>0</v>
      </c>
      <c r="S183" s="126">
        <v>0</v>
      </c>
      <c r="T183" s="131">
        <v>21</v>
      </c>
      <c r="U183" s="132">
        <f t="shared" si="7"/>
        <v>0</v>
      </c>
      <c r="V183" s="133"/>
    </row>
    <row r="184" spans="1:22" ht="12.75" outlineLevel="2">
      <c r="A184" s="3"/>
      <c r="B184" s="93"/>
      <c r="C184" s="93"/>
      <c r="D184" s="120" t="s">
        <v>4</v>
      </c>
      <c r="E184" s="121">
        <v>5</v>
      </c>
      <c r="F184" s="122" t="s">
        <v>161</v>
      </c>
      <c r="G184" s="123" t="s">
        <v>309</v>
      </c>
      <c r="H184" s="124">
        <v>31</v>
      </c>
      <c r="I184" s="125" t="s">
        <v>13</v>
      </c>
      <c r="J184" s="126"/>
      <c r="K184" s="127">
        <f t="shared" si="2"/>
        <v>0</v>
      </c>
      <c r="L184" s="128">
        <f t="shared" si="3"/>
      </c>
      <c r="M184" s="129">
        <f t="shared" si="4"/>
        <v>0</v>
      </c>
      <c r="N184" s="129">
        <f t="shared" si="5"/>
      </c>
      <c r="O184" s="129">
        <f t="shared" si="6"/>
      </c>
      <c r="P184" s="130">
        <v>0.03176028700000671</v>
      </c>
      <c r="Q184" s="130">
        <v>0</v>
      </c>
      <c r="R184" s="130">
        <v>2.7650000000003274</v>
      </c>
      <c r="S184" s="126">
        <v>271.69830000004674</v>
      </c>
      <c r="T184" s="131">
        <v>21</v>
      </c>
      <c r="U184" s="132">
        <f t="shared" si="7"/>
        <v>0</v>
      </c>
      <c r="V184" s="133"/>
    </row>
    <row r="185" spans="1:22" ht="12.75" outlineLevel="2">
      <c r="A185" s="3"/>
      <c r="B185" s="93"/>
      <c r="C185" s="93"/>
      <c r="D185" s="120" t="s">
        <v>5</v>
      </c>
      <c r="E185" s="121">
        <v>6</v>
      </c>
      <c r="F185" s="122" t="s">
        <v>113</v>
      </c>
      <c r="G185" s="123" t="s">
        <v>328</v>
      </c>
      <c r="H185" s="124">
        <v>31</v>
      </c>
      <c r="I185" s="125" t="s">
        <v>11</v>
      </c>
      <c r="J185" s="126"/>
      <c r="K185" s="127">
        <f t="shared" si="2"/>
        <v>0</v>
      </c>
      <c r="L185" s="128">
        <f t="shared" si="3"/>
        <v>0</v>
      </c>
      <c r="M185" s="129">
        <f t="shared" si="4"/>
      </c>
      <c r="N185" s="129">
        <f t="shared" si="5"/>
      </c>
      <c r="O185" s="129">
        <f t="shared" si="6"/>
      </c>
      <c r="P185" s="130">
        <v>0.184</v>
      </c>
      <c r="Q185" s="130">
        <v>0</v>
      </c>
      <c r="R185" s="130">
        <v>0</v>
      </c>
      <c r="S185" s="126">
        <v>0</v>
      </c>
      <c r="T185" s="131">
        <v>21</v>
      </c>
      <c r="U185" s="132">
        <f t="shared" si="7"/>
        <v>0</v>
      </c>
      <c r="V185" s="133"/>
    </row>
    <row r="186" spans="1:22" ht="12.75" outlineLevel="2">
      <c r="A186" s="3"/>
      <c r="B186" s="93"/>
      <c r="C186" s="93"/>
      <c r="D186" s="120" t="s">
        <v>5</v>
      </c>
      <c r="E186" s="121">
        <v>7</v>
      </c>
      <c r="F186" s="122" t="s">
        <v>149</v>
      </c>
      <c r="G186" s="123" t="s">
        <v>316</v>
      </c>
      <c r="H186" s="124">
        <v>1</v>
      </c>
      <c r="I186" s="125" t="s">
        <v>79</v>
      </c>
      <c r="J186" s="126"/>
      <c r="K186" s="127">
        <f t="shared" si="2"/>
        <v>0</v>
      </c>
      <c r="L186" s="128">
        <f t="shared" si="3"/>
        <v>0</v>
      </c>
      <c r="M186" s="129">
        <f t="shared" si="4"/>
      </c>
      <c r="N186" s="129">
        <f t="shared" si="5"/>
      </c>
      <c r="O186" s="129">
        <f t="shared" si="6"/>
      </c>
      <c r="P186" s="130">
        <v>0.184</v>
      </c>
      <c r="Q186" s="130">
        <v>0</v>
      </c>
      <c r="R186" s="130">
        <v>0</v>
      </c>
      <c r="S186" s="126">
        <v>0</v>
      </c>
      <c r="T186" s="131">
        <v>21</v>
      </c>
      <c r="U186" s="132">
        <f t="shared" si="7"/>
        <v>0</v>
      </c>
      <c r="V186" s="133"/>
    </row>
    <row r="187" spans="1:22" ht="12.75" outlineLevel="2">
      <c r="A187" s="3"/>
      <c r="B187" s="93"/>
      <c r="C187" s="93"/>
      <c r="D187" s="120" t="s">
        <v>4</v>
      </c>
      <c r="E187" s="121">
        <v>8</v>
      </c>
      <c r="F187" s="122" t="s">
        <v>160</v>
      </c>
      <c r="G187" s="123" t="s">
        <v>320</v>
      </c>
      <c r="H187" s="124">
        <v>3.144</v>
      </c>
      <c r="I187" s="125" t="s">
        <v>13</v>
      </c>
      <c r="J187" s="126"/>
      <c r="K187" s="127">
        <f t="shared" si="2"/>
        <v>0</v>
      </c>
      <c r="L187" s="128">
        <f t="shared" si="3"/>
      </c>
      <c r="M187" s="129">
        <f t="shared" si="4"/>
        <v>0</v>
      </c>
      <c r="N187" s="129">
        <f t="shared" si="5"/>
      </c>
      <c r="O187" s="129">
        <f t="shared" si="6"/>
      </c>
      <c r="P187" s="130">
        <v>0.03176028700000671</v>
      </c>
      <c r="Q187" s="130">
        <v>0</v>
      </c>
      <c r="R187" s="130">
        <v>2.714999999999236</v>
      </c>
      <c r="S187" s="126">
        <v>266.793999999925</v>
      </c>
      <c r="T187" s="131">
        <v>21</v>
      </c>
      <c r="U187" s="132">
        <f t="shared" si="7"/>
        <v>0</v>
      </c>
      <c r="V187" s="133"/>
    </row>
    <row r="188" spans="1:22" s="50" customFormat="1" ht="10.5" customHeight="1" outlineLevel="3">
      <c r="A188" s="134"/>
      <c r="B188" s="135"/>
      <c r="C188" s="135"/>
      <c r="D188" s="135"/>
      <c r="E188" s="135"/>
      <c r="F188" s="135"/>
      <c r="G188" s="135" t="s">
        <v>204</v>
      </c>
      <c r="H188" s="136">
        <v>0.27</v>
      </c>
      <c r="I188" s="137"/>
      <c r="J188" s="135"/>
      <c r="K188" s="135"/>
      <c r="L188" s="138"/>
      <c r="M188" s="138"/>
      <c r="N188" s="138"/>
      <c r="O188" s="138"/>
      <c r="P188" s="138"/>
      <c r="Q188" s="138"/>
      <c r="R188" s="138"/>
      <c r="S188" s="138"/>
      <c r="T188" s="139"/>
      <c r="U188" s="139"/>
      <c r="V188" s="135"/>
    </row>
    <row r="189" spans="1:22" s="50" customFormat="1" ht="10.5" customHeight="1" outlineLevel="3">
      <c r="A189" s="134"/>
      <c r="B189" s="135"/>
      <c r="C189" s="135"/>
      <c r="D189" s="135"/>
      <c r="E189" s="135"/>
      <c r="F189" s="135"/>
      <c r="G189" s="135" t="s">
        <v>97</v>
      </c>
      <c r="H189" s="136">
        <v>0.072</v>
      </c>
      <c r="I189" s="137"/>
      <c r="J189" s="135"/>
      <c r="K189" s="135"/>
      <c r="L189" s="138"/>
      <c r="M189" s="138"/>
      <c r="N189" s="138"/>
      <c r="O189" s="138"/>
      <c r="P189" s="138"/>
      <c r="Q189" s="138"/>
      <c r="R189" s="138"/>
      <c r="S189" s="138"/>
      <c r="T189" s="139"/>
      <c r="U189" s="139"/>
      <c r="V189" s="135"/>
    </row>
    <row r="190" spans="1:22" s="50" customFormat="1" ht="10.5" customHeight="1" outlineLevel="3">
      <c r="A190" s="134"/>
      <c r="B190" s="135"/>
      <c r="C190" s="135"/>
      <c r="D190" s="135"/>
      <c r="E190" s="135"/>
      <c r="F190" s="135"/>
      <c r="G190" s="135" t="s">
        <v>205</v>
      </c>
      <c r="H190" s="136">
        <v>0.8352</v>
      </c>
      <c r="I190" s="137"/>
      <c r="J190" s="135"/>
      <c r="K190" s="135"/>
      <c r="L190" s="138"/>
      <c r="M190" s="138"/>
      <c r="N190" s="138"/>
      <c r="O190" s="138"/>
      <c r="P190" s="138"/>
      <c r="Q190" s="138"/>
      <c r="R190" s="138"/>
      <c r="S190" s="138"/>
      <c r="T190" s="139"/>
      <c r="U190" s="139"/>
      <c r="V190" s="135"/>
    </row>
    <row r="191" spans="1:22" s="50" customFormat="1" ht="10.5" customHeight="1" outlineLevel="3">
      <c r="A191" s="134"/>
      <c r="B191" s="135"/>
      <c r="C191" s="135"/>
      <c r="D191" s="135"/>
      <c r="E191" s="135"/>
      <c r="F191" s="135"/>
      <c r="G191" s="135" t="s">
        <v>202</v>
      </c>
      <c r="H191" s="136">
        <v>0.2052</v>
      </c>
      <c r="I191" s="137"/>
      <c r="J191" s="135"/>
      <c r="K191" s="135"/>
      <c r="L191" s="138"/>
      <c r="M191" s="138"/>
      <c r="N191" s="138"/>
      <c r="O191" s="138"/>
      <c r="P191" s="138"/>
      <c r="Q191" s="138"/>
      <c r="R191" s="138"/>
      <c r="S191" s="138"/>
      <c r="T191" s="139"/>
      <c r="U191" s="139"/>
      <c r="V191" s="135"/>
    </row>
    <row r="192" spans="1:22" s="50" customFormat="1" ht="10.5" customHeight="1" outlineLevel="3">
      <c r="A192" s="134"/>
      <c r="B192" s="135"/>
      <c r="C192" s="135"/>
      <c r="D192" s="135"/>
      <c r="E192" s="135"/>
      <c r="F192" s="135"/>
      <c r="G192" s="135" t="s">
        <v>203</v>
      </c>
      <c r="H192" s="136">
        <v>0.2016</v>
      </c>
      <c r="I192" s="137"/>
      <c r="J192" s="135"/>
      <c r="K192" s="135"/>
      <c r="L192" s="138"/>
      <c r="M192" s="138"/>
      <c r="N192" s="138"/>
      <c r="O192" s="138"/>
      <c r="P192" s="138"/>
      <c r="Q192" s="138"/>
      <c r="R192" s="138"/>
      <c r="S192" s="138"/>
      <c r="T192" s="139"/>
      <c r="U192" s="139"/>
      <c r="V192" s="135"/>
    </row>
    <row r="193" spans="1:22" s="50" customFormat="1" ht="10.5" customHeight="1" outlineLevel="3">
      <c r="A193" s="134"/>
      <c r="B193" s="135"/>
      <c r="C193" s="135"/>
      <c r="D193" s="135"/>
      <c r="E193" s="135"/>
      <c r="F193" s="135"/>
      <c r="G193" s="135" t="s">
        <v>126</v>
      </c>
      <c r="H193" s="136">
        <v>0.48</v>
      </c>
      <c r="I193" s="137"/>
      <c r="J193" s="135"/>
      <c r="K193" s="135"/>
      <c r="L193" s="138"/>
      <c r="M193" s="138"/>
      <c r="N193" s="138"/>
      <c r="O193" s="138"/>
      <c r="P193" s="138"/>
      <c r="Q193" s="138"/>
      <c r="R193" s="138"/>
      <c r="S193" s="138"/>
      <c r="T193" s="139"/>
      <c r="U193" s="139"/>
      <c r="V193" s="135"/>
    </row>
    <row r="194" spans="1:22" s="50" customFormat="1" ht="10.5" customHeight="1" outlineLevel="3">
      <c r="A194" s="134"/>
      <c r="B194" s="135"/>
      <c r="C194" s="135"/>
      <c r="D194" s="135"/>
      <c r="E194" s="135"/>
      <c r="F194" s="135"/>
      <c r="G194" s="135" t="s">
        <v>195</v>
      </c>
      <c r="H194" s="136">
        <v>1.08</v>
      </c>
      <c r="I194" s="137"/>
      <c r="J194" s="135"/>
      <c r="K194" s="135"/>
      <c r="L194" s="138"/>
      <c r="M194" s="138"/>
      <c r="N194" s="138"/>
      <c r="O194" s="138"/>
      <c r="P194" s="138"/>
      <c r="Q194" s="138"/>
      <c r="R194" s="138"/>
      <c r="S194" s="138"/>
      <c r="T194" s="139"/>
      <c r="U194" s="139"/>
      <c r="V194" s="135"/>
    </row>
    <row r="195" spans="1:22" ht="12.75" outlineLevel="2">
      <c r="A195" s="3"/>
      <c r="B195" s="93"/>
      <c r="C195" s="93"/>
      <c r="D195" s="120" t="s">
        <v>5</v>
      </c>
      <c r="E195" s="121">
        <v>9</v>
      </c>
      <c r="F195" s="122" t="s">
        <v>92</v>
      </c>
      <c r="G195" s="123" t="s">
        <v>327</v>
      </c>
      <c r="H195" s="124">
        <v>3.2</v>
      </c>
      <c r="I195" s="125" t="s">
        <v>13</v>
      </c>
      <c r="J195" s="126"/>
      <c r="K195" s="127">
        <f>H195*J195</f>
        <v>0</v>
      </c>
      <c r="L195" s="128">
        <f>IF(D195="S",K195,"")</f>
        <v>0</v>
      </c>
      <c r="M195" s="129">
        <f>IF(OR(D195="P",D195="U"),K195,"")</f>
      </c>
      <c r="N195" s="129">
        <f>IF(D195="H",K195,"")</f>
      </c>
      <c r="O195" s="129">
        <f>IF(D195="V",K195,"")</f>
      </c>
      <c r="P195" s="130">
        <v>0.184</v>
      </c>
      <c r="Q195" s="130">
        <v>0</v>
      </c>
      <c r="R195" s="130">
        <v>0</v>
      </c>
      <c r="S195" s="126">
        <v>0</v>
      </c>
      <c r="T195" s="131">
        <v>21</v>
      </c>
      <c r="U195" s="132">
        <f>K195*(T195+100)/100</f>
        <v>0</v>
      </c>
      <c r="V195" s="133"/>
    </row>
    <row r="196" spans="1:22" s="50" customFormat="1" ht="10.5" customHeight="1" outlineLevel="3">
      <c r="A196" s="134"/>
      <c r="B196" s="135"/>
      <c r="C196" s="135"/>
      <c r="D196" s="135"/>
      <c r="E196" s="135"/>
      <c r="F196" s="135"/>
      <c r="G196" s="135" t="s">
        <v>27</v>
      </c>
      <c r="H196" s="136">
        <v>3.2</v>
      </c>
      <c r="I196" s="137"/>
      <c r="J196" s="135"/>
      <c r="K196" s="135"/>
      <c r="L196" s="138"/>
      <c r="M196" s="138"/>
      <c r="N196" s="138"/>
      <c r="O196" s="138"/>
      <c r="P196" s="138"/>
      <c r="Q196" s="138"/>
      <c r="R196" s="138"/>
      <c r="S196" s="138"/>
      <c r="T196" s="139"/>
      <c r="U196" s="139"/>
      <c r="V196" s="135"/>
    </row>
    <row r="197" spans="1:22" ht="12.75" outlineLevel="2">
      <c r="A197" s="3"/>
      <c r="B197" s="93"/>
      <c r="C197" s="93"/>
      <c r="D197" s="120" t="s">
        <v>4</v>
      </c>
      <c r="E197" s="121">
        <v>10</v>
      </c>
      <c r="F197" s="122" t="s">
        <v>163</v>
      </c>
      <c r="G197" s="123" t="s">
        <v>303</v>
      </c>
      <c r="H197" s="124">
        <v>407.12</v>
      </c>
      <c r="I197" s="125" t="s">
        <v>8</v>
      </c>
      <c r="J197" s="126"/>
      <c r="K197" s="127">
        <f>H197*J197</f>
        <v>0</v>
      </c>
      <c r="L197" s="128">
        <f>IF(D197="S",K197,"")</f>
      </c>
      <c r="M197" s="129">
        <f>IF(OR(D197="P",D197="U"),K197,"")</f>
        <v>0</v>
      </c>
      <c r="N197" s="129">
        <f>IF(D197="H",K197,"")</f>
      </c>
      <c r="O197" s="129">
        <f>IF(D197="V",K197,"")</f>
      </c>
      <c r="P197" s="130">
        <v>0</v>
      </c>
      <c r="Q197" s="130">
        <v>0</v>
      </c>
      <c r="R197" s="130">
        <v>0</v>
      </c>
      <c r="S197" s="126">
        <v>0</v>
      </c>
      <c r="T197" s="131">
        <v>21</v>
      </c>
      <c r="U197" s="132">
        <f>K197*(T197+100)/100</f>
        <v>0</v>
      </c>
      <c r="V197" s="133"/>
    </row>
    <row r="198" spans="1:22" s="50" customFormat="1" ht="10.5" customHeight="1" outlineLevel="3">
      <c r="A198" s="134"/>
      <c r="B198" s="135"/>
      <c r="C198" s="135"/>
      <c r="D198" s="135"/>
      <c r="E198" s="135"/>
      <c r="F198" s="135"/>
      <c r="G198" s="135" t="s">
        <v>74</v>
      </c>
      <c r="H198" s="136">
        <v>183.4</v>
      </c>
      <c r="I198" s="137"/>
      <c r="J198" s="135"/>
      <c r="K198" s="135"/>
      <c r="L198" s="138"/>
      <c r="M198" s="138"/>
      <c r="N198" s="138"/>
      <c r="O198" s="138"/>
      <c r="P198" s="138"/>
      <c r="Q198" s="138"/>
      <c r="R198" s="138"/>
      <c r="S198" s="138"/>
      <c r="T198" s="139"/>
      <c r="U198" s="139"/>
      <c r="V198" s="135"/>
    </row>
    <row r="199" spans="1:22" s="50" customFormat="1" ht="10.5" customHeight="1" outlineLevel="3">
      <c r="A199" s="134"/>
      <c r="B199" s="135"/>
      <c r="C199" s="135"/>
      <c r="D199" s="135"/>
      <c r="E199" s="135"/>
      <c r="F199" s="135"/>
      <c r="G199" s="135" t="s">
        <v>100</v>
      </c>
      <c r="H199" s="136">
        <v>24</v>
      </c>
      <c r="I199" s="137"/>
      <c r="J199" s="135"/>
      <c r="K199" s="135"/>
      <c r="L199" s="138"/>
      <c r="M199" s="138"/>
      <c r="N199" s="138"/>
      <c r="O199" s="138"/>
      <c r="P199" s="138"/>
      <c r="Q199" s="138"/>
      <c r="R199" s="138"/>
      <c r="S199" s="138"/>
      <c r="T199" s="139"/>
      <c r="U199" s="139"/>
      <c r="V199" s="135"/>
    </row>
    <row r="200" spans="1:22" s="50" customFormat="1" ht="10.5" customHeight="1" outlineLevel="3">
      <c r="A200" s="134"/>
      <c r="B200" s="135"/>
      <c r="C200" s="135"/>
      <c r="D200" s="135"/>
      <c r="E200" s="135"/>
      <c r="F200" s="135"/>
      <c r="G200" s="135" t="s">
        <v>70</v>
      </c>
      <c r="H200" s="136">
        <v>3</v>
      </c>
      <c r="I200" s="137"/>
      <c r="J200" s="135"/>
      <c r="K200" s="135"/>
      <c r="L200" s="138"/>
      <c r="M200" s="138"/>
      <c r="N200" s="138"/>
      <c r="O200" s="138"/>
      <c r="P200" s="138"/>
      <c r="Q200" s="138"/>
      <c r="R200" s="138"/>
      <c r="S200" s="138"/>
      <c r="T200" s="139"/>
      <c r="U200" s="139"/>
      <c r="V200" s="135"/>
    </row>
    <row r="201" spans="1:22" s="50" customFormat="1" ht="10.5" customHeight="1" outlineLevel="3">
      <c r="A201" s="134"/>
      <c r="B201" s="135"/>
      <c r="C201" s="135"/>
      <c r="D201" s="135"/>
      <c r="E201" s="135"/>
      <c r="F201" s="135"/>
      <c r="G201" s="135" t="s">
        <v>86</v>
      </c>
      <c r="H201" s="136">
        <v>8.8</v>
      </c>
      <c r="I201" s="137"/>
      <c r="J201" s="135"/>
      <c r="K201" s="135"/>
      <c r="L201" s="138"/>
      <c r="M201" s="138"/>
      <c r="N201" s="138"/>
      <c r="O201" s="138"/>
      <c r="P201" s="138"/>
      <c r="Q201" s="138"/>
      <c r="R201" s="138"/>
      <c r="S201" s="138"/>
      <c r="T201" s="139"/>
      <c r="U201" s="139"/>
      <c r="V201" s="135"/>
    </row>
    <row r="202" spans="1:22" s="50" customFormat="1" ht="10.5" customHeight="1" outlineLevel="3">
      <c r="A202" s="134"/>
      <c r="B202" s="135"/>
      <c r="C202" s="135"/>
      <c r="D202" s="135"/>
      <c r="E202" s="135"/>
      <c r="F202" s="135"/>
      <c r="G202" s="135" t="s">
        <v>108</v>
      </c>
      <c r="H202" s="136">
        <v>124.8</v>
      </c>
      <c r="I202" s="137"/>
      <c r="J202" s="135"/>
      <c r="K202" s="135"/>
      <c r="L202" s="138"/>
      <c r="M202" s="138"/>
      <c r="N202" s="138"/>
      <c r="O202" s="138"/>
      <c r="P202" s="138"/>
      <c r="Q202" s="138"/>
      <c r="R202" s="138"/>
      <c r="S202" s="138"/>
      <c r="T202" s="139"/>
      <c r="U202" s="139"/>
      <c r="V202" s="135"/>
    </row>
    <row r="203" spans="1:22" s="50" customFormat="1" ht="10.5" customHeight="1" outlineLevel="3">
      <c r="A203" s="134"/>
      <c r="B203" s="135"/>
      <c r="C203" s="135"/>
      <c r="D203" s="135"/>
      <c r="E203" s="135"/>
      <c r="F203" s="135"/>
      <c r="G203" s="135" t="s">
        <v>123</v>
      </c>
      <c r="H203" s="136">
        <v>4.32</v>
      </c>
      <c r="I203" s="137"/>
      <c r="J203" s="135"/>
      <c r="K203" s="135"/>
      <c r="L203" s="138"/>
      <c r="M203" s="138"/>
      <c r="N203" s="138"/>
      <c r="O203" s="138"/>
      <c r="P203" s="138"/>
      <c r="Q203" s="138"/>
      <c r="R203" s="138"/>
      <c r="S203" s="138"/>
      <c r="T203" s="139"/>
      <c r="U203" s="139"/>
      <c r="V203" s="135"/>
    </row>
    <row r="204" spans="1:22" s="50" customFormat="1" ht="10.5" customHeight="1" outlineLevel="3">
      <c r="A204" s="134"/>
      <c r="B204" s="135"/>
      <c r="C204" s="135"/>
      <c r="D204" s="135"/>
      <c r="E204" s="135"/>
      <c r="F204" s="135"/>
      <c r="G204" s="135" t="s">
        <v>105</v>
      </c>
      <c r="H204" s="136">
        <v>26.4</v>
      </c>
      <c r="I204" s="137"/>
      <c r="J204" s="135"/>
      <c r="K204" s="135"/>
      <c r="L204" s="138"/>
      <c r="M204" s="138"/>
      <c r="N204" s="138"/>
      <c r="O204" s="138"/>
      <c r="P204" s="138"/>
      <c r="Q204" s="138"/>
      <c r="R204" s="138"/>
      <c r="S204" s="138"/>
      <c r="T204" s="139"/>
      <c r="U204" s="139"/>
      <c r="V204" s="135"/>
    </row>
    <row r="205" spans="1:22" s="50" customFormat="1" ht="10.5" customHeight="1" outlineLevel="3">
      <c r="A205" s="134"/>
      <c r="B205" s="135"/>
      <c r="C205" s="135"/>
      <c r="D205" s="135"/>
      <c r="E205" s="135"/>
      <c r="F205" s="135"/>
      <c r="G205" s="135" t="s">
        <v>102</v>
      </c>
      <c r="H205" s="136">
        <v>32.4</v>
      </c>
      <c r="I205" s="137"/>
      <c r="J205" s="135"/>
      <c r="K205" s="135"/>
      <c r="L205" s="138"/>
      <c r="M205" s="138"/>
      <c r="N205" s="138"/>
      <c r="O205" s="138"/>
      <c r="P205" s="138"/>
      <c r="Q205" s="138"/>
      <c r="R205" s="138"/>
      <c r="S205" s="138"/>
      <c r="T205" s="139"/>
      <c r="U205" s="139"/>
      <c r="V205" s="135"/>
    </row>
    <row r="206" spans="1:22" s="50" customFormat="1" ht="10.5" customHeight="1" outlineLevel="3">
      <c r="A206" s="134"/>
      <c r="B206" s="135"/>
      <c r="C206" s="135"/>
      <c r="D206" s="135"/>
      <c r="E206" s="135"/>
      <c r="F206" s="135"/>
      <c r="G206" s="135"/>
      <c r="H206" s="136"/>
      <c r="I206" s="137"/>
      <c r="J206" s="135"/>
      <c r="K206" s="135"/>
      <c r="L206" s="138"/>
      <c r="M206" s="138"/>
      <c r="N206" s="138"/>
      <c r="O206" s="138"/>
      <c r="P206" s="138"/>
      <c r="Q206" s="138"/>
      <c r="R206" s="138"/>
      <c r="S206" s="138"/>
      <c r="T206" s="139"/>
      <c r="U206" s="139"/>
      <c r="V206" s="135"/>
    </row>
    <row r="207" spans="1:22" ht="25.5" outlineLevel="2">
      <c r="A207" s="3"/>
      <c r="B207" s="93"/>
      <c r="C207" s="93"/>
      <c r="D207" s="120" t="s">
        <v>4</v>
      </c>
      <c r="E207" s="121">
        <v>11</v>
      </c>
      <c r="F207" s="122" t="s">
        <v>168</v>
      </c>
      <c r="G207" s="123" t="s">
        <v>298</v>
      </c>
      <c r="H207" s="124">
        <v>455</v>
      </c>
      <c r="I207" s="125" t="s">
        <v>39</v>
      </c>
      <c r="J207" s="126"/>
      <c r="K207" s="127">
        <f>H207*J207</f>
        <v>0</v>
      </c>
      <c r="L207" s="128">
        <f>IF(D207="S",K207,"")</f>
      </c>
      <c r="M207" s="129">
        <f>IF(OR(D207="P",D207="U"),K207,"")</f>
        <v>0</v>
      </c>
      <c r="N207" s="129">
        <f>IF(D207="H",K207,"")</f>
      </c>
      <c r="O207" s="129">
        <f>IF(D207="V",K207,"")</f>
      </c>
      <c r="P207" s="130">
        <v>4.0339999999989405E-05</v>
      </c>
      <c r="Q207" s="130">
        <v>0</v>
      </c>
      <c r="R207" s="130">
        <v>0.535000000000025</v>
      </c>
      <c r="S207" s="126">
        <v>48.70000000000232</v>
      </c>
      <c r="T207" s="131">
        <v>21</v>
      </c>
      <c r="U207" s="132">
        <f>K207*(T207+100)/100</f>
        <v>0</v>
      </c>
      <c r="V207" s="133"/>
    </row>
    <row r="208" spans="1:22" s="50" customFormat="1" ht="10.5" customHeight="1" outlineLevel="3">
      <c r="A208" s="134"/>
      <c r="B208" s="135"/>
      <c r="C208" s="135"/>
      <c r="D208" s="135"/>
      <c r="E208" s="135"/>
      <c r="F208" s="135"/>
      <c r="G208" s="135" t="s">
        <v>41</v>
      </c>
      <c r="H208" s="136">
        <v>455</v>
      </c>
      <c r="I208" s="137"/>
      <c r="J208" s="135"/>
      <c r="K208" s="135"/>
      <c r="L208" s="138"/>
      <c r="M208" s="138"/>
      <c r="N208" s="138"/>
      <c r="O208" s="138"/>
      <c r="P208" s="138"/>
      <c r="Q208" s="138"/>
      <c r="R208" s="138"/>
      <c r="S208" s="138"/>
      <c r="T208" s="139"/>
      <c r="U208" s="139"/>
      <c r="V208" s="135"/>
    </row>
    <row r="209" spans="1:22" ht="25.5" outlineLevel="2">
      <c r="A209" s="3"/>
      <c r="B209" s="93"/>
      <c r="C209" s="93"/>
      <c r="D209" s="120" t="s">
        <v>4</v>
      </c>
      <c r="E209" s="121">
        <v>12</v>
      </c>
      <c r="F209" s="122" t="s">
        <v>167</v>
      </c>
      <c r="G209" s="123" t="s">
        <v>332</v>
      </c>
      <c r="H209" s="124">
        <v>455</v>
      </c>
      <c r="I209" s="125" t="s">
        <v>39</v>
      </c>
      <c r="J209" s="126"/>
      <c r="K209" s="127">
        <f>H209*J209</f>
        <v>0</v>
      </c>
      <c r="L209" s="128">
        <f>IF(D209="S",K209,"")</f>
      </c>
      <c r="M209" s="129">
        <f>IF(OR(D209="P",D209="U"),K209,"")</f>
        <v>0</v>
      </c>
      <c r="N209" s="129">
        <f>IF(D209="H",K209,"")</f>
      </c>
      <c r="O209" s="129">
        <f>IF(D209="V",K209,"")</f>
      </c>
      <c r="P209" s="130">
        <v>0.011700000000005985</v>
      </c>
      <c r="Q209" s="130">
        <v>0</v>
      </c>
      <c r="R209" s="130">
        <v>0.2899999999999636</v>
      </c>
      <c r="S209" s="126">
        <v>24.040999999996984</v>
      </c>
      <c r="T209" s="131">
        <v>21</v>
      </c>
      <c r="U209" s="132">
        <f>K209*(T209+100)/100</f>
        <v>0</v>
      </c>
      <c r="V209" s="133"/>
    </row>
    <row r="210" spans="1:22" ht="12.75" outlineLevel="2">
      <c r="A210" s="3"/>
      <c r="B210" s="93"/>
      <c r="C210" s="93"/>
      <c r="D210" s="120" t="s">
        <v>5</v>
      </c>
      <c r="E210" s="121">
        <v>13</v>
      </c>
      <c r="F210" s="122" t="s">
        <v>111</v>
      </c>
      <c r="G210" s="123" t="s">
        <v>284</v>
      </c>
      <c r="H210" s="124">
        <v>455</v>
      </c>
      <c r="I210" s="125" t="s">
        <v>39</v>
      </c>
      <c r="J210" s="126"/>
      <c r="K210" s="127">
        <f>H210*J210</f>
        <v>0</v>
      </c>
      <c r="L210" s="128">
        <f>IF(D210="S",K210,"")</f>
        <v>0</v>
      </c>
      <c r="M210" s="129">
        <f>IF(OR(D210="P",D210="U"),K210,"")</f>
      </c>
      <c r="N210" s="129">
        <f>IF(D210="H",K210,"")</f>
      </c>
      <c r="O210" s="129">
        <f>IF(D210="V",K210,"")</f>
      </c>
      <c r="P210" s="130">
        <v>4E-05</v>
      </c>
      <c r="Q210" s="130">
        <v>0</v>
      </c>
      <c r="R210" s="130">
        <v>0</v>
      </c>
      <c r="S210" s="126">
        <v>0</v>
      </c>
      <c r="T210" s="131">
        <v>21</v>
      </c>
      <c r="U210" s="132">
        <f>K210*(T210+100)/100</f>
        <v>0</v>
      </c>
      <c r="V210" s="133"/>
    </row>
    <row r="211" spans="1:22" ht="12.75" outlineLevel="1">
      <c r="A211" s="3"/>
      <c r="B211" s="94"/>
      <c r="C211" s="95" t="s">
        <v>31</v>
      </c>
      <c r="D211" s="96" t="s">
        <v>3</v>
      </c>
      <c r="E211" s="97"/>
      <c r="F211" s="97" t="s">
        <v>35</v>
      </c>
      <c r="G211" s="98" t="s">
        <v>274</v>
      </c>
      <c r="H211" s="97"/>
      <c r="I211" s="96"/>
      <c r="J211" s="97"/>
      <c r="K211" s="99">
        <f>SUBTOTAL(9,K212:K213)</f>
        <v>0</v>
      </c>
      <c r="L211" s="100">
        <f>SUBTOTAL(9,L212:L213)</f>
        <v>0</v>
      </c>
      <c r="M211" s="100">
        <f>SUBTOTAL(9,M212:M213)</f>
        <v>0</v>
      </c>
      <c r="N211" s="100">
        <f>SUBTOTAL(9,N212:N213)</f>
        <v>0</v>
      </c>
      <c r="O211" s="100">
        <f>SUBTOTAL(9,O212:O213)</f>
        <v>0</v>
      </c>
      <c r="P211" s="101">
        <f>SUMPRODUCT(P212:P213,$H212:$H213)</f>
        <v>0</v>
      </c>
      <c r="Q211" s="101">
        <f>SUMPRODUCT(Q212:Q213,$H212:$H213)</f>
        <v>0</v>
      </c>
      <c r="R211" s="101">
        <f>SUMPRODUCT(R212:R213,$H212:$H213)</f>
        <v>0</v>
      </c>
      <c r="S211" s="100">
        <f>SUMPRODUCT(S212:S213,$H212:$H213)</f>
        <v>0</v>
      </c>
      <c r="T211" s="102">
        <f>SUMPRODUCT(T212:T213,$K212:$K213)/100</f>
        <v>0</v>
      </c>
      <c r="U211" s="102">
        <f>K211+T211</f>
        <v>0</v>
      </c>
      <c r="V211" s="93"/>
    </row>
    <row r="212" spans="1:22" ht="12.75" outlineLevel="2">
      <c r="A212" s="3"/>
      <c r="B212" s="110"/>
      <c r="C212" s="111"/>
      <c r="D212" s="112"/>
      <c r="E212" s="113" t="s">
        <v>280</v>
      </c>
      <c r="F212" s="114"/>
      <c r="G212" s="115"/>
      <c r="H212" s="114"/>
      <c r="I212" s="112"/>
      <c r="J212" s="114"/>
      <c r="K212" s="116"/>
      <c r="L212" s="117"/>
      <c r="M212" s="117"/>
      <c r="N212" s="117"/>
      <c r="O212" s="117"/>
      <c r="P212" s="118"/>
      <c r="Q212" s="118"/>
      <c r="R212" s="118"/>
      <c r="S212" s="118"/>
      <c r="T212" s="119"/>
      <c r="U212" s="119"/>
      <c r="V212" s="93"/>
    </row>
    <row r="213" spans="1:22" ht="12.75" outlineLevel="2">
      <c r="A213" s="3"/>
      <c r="B213" s="93"/>
      <c r="C213" s="93"/>
      <c r="D213" s="120" t="s">
        <v>4</v>
      </c>
      <c r="E213" s="121">
        <v>1</v>
      </c>
      <c r="F213" s="122" t="s">
        <v>31</v>
      </c>
      <c r="G213" s="123" t="s">
        <v>313</v>
      </c>
      <c r="H213" s="124">
        <v>3</v>
      </c>
      <c r="I213" s="125" t="s">
        <v>39</v>
      </c>
      <c r="J213" s="126"/>
      <c r="K213" s="127">
        <f>H213*J213</f>
        <v>0</v>
      </c>
      <c r="L213" s="128">
        <f>IF(D213="S",K213,"")</f>
      </c>
      <c r="M213" s="129">
        <f>IF(OR(D213="P",D213="U"),K213,"")</f>
        <v>0</v>
      </c>
      <c r="N213" s="129">
        <f>IF(D213="H",K213,"")</f>
      </c>
      <c r="O213" s="129">
        <f>IF(D213="V",K213,"")</f>
      </c>
      <c r="P213" s="130">
        <v>0</v>
      </c>
      <c r="Q213" s="130">
        <v>0</v>
      </c>
      <c r="R213" s="130">
        <v>0</v>
      </c>
      <c r="S213" s="126">
        <v>0</v>
      </c>
      <c r="T213" s="131">
        <v>21</v>
      </c>
      <c r="U213" s="132">
        <f>K213*(T213+100)/100</f>
        <v>0</v>
      </c>
      <c r="V213" s="133"/>
    </row>
    <row r="214" spans="1:22" ht="12.75" outlineLevel="1">
      <c r="A214" s="3"/>
      <c r="B214" s="94"/>
      <c r="C214" s="95" t="s">
        <v>32</v>
      </c>
      <c r="D214" s="96" t="s">
        <v>3</v>
      </c>
      <c r="E214" s="97"/>
      <c r="F214" s="97" t="s">
        <v>45</v>
      </c>
      <c r="G214" s="98" t="s">
        <v>232</v>
      </c>
      <c r="H214" s="97"/>
      <c r="I214" s="96"/>
      <c r="J214" s="97"/>
      <c r="K214" s="99">
        <f>SUBTOTAL(9,K215:K217)</f>
        <v>0</v>
      </c>
      <c r="L214" s="100">
        <f>SUBTOTAL(9,L215:L217)</f>
        <v>0</v>
      </c>
      <c r="M214" s="100">
        <f>SUBTOTAL(9,M215:M217)</f>
        <v>0</v>
      </c>
      <c r="N214" s="100">
        <f>SUBTOTAL(9,N215:N217)</f>
        <v>0</v>
      </c>
      <c r="O214" s="100">
        <f>SUBTOTAL(9,O215:O217)</f>
        <v>0</v>
      </c>
      <c r="P214" s="101">
        <f>SUMPRODUCT(P215:P217,$H215:$H217)</f>
        <v>0</v>
      </c>
      <c r="Q214" s="101">
        <f>SUMPRODUCT(Q215:Q217,$H215:$H217)</f>
        <v>0</v>
      </c>
      <c r="R214" s="101">
        <f>SUMPRODUCT(R215:R217,$H215:$H217)</f>
        <v>0</v>
      </c>
      <c r="S214" s="100">
        <f>SUMPRODUCT(S215:S217,$H215:$H217)</f>
        <v>0</v>
      </c>
      <c r="T214" s="102">
        <f>SUMPRODUCT(T215:T217,$K215:$K217)/100</f>
        <v>0</v>
      </c>
      <c r="U214" s="102">
        <f>K214+T214</f>
        <v>0</v>
      </c>
      <c r="V214" s="93"/>
    </row>
    <row r="215" spans="1:22" ht="12.75" outlineLevel="2">
      <c r="A215" s="3"/>
      <c r="B215" s="110"/>
      <c r="C215" s="111"/>
      <c r="D215" s="112"/>
      <c r="E215" s="113" t="s">
        <v>280</v>
      </c>
      <c r="F215" s="114"/>
      <c r="G215" s="115"/>
      <c r="H215" s="114"/>
      <c r="I215" s="112"/>
      <c r="J215" s="114"/>
      <c r="K215" s="116"/>
      <c r="L215" s="117"/>
      <c r="M215" s="117"/>
      <c r="N215" s="117"/>
      <c r="O215" s="117"/>
      <c r="P215" s="118"/>
      <c r="Q215" s="118"/>
      <c r="R215" s="118"/>
      <c r="S215" s="118"/>
      <c r="T215" s="119"/>
      <c r="U215" s="119"/>
      <c r="V215" s="93"/>
    </row>
    <row r="216" spans="1:22" ht="12.75" outlineLevel="2">
      <c r="A216" s="3"/>
      <c r="B216" s="93"/>
      <c r="C216" s="93"/>
      <c r="D216" s="120" t="s">
        <v>7</v>
      </c>
      <c r="E216" s="121">
        <v>1</v>
      </c>
      <c r="F216" s="122" t="s">
        <v>46</v>
      </c>
      <c r="G216" s="123" t="s">
        <v>282</v>
      </c>
      <c r="H216" s="124"/>
      <c r="I216" s="125" t="s">
        <v>0</v>
      </c>
      <c r="J216" s="126"/>
      <c r="K216" s="127">
        <f>H216*J216</f>
        <v>0</v>
      </c>
      <c r="L216" s="128">
        <f>IF(D216="S",K216,"")</f>
      </c>
      <c r="M216" s="129">
        <f>IF(OR(D216="P",D216="U"),K216,"")</f>
      </c>
      <c r="N216" s="129">
        <f>IF(D216="H",K216,"")</f>
      </c>
      <c r="O216" s="129">
        <f>IF(D216="V",K216,"")</f>
        <v>0</v>
      </c>
      <c r="P216" s="130">
        <v>0</v>
      </c>
      <c r="Q216" s="130">
        <v>0</v>
      </c>
      <c r="R216" s="130">
        <v>0</v>
      </c>
      <c r="S216" s="126">
        <v>0</v>
      </c>
      <c r="T216" s="131">
        <v>21</v>
      </c>
      <c r="U216" s="132">
        <f>K216*(T216+100)/100</f>
        <v>0</v>
      </c>
      <c r="V216" s="133"/>
    </row>
    <row r="217" spans="1:22" ht="12.75" outlineLevel="2">
      <c r="A217" s="3"/>
      <c r="B217" s="93"/>
      <c r="C217" s="93"/>
      <c r="D217" s="120" t="s">
        <v>7</v>
      </c>
      <c r="E217" s="121">
        <v>2</v>
      </c>
      <c r="F217" s="122" t="s">
        <v>46</v>
      </c>
      <c r="G217" s="123" t="s">
        <v>226</v>
      </c>
      <c r="H217" s="124"/>
      <c r="I217" s="125" t="s">
        <v>0</v>
      </c>
      <c r="J217" s="126"/>
      <c r="K217" s="127">
        <f>H217*J217</f>
        <v>0</v>
      </c>
      <c r="L217" s="128">
        <f>IF(D217="S",K217,"")</f>
      </c>
      <c r="M217" s="129">
        <f>IF(OR(D217="P",D217="U"),K217,"")</f>
      </c>
      <c r="N217" s="129">
        <f>IF(D217="H",K217,"")</f>
      </c>
      <c r="O217" s="129">
        <f>IF(D217="V",K217,"")</f>
        <v>0</v>
      </c>
      <c r="P217" s="130">
        <v>0</v>
      </c>
      <c r="Q217" s="130">
        <v>0</v>
      </c>
      <c r="R217" s="130">
        <v>0</v>
      </c>
      <c r="S217" s="126">
        <v>0</v>
      </c>
      <c r="T217" s="131">
        <v>21</v>
      </c>
      <c r="U217" s="132">
        <f>K217*(T217+100)/100</f>
        <v>0</v>
      </c>
      <c r="V217" s="133"/>
    </row>
  </sheetData>
  <mergeCells count="5">
    <mergeCell ref="G2:K2"/>
    <mergeCell ref="D3:F3"/>
    <mergeCell ref="H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2014-11-04T15:36:32Z</dcterms:created>
  <dcterms:modified xsi:type="dcterms:W3CDTF">2014-11-04T15:36:32Z</dcterms:modified>
  <cp:category/>
  <cp:version/>
  <cp:contentType/>
  <cp:contentStatus/>
</cp:coreProperties>
</file>