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List" sheetId="1" r:id="rId1"/>
    <sheet name="Rekap" sheetId="2" r:id="rId2"/>
    <sheet name="Rozpočet" sheetId="3" r:id="rId3"/>
  </sheets>
  <definedNames>
    <definedName name="__MAIN__">'Rozpočet'!$A$2:$AC$102</definedName>
    <definedName name="__MAIN__Rek">'Rekap'!$B$1:$IH$26</definedName>
    <definedName name="__MAIN1__">'KrycíList'!$A$1:$L$52</definedName>
    <definedName name="__MvymF__">'Rozpočet'!$A$13:$AC$13</definedName>
    <definedName name="__OobjF__">'Rozpočet'!$A$8:$AC$102</definedName>
    <definedName name="__OobjF__Rek">'Rekap'!$A$8:$IK$9</definedName>
    <definedName name="__OoddF__">'Rozpočet'!$A$10:$AC$22</definedName>
    <definedName name="__OoddF__Rek">'Rekap'!$A$9:$IK$9</definedName>
    <definedName name="__OradF__">'Rozpočet'!$A$12:$AC$13</definedName>
    <definedName name="Excel_BuiltIn_Print_Titles_3_1">'Rozpočet'!$A$2:$IS$8</definedName>
    <definedName name="_xlnm.Print_Titles" localSheetId="1">'Rekap'!$1:$7</definedName>
    <definedName name="_xlnm.Print_Titles" localSheetId="2">'Rozpočet'!$2:$8</definedName>
  </definedNames>
  <calcPr fullCalcOnLoad="1"/>
</workbook>
</file>

<file path=xl/sharedStrings.xml><?xml version="1.0" encoding="utf-8"?>
<sst xmlns="http://schemas.openxmlformats.org/spreadsheetml/2006/main" count="391" uniqueCount="219">
  <si>
    <t>.</t>
  </si>
  <si>
    <t>B</t>
  </si>
  <si>
    <t>O</t>
  </si>
  <si>
    <t>P</t>
  </si>
  <si>
    <t>S</t>
  </si>
  <si>
    <t>U</t>
  </si>
  <si>
    <t>m</t>
  </si>
  <si>
    <t>t</t>
  </si>
  <si>
    <t>Ř</t>
  </si>
  <si>
    <t>Mj</t>
  </si>
  <si>
    <t>m2</t>
  </si>
  <si>
    <t>m3</t>
  </si>
  <si>
    <t>-20</t>
  </si>
  <si>
    <t>001</t>
  </si>
  <si>
    <t>005</t>
  </si>
  <si>
    <t>011</t>
  </si>
  <si>
    <t>045</t>
  </si>
  <si>
    <t>087</t>
  </si>
  <si>
    <t>089</t>
  </si>
  <si>
    <t>091</t>
  </si>
  <si>
    <t>099</t>
  </si>
  <si>
    <t>2*1</t>
  </si>
  <si>
    <t>5*4</t>
  </si>
  <si>
    <t>D96</t>
  </si>
  <si>
    <t>HSV</t>
  </si>
  <si>
    <t>HZS</t>
  </si>
  <si>
    <t>Kus</t>
  </si>
  <si>
    <t>MON</t>
  </si>
  <si>
    <t>OST</t>
  </si>
  <si>
    <t>PSV</t>
  </si>
  <si>
    <t>VRN</t>
  </si>
  <si>
    <t>kus</t>
  </si>
  <si>
    <t>.Hdr</t>
  </si>
  <si>
    <t>4+14</t>
  </si>
  <si>
    <t>Druh</t>
  </si>
  <si>
    <t>Mzdy</t>
  </si>
  <si>
    <t>% Dph</t>
  </si>
  <si>
    <t>22,91</t>
  </si>
  <si>
    <t>6,829</t>
  </si>
  <si>
    <t>Název</t>
  </si>
  <si>
    <t>Oddíl</t>
  </si>
  <si>
    <t>Sazba</t>
  </si>
  <si>
    <t>Daň</t>
  </si>
  <si>
    <t>-6*7,5</t>
  </si>
  <si>
    <t>18*1,2</t>
  </si>
  <si>
    <t>54,938</t>
  </si>
  <si>
    <t>560000</t>
  </si>
  <si>
    <t>8*1,01</t>
  </si>
  <si>
    <t>Celkem</t>
  </si>
  <si>
    <t>Hm1[t]</t>
  </si>
  <si>
    <t>Hm2[t]</t>
  </si>
  <si>
    <t>Objekt</t>
  </si>
  <si>
    <t>Oddíly</t>
  </si>
  <si>
    <t>Základ</t>
  </si>
  <si>
    <t>1,9*1,2</t>
  </si>
  <si>
    <t>15,5*19</t>
  </si>
  <si>
    <t>Datum :</t>
  </si>
  <si>
    <t>Dodávka</t>
  </si>
  <si>
    <t>Mzdy/Mj</t>
  </si>
  <si>
    <t>Nhod/Mj</t>
  </si>
  <si>
    <t>15,5*1,5</t>
  </si>
  <si>
    <t>55244100</t>
  </si>
  <si>
    <t>59217450</t>
  </si>
  <si>
    <t>59245311</t>
  </si>
  <si>
    <t>Název MJ</t>
  </si>
  <si>
    <t>Razítko:</t>
  </si>
  <si>
    <t>Sazba[%]</t>
  </si>
  <si>
    <t>Soubor :</t>
  </si>
  <si>
    <t>Základna</t>
  </si>
  <si>
    <t>113106171</t>
  </si>
  <si>
    <t>113107162</t>
  </si>
  <si>
    <t>113107181</t>
  </si>
  <si>
    <t>113202111</t>
  </si>
  <si>
    <t>122201101</t>
  </si>
  <si>
    <t>132211313</t>
  </si>
  <si>
    <t>162701105</t>
  </si>
  <si>
    <t>171201201</t>
  </si>
  <si>
    <t>171201211</t>
  </si>
  <si>
    <t>181101102</t>
  </si>
  <si>
    <t>20+233,78</t>
  </si>
  <si>
    <t>29,739*10</t>
  </si>
  <si>
    <t>451573111</t>
  </si>
  <si>
    <t>47,1*1,01</t>
  </si>
  <si>
    <t>564651111</t>
  </si>
  <si>
    <t>564751111</t>
  </si>
  <si>
    <t>564801300</t>
  </si>
  <si>
    <t>596211212</t>
  </si>
  <si>
    <t>596211214</t>
  </si>
  <si>
    <t>871275221</t>
  </si>
  <si>
    <t>877265271</t>
  </si>
  <si>
    <t>892421111</t>
  </si>
  <si>
    <t>892424111</t>
  </si>
  <si>
    <t>899232111</t>
  </si>
  <si>
    <t>899331111</t>
  </si>
  <si>
    <t>916231112</t>
  </si>
  <si>
    <t>916231213</t>
  </si>
  <si>
    <t>919735111</t>
  </si>
  <si>
    <t>979082213</t>
  </si>
  <si>
    <t>979082219</t>
  </si>
  <si>
    <t>979084212</t>
  </si>
  <si>
    <t>979099115</t>
  </si>
  <si>
    <t>979099145</t>
  </si>
  <si>
    <t>998223011</t>
  </si>
  <si>
    <t>Faktura :</t>
  </si>
  <si>
    <t>Hm1[t]/Mj</t>
  </si>
  <si>
    <t>Hm2[t]/Mj</t>
  </si>
  <si>
    <t>Sazba DPH</t>
  </si>
  <si>
    <t>Zakázka :</t>
  </si>
  <si>
    <t>u objektu</t>
  </si>
  <si>
    <t>Řádek</t>
  </si>
  <si>
    <t>25/04/2016</t>
  </si>
  <si>
    <t>65,335*1,8</t>
  </si>
  <si>
    <t>Investor :</t>
  </si>
  <si>
    <t>Komunikace</t>
  </si>
  <si>
    <t>Náklady/MJ</t>
  </si>
  <si>
    <t>Objednal :</t>
  </si>
  <si>
    <t>pod bránou</t>
  </si>
  <si>
    <t>22,91+6,829</t>
  </si>
  <si>
    <t>253,78*0,25</t>
  </si>
  <si>
    <t>Cena
celkem</t>
  </si>
  <si>
    <t>Cena celkem</t>
  </si>
  <si>
    <t>Normohodiny</t>
  </si>
  <si>
    <t>Vypracoval:</t>
  </si>
  <si>
    <t>Zemní práce</t>
  </si>
  <si>
    <t>Zpracoval :</t>
  </si>
  <si>
    <t>Částka</t>
  </si>
  <si>
    <t>Montáž</t>
  </si>
  <si>
    <t>15,2*0,3*0,3</t>
  </si>
  <si>
    <t>Odsouhlasil:</t>
  </si>
  <si>
    <t>Projektant :</t>
  </si>
  <si>
    <t>Rekapitulace</t>
  </si>
  <si>
    <t>Název nákladu</t>
  </si>
  <si>
    <t>Hmoty1[t] za Mj</t>
  </si>
  <si>
    <t>Hmoty2[t] za Mj</t>
  </si>
  <si>
    <t>Ostatní náklady</t>
  </si>
  <si>
    <t>Přirážky</t>
  </si>
  <si>
    <t>Počet MJ</t>
  </si>
  <si>
    <t>Dílčí DPH</t>
  </si>
  <si>
    <t>63,445+18*0,35*0,3</t>
  </si>
  <si>
    <t>od branky k objektu</t>
  </si>
  <si>
    <t>Číslo(SKP)</t>
  </si>
  <si>
    <t>Sazba [Kč]</t>
  </si>
  <si>
    <t>Umístění :</t>
  </si>
  <si>
    <t>253,78-49,13-19*1,025</t>
  </si>
  <si>
    <t>Kurz měny :</t>
  </si>
  <si>
    <t>Množství Mj</t>
  </si>
  <si>
    <t>Popis řádku</t>
  </si>
  <si>
    <t>přesun hmot</t>
  </si>
  <si>
    <t>Celkové ostatní náklady</t>
  </si>
  <si>
    <t>1 Kč za 1 Kč</t>
  </si>
  <si>
    <t>Cena vč. DPH</t>
  </si>
  <si>
    <t>Množství [Mj]</t>
  </si>
  <si>
    <t>1,5+1,9+1,2+9+6+7,5+2+1+17</t>
  </si>
  <si>
    <t>1,9+1,2+1,5+9+6+7,5+2+1+17</t>
  </si>
  <si>
    <t>LAPAC STR.SPLAVENIN DN 100</t>
  </si>
  <si>
    <t>potrubí z trub plastických</t>
  </si>
  <si>
    <t>podkladní a vedl. konstrukce</t>
  </si>
  <si>
    <t>Dodatek číslo :</t>
  </si>
  <si>
    <t>Zakázka číslo :</t>
  </si>
  <si>
    <t>TLAK ZKOUSKA VODOV POTR DN 500</t>
  </si>
  <si>
    <t>Archivní číslo :</t>
  </si>
  <si>
    <t>Rozpočet číslo :</t>
  </si>
  <si>
    <t>MTZ tvar PVC-syst KG lapac DN100</t>
  </si>
  <si>
    <t>OBRUBNIK CHOD ABO 1-15 100X15X30</t>
  </si>
  <si>
    <t>materiál bude odvezen k recyklaci</t>
  </si>
  <si>
    <t>Napojeni potrubi prurazem do sachty</t>
  </si>
  <si>
    <t>Položkový rozpočet</t>
  </si>
  <si>
    <t>Rozpočtové náklady</t>
  </si>
  <si>
    <t>DLAZBA BEST-KLASIKO 20X10X8 - písková</t>
  </si>
  <si>
    <t>Vodorovná doprava suti po suchu do 1 km</t>
  </si>
  <si>
    <t>Stavební objekt číslo :</t>
  </si>
  <si>
    <t>drobné objekty a zařízení</t>
  </si>
  <si>
    <t>Vodorovná doprava vybouraných hmot po suchu do 50 m</t>
  </si>
  <si>
    <t>Seznam položek pro oddíl :</t>
  </si>
  <si>
    <t>Uložení sypaniny na skládky</t>
  </si>
  <si>
    <t>Základní rozpočtové náklady</t>
  </si>
  <si>
    <t>přípravné a přidružené práce</t>
  </si>
  <si>
    <t>zpevněná plocha - zadní brána</t>
  </si>
  <si>
    <t>Podklad z kameniva hrubého drceného vel. 32-63 mm tl 150 mm</t>
  </si>
  <si>
    <t>Doplňující práce na komunikaci</t>
  </si>
  <si>
    <t>Krycí list [ceny uvedeny v Kč]</t>
  </si>
  <si>
    <t>Podklad z kameniva hrubého drceného vel. 63-125 mm tl 150 mm</t>
  </si>
  <si>
    <t>Přesuny suti a vybouraných hmot</t>
  </si>
  <si>
    <t>Účelové měrné jednotky (bez DPH)</t>
  </si>
  <si>
    <t>DLAZBA BEST-KLASIKO 20X10X8 - šedá</t>
  </si>
  <si>
    <t>Celkové rozpočtové náklady (bezDPH)</t>
  </si>
  <si>
    <t>odebraný materiál bude opětovně použit</t>
  </si>
  <si>
    <t>rozebraná dlažba bude opětovně použita</t>
  </si>
  <si>
    <t>Daň z přidané hodnoty (Rozpočet+Ostatní)</t>
  </si>
  <si>
    <t>Celkové náklady (Rozpočet +Ostatní) vč. DPH</t>
  </si>
  <si>
    <t>Vytrhání obrub krajníků obrubníků stojatých</t>
  </si>
  <si>
    <t>odpočet za použití odebraného štěrku tl.15cm</t>
  </si>
  <si>
    <t>Lože pod potrubí otevřený výkop ze štěrkopísku</t>
  </si>
  <si>
    <t>Řezání stávajícího živičného krytu hl do 50 mm</t>
  </si>
  <si>
    <t>vytěžený štěrk zpět jako jedna z podkladních vrstev</t>
  </si>
  <si>
    <t>Přesun hmot pro pozemní komunikace s krytem dlážděným</t>
  </si>
  <si>
    <t>Úprava pláně v zářezech v hornině tř. 1 až 4 se zhutněním</t>
  </si>
  <si>
    <t>výkop rýhy pro ležatou kanalizaci napojení dešťových svodů</t>
  </si>
  <si>
    <t>Odstranění podkladu pl přes 50 do 200 m2 živičných tl 50 mm</t>
  </si>
  <si>
    <t>Příplatek ZKD 1 km u vodorovné dopravy suti po suchu do 1 km</t>
  </si>
  <si>
    <t>Vodorovné přemístění do 10000 m výkopku z horniny tř. 1 až 4</t>
  </si>
  <si>
    <t>Poplatek za uložení betonového odpadu na skládce (skládkovné)</t>
  </si>
  <si>
    <t>Poplatek za uložení odpadu ze sypaniny na skládce (skládkovné)</t>
  </si>
  <si>
    <t>rekonstrukce zpevněné plochy před zadním vstupem do MS K.Capka</t>
  </si>
  <si>
    <t>Podklad komunikací ze štěrkodrti se zhutněním tloušťky do 15 cm</t>
  </si>
  <si>
    <t>Odkopávky a prokopávky nezapažené v hornině tř. 3 objem do 100 m3</t>
  </si>
  <si>
    <t>Kanalizační potrubí z tvrdého PVC-systém KG tuhost třídy SN8 DN125</t>
  </si>
  <si>
    <t>Výšková úprava uličního vstupu nebo vpusti do 200 mm snížením mříže</t>
  </si>
  <si>
    <t>Výšková úprava uličního vstupu nebo vpusti do 200 mm zvýšením poklopu</t>
  </si>
  <si>
    <t>Odstranění podkladu pl přes 50 do 200 m2 z kameniva drceného tl 200 mm</t>
  </si>
  <si>
    <t>Poplatek za uložení odpadu z asfaltových povrchů na skládce (skládkovné)</t>
  </si>
  <si>
    <t>Hloubení nezapažených rýh ručně šířky 35 cm hloubky 30 cm hornina třídy 2</t>
  </si>
  <si>
    <t>Rozebrání dlažeb vozovek pl do 50 m2 ze zámkové dlažby do lože z kameniva</t>
  </si>
  <si>
    <t>Kladení zámkové dlažby komunikací pro pěší tl 80 mm skupiny A pl do 300 m2</t>
  </si>
  <si>
    <t>Osazení chodníkového obrubníku betonového ležatého bez boční opěry do lože z betonu prostého</t>
  </si>
  <si>
    <t>Osazení chodníkového obrubníku betonového stojatého s boční opěrou do lože z betonu prostého</t>
  </si>
  <si>
    <t>C:\RozpNz\Data\Kovařík - 213, rekonstrukce zpevněné plochy před zadním vstupem do MS K Capka.o32</t>
  </si>
  <si>
    <t>Příplatek za kombinaci dvou barev u kladení betonových dlažeb komunikací pro pěší tl 80 mm skupiny A</t>
  </si>
  <si>
    <t>písková barva pro zvíraznění chodníku od branky po zadní vstup šířky 1,2m a kolem objektu v šíři 1,5m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</si>
</sst>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&quot; Kč&quot;;[Red]\-#,##0.00&quot; Kč&quot;"/>
    <numFmt numFmtId="170" formatCode="#,##0.00;\-#,##0.00"/>
    <numFmt numFmtId="171" formatCode="#,##0.000"/>
    <numFmt numFmtId="172" formatCode="#,##0.000;\-#,##0.000;&quot;&quot;"/>
    <numFmt numFmtId="173" formatCode="_-* #,##0.00\,_K_č_-;\-* #,##0.00\,_K_č_-;_-* \-??\ _K_č_-;_-@_-"/>
  </numFmts>
  <fonts count="28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ndale Sans UI;Arial Unicode MS"/>
      <family val="1"/>
    </font>
    <font>
      <sz val="9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sz val="8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/>
    </xf>
    <xf numFmtId="0" fontId="4" fillId="4" borderId="8" xfId="0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65" fontId="0" fillId="2" borderId="10" xfId="0" applyNumberFormat="1" applyFont="1" applyFill="1" applyBorder="1" applyAlignment="1">
      <alignment/>
    </xf>
    <xf numFmtId="4" fontId="0" fillId="2" borderId="6" xfId="0" applyNumberFormat="1" applyFont="1" applyFill="1" applyBorder="1" applyAlignment="1">
      <alignment/>
    </xf>
    <xf numFmtId="166" fontId="0" fillId="2" borderId="6" xfId="0" applyNumberFormat="1" applyFont="1" applyFill="1" applyBorder="1" applyAlignment="1">
      <alignment/>
    </xf>
    <xf numFmtId="0" fontId="4" fillId="4" borderId="7" xfId="0" applyFont="1" applyFill="1" applyBorder="1" applyAlignment="1">
      <alignment horizontal="center"/>
    </xf>
    <xf numFmtId="165" fontId="4" fillId="4" borderId="8" xfId="0" applyNumberFormat="1" applyFont="1" applyFill="1" applyBorder="1" applyAlignment="1">
      <alignment/>
    </xf>
    <xf numFmtId="165" fontId="4" fillId="4" borderId="8" xfId="0" applyNumberFormat="1" applyFont="1" applyFill="1" applyBorder="1" applyAlignment="1">
      <alignment/>
    </xf>
    <xf numFmtId="165" fontId="4" fillId="4" borderId="9" xfId="0" applyNumberFormat="1" applyFont="1" applyFill="1" applyBorder="1" applyAlignment="1">
      <alignment/>
    </xf>
    <xf numFmtId="166" fontId="4" fillId="4" borderId="8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4" borderId="11" xfId="0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2" borderId="0" xfId="0" applyFill="1" applyAlignment="1">
      <alignment/>
    </xf>
    <xf numFmtId="0" fontId="14" fillId="2" borderId="0" xfId="0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/>
    </xf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/>
    </xf>
    <xf numFmtId="168" fontId="15" fillId="2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 horizontal="left"/>
    </xf>
    <xf numFmtId="168" fontId="4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  <xf numFmtId="169" fontId="18" fillId="2" borderId="0" xfId="0" applyNumberFormat="1" applyFont="1" applyFill="1" applyBorder="1" applyAlignment="1">
      <alignment/>
    </xf>
    <xf numFmtId="4" fontId="18" fillId="2" borderId="0" xfId="0" applyNumberFormat="1" applyFont="1" applyFill="1" applyBorder="1" applyAlignment="1">
      <alignment/>
    </xf>
    <xf numFmtId="4" fontId="16" fillId="2" borderId="0" xfId="0" applyNumberFormat="1" applyFont="1" applyFill="1" applyBorder="1" applyAlignment="1">
      <alignment/>
    </xf>
    <xf numFmtId="0" fontId="7" fillId="3" borderId="6" xfId="0" applyFont="1" applyFill="1" applyBorder="1" applyAlignment="1">
      <alignment horizontal="center"/>
    </xf>
    <xf numFmtId="168" fontId="7" fillId="3" borderId="6" xfId="0" applyNumberFormat="1" applyFont="1" applyFill="1" applyBorder="1" applyAlignment="1">
      <alignment horizontal="center"/>
    </xf>
    <xf numFmtId="168" fontId="19" fillId="3" borderId="6" xfId="0" applyNumberFormat="1" applyFont="1" applyFill="1" applyBorder="1" applyAlignment="1">
      <alignment horizontal="left"/>
    </xf>
    <xf numFmtId="0" fontId="20" fillId="3" borderId="6" xfId="0" applyFont="1" applyFill="1" applyBorder="1" applyAlignment="1">
      <alignment horizontal="center"/>
    </xf>
    <xf numFmtId="169" fontId="21" fillId="3" borderId="6" xfId="0" applyNumberFormat="1" applyFont="1" applyFill="1" applyBorder="1" applyAlignment="1">
      <alignment horizontal="center"/>
    </xf>
    <xf numFmtId="4" fontId="21" fillId="3" borderId="6" xfId="0" applyNumberFormat="1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vertical="center"/>
    </xf>
    <xf numFmtId="0" fontId="13" fillId="3" borderId="8" xfId="0" applyFont="1" applyFill="1" applyBorder="1" applyAlignment="1">
      <alignment horizontal="center" vertical="center" wrapText="1"/>
    </xf>
    <xf numFmtId="4" fontId="13" fillId="3" borderId="8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2" borderId="8" xfId="0" applyFont="1" applyFill="1" applyBorder="1" applyAlignment="1">
      <alignment horizontal="right" vertical="top"/>
    </xf>
    <xf numFmtId="0" fontId="22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vertical="top" wrapText="1"/>
    </xf>
    <xf numFmtId="170" fontId="10" fillId="5" borderId="8" xfId="0" applyNumberFormat="1" applyFont="1" applyFill="1" applyBorder="1" applyAlignment="1">
      <alignment vertical="top"/>
    </xf>
    <xf numFmtId="171" fontId="10" fillId="5" borderId="8" xfId="0" applyNumberFormat="1" applyFont="1" applyFill="1" applyBorder="1" applyAlignment="1">
      <alignment vertical="top"/>
    </xf>
    <xf numFmtId="0" fontId="10" fillId="5" borderId="8" xfId="0" applyFont="1" applyFill="1" applyBorder="1" applyAlignment="1">
      <alignment horizontal="center" vertical="top"/>
    </xf>
    <xf numFmtId="0" fontId="22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 wrapText="1"/>
    </xf>
    <xf numFmtId="168" fontId="10" fillId="5" borderId="8" xfId="0" applyNumberFormat="1" applyFont="1" applyFill="1" applyBorder="1" applyAlignment="1">
      <alignment vertical="top"/>
    </xf>
    <xf numFmtId="4" fontId="10" fillId="5" borderId="8" xfId="0" applyNumberFormat="1" applyFont="1" applyFill="1" applyBorder="1" applyAlignment="1">
      <alignment vertical="top"/>
    </xf>
    <xf numFmtId="0" fontId="10" fillId="6" borderId="8" xfId="0" applyFont="1" applyFill="1" applyBorder="1" applyAlignment="1">
      <alignment horizontal="right" vertical="top"/>
    </xf>
    <xf numFmtId="0" fontId="10" fillId="6" borderId="8" xfId="0" applyFont="1" applyFill="1" applyBorder="1" applyAlignment="1">
      <alignment horizontal="center" vertical="top"/>
    </xf>
    <xf numFmtId="0" fontId="10" fillId="6" borderId="8" xfId="0" applyFont="1" applyFill="1" applyBorder="1" applyAlignment="1">
      <alignment vertical="top"/>
    </xf>
    <xf numFmtId="0" fontId="10" fillId="6" borderId="8" xfId="0" applyFont="1" applyFill="1" applyBorder="1" applyAlignment="1">
      <alignment vertical="top" wrapText="1"/>
    </xf>
    <xf numFmtId="168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vertical="top"/>
    </xf>
    <xf numFmtId="171" fontId="10" fillId="6" borderId="8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171" fontId="13" fillId="0" borderId="0" xfId="0" applyNumberFormat="1" applyFont="1" applyBorder="1" applyAlignment="1">
      <alignment horizontal="center"/>
    </xf>
    <xf numFmtId="0" fontId="23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4" fontId="18" fillId="2" borderId="0" xfId="0" applyNumberFormat="1" applyFont="1" applyFill="1" applyBorder="1" applyAlignment="1">
      <alignment horizontal="right"/>
    </xf>
    <xf numFmtId="168" fontId="13" fillId="3" borderId="6" xfId="0" applyNumberFormat="1" applyFont="1" applyFill="1" applyBorder="1" applyAlignment="1">
      <alignment horizontal="left"/>
    </xf>
    <xf numFmtId="0" fontId="7" fillId="2" borderId="8" xfId="0" applyFont="1" applyFill="1" applyBorder="1" applyAlignment="1">
      <alignment/>
    </xf>
    <xf numFmtId="168" fontId="10" fillId="2" borderId="8" xfId="0" applyNumberFormat="1" applyFont="1" applyFill="1" applyBorder="1" applyAlignment="1">
      <alignment horizontal="center"/>
    </xf>
    <xf numFmtId="168" fontId="24" fillId="2" borderId="8" xfId="0" applyNumberFormat="1" applyFont="1" applyFill="1" applyBorder="1" applyAlignment="1">
      <alignment/>
    </xf>
    <xf numFmtId="0" fontId="20" fillId="2" borderId="8" xfId="0" applyFont="1" applyFill="1" applyBorder="1" applyAlignment="1">
      <alignment/>
    </xf>
    <xf numFmtId="170" fontId="10" fillId="5" borderId="8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/>
    </xf>
    <xf numFmtId="171" fontId="10" fillId="5" borderId="8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right" vertical="top"/>
    </xf>
    <xf numFmtId="4" fontId="10" fillId="5" borderId="8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170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horizontal="right" vertical="top"/>
    </xf>
    <xf numFmtId="0" fontId="13" fillId="2" borderId="0" xfId="0" applyFont="1" applyFill="1" applyBorder="1" applyAlignment="1">
      <alignment vertical="top"/>
    </xf>
    <xf numFmtId="0" fontId="25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center" vertical="top"/>
    </xf>
    <xf numFmtId="4" fontId="13" fillId="2" borderId="0" xfId="0" applyNumberFormat="1" applyFont="1" applyFill="1" applyBorder="1" applyAlignment="1">
      <alignment vertical="top"/>
    </xf>
    <xf numFmtId="171" fontId="13" fillId="2" borderId="0" xfId="0" applyNumberFormat="1" applyFont="1" applyFill="1" applyBorder="1" applyAlignment="1">
      <alignment vertical="top"/>
    </xf>
    <xf numFmtId="0" fontId="13" fillId="2" borderId="0" xfId="0" applyFont="1" applyFill="1" applyBorder="1" applyAlignment="1">
      <alignment horizontal="right" vertical="top"/>
    </xf>
    <xf numFmtId="0" fontId="13" fillId="0" borderId="0" xfId="0" applyFont="1" applyBorder="1" applyAlignment="1">
      <alignment vertical="top"/>
    </xf>
    <xf numFmtId="0" fontId="26" fillId="2" borderId="0" xfId="0" applyFont="1" applyFill="1" applyBorder="1" applyAlignment="1">
      <alignment vertical="top"/>
    </xf>
    <xf numFmtId="0" fontId="26" fillId="4" borderId="0" xfId="0" applyFont="1" applyFill="1" applyBorder="1" applyAlignment="1">
      <alignment horizontal="right" vertical="top"/>
    </xf>
    <xf numFmtId="0" fontId="26" fillId="4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top"/>
    </xf>
    <xf numFmtId="0" fontId="26" fillId="4" borderId="0" xfId="0" applyFont="1" applyFill="1" applyBorder="1" applyAlignment="1">
      <alignment vertical="top"/>
    </xf>
    <xf numFmtId="0" fontId="26" fillId="4" borderId="0" xfId="0" applyFont="1" applyFill="1" applyBorder="1" applyAlignment="1">
      <alignment vertical="top" wrapText="1"/>
    </xf>
    <xf numFmtId="164" fontId="26" fillId="4" borderId="0" xfId="0" applyNumberFormat="1" applyFont="1" applyFill="1" applyBorder="1" applyAlignment="1">
      <alignment vertical="top"/>
    </xf>
    <xf numFmtId="4" fontId="26" fillId="4" borderId="0" xfId="0" applyNumberFormat="1" applyFont="1" applyFill="1" applyBorder="1" applyAlignment="1">
      <alignment vertical="top"/>
    </xf>
    <xf numFmtId="171" fontId="26" fillId="4" borderId="0" xfId="0" applyNumberFormat="1" applyFont="1" applyFill="1" applyBorder="1" applyAlignment="1">
      <alignment vertical="top"/>
    </xf>
    <xf numFmtId="4" fontId="26" fillId="4" borderId="0" xfId="0" applyNumberFormat="1" applyFont="1" applyFill="1" applyBorder="1" applyAlignment="1">
      <alignment horizontal="right" vertical="top"/>
    </xf>
    <xf numFmtId="0" fontId="7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vertical="top"/>
    </xf>
    <xf numFmtId="0" fontId="0" fillId="2" borderId="6" xfId="0" applyFont="1" applyFill="1" applyBorder="1" applyAlignment="1">
      <alignment vertical="top" wrapText="1"/>
    </xf>
    <xf numFmtId="171" fontId="0" fillId="2" borderId="6" xfId="0" applyNumberFormat="1" applyFont="1" applyFill="1" applyBorder="1" applyAlignment="1">
      <alignment vertical="top"/>
    </xf>
    <xf numFmtId="0" fontId="0" fillId="2" borderId="6" xfId="0" applyFont="1" applyFill="1" applyBorder="1" applyAlignment="1">
      <alignment horizontal="center" vertical="top"/>
    </xf>
    <xf numFmtId="4" fontId="0" fillId="2" borderId="6" xfId="0" applyNumberFormat="1" applyFont="1" applyFill="1" applyBorder="1" applyAlignment="1">
      <alignment vertical="top"/>
    </xf>
    <xf numFmtId="165" fontId="4" fillId="2" borderId="6" xfId="0" applyNumberFormat="1" applyFont="1" applyFill="1" applyBorder="1" applyAlignment="1">
      <alignment vertical="top"/>
    </xf>
    <xf numFmtId="165" fontId="7" fillId="2" borderId="6" xfId="0" applyNumberFormat="1" applyFont="1" applyFill="1" applyBorder="1" applyAlignment="1">
      <alignment vertical="top"/>
    </xf>
    <xf numFmtId="165" fontId="0" fillId="2" borderId="6" xfId="0" applyNumberFormat="1" applyFont="1" applyFill="1" applyBorder="1" applyAlignment="1">
      <alignment vertical="top"/>
    </xf>
    <xf numFmtId="172" fontId="0" fillId="2" borderId="6" xfId="0" applyNumberFormat="1" applyFont="1" applyFill="1" applyBorder="1" applyAlignment="1">
      <alignment vertical="top"/>
    </xf>
    <xf numFmtId="166" fontId="7" fillId="2" borderId="6" xfId="0" applyNumberFormat="1" applyFont="1" applyFill="1" applyBorder="1" applyAlignment="1">
      <alignment horizontal="right" vertical="top"/>
    </xf>
    <xf numFmtId="165" fontId="7" fillId="2" borderId="6" xfId="0" applyNumberFormat="1" applyFont="1" applyFill="1" applyBorder="1" applyAlignment="1">
      <alignment horizontal="right" vertical="top"/>
    </xf>
    <xf numFmtId="173" fontId="0" fillId="2" borderId="0" xfId="0" applyNumberFormat="1" applyFont="1" applyFill="1" applyBorder="1" applyAlignment="1">
      <alignment horizontal="right" vertical="top"/>
    </xf>
    <xf numFmtId="0" fontId="27" fillId="2" borderId="0" xfId="0" applyFont="1" applyFill="1" applyBorder="1" applyAlignment="1">
      <alignment/>
    </xf>
    <xf numFmtId="171" fontId="27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/>
    </xf>
    <xf numFmtId="4" fontId="27" fillId="2" borderId="0" xfId="0" applyNumberFormat="1" applyFont="1" applyFill="1" applyBorder="1" applyAlignment="1">
      <alignment/>
    </xf>
    <xf numFmtId="0" fontId="27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/>
    </xf>
    <xf numFmtId="49" fontId="0" fillId="2" borderId="6" xfId="0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7" fillId="2" borderId="6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165" fontId="10" fillId="2" borderId="13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165" fontId="4" fillId="2" borderId="14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 wrapText="1"/>
    </xf>
    <xf numFmtId="165" fontId="4" fillId="4" borderId="14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167" fontId="4" fillId="4" borderId="6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4" fontId="4" fillId="4" borderId="9" xfId="0" applyNumberFormat="1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 horizontal="center"/>
    </xf>
    <xf numFmtId="165" fontId="0" fillId="2" borderId="6" xfId="0" applyNumberFormat="1" applyFont="1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/>
    </xf>
    <xf numFmtId="167" fontId="7" fillId="2" borderId="6" xfId="0" applyNumberFormat="1" applyFont="1" applyFill="1" applyBorder="1" applyAlignment="1">
      <alignment horizontal="center"/>
    </xf>
    <xf numFmtId="167" fontId="0" fillId="2" borderId="6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/>
    </xf>
    <xf numFmtId="165" fontId="4" fillId="4" borderId="0" xfId="0" applyNumberFormat="1" applyFont="1" applyFill="1" applyBorder="1" applyAlignment="1">
      <alignment horizontal="center" vertical="center"/>
    </xf>
    <xf numFmtId="165" fontId="10" fillId="4" borderId="9" xfId="0" applyNumberFormat="1" applyFont="1" applyFill="1" applyBorder="1" applyAlignment="1">
      <alignment horizontal="center" vertical="center"/>
    </xf>
    <xf numFmtId="168" fontId="4" fillId="4" borderId="6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/>
    </xf>
    <xf numFmtId="165" fontId="12" fillId="4" borderId="2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3" fillId="2" borderId="0" xfId="0" applyFont="1" applyFill="1" applyBorder="1" applyAlignment="1">
      <alignment vertical="top" wrapText="1"/>
    </xf>
    <xf numFmtId="168" fontId="15" fillId="2" borderId="0" xfId="0" applyNumberFormat="1" applyFont="1" applyFill="1" applyBorder="1" applyAlignment="1">
      <alignment horizontal="center"/>
    </xf>
    <xf numFmtId="168" fontId="4" fillId="2" borderId="0" xfId="0" applyNumberFormat="1" applyFont="1" applyFill="1" applyBorder="1" applyAlignment="1">
      <alignment horizontal="center"/>
    </xf>
    <xf numFmtId="168" fontId="15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B2" sqref="B2:K3"/>
    </sheetView>
  </sheetViews>
  <sheetFormatPr defaultColWidth="9.140625" defaultRowHeight="12.75"/>
  <cols>
    <col min="1" max="1" width="1.421875" style="1" customWidth="1"/>
    <col min="2" max="2" width="9.28125" style="2" customWidth="1"/>
    <col min="3" max="3" width="11.8515625" style="2" customWidth="1"/>
    <col min="4" max="5" width="12.421875" style="2" customWidth="1"/>
    <col min="6" max="6" width="10.00390625" style="2" customWidth="1"/>
    <col min="7" max="7" width="7.421875" style="2" customWidth="1"/>
    <col min="8" max="10" width="12.421875" style="2" customWidth="1"/>
    <col min="11" max="11" width="10.8515625" style="2" customWidth="1"/>
    <col min="12" max="12" width="1.421875" style="2" customWidth="1"/>
    <col min="13" max="13" width="11.57421875" style="2" customWidth="1"/>
    <col min="14" max="254" width="11.7109375" style="2" customWidth="1"/>
    <col min="255" max="16384" width="12.57421875" style="0" customWidth="1"/>
  </cols>
  <sheetData>
    <row r="1" spans="1:12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.5" customHeight="1">
      <c r="A2" s="6"/>
      <c r="B2" s="145" t="s">
        <v>180</v>
      </c>
      <c r="C2" s="145"/>
      <c r="D2" s="145"/>
      <c r="E2" s="145"/>
      <c r="F2" s="145"/>
      <c r="G2" s="145"/>
      <c r="H2" s="145"/>
      <c r="I2" s="145"/>
      <c r="J2" s="145"/>
      <c r="K2" s="145"/>
      <c r="L2" s="7"/>
    </row>
    <row r="3" spans="1:12" ht="17.25" customHeight="1">
      <c r="A3" s="6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7"/>
    </row>
    <row r="4" spans="1:12" ht="24" customHeight="1">
      <c r="A4" s="6"/>
      <c r="B4" s="8" t="s">
        <v>107</v>
      </c>
      <c r="C4" s="146" t="s">
        <v>203</v>
      </c>
      <c r="D4" s="146"/>
      <c r="E4" s="146"/>
      <c r="F4" s="146"/>
      <c r="G4" s="146"/>
      <c r="H4" s="146"/>
      <c r="I4" s="146"/>
      <c r="J4" s="146"/>
      <c r="K4" s="146"/>
      <c r="L4" s="9"/>
    </row>
    <row r="5" spans="1:12" ht="23.25" customHeight="1">
      <c r="A5" s="6"/>
      <c r="B5" s="10" t="s">
        <v>103</v>
      </c>
      <c r="C5" s="11"/>
      <c r="D5" s="147"/>
      <c r="E5" s="147"/>
      <c r="F5" s="148"/>
      <c r="G5" s="148"/>
      <c r="H5" s="148"/>
      <c r="I5" s="148"/>
      <c r="J5" s="148"/>
      <c r="K5" s="148"/>
      <c r="L5" s="12"/>
    </row>
    <row r="6" spans="1:12" ht="15" customHeight="1">
      <c r="A6" s="6"/>
      <c r="B6" s="149" t="s">
        <v>158</v>
      </c>
      <c r="C6" s="149"/>
      <c r="D6" s="150"/>
      <c r="E6" s="150"/>
      <c r="F6" s="13" t="s">
        <v>142</v>
      </c>
      <c r="G6" s="149"/>
      <c r="H6" s="149"/>
      <c r="I6" s="149"/>
      <c r="J6" s="149"/>
      <c r="K6" s="149"/>
      <c r="L6" s="12"/>
    </row>
    <row r="7" spans="1:12" ht="15" customHeight="1">
      <c r="A7" s="6"/>
      <c r="B7" s="149" t="s">
        <v>170</v>
      </c>
      <c r="C7" s="149"/>
      <c r="D7" s="150"/>
      <c r="E7" s="150"/>
      <c r="F7" s="13" t="s">
        <v>112</v>
      </c>
      <c r="G7" s="149"/>
      <c r="H7" s="149"/>
      <c r="I7" s="149"/>
      <c r="J7" s="149"/>
      <c r="K7" s="149"/>
      <c r="L7" s="12"/>
    </row>
    <row r="8" spans="1:12" ht="15" customHeight="1">
      <c r="A8" s="6"/>
      <c r="B8" s="149" t="s">
        <v>161</v>
      </c>
      <c r="C8" s="149"/>
      <c r="D8" s="150" t="s">
        <v>216</v>
      </c>
      <c r="E8" s="150"/>
      <c r="F8" s="13" t="s">
        <v>115</v>
      </c>
      <c r="G8" s="151"/>
      <c r="H8" s="151"/>
      <c r="I8" s="151"/>
      <c r="J8" s="151"/>
      <c r="K8" s="151"/>
      <c r="L8" s="12"/>
    </row>
    <row r="9" spans="1:12" ht="15" customHeight="1">
      <c r="A9" s="6"/>
      <c r="B9" s="149" t="s">
        <v>157</v>
      </c>
      <c r="C9" s="149"/>
      <c r="D9" s="150"/>
      <c r="E9" s="150"/>
      <c r="F9" s="13" t="s">
        <v>129</v>
      </c>
      <c r="G9" s="151"/>
      <c r="H9" s="151"/>
      <c r="I9" s="151"/>
      <c r="J9" s="151"/>
      <c r="K9" s="151"/>
      <c r="L9" s="12"/>
    </row>
    <row r="10" spans="1:12" ht="15" customHeight="1">
      <c r="A10" s="6"/>
      <c r="B10" s="149" t="s">
        <v>160</v>
      </c>
      <c r="C10" s="149"/>
      <c r="D10" s="149"/>
      <c r="E10" s="149"/>
      <c r="F10" s="13" t="s">
        <v>124</v>
      </c>
      <c r="G10" s="151"/>
      <c r="H10" s="151"/>
      <c r="I10" s="151"/>
      <c r="J10" s="151"/>
      <c r="K10" s="151"/>
      <c r="L10" s="12"/>
    </row>
    <row r="11" spans="1:12" ht="15" customHeight="1">
      <c r="A11" s="6"/>
      <c r="B11" s="149" t="s">
        <v>56</v>
      </c>
      <c r="C11" s="149"/>
      <c r="D11" s="152" t="s">
        <v>110</v>
      </c>
      <c r="E11" s="152"/>
      <c r="F11" s="13"/>
      <c r="G11" s="149"/>
      <c r="H11" s="149"/>
      <c r="I11" s="149"/>
      <c r="J11" s="149"/>
      <c r="K11" s="149"/>
      <c r="L11" s="12"/>
    </row>
    <row r="12" spans="1:12" ht="15" customHeight="1">
      <c r="A12" s="6"/>
      <c r="B12" s="151" t="s">
        <v>144</v>
      </c>
      <c r="C12" s="151"/>
      <c r="D12" s="153" t="s">
        <v>149</v>
      </c>
      <c r="E12" s="153"/>
      <c r="F12" s="13" t="s">
        <v>67</v>
      </c>
      <c r="G12" s="149" t="s">
        <v>216</v>
      </c>
      <c r="H12" s="149"/>
      <c r="I12" s="149"/>
      <c r="J12" s="149"/>
      <c r="K12" s="149"/>
      <c r="L12" s="12"/>
    </row>
    <row r="13" spans="1:12" ht="15" customHeight="1">
      <c r="A13" s="6"/>
      <c r="B13" s="154" t="s">
        <v>167</v>
      </c>
      <c r="C13" s="154"/>
      <c r="D13" s="154"/>
      <c r="E13" s="154"/>
      <c r="F13" s="154"/>
      <c r="G13" s="155" t="s">
        <v>134</v>
      </c>
      <c r="H13" s="155"/>
      <c r="I13" s="155"/>
      <c r="J13" s="155"/>
      <c r="K13" s="155"/>
      <c r="L13" s="12"/>
    </row>
    <row r="14" spans="1:12" ht="15" customHeight="1">
      <c r="A14" s="6"/>
      <c r="B14" s="14" t="s">
        <v>52</v>
      </c>
      <c r="C14" s="15" t="s">
        <v>57</v>
      </c>
      <c r="D14" s="15" t="s">
        <v>126</v>
      </c>
      <c r="E14" s="16" t="s">
        <v>25</v>
      </c>
      <c r="F14" s="17" t="s">
        <v>135</v>
      </c>
      <c r="G14" s="156" t="s">
        <v>131</v>
      </c>
      <c r="H14" s="156"/>
      <c r="I14" s="156"/>
      <c r="J14" s="19" t="s">
        <v>125</v>
      </c>
      <c r="K14" s="20" t="s">
        <v>106</v>
      </c>
      <c r="L14" s="12"/>
    </row>
    <row r="15" spans="1:12" ht="15" customHeight="1">
      <c r="A15" s="6"/>
      <c r="B15" s="21" t="s">
        <v>24</v>
      </c>
      <c r="C15" s="22">
        <f>SUMIF(Rozpočet!F9:F103,B15,Rozpočet!L9:L103)</f>
        <v>0</v>
      </c>
      <c r="D15" s="22">
        <f>SUMIF(Rozpočet!F9:F103,B15,Rozpočet!M9:M103)</f>
        <v>0</v>
      </c>
      <c r="E15" s="23">
        <f>SUMIF(Rozpočet!F9:F103,B15,Rozpočet!N9:N103)</f>
        <v>0</v>
      </c>
      <c r="F15" s="24">
        <f>SUMIF(Rozpočet!F9:F103,B15,Rozpočet!O9:O103)</f>
        <v>0</v>
      </c>
      <c r="G15" s="157"/>
      <c r="H15" s="157"/>
      <c r="I15" s="157"/>
      <c r="J15" s="25"/>
      <c r="K15" s="26"/>
      <c r="L15" s="12"/>
    </row>
    <row r="16" spans="1:12" ht="15" customHeight="1">
      <c r="A16" s="6"/>
      <c r="B16" s="21" t="s">
        <v>29</v>
      </c>
      <c r="C16" s="22">
        <f>SUMIF(Rozpočet!F9:F103,B16,Rozpočet!L9:L103)</f>
        <v>0</v>
      </c>
      <c r="D16" s="22">
        <f>SUMIF(Rozpočet!F9:F103,B16,Rozpočet!M9:M103)</f>
        <v>0</v>
      </c>
      <c r="E16" s="23">
        <f>SUMIF(Rozpočet!F9:F103,B16,Rozpočet!N9:N103)</f>
        <v>0</v>
      </c>
      <c r="F16" s="24">
        <f>SUMIF(Rozpočet!F9:F103,B16,Rozpočet!O9:O103)</f>
        <v>0</v>
      </c>
      <c r="G16" s="157"/>
      <c r="H16" s="157"/>
      <c r="I16" s="157"/>
      <c r="J16" s="25"/>
      <c r="K16" s="26"/>
      <c r="L16" s="12"/>
    </row>
    <row r="17" spans="1:12" ht="15" customHeight="1">
      <c r="A17" s="6"/>
      <c r="B17" s="21" t="s">
        <v>27</v>
      </c>
      <c r="C17" s="22">
        <f>SUMIF(Rozpočet!F9:F103,B17,Rozpočet!L9:L103)</f>
        <v>0</v>
      </c>
      <c r="D17" s="22">
        <f>SUMIF(Rozpočet!F9:F103,B17,Rozpočet!M9:M103)</f>
        <v>0</v>
      </c>
      <c r="E17" s="23">
        <f>SUMIF(Rozpočet!F9:F103,B17,Rozpočet!N9:N103)</f>
        <v>0</v>
      </c>
      <c r="F17" s="24">
        <f>SUMIF(Rozpočet!F9:F103,B17,Rozpočet!O9:O103)</f>
        <v>0</v>
      </c>
      <c r="G17" s="157"/>
      <c r="H17" s="157"/>
      <c r="I17" s="157"/>
      <c r="J17" s="25"/>
      <c r="K17" s="26"/>
      <c r="L17" s="12"/>
    </row>
    <row r="18" spans="1:12" ht="15" customHeight="1">
      <c r="A18" s="6"/>
      <c r="B18" s="21" t="s">
        <v>30</v>
      </c>
      <c r="C18" s="22">
        <f>SUMIF(Rozpočet!F9:F103,B18,Rozpočet!L9:L103)</f>
        <v>0</v>
      </c>
      <c r="D18" s="22">
        <f>SUMIF(Rozpočet!F9:F103,B18,Rozpočet!M9:M103)</f>
        <v>0</v>
      </c>
      <c r="E18" s="23">
        <f>SUMIF(Rozpočet!F9:F103,B18,Rozpočet!N9:N103)</f>
        <v>0</v>
      </c>
      <c r="F18" s="24">
        <f>SUMIF(Rozpočet!F9:F103,B18,Rozpočet!O9:O103)</f>
        <v>0</v>
      </c>
      <c r="G18" s="157"/>
      <c r="H18" s="157"/>
      <c r="I18" s="157"/>
      <c r="J18" s="25"/>
      <c r="K18" s="26"/>
      <c r="L18" s="12"/>
    </row>
    <row r="19" spans="1:12" ht="15" customHeight="1">
      <c r="A19" s="6"/>
      <c r="B19" s="21" t="s">
        <v>28</v>
      </c>
      <c r="C19" s="22">
        <f>Rozpočet!L7-SUM(C15:C18)</f>
        <v>0</v>
      </c>
      <c r="D19" s="22">
        <f>Rozpočet!M7-SUM(D15:D18)</f>
        <v>0</v>
      </c>
      <c r="E19" s="23">
        <f>Rozpočet!N7-SUM(E15:E18)</f>
        <v>0</v>
      </c>
      <c r="F19" s="24">
        <f>Rozpočet!O7-SUM(F15:F18)</f>
        <v>0</v>
      </c>
      <c r="G19" s="157"/>
      <c r="H19" s="157"/>
      <c r="I19" s="157"/>
      <c r="J19" s="25"/>
      <c r="K19" s="26"/>
      <c r="L19" s="12"/>
    </row>
    <row r="20" spans="1:12" ht="15" customHeight="1">
      <c r="A20" s="6"/>
      <c r="B20" s="27" t="s">
        <v>48</v>
      </c>
      <c r="C20" s="28">
        <f>SUM(C15:C19)</f>
        <v>0</v>
      </c>
      <c r="D20" s="28">
        <f>SUM(D15:D19)</f>
        <v>0</v>
      </c>
      <c r="E20" s="29">
        <f>SUM(E15:E19)</f>
        <v>0</v>
      </c>
      <c r="F20" s="30">
        <f>SUM(F15:F19)</f>
        <v>0</v>
      </c>
      <c r="G20" s="157"/>
      <c r="H20" s="157"/>
      <c r="I20" s="157"/>
      <c r="J20" s="25"/>
      <c r="K20" s="26"/>
      <c r="L20" s="12"/>
    </row>
    <row r="21" spans="1:12" ht="15" customHeight="1">
      <c r="A21" s="6"/>
      <c r="B21" s="158" t="s">
        <v>175</v>
      </c>
      <c r="C21" s="158"/>
      <c r="D21" s="158"/>
      <c r="E21" s="159">
        <f>SUM(C20:E20)</f>
        <v>0</v>
      </c>
      <c r="F21" s="159"/>
      <c r="G21" s="157"/>
      <c r="H21" s="157"/>
      <c r="I21" s="157"/>
      <c r="J21" s="25"/>
      <c r="K21" s="26"/>
      <c r="L21" s="12"/>
    </row>
    <row r="22" spans="1:12" ht="15" customHeight="1">
      <c r="A22" s="6"/>
      <c r="B22" s="160" t="s">
        <v>135</v>
      </c>
      <c r="C22" s="160"/>
      <c r="D22" s="160"/>
      <c r="E22" s="161">
        <f>F20</f>
        <v>0</v>
      </c>
      <c r="F22" s="161"/>
      <c r="G22" s="157"/>
      <c r="H22" s="157"/>
      <c r="I22" s="157"/>
      <c r="J22" s="25"/>
      <c r="K22" s="26"/>
      <c r="L22" s="12"/>
    </row>
    <row r="23" spans="1:12" ht="15" customHeight="1">
      <c r="A23" s="6"/>
      <c r="B23" s="162" t="s">
        <v>185</v>
      </c>
      <c r="C23" s="162"/>
      <c r="D23" s="162"/>
      <c r="E23" s="163">
        <f>E21+E22</f>
        <v>0</v>
      </c>
      <c r="F23" s="163"/>
      <c r="G23" s="164" t="s">
        <v>148</v>
      </c>
      <c r="H23" s="164"/>
      <c r="I23" s="164"/>
      <c r="J23" s="165">
        <f>SUM(J15:J22)</f>
        <v>0</v>
      </c>
      <c r="K23" s="165"/>
      <c r="L23" s="12"/>
    </row>
    <row r="24" spans="1:12" ht="15" customHeight="1">
      <c r="A24" s="6"/>
      <c r="B24" s="162"/>
      <c r="C24" s="162"/>
      <c r="D24" s="162"/>
      <c r="E24" s="163"/>
      <c r="F24" s="163"/>
      <c r="G24" s="164"/>
      <c r="H24" s="164"/>
      <c r="I24" s="164"/>
      <c r="J24" s="165"/>
      <c r="K24" s="165"/>
      <c r="L24" s="12"/>
    </row>
    <row r="25" spans="1:12" ht="15" customHeight="1">
      <c r="A25" s="6"/>
      <c r="B25" s="166" t="s">
        <v>188</v>
      </c>
      <c r="C25" s="166"/>
      <c r="D25" s="166"/>
      <c r="E25" s="166"/>
      <c r="F25" s="166"/>
      <c r="G25" s="167" t="s">
        <v>137</v>
      </c>
      <c r="H25" s="167"/>
      <c r="I25" s="167"/>
      <c r="J25" s="167"/>
      <c r="K25" s="167"/>
      <c r="L25" s="12"/>
    </row>
    <row r="26" spans="1:12" ht="15" customHeight="1">
      <c r="A26" s="6"/>
      <c r="B26" s="27" t="s">
        <v>66</v>
      </c>
      <c r="C26" s="168" t="s">
        <v>53</v>
      </c>
      <c r="D26" s="168"/>
      <c r="E26" s="169" t="s">
        <v>42</v>
      </c>
      <c r="F26" s="169"/>
      <c r="G26" s="18"/>
      <c r="H26" s="156" t="s">
        <v>68</v>
      </c>
      <c r="I26" s="156"/>
      <c r="J26" s="170" t="s">
        <v>42</v>
      </c>
      <c r="K26" s="170"/>
      <c r="L26" s="12"/>
    </row>
    <row r="27" spans="1:12" ht="15" customHeight="1">
      <c r="A27" s="6"/>
      <c r="B27" s="31">
        <v>21</v>
      </c>
      <c r="C27" s="171">
        <f>SUMIF(Rozpočet!T9:T103,B27,Rozpočet!K9:K103)+H27</f>
        <v>0</v>
      </c>
      <c r="D27" s="171"/>
      <c r="E27" s="172">
        <f>C27/100*B27</f>
        <v>0</v>
      </c>
      <c r="F27" s="172"/>
      <c r="G27" s="32"/>
      <c r="H27" s="173">
        <f>SUMIF(K15:K22,B27,J15:J22)</f>
        <v>0</v>
      </c>
      <c r="I27" s="173"/>
      <c r="J27" s="174">
        <f>H27*B27/100</f>
        <v>0</v>
      </c>
      <c r="K27" s="174"/>
      <c r="L27" s="12"/>
    </row>
    <row r="28" spans="1:12" ht="15" customHeight="1">
      <c r="A28" s="6"/>
      <c r="B28" s="31">
        <v>15</v>
      </c>
      <c r="C28" s="171">
        <f>SUMIF(Rozpočet!T9:T103,B28,Rozpočet!K9:K103)+H28</f>
        <v>0</v>
      </c>
      <c r="D28" s="171"/>
      <c r="E28" s="172">
        <f>C28/100*B28</f>
        <v>0</v>
      </c>
      <c r="F28" s="172"/>
      <c r="G28" s="32"/>
      <c r="H28" s="174">
        <f>SUMIF(K15:K22,B28,J15:J22)</f>
        <v>0</v>
      </c>
      <c r="I28" s="174"/>
      <c r="J28" s="174">
        <f>H28*B28/100</f>
        <v>0</v>
      </c>
      <c r="K28" s="174"/>
      <c r="L28" s="12"/>
    </row>
    <row r="29" spans="1:12" ht="15" customHeight="1">
      <c r="A29" s="6"/>
      <c r="B29" s="31">
        <v>0</v>
      </c>
      <c r="C29" s="171">
        <f>(E23+J23)-(C27+C28)</f>
        <v>0</v>
      </c>
      <c r="D29" s="171"/>
      <c r="E29" s="172">
        <f>C29/100*B29</f>
        <v>0</v>
      </c>
      <c r="F29" s="172"/>
      <c r="G29" s="32"/>
      <c r="H29" s="174">
        <f>J23-(H27+H28)</f>
        <v>0</v>
      </c>
      <c r="I29" s="174"/>
      <c r="J29" s="174">
        <f>H29*B29/100</f>
        <v>0</v>
      </c>
      <c r="K29" s="174"/>
      <c r="L29" s="12"/>
    </row>
    <row r="30" spans="1:12" ht="15" customHeight="1">
      <c r="A30" s="6"/>
      <c r="B30" s="175"/>
      <c r="C30" s="176">
        <f>ROUNDUP(C27+C28+C29,1)</f>
        <v>0</v>
      </c>
      <c r="D30" s="176"/>
      <c r="E30" s="177">
        <f>ROUNDUP(E27+E28+E29,1)</f>
        <v>0</v>
      </c>
      <c r="F30" s="177"/>
      <c r="G30" s="164"/>
      <c r="H30" s="164"/>
      <c r="I30" s="164"/>
      <c r="J30" s="178">
        <f>J27+J28+J29</f>
        <v>0</v>
      </c>
      <c r="K30" s="178"/>
      <c r="L30" s="12"/>
    </row>
    <row r="31" spans="1:12" ht="15" customHeight="1">
      <c r="A31" s="6"/>
      <c r="B31" s="175"/>
      <c r="C31" s="176"/>
      <c r="D31" s="176"/>
      <c r="E31" s="177"/>
      <c r="F31" s="177"/>
      <c r="G31" s="164"/>
      <c r="H31" s="164"/>
      <c r="I31" s="164"/>
      <c r="J31" s="178"/>
      <c r="K31" s="178"/>
      <c r="L31" s="12"/>
    </row>
    <row r="32" spans="1:12" ht="15" customHeight="1">
      <c r="A32" s="6"/>
      <c r="B32" s="179" t="s">
        <v>189</v>
      </c>
      <c r="C32" s="179"/>
      <c r="D32" s="179"/>
      <c r="E32" s="179"/>
      <c r="F32" s="179"/>
      <c r="G32" s="180" t="s">
        <v>183</v>
      </c>
      <c r="H32" s="180"/>
      <c r="I32" s="180"/>
      <c r="J32" s="180"/>
      <c r="K32" s="180"/>
      <c r="L32" s="12"/>
    </row>
    <row r="33" spans="1:12" ht="15" customHeight="1">
      <c r="A33" s="6"/>
      <c r="B33" s="181">
        <f>C30+E30</f>
        <v>0</v>
      </c>
      <c r="C33" s="181"/>
      <c r="D33" s="181"/>
      <c r="E33" s="181"/>
      <c r="F33" s="181"/>
      <c r="G33" s="182" t="s">
        <v>64</v>
      </c>
      <c r="H33" s="182"/>
      <c r="I33" s="182"/>
      <c r="J33" s="15" t="s">
        <v>136</v>
      </c>
      <c r="K33" s="33" t="s">
        <v>114</v>
      </c>
      <c r="L33" s="12"/>
    </row>
    <row r="34" spans="1:12" ht="15" customHeight="1">
      <c r="A34" s="6"/>
      <c r="B34" s="181"/>
      <c r="C34" s="181"/>
      <c r="D34" s="181"/>
      <c r="E34" s="181"/>
      <c r="F34" s="181"/>
      <c r="G34" s="152"/>
      <c r="H34" s="152"/>
      <c r="I34" s="152"/>
      <c r="J34" s="13"/>
      <c r="K34" s="34">
        <f>IF(J34&gt;0,E23/J34,"")</f>
      </c>
      <c r="L34" s="12"/>
    </row>
    <row r="35" spans="1:12" ht="15" customHeight="1">
      <c r="A35" s="6"/>
      <c r="B35" s="181"/>
      <c r="C35" s="181"/>
      <c r="D35" s="181"/>
      <c r="E35" s="181"/>
      <c r="F35" s="181"/>
      <c r="G35" s="152"/>
      <c r="H35" s="152"/>
      <c r="I35" s="152"/>
      <c r="J35" s="13"/>
      <c r="K35" s="34">
        <f>IF(J35&gt;0,E23/J35,"")</f>
      </c>
      <c r="L35" s="12"/>
    </row>
    <row r="36" spans="1:12" ht="15" customHeight="1">
      <c r="A36" s="6"/>
      <c r="B36" s="181"/>
      <c r="C36" s="181"/>
      <c r="D36" s="181"/>
      <c r="E36" s="181"/>
      <c r="F36" s="181"/>
      <c r="G36" s="152"/>
      <c r="H36" s="152"/>
      <c r="I36" s="152"/>
      <c r="J36" s="13"/>
      <c r="K36" s="34">
        <f>IF(J36&gt;0,E23/J36,"")</f>
      </c>
      <c r="L36" s="12"/>
    </row>
    <row r="37" spans="1:12" ht="16.5" customHeight="1">
      <c r="A37" s="3"/>
      <c r="B37" s="183" t="s">
        <v>122</v>
      </c>
      <c r="C37" s="183"/>
      <c r="D37" s="183"/>
      <c r="E37" s="183" t="s">
        <v>128</v>
      </c>
      <c r="F37" s="183"/>
      <c r="G37" s="183"/>
      <c r="H37" s="183"/>
      <c r="I37" s="183" t="s">
        <v>65</v>
      </c>
      <c r="J37" s="183"/>
      <c r="K37" s="183"/>
      <c r="L37" s="3"/>
    </row>
    <row r="38" spans="1:12" ht="84" customHeight="1">
      <c r="A38" s="3"/>
      <c r="B38" s="184"/>
      <c r="C38" s="184"/>
      <c r="D38" s="184"/>
      <c r="E38" s="184"/>
      <c r="F38" s="184"/>
      <c r="G38" s="184"/>
      <c r="H38" s="184"/>
      <c r="I38" s="185"/>
      <c r="J38" s="185"/>
      <c r="K38" s="185"/>
      <c r="L38" s="3"/>
    </row>
    <row r="39" spans="1:12" ht="7.5" customHeight="1">
      <c r="A39" s="3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3"/>
    </row>
    <row r="40" spans="1:13" s="36" customFormat="1" ht="268.5" customHeight="1">
      <c r="A40" s="35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35"/>
      <c r="M40"/>
    </row>
  </sheetData>
  <mergeCells count="83">
    <mergeCell ref="B39:K39"/>
    <mergeCell ref="B40:K40"/>
    <mergeCell ref="B37:D37"/>
    <mergeCell ref="E37:H37"/>
    <mergeCell ref="I37:K37"/>
    <mergeCell ref="B38:D38"/>
    <mergeCell ref="E38:H38"/>
    <mergeCell ref="I38:K38"/>
    <mergeCell ref="J30:K31"/>
    <mergeCell ref="B32:F32"/>
    <mergeCell ref="G32:K32"/>
    <mergeCell ref="B33:F36"/>
    <mergeCell ref="G33:I33"/>
    <mergeCell ref="G34:I34"/>
    <mergeCell ref="G35:I35"/>
    <mergeCell ref="G36:I36"/>
    <mergeCell ref="B30:B31"/>
    <mergeCell ref="C30:D31"/>
    <mergeCell ref="E30:F31"/>
    <mergeCell ref="G30:I31"/>
    <mergeCell ref="C29:D29"/>
    <mergeCell ref="E29:F29"/>
    <mergeCell ref="H29:I29"/>
    <mergeCell ref="J29:K29"/>
    <mergeCell ref="C28:D28"/>
    <mergeCell ref="E28:F28"/>
    <mergeCell ref="H28:I28"/>
    <mergeCell ref="J28:K28"/>
    <mergeCell ref="C27:D27"/>
    <mergeCell ref="E27:F27"/>
    <mergeCell ref="H27:I27"/>
    <mergeCell ref="J27:K27"/>
    <mergeCell ref="J23:K24"/>
    <mergeCell ref="B25:F25"/>
    <mergeCell ref="G25:K25"/>
    <mergeCell ref="C26:D26"/>
    <mergeCell ref="E26:F26"/>
    <mergeCell ref="H26:I26"/>
    <mergeCell ref="J26:K26"/>
    <mergeCell ref="B22:D22"/>
    <mergeCell ref="E22:F22"/>
    <mergeCell ref="G22:I22"/>
    <mergeCell ref="B23:D24"/>
    <mergeCell ref="E23:F24"/>
    <mergeCell ref="G23:I24"/>
    <mergeCell ref="G18:I18"/>
    <mergeCell ref="G19:I19"/>
    <mergeCell ref="G20:I20"/>
    <mergeCell ref="B21:D21"/>
    <mergeCell ref="E21:F21"/>
    <mergeCell ref="G21:I21"/>
    <mergeCell ref="G14:I14"/>
    <mergeCell ref="G15:I15"/>
    <mergeCell ref="G16:I16"/>
    <mergeCell ref="G17:I17"/>
    <mergeCell ref="B12:C12"/>
    <mergeCell ref="D12:E12"/>
    <mergeCell ref="G12:K12"/>
    <mergeCell ref="B13:F13"/>
    <mergeCell ref="G13:K13"/>
    <mergeCell ref="B10:C10"/>
    <mergeCell ref="D10:E10"/>
    <mergeCell ref="G10:K10"/>
    <mergeCell ref="B11:C11"/>
    <mergeCell ref="D11:E11"/>
    <mergeCell ref="G11:K11"/>
    <mergeCell ref="B8:C8"/>
    <mergeCell ref="D8:E8"/>
    <mergeCell ref="G8:K8"/>
    <mergeCell ref="B9:C9"/>
    <mergeCell ref="D9:E9"/>
    <mergeCell ref="G9:K9"/>
    <mergeCell ref="B6:C6"/>
    <mergeCell ref="D6:E6"/>
    <mergeCell ref="G6:K6"/>
    <mergeCell ref="B7:C7"/>
    <mergeCell ref="D7:E7"/>
    <mergeCell ref="G7:K7"/>
    <mergeCell ref="B2:K3"/>
    <mergeCell ref="C4:G4"/>
    <mergeCell ref="H4:K4"/>
    <mergeCell ref="D5:E5"/>
    <mergeCell ref="F5:K5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8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C1" sqref="C1"/>
    </sheetView>
  </sheetViews>
  <sheetFormatPr defaultColWidth="9.140625" defaultRowHeight="12.75"/>
  <cols>
    <col min="1" max="1" width="1.7109375" style="0" customWidth="1"/>
    <col min="2" max="2" width="5.28125" style="0" customWidth="1"/>
    <col min="3" max="3" width="7.421875" style="0" customWidth="1"/>
    <col min="4" max="4" width="3.421875" style="0" customWidth="1"/>
    <col min="5" max="5" width="3.7109375" style="0" customWidth="1"/>
    <col min="6" max="6" width="11.57421875" style="0" customWidth="1"/>
    <col min="7" max="7" width="76.28125" style="0" customWidth="1"/>
    <col min="8" max="8" width="15.421875" style="0" customWidth="1"/>
    <col min="9" max="14" width="0" style="0" hidden="1" customWidth="1"/>
    <col min="15" max="15" width="1.7109375" style="0" customWidth="1"/>
    <col min="16" max="246" width="11.57421875" style="0" customWidth="1"/>
    <col min="247" max="16384" width="12.57421875" style="0" customWidth="1"/>
  </cols>
  <sheetData>
    <row r="1" spans="1:256" s="2" customFormat="1" ht="29.25" customHeight="1">
      <c r="A1" s="37"/>
      <c r="B1" s="3"/>
      <c r="C1" s="3"/>
      <c r="D1" s="3"/>
      <c r="E1" s="3"/>
      <c r="F1" s="3"/>
      <c r="G1" s="38" t="s">
        <v>130</v>
      </c>
      <c r="H1" s="38"/>
      <c r="I1" s="38"/>
      <c r="J1" s="38"/>
      <c r="K1" s="38"/>
      <c r="L1" s="39"/>
      <c r="M1" s="39"/>
      <c r="N1" s="39"/>
      <c r="O1" s="39"/>
      <c r="P1"/>
      <c r="Q1"/>
      <c r="R1"/>
      <c r="S1"/>
      <c r="T1"/>
      <c r="U1"/>
      <c r="V1"/>
      <c r="W1"/>
      <c r="X1"/>
      <c r="Y1"/>
      <c r="Z1"/>
      <c r="IN1"/>
      <c r="IO1"/>
      <c r="IP1"/>
      <c r="IQ1"/>
      <c r="IR1"/>
      <c r="IS1"/>
      <c r="IT1"/>
      <c r="IU1"/>
      <c r="IV1"/>
    </row>
    <row r="2" spans="1:256" s="2" customFormat="1" ht="18.75" customHeight="1">
      <c r="A2" s="37"/>
      <c r="B2" s="40" t="s">
        <v>107</v>
      </c>
      <c r="C2" s="41"/>
      <c r="D2" s="188">
        <f>KrycíList!D6</f>
        <v>0</v>
      </c>
      <c r="E2" s="188"/>
      <c r="F2" s="188"/>
      <c r="G2" s="42" t="str">
        <f>KrycíList!C4</f>
        <v>rekonstrukce zpevněné plochy před zadním vstupem do MS K.Capka</v>
      </c>
      <c r="H2" s="43"/>
      <c r="I2" s="43"/>
      <c r="J2" s="43"/>
      <c r="K2" s="43"/>
      <c r="L2" s="44"/>
      <c r="M2" s="44"/>
      <c r="N2" s="44"/>
      <c r="O2" s="44" t="s">
        <v>0</v>
      </c>
      <c r="P2"/>
      <c r="Q2"/>
      <c r="R2"/>
      <c r="S2"/>
      <c r="T2"/>
      <c r="U2"/>
      <c r="V2"/>
      <c r="W2"/>
      <c r="X2"/>
      <c r="Y2"/>
      <c r="Z2"/>
      <c r="IN2"/>
      <c r="IO2"/>
      <c r="IP2"/>
      <c r="IQ2"/>
      <c r="IR2"/>
      <c r="IS2"/>
      <c r="IT2"/>
      <c r="IU2"/>
      <c r="IV2"/>
    </row>
    <row r="3" spans="1:256" s="2" customFormat="1" ht="14.25" customHeight="1">
      <c r="A3" s="37"/>
      <c r="B3" s="3"/>
      <c r="C3" s="3"/>
      <c r="D3" s="189">
        <f>KrycíList!C5</f>
        <v>0</v>
      </c>
      <c r="E3" s="189"/>
      <c r="F3" s="189"/>
      <c r="G3" s="45">
        <f>KrycíList!F5</f>
        <v>0</v>
      </c>
      <c r="H3" s="46">
        <f>KrycíList!D5</f>
        <v>0</v>
      </c>
      <c r="I3" s="46"/>
      <c r="J3" s="41"/>
      <c r="K3" s="47"/>
      <c r="L3" s="48"/>
      <c r="M3" s="48"/>
      <c r="N3" s="48"/>
      <c r="O3" s="49" t="s">
        <v>0</v>
      </c>
      <c r="P3"/>
      <c r="Q3"/>
      <c r="R3"/>
      <c r="S3"/>
      <c r="T3"/>
      <c r="U3"/>
      <c r="V3"/>
      <c r="W3"/>
      <c r="X3"/>
      <c r="Y3"/>
      <c r="Z3"/>
      <c r="IN3"/>
      <c r="IO3"/>
      <c r="IP3"/>
      <c r="IQ3"/>
      <c r="IR3"/>
      <c r="IS3"/>
      <c r="IT3"/>
      <c r="IU3"/>
      <c r="IV3"/>
    </row>
    <row r="4" spans="1:256" s="2" customFormat="1" ht="11.25" customHeight="1">
      <c r="A4" s="37"/>
      <c r="B4" s="50"/>
      <c r="C4" s="50"/>
      <c r="D4" s="51"/>
      <c r="E4" s="51"/>
      <c r="F4" s="51"/>
      <c r="G4" s="52">
        <f>KrycíList!H4</f>
        <v>0</v>
      </c>
      <c r="H4" s="51"/>
      <c r="I4" s="51"/>
      <c r="J4" s="53"/>
      <c r="K4" s="54"/>
      <c r="L4" s="55"/>
      <c r="M4" s="55"/>
      <c r="N4" s="55"/>
      <c r="O4" s="37" t="s">
        <v>0</v>
      </c>
      <c r="P4"/>
      <c r="Q4"/>
      <c r="R4"/>
      <c r="S4"/>
      <c r="T4"/>
      <c r="U4"/>
      <c r="V4"/>
      <c r="W4"/>
      <c r="X4"/>
      <c r="Y4"/>
      <c r="Z4"/>
      <c r="IN4"/>
      <c r="IO4"/>
      <c r="IP4"/>
      <c r="IQ4"/>
      <c r="IR4"/>
      <c r="IS4"/>
      <c r="IT4"/>
      <c r="IU4"/>
      <c r="IV4"/>
    </row>
    <row r="5" spans="1:245" s="61" customFormat="1" ht="21.75" customHeight="1">
      <c r="A5" s="37"/>
      <c r="B5" s="56" t="s">
        <v>51</v>
      </c>
      <c r="C5" s="56" t="s">
        <v>40</v>
      </c>
      <c r="D5" s="57" t="s">
        <v>34</v>
      </c>
      <c r="E5" s="56" t="s">
        <v>8</v>
      </c>
      <c r="F5" s="56" t="s">
        <v>140</v>
      </c>
      <c r="G5" s="56" t="s">
        <v>146</v>
      </c>
      <c r="H5" s="56" t="s">
        <v>48</v>
      </c>
      <c r="I5" s="56" t="s">
        <v>57</v>
      </c>
      <c r="J5" s="56" t="s">
        <v>126</v>
      </c>
      <c r="K5" s="58" t="s">
        <v>25</v>
      </c>
      <c r="L5" s="59" t="s">
        <v>135</v>
      </c>
      <c r="M5" s="59" t="s">
        <v>49</v>
      </c>
      <c r="N5" s="59" t="s">
        <v>50</v>
      </c>
      <c r="O5" s="60" t="s">
        <v>0</v>
      </c>
      <c r="IB5"/>
      <c r="IC5"/>
      <c r="ID5"/>
      <c r="IE5"/>
      <c r="IF5"/>
      <c r="IG5"/>
      <c r="IH5"/>
      <c r="II5"/>
      <c r="IJ5"/>
      <c r="IK5"/>
    </row>
    <row r="6" spans="1:15" ht="15" customHeight="1">
      <c r="A6" s="37"/>
      <c r="B6" s="62"/>
      <c r="C6" s="63"/>
      <c r="D6" s="64"/>
      <c r="E6" s="63"/>
      <c r="F6" s="65"/>
      <c r="G6" s="66"/>
      <c r="H6" s="67">
        <f aca="true" t="shared" si="0" ref="H6:N6">SUMIF($D8:$D18,"B",H8:H18)</f>
        <v>0</v>
      </c>
      <c r="I6" s="67">
        <f t="shared" si="0"/>
        <v>63245.233</v>
      </c>
      <c r="J6" s="67">
        <f t="shared" si="0"/>
        <v>263402.1213183942</v>
      </c>
      <c r="K6" s="67">
        <f t="shared" si="0"/>
        <v>0</v>
      </c>
      <c r="L6" s="67">
        <f t="shared" si="0"/>
        <v>0</v>
      </c>
      <c r="M6" s="68">
        <f t="shared" si="0"/>
        <v>232.96188573996383</v>
      </c>
      <c r="N6" s="68">
        <f t="shared" si="0"/>
        <v>95.27823999999998</v>
      </c>
      <c r="O6" s="37" t="s">
        <v>0</v>
      </c>
    </row>
    <row r="7" spans="1:15" ht="7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 customHeight="1">
      <c r="A8" s="37"/>
      <c r="B8" s="69" t="s">
        <v>13</v>
      </c>
      <c r="C8" s="70"/>
      <c r="D8" s="69" t="s">
        <v>1</v>
      </c>
      <c r="E8" s="70"/>
      <c r="F8" s="71"/>
      <c r="G8" s="72" t="s">
        <v>177</v>
      </c>
      <c r="H8" s="73"/>
      <c r="I8" s="74">
        <v>63245.233</v>
      </c>
      <c r="J8" s="74">
        <v>263402.1213183942</v>
      </c>
      <c r="K8" s="74"/>
      <c r="L8" s="74"/>
      <c r="M8" s="68">
        <v>232.96188573996383</v>
      </c>
      <c r="N8" s="68">
        <v>95.27823999999998</v>
      </c>
      <c r="O8" s="37"/>
    </row>
    <row r="9" spans="1:15" ht="13.5" customHeight="1">
      <c r="A9" s="37"/>
      <c r="B9" s="37"/>
      <c r="C9" s="75" t="s">
        <v>13</v>
      </c>
      <c r="D9" s="76" t="s">
        <v>2</v>
      </c>
      <c r="E9" s="77"/>
      <c r="F9" s="77" t="s">
        <v>24</v>
      </c>
      <c r="G9" s="78" t="s">
        <v>123</v>
      </c>
      <c r="H9" s="79"/>
      <c r="I9" s="80"/>
      <c r="J9" s="80">
        <v>34351.3335</v>
      </c>
      <c r="K9" s="80"/>
      <c r="L9" s="80"/>
      <c r="M9" s="81"/>
      <c r="N9" s="81"/>
      <c r="O9" s="37"/>
    </row>
    <row r="10" spans="2:15" ht="13.5" customHeight="1">
      <c r="B10" s="37"/>
      <c r="C10" s="75" t="s">
        <v>14</v>
      </c>
      <c r="D10" s="76" t="s">
        <v>2</v>
      </c>
      <c r="E10" s="77"/>
      <c r="F10" s="77" t="s">
        <v>24</v>
      </c>
      <c r="G10" s="78" t="s">
        <v>113</v>
      </c>
      <c r="H10" s="79"/>
      <c r="I10" s="80">
        <v>51547.1</v>
      </c>
      <c r="J10" s="80">
        <v>126331.684</v>
      </c>
      <c r="K10" s="80"/>
      <c r="L10" s="80"/>
      <c r="M10" s="81">
        <v>216.4956101999651</v>
      </c>
      <c r="N10" s="81"/>
      <c r="O10" s="37"/>
    </row>
    <row r="11" spans="2:15" ht="13.5" customHeight="1">
      <c r="B11" s="37"/>
      <c r="C11" s="75" t="s">
        <v>15</v>
      </c>
      <c r="D11" s="76" t="s">
        <v>2</v>
      </c>
      <c r="E11" s="77"/>
      <c r="F11" s="77" t="s">
        <v>24</v>
      </c>
      <c r="G11" s="78" t="s">
        <v>176</v>
      </c>
      <c r="H11" s="79"/>
      <c r="I11" s="80"/>
      <c r="J11" s="80">
        <v>21479.28</v>
      </c>
      <c r="K11" s="80"/>
      <c r="L11" s="80"/>
      <c r="M11" s="81"/>
      <c r="N11" s="81">
        <v>95.27823999999998</v>
      </c>
      <c r="O11" s="37"/>
    </row>
    <row r="12" spans="2:15" ht="13.5" customHeight="1">
      <c r="B12" s="37"/>
      <c r="C12" s="75" t="s">
        <v>16</v>
      </c>
      <c r="D12" s="76" t="s">
        <v>2</v>
      </c>
      <c r="E12" s="77"/>
      <c r="F12" s="77" t="s">
        <v>24</v>
      </c>
      <c r="G12" s="78" t="s">
        <v>156</v>
      </c>
      <c r="H12" s="79"/>
      <c r="I12" s="80"/>
      <c r="J12" s="80">
        <v>1021.8960000000001</v>
      </c>
      <c r="K12" s="80"/>
      <c r="L12" s="80"/>
      <c r="M12" s="81">
        <v>2.586573359999966</v>
      </c>
      <c r="N12" s="81"/>
      <c r="O12" s="37"/>
    </row>
    <row r="13" spans="2:15" ht="13.5" customHeight="1">
      <c r="B13" s="37"/>
      <c r="C13" s="75" t="s">
        <v>17</v>
      </c>
      <c r="D13" s="76" t="s">
        <v>2</v>
      </c>
      <c r="E13" s="77"/>
      <c r="F13" s="77" t="s">
        <v>24</v>
      </c>
      <c r="G13" s="78" t="s">
        <v>155</v>
      </c>
      <c r="H13" s="79"/>
      <c r="I13" s="80">
        <v>1514</v>
      </c>
      <c r="J13" s="80">
        <v>7956.58</v>
      </c>
      <c r="K13" s="80"/>
      <c r="L13" s="80"/>
      <c r="M13" s="81">
        <v>0.06513480000000843</v>
      </c>
      <c r="N13" s="81"/>
      <c r="O13" s="37"/>
    </row>
    <row r="14" spans="2:15" ht="13.5" customHeight="1">
      <c r="B14" s="37"/>
      <c r="C14" s="75" t="s">
        <v>18</v>
      </c>
      <c r="D14" s="76" t="s">
        <v>2</v>
      </c>
      <c r="E14" s="77"/>
      <c r="F14" s="77" t="s">
        <v>24</v>
      </c>
      <c r="G14" s="78" t="s">
        <v>171</v>
      </c>
      <c r="H14" s="79"/>
      <c r="I14" s="80"/>
      <c r="J14" s="80">
        <v>2750</v>
      </c>
      <c r="K14" s="80"/>
      <c r="L14" s="80"/>
      <c r="M14" s="81">
        <v>0.7435200000001992</v>
      </c>
      <c r="N14" s="81"/>
      <c r="O14" s="37"/>
    </row>
    <row r="15" spans="2:15" ht="13.5" customHeight="1">
      <c r="B15" s="37"/>
      <c r="C15" s="75" t="s">
        <v>19</v>
      </c>
      <c r="D15" s="76" t="s">
        <v>2</v>
      </c>
      <c r="E15" s="77"/>
      <c r="F15" s="77" t="s">
        <v>24</v>
      </c>
      <c r="G15" s="78" t="s">
        <v>179</v>
      </c>
      <c r="H15" s="79"/>
      <c r="I15" s="80">
        <v>10184.133</v>
      </c>
      <c r="J15" s="80">
        <v>10026.5</v>
      </c>
      <c r="K15" s="80"/>
      <c r="L15" s="80"/>
      <c r="M15" s="81">
        <v>13.071047379998538</v>
      </c>
      <c r="N15" s="81"/>
      <c r="O15" s="37"/>
    </row>
    <row r="16" spans="2:15" ht="13.5" customHeight="1">
      <c r="B16" s="37"/>
      <c r="C16" s="75" t="s">
        <v>20</v>
      </c>
      <c r="D16" s="76" t="s">
        <v>2</v>
      </c>
      <c r="E16" s="77"/>
      <c r="F16" s="77" t="s">
        <v>24</v>
      </c>
      <c r="G16" s="78" t="s">
        <v>147</v>
      </c>
      <c r="H16" s="79"/>
      <c r="I16" s="80"/>
      <c r="J16" s="80">
        <v>37273.90171839421</v>
      </c>
      <c r="K16" s="80"/>
      <c r="L16" s="80"/>
      <c r="M16" s="81"/>
      <c r="N16" s="81"/>
      <c r="O16" s="37"/>
    </row>
    <row r="17" spans="2:15" ht="13.5" customHeight="1">
      <c r="B17" s="37"/>
      <c r="C17" s="75" t="s">
        <v>23</v>
      </c>
      <c r="D17" s="76" t="s">
        <v>2</v>
      </c>
      <c r="E17" s="77"/>
      <c r="F17" s="77" t="s">
        <v>28</v>
      </c>
      <c r="G17" s="78" t="s">
        <v>182</v>
      </c>
      <c r="H17" s="79"/>
      <c r="I17" s="80"/>
      <c r="J17" s="80">
        <v>22210.946099999997</v>
      </c>
      <c r="K17" s="80"/>
      <c r="L17" s="80"/>
      <c r="M17" s="81"/>
      <c r="N17" s="81"/>
      <c r="O17" s="37"/>
    </row>
    <row r="18" spans="1:15" ht="7.5" customHeight="1">
      <c r="A18" s="37" t="s">
        <v>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</sheetData>
  <mergeCells count="2">
    <mergeCell ref="D2:F2"/>
    <mergeCell ref="D3:F3"/>
  </mergeCells>
  <printOptions/>
  <pageMargins left="0.7875" right="0.7875" top="0.6590277777777778" bottom="0.4618055555555556" header="0.39375" footer="0.19652777777777777"/>
  <pageSetup horizontalDpi="300" verticalDpi="300" orientation="portrait" paperSize="9" scale="65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102"/>
  <sheetViews>
    <sheetView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2" sqref="B2"/>
    </sheetView>
  </sheetViews>
  <sheetFormatPr defaultColWidth="9.14062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82" customWidth="1"/>
    <col min="10" max="10" width="11.7109375" style="2" customWidth="1"/>
    <col min="11" max="11" width="15.421875" style="2" customWidth="1"/>
    <col min="12" max="15" width="0" style="83" hidden="1" customWidth="1"/>
    <col min="16" max="16" width="0" style="84" hidden="1" customWidth="1"/>
    <col min="17" max="19" width="0" style="2" hidden="1" customWidth="1"/>
    <col min="20" max="21" width="0" style="85" hidden="1" customWidth="1"/>
    <col min="22" max="22" width="1.57421875" style="2" customWidth="1"/>
    <col min="23" max="243" width="11.57421875" style="2" customWidth="1"/>
    <col min="244" max="254" width="11.57421875" style="0" customWidth="1"/>
    <col min="255" max="16384" width="12.57421875" style="0" customWidth="1"/>
  </cols>
  <sheetData>
    <row r="1" spans="1:253" s="36" customFormat="1" ht="12.75" customHeight="1" hidden="1">
      <c r="A1" s="86" t="s">
        <v>32</v>
      </c>
      <c r="B1" s="87" t="s">
        <v>51</v>
      </c>
      <c r="C1" s="87" t="s">
        <v>40</v>
      </c>
      <c r="D1" s="87" t="s">
        <v>34</v>
      </c>
      <c r="E1" s="87" t="s">
        <v>109</v>
      </c>
      <c r="F1" s="87" t="s">
        <v>140</v>
      </c>
      <c r="G1" s="87" t="s">
        <v>39</v>
      </c>
      <c r="H1" s="87" t="s">
        <v>151</v>
      </c>
      <c r="I1" s="87" t="s">
        <v>9</v>
      </c>
      <c r="J1" s="87" t="s">
        <v>141</v>
      </c>
      <c r="K1" s="87" t="s">
        <v>120</v>
      </c>
      <c r="L1" s="88" t="s">
        <v>57</v>
      </c>
      <c r="M1" s="88" t="s">
        <v>126</v>
      </c>
      <c r="N1" s="88" t="s">
        <v>25</v>
      </c>
      <c r="O1" s="88" t="s">
        <v>135</v>
      </c>
      <c r="P1" s="89" t="s">
        <v>132</v>
      </c>
      <c r="Q1" s="87" t="s">
        <v>133</v>
      </c>
      <c r="R1" s="87" t="s">
        <v>121</v>
      </c>
      <c r="S1" s="87" t="s">
        <v>35</v>
      </c>
      <c r="T1" s="87" t="s">
        <v>36</v>
      </c>
      <c r="U1" s="87" t="s">
        <v>150</v>
      </c>
      <c r="IJ1"/>
      <c r="IK1"/>
      <c r="IL1"/>
      <c r="IM1"/>
      <c r="IN1"/>
      <c r="IO1"/>
      <c r="IP1"/>
      <c r="IQ1"/>
      <c r="IR1"/>
      <c r="IS1"/>
    </row>
    <row r="2" spans="1:22" ht="29.25" customHeight="1">
      <c r="A2" s="90"/>
      <c r="B2" s="3"/>
      <c r="C2" s="3"/>
      <c r="D2" s="3"/>
      <c r="E2" s="3"/>
      <c r="F2" s="3"/>
      <c r="G2" s="38" t="s">
        <v>166</v>
      </c>
      <c r="H2" s="38"/>
      <c r="I2" s="38"/>
      <c r="J2" s="38"/>
      <c r="K2" s="38"/>
      <c r="L2" s="39"/>
      <c r="M2" s="39"/>
      <c r="N2" s="39"/>
      <c r="O2" s="39"/>
      <c r="P2" s="39"/>
      <c r="Q2" s="39"/>
      <c r="R2" s="39"/>
      <c r="S2" s="39"/>
      <c r="T2" s="91"/>
      <c r="U2" s="91"/>
      <c r="V2" s="3"/>
    </row>
    <row r="3" spans="1:22" ht="18.75" customHeight="1">
      <c r="A3" s="3"/>
      <c r="B3" s="40" t="s">
        <v>107</v>
      </c>
      <c r="C3" s="41"/>
      <c r="D3" s="188">
        <f>KrycíList!D6</f>
        <v>0</v>
      </c>
      <c r="E3" s="188"/>
      <c r="F3" s="188"/>
      <c r="G3" s="190" t="str">
        <f>KrycíList!C4</f>
        <v>rekonstrukce zpevněné plochy před zadním vstupem do MS K.Capka</v>
      </c>
      <c r="H3" s="190"/>
      <c r="I3" s="190"/>
      <c r="J3" s="190"/>
      <c r="K3" s="190"/>
      <c r="L3" s="44"/>
      <c r="M3" s="44"/>
      <c r="N3" s="44"/>
      <c r="O3" s="37"/>
      <c r="P3" s="37"/>
      <c r="Q3" s="37"/>
      <c r="R3" s="37"/>
      <c r="S3" s="37"/>
      <c r="T3" s="37"/>
      <c r="U3" s="37"/>
      <c r="V3" s="41"/>
    </row>
    <row r="4" spans="1:22" ht="14.25" customHeight="1">
      <c r="A4" s="3"/>
      <c r="B4" s="3"/>
      <c r="C4" s="3"/>
      <c r="D4" s="189">
        <f>KrycíList!C5</f>
        <v>0</v>
      </c>
      <c r="E4" s="189"/>
      <c r="F4" s="189"/>
      <c r="G4" s="45">
        <f>KrycíList!F5</f>
        <v>0</v>
      </c>
      <c r="H4" s="191">
        <f>KrycíList!D5</f>
        <v>0</v>
      </c>
      <c r="I4" s="191"/>
      <c r="J4" s="41"/>
      <c r="K4" s="47"/>
      <c r="L4" s="48"/>
      <c r="M4" s="48"/>
      <c r="N4" s="48"/>
      <c r="O4" s="48"/>
      <c r="P4" s="48"/>
      <c r="Q4" s="48"/>
      <c r="R4" s="48"/>
      <c r="S4" s="48"/>
      <c r="T4" s="92"/>
      <c r="U4" s="92"/>
      <c r="V4" s="3"/>
    </row>
    <row r="5" spans="1:22" ht="11.25" customHeight="1">
      <c r="A5" s="3"/>
      <c r="B5" s="50"/>
      <c r="C5" s="50"/>
      <c r="D5" s="51"/>
      <c r="E5" s="51"/>
      <c r="F5" s="51"/>
      <c r="G5" s="93">
        <f>KrycíList!H4</f>
        <v>0</v>
      </c>
      <c r="H5" s="51"/>
      <c r="I5" s="51"/>
      <c r="J5" s="53"/>
      <c r="K5" s="54"/>
      <c r="L5" s="55"/>
      <c r="M5" s="55"/>
      <c r="N5" s="55"/>
      <c r="O5" s="55"/>
      <c r="P5" s="55"/>
      <c r="Q5" s="55"/>
      <c r="R5" s="55"/>
      <c r="S5" s="55"/>
      <c r="T5" s="55"/>
      <c r="U5" s="55"/>
      <c r="V5" s="3" t="s">
        <v>0</v>
      </c>
    </row>
    <row r="6" spans="1:253" s="61" customFormat="1" ht="21.75" customHeight="1">
      <c r="A6" s="60"/>
      <c r="B6" s="56" t="s">
        <v>51</v>
      </c>
      <c r="C6" s="56" t="s">
        <v>40</v>
      </c>
      <c r="D6" s="57" t="s">
        <v>34</v>
      </c>
      <c r="E6" s="56" t="s">
        <v>8</v>
      </c>
      <c r="F6" s="56" t="s">
        <v>140</v>
      </c>
      <c r="G6" s="56" t="s">
        <v>146</v>
      </c>
      <c r="H6" s="56" t="s">
        <v>145</v>
      </c>
      <c r="I6" s="56" t="s">
        <v>9</v>
      </c>
      <c r="J6" s="56" t="s">
        <v>41</v>
      </c>
      <c r="K6" s="58" t="s">
        <v>119</v>
      </c>
      <c r="L6" s="59" t="s">
        <v>57</v>
      </c>
      <c r="M6" s="59" t="s">
        <v>126</v>
      </c>
      <c r="N6" s="59" t="s">
        <v>25</v>
      </c>
      <c r="O6" s="59" t="s">
        <v>135</v>
      </c>
      <c r="P6" s="59" t="s">
        <v>104</v>
      </c>
      <c r="Q6" s="59" t="s">
        <v>105</v>
      </c>
      <c r="R6" s="59" t="s">
        <v>59</v>
      </c>
      <c r="S6" s="59" t="s">
        <v>58</v>
      </c>
      <c r="T6" s="59" t="s">
        <v>36</v>
      </c>
      <c r="U6" s="59" t="s">
        <v>150</v>
      </c>
      <c r="V6" s="60"/>
      <c r="IJ6"/>
      <c r="IK6"/>
      <c r="IL6"/>
      <c r="IM6"/>
      <c r="IN6"/>
      <c r="IO6"/>
      <c r="IP6"/>
      <c r="IQ6"/>
      <c r="IR6"/>
      <c r="IS6"/>
    </row>
    <row r="7" spans="1:22" ht="14.25" customHeight="1">
      <c r="A7" s="3"/>
      <c r="B7" s="94"/>
      <c r="C7" s="94"/>
      <c r="D7" s="95">
        <f>KrycíList!C8</f>
        <v>0</v>
      </c>
      <c r="E7" s="95"/>
      <c r="F7" s="95"/>
      <c r="G7" s="96"/>
      <c r="H7" s="95"/>
      <c r="I7" s="95"/>
      <c r="J7" s="97"/>
      <c r="K7" s="98">
        <f aca="true" t="shared" si="0" ref="K7:S7">SUMIF($D9:$D104,"B",K9:K104)</f>
        <v>0</v>
      </c>
      <c r="L7" s="99">
        <f t="shared" si="0"/>
        <v>0</v>
      </c>
      <c r="M7" s="99">
        <f t="shared" si="0"/>
        <v>0</v>
      </c>
      <c r="N7" s="99">
        <f t="shared" si="0"/>
        <v>0</v>
      </c>
      <c r="O7" s="99">
        <f t="shared" si="0"/>
        <v>0</v>
      </c>
      <c r="P7" s="100">
        <f t="shared" si="0"/>
        <v>232.9618822399638</v>
      </c>
      <c r="Q7" s="100">
        <f t="shared" si="0"/>
        <v>95.27823999999998</v>
      </c>
      <c r="R7" s="100">
        <f t="shared" si="0"/>
        <v>397.45978543862765</v>
      </c>
      <c r="S7" s="99">
        <f t="shared" si="0"/>
        <v>42070.47980327097</v>
      </c>
      <c r="T7" s="101">
        <f>ROUNDUP(SUMIF($D9:$D104,"B",T9:T104),1)</f>
        <v>0</v>
      </c>
      <c r="U7" s="101">
        <f>ROUNDUP(K7+T7,1)</f>
        <v>0</v>
      </c>
      <c r="V7" s="3"/>
    </row>
    <row r="8" spans="1:22" ht="8.25" customHeight="1">
      <c r="A8" s="3"/>
      <c r="B8" s="3"/>
      <c r="C8" s="3"/>
      <c r="D8" s="3"/>
      <c r="E8" s="3"/>
      <c r="F8" s="3"/>
      <c r="G8" s="3"/>
      <c r="H8" s="3"/>
      <c r="I8" s="102"/>
      <c r="J8" s="3"/>
      <c r="K8" s="3"/>
      <c r="L8" s="39"/>
      <c r="M8" s="39"/>
      <c r="N8" s="39"/>
      <c r="O8" s="39"/>
      <c r="P8" s="39"/>
      <c r="Q8" s="39"/>
      <c r="R8" s="39"/>
      <c r="S8" s="39"/>
      <c r="T8" s="91"/>
      <c r="U8" s="91"/>
      <c r="V8" s="3"/>
    </row>
    <row r="9" spans="1:22" ht="15">
      <c r="A9" s="3"/>
      <c r="B9" s="103" t="s">
        <v>13</v>
      </c>
      <c r="C9" s="70"/>
      <c r="D9" s="69" t="s">
        <v>1</v>
      </c>
      <c r="E9" s="70"/>
      <c r="F9" s="71"/>
      <c r="G9" s="72" t="s">
        <v>177</v>
      </c>
      <c r="H9" s="70"/>
      <c r="I9" s="69"/>
      <c r="J9" s="70"/>
      <c r="K9" s="67">
        <f aca="true" t="shared" si="1" ref="K9:T9">SUMIF($D10:$D102,"O",K10:K102)</f>
        <v>0</v>
      </c>
      <c r="L9" s="74">
        <f t="shared" si="1"/>
        <v>0</v>
      </c>
      <c r="M9" s="74">
        <f t="shared" si="1"/>
        <v>0</v>
      </c>
      <c r="N9" s="74">
        <f t="shared" si="1"/>
        <v>0</v>
      </c>
      <c r="O9" s="74">
        <f t="shared" si="1"/>
        <v>0</v>
      </c>
      <c r="P9" s="68">
        <f t="shared" si="1"/>
        <v>232.9618822399638</v>
      </c>
      <c r="Q9" s="68">
        <f t="shared" si="1"/>
        <v>95.27823999999998</v>
      </c>
      <c r="R9" s="68">
        <f t="shared" si="1"/>
        <v>397.45978543862765</v>
      </c>
      <c r="S9" s="74">
        <f t="shared" si="1"/>
        <v>42070.47980327097</v>
      </c>
      <c r="T9" s="104">
        <f t="shared" si="1"/>
        <v>0</v>
      </c>
      <c r="U9" s="104">
        <f>K9+T9</f>
        <v>0</v>
      </c>
      <c r="V9" s="105"/>
    </row>
    <row r="10" spans="1:22" ht="12.75" outlineLevel="1">
      <c r="A10" s="3"/>
      <c r="B10" s="106"/>
      <c r="C10" s="75" t="s">
        <v>13</v>
      </c>
      <c r="D10" s="76" t="s">
        <v>2</v>
      </c>
      <c r="E10" s="77"/>
      <c r="F10" s="77" t="s">
        <v>24</v>
      </c>
      <c r="G10" s="78" t="s">
        <v>123</v>
      </c>
      <c r="H10" s="77"/>
      <c r="I10" s="76"/>
      <c r="J10" s="77"/>
      <c r="K10" s="107">
        <f>SUBTOTAL(9,K11:K22)</f>
        <v>0</v>
      </c>
      <c r="L10" s="80">
        <f>SUBTOTAL(9,L11:L22)</f>
        <v>0</v>
      </c>
      <c r="M10" s="80">
        <f>SUBTOTAL(9,M11:M22)</f>
        <v>0</v>
      </c>
      <c r="N10" s="80">
        <f>SUBTOTAL(9,N11:N22)</f>
        <v>0</v>
      </c>
      <c r="O10" s="80">
        <f>SUBTOTAL(9,O11:O22)</f>
        <v>0</v>
      </c>
      <c r="P10" s="81">
        <f>SUMPRODUCT(P11:P22,$H11:$H22)</f>
        <v>0</v>
      </c>
      <c r="Q10" s="81">
        <f>SUMPRODUCT(Q11:Q22,$H11:$H22)</f>
        <v>0</v>
      </c>
      <c r="R10" s="81">
        <f>SUMPRODUCT(R11:R22,$H11:$H22)</f>
        <v>0</v>
      </c>
      <c r="S10" s="80">
        <f>SUMPRODUCT(S11:S22,$H11:$H22)</f>
        <v>0</v>
      </c>
      <c r="T10" s="108">
        <f>SUMPRODUCT(T11:T22,$K11:$K22)/100</f>
        <v>0</v>
      </c>
      <c r="U10" s="108">
        <f>K10+T10</f>
        <v>0</v>
      </c>
      <c r="V10" s="105"/>
    </row>
    <row r="11" spans="1:22" ht="12.75" outlineLevel="2">
      <c r="A11" s="3"/>
      <c r="B11" s="116"/>
      <c r="C11" s="117"/>
      <c r="D11" s="118"/>
      <c r="E11" s="119" t="s">
        <v>173</v>
      </c>
      <c r="F11" s="120"/>
      <c r="G11" s="121"/>
      <c r="H11" s="120"/>
      <c r="I11" s="118"/>
      <c r="J11" s="120"/>
      <c r="K11" s="122"/>
      <c r="L11" s="123"/>
      <c r="M11" s="123"/>
      <c r="N11" s="123"/>
      <c r="O11" s="123"/>
      <c r="P11" s="124"/>
      <c r="Q11" s="124"/>
      <c r="R11" s="124"/>
      <c r="S11" s="124"/>
      <c r="T11" s="125"/>
      <c r="U11" s="125"/>
      <c r="V11" s="105"/>
    </row>
    <row r="12" spans="1:22" ht="12.75" outlineLevel="2">
      <c r="A12" s="3"/>
      <c r="B12" s="105"/>
      <c r="C12" s="105"/>
      <c r="D12" s="126" t="s">
        <v>3</v>
      </c>
      <c r="E12" s="127">
        <v>1</v>
      </c>
      <c r="F12" s="128" t="s">
        <v>73</v>
      </c>
      <c r="G12" s="129" t="s">
        <v>205</v>
      </c>
      <c r="H12" s="130">
        <v>63.445</v>
      </c>
      <c r="I12" s="131" t="s">
        <v>11</v>
      </c>
      <c r="J12" s="132"/>
      <c r="K12" s="133">
        <f>H12*J12</f>
        <v>0</v>
      </c>
      <c r="L12" s="134">
        <f>IF(D12="S",K12,"")</f>
      </c>
      <c r="M12" s="135">
        <f>IF(OR(D12="P",D12="U"),K12,"")</f>
        <v>0</v>
      </c>
      <c r="N12" s="135">
        <f>IF(D12="H",K12,"")</f>
      </c>
      <c r="O12" s="135">
        <f>IF(D12="V",K12,"")</f>
      </c>
      <c r="P12" s="136">
        <v>0</v>
      </c>
      <c r="Q12" s="136">
        <v>0</v>
      </c>
      <c r="R12" s="136">
        <v>0</v>
      </c>
      <c r="S12" s="132">
        <v>0</v>
      </c>
      <c r="T12" s="137">
        <v>21</v>
      </c>
      <c r="U12" s="138">
        <f>K12*(T12+100)/100</f>
        <v>0</v>
      </c>
      <c r="V12" s="139"/>
    </row>
    <row r="13" spans="1:253" s="36" customFormat="1" ht="10.5" customHeight="1" outlineLevel="3">
      <c r="A13" s="35"/>
      <c r="B13" s="140"/>
      <c r="C13" s="140"/>
      <c r="D13" s="140"/>
      <c r="E13" s="140"/>
      <c r="F13" s="140"/>
      <c r="G13" s="140" t="s">
        <v>118</v>
      </c>
      <c r="H13" s="141">
        <v>63.445</v>
      </c>
      <c r="I13" s="142"/>
      <c r="J13" s="140"/>
      <c r="K13" s="140"/>
      <c r="L13" s="143"/>
      <c r="M13" s="143"/>
      <c r="N13" s="143"/>
      <c r="O13" s="143"/>
      <c r="P13" s="143"/>
      <c r="Q13" s="143"/>
      <c r="R13" s="143"/>
      <c r="S13" s="143"/>
      <c r="T13" s="144"/>
      <c r="U13" s="144"/>
      <c r="V13" s="140"/>
      <c r="IJ13"/>
      <c r="IK13"/>
      <c r="IL13"/>
      <c r="IM13"/>
      <c r="IN13"/>
      <c r="IO13"/>
      <c r="IP13"/>
      <c r="IQ13"/>
      <c r="IR13"/>
      <c r="IS13"/>
    </row>
    <row r="14" spans="1:22" ht="25.5" outlineLevel="2">
      <c r="A14" s="3"/>
      <c r="B14" s="105"/>
      <c r="C14" s="105"/>
      <c r="D14" s="126" t="s">
        <v>3</v>
      </c>
      <c r="E14" s="127">
        <v>2</v>
      </c>
      <c r="F14" s="128" t="s">
        <v>74</v>
      </c>
      <c r="G14" s="129" t="s">
        <v>211</v>
      </c>
      <c r="H14" s="130">
        <v>18</v>
      </c>
      <c r="I14" s="131" t="s">
        <v>6</v>
      </c>
      <c r="J14" s="132"/>
      <c r="K14" s="133">
        <f>H14*J14</f>
        <v>0</v>
      </c>
      <c r="L14" s="134">
        <f>IF(D14="S",K14,"")</f>
      </c>
      <c r="M14" s="135">
        <f>IF(OR(D14="P",D14="U"),K14,"")</f>
        <v>0</v>
      </c>
      <c r="N14" s="135">
        <f>IF(D14="H",K14,"")</f>
      </c>
      <c r="O14" s="135">
        <f>IF(D14="V",K14,"")</f>
      </c>
      <c r="P14" s="136">
        <v>0</v>
      </c>
      <c r="Q14" s="136">
        <v>0</v>
      </c>
      <c r="R14" s="136">
        <v>0</v>
      </c>
      <c r="S14" s="132">
        <v>0</v>
      </c>
      <c r="T14" s="137">
        <v>21</v>
      </c>
      <c r="U14" s="138">
        <f>K14*(T14+100)/100</f>
        <v>0</v>
      </c>
      <c r="V14" s="139"/>
    </row>
    <row r="15" spans="1:22" s="36" customFormat="1" ht="10.5" customHeight="1" outlineLevel="3">
      <c r="A15" s="35"/>
      <c r="B15" s="140"/>
      <c r="C15" s="140"/>
      <c r="D15" s="140"/>
      <c r="E15" s="140"/>
      <c r="F15" s="140"/>
      <c r="G15" s="140" t="s">
        <v>197</v>
      </c>
      <c r="H15" s="141">
        <v>0</v>
      </c>
      <c r="I15" s="142"/>
      <c r="J15" s="140"/>
      <c r="K15" s="140"/>
      <c r="L15" s="143"/>
      <c r="M15" s="143"/>
      <c r="N15" s="143"/>
      <c r="O15" s="143"/>
      <c r="P15" s="143"/>
      <c r="Q15" s="143"/>
      <c r="R15" s="143"/>
      <c r="S15" s="143"/>
      <c r="T15" s="144"/>
      <c r="U15" s="144"/>
      <c r="V15" s="140"/>
    </row>
    <row r="16" spans="1:22" s="36" customFormat="1" ht="10.5" customHeight="1" outlineLevel="3">
      <c r="A16" s="35"/>
      <c r="B16" s="140"/>
      <c r="C16" s="140"/>
      <c r="D16" s="140"/>
      <c r="E16" s="140"/>
      <c r="F16" s="140"/>
      <c r="G16" s="140" t="s">
        <v>33</v>
      </c>
      <c r="H16" s="141">
        <v>18</v>
      </c>
      <c r="I16" s="142"/>
      <c r="J16" s="140"/>
      <c r="K16" s="140"/>
      <c r="L16" s="143"/>
      <c r="M16" s="143"/>
      <c r="N16" s="143"/>
      <c r="O16" s="143"/>
      <c r="P16" s="143"/>
      <c r="Q16" s="143"/>
      <c r="R16" s="143"/>
      <c r="S16" s="143"/>
      <c r="T16" s="144"/>
      <c r="U16" s="144"/>
      <c r="V16" s="140"/>
    </row>
    <row r="17" spans="1:22" ht="12.75" outlineLevel="2">
      <c r="A17" s="3"/>
      <c r="B17" s="105"/>
      <c r="C17" s="105"/>
      <c r="D17" s="126" t="s">
        <v>3</v>
      </c>
      <c r="E17" s="127">
        <v>3</v>
      </c>
      <c r="F17" s="128" t="s">
        <v>75</v>
      </c>
      <c r="G17" s="129" t="s">
        <v>200</v>
      </c>
      <c r="H17" s="130">
        <v>65.335</v>
      </c>
      <c r="I17" s="131" t="s">
        <v>11</v>
      </c>
      <c r="J17" s="132"/>
      <c r="K17" s="133">
        <f>H17*J17</f>
        <v>0</v>
      </c>
      <c r="L17" s="134">
        <f>IF(D17="S",K17,"")</f>
      </c>
      <c r="M17" s="135">
        <f>IF(OR(D17="P",D17="U"),K17,"")</f>
        <v>0</v>
      </c>
      <c r="N17" s="135">
        <f>IF(D17="H",K17,"")</f>
      </c>
      <c r="O17" s="135">
        <f>IF(D17="V",K17,"")</f>
      </c>
      <c r="P17" s="136">
        <v>0</v>
      </c>
      <c r="Q17" s="136">
        <v>0</v>
      </c>
      <c r="R17" s="136">
        <v>0</v>
      </c>
      <c r="S17" s="132">
        <v>0</v>
      </c>
      <c r="T17" s="137">
        <v>21</v>
      </c>
      <c r="U17" s="138">
        <f>K17*(T17+100)/100</f>
        <v>0</v>
      </c>
      <c r="V17" s="139"/>
    </row>
    <row r="18" spans="1:22" s="36" customFormat="1" ht="10.5" customHeight="1" outlineLevel="3">
      <c r="A18" s="35"/>
      <c r="B18" s="140"/>
      <c r="C18" s="140"/>
      <c r="D18" s="140"/>
      <c r="E18" s="140"/>
      <c r="F18" s="140"/>
      <c r="G18" s="140" t="s">
        <v>138</v>
      </c>
      <c r="H18" s="141">
        <v>65.335</v>
      </c>
      <c r="I18" s="142"/>
      <c r="J18" s="140"/>
      <c r="K18" s="140"/>
      <c r="L18" s="143"/>
      <c r="M18" s="143"/>
      <c r="N18" s="143"/>
      <c r="O18" s="143"/>
      <c r="P18" s="143"/>
      <c r="Q18" s="143"/>
      <c r="R18" s="143"/>
      <c r="S18" s="143"/>
      <c r="T18" s="144"/>
      <c r="U18" s="144"/>
      <c r="V18" s="140"/>
    </row>
    <row r="19" spans="1:22" ht="12.75" outlineLevel="2">
      <c r="A19" s="3"/>
      <c r="B19" s="105"/>
      <c r="C19" s="105"/>
      <c r="D19" s="126" t="s">
        <v>3</v>
      </c>
      <c r="E19" s="127">
        <v>4</v>
      </c>
      <c r="F19" s="128" t="s">
        <v>76</v>
      </c>
      <c r="G19" s="129" t="s">
        <v>174</v>
      </c>
      <c r="H19" s="130">
        <v>65.335</v>
      </c>
      <c r="I19" s="131" t="s">
        <v>11</v>
      </c>
      <c r="J19" s="132"/>
      <c r="K19" s="133">
        <f>H19*J19</f>
        <v>0</v>
      </c>
      <c r="L19" s="134">
        <f>IF(D19="S",K19,"")</f>
      </c>
      <c r="M19" s="135">
        <f>IF(OR(D19="P",D19="U"),K19,"")</f>
        <v>0</v>
      </c>
      <c r="N19" s="135">
        <f>IF(D19="H",K19,"")</f>
      </c>
      <c r="O19" s="135">
        <f>IF(D19="V",K19,"")</f>
      </c>
      <c r="P19" s="136">
        <v>0</v>
      </c>
      <c r="Q19" s="136">
        <v>0</v>
      </c>
      <c r="R19" s="136">
        <v>0</v>
      </c>
      <c r="S19" s="132">
        <v>0</v>
      </c>
      <c r="T19" s="137">
        <v>21</v>
      </c>
      <c r="U19" s="138">
        <f>K19*(T19+100)/100</f>
        <v>0</v>
      </c>
      <c r="V19" s="139"/>
    </row>
    <row r="20" spans="1:22" ht="12.75" outlineLevel="2">
      <c r="A20" s="3"/>
      <c r="B20" s="105"/>
      <c r="C20" s="105"/>
      <c r="D20" s="126" t="s">
        <v>3</v>
      </c>
      <c r="E20" s="127">
        <v>5</v>
      </c>
      <c r="F20" s="128" t="s">
        <v>78</v>
      </c>
      <c r="G20" s="129" t="s">
        <v>196</v>
      </c>
      <c r="H20" s="130">
        <v>253.78</v>
      </c>
      <c r="I20" s="131" t="s">
        <v>10</v>
      </c>
      <c r="J20" s="132"/>
      <c r="K20" s="133">
        <f>H20*J20</f>
        <v>0</v>
      </c>
      <c r="L20" s="134">
        <f>IF(D20="S",K20,"")</f>
      </c>
      <c r="M20" s="135">
        <f>IF(OR(D20="P",D20="U"),K20,"")</f>
        <v>0</v>
      </c>
      <c r="N20" s="135">
        <f>IF(D20="H",K20,"")</f>
      </c>
      <c r="O20" s="135">
        <f>IF(D20="V",K20,"")</f>
      </c>
      <c r="P20" s="136">
        <v>0</v>
      </c>
      <c r="Q20" s="136">
        <v>0</v>
      </c>
      <c r="R20" s="136">
        <v>0</v>
      </c>
      <c r="S20" s="132">
        <v>0</v>
      </c>
      <c r="T20" s="137">
        <v>21</v>
      </c>
      <c r="U20" s="138">
        <f>K20*(T20+100)/100</f>
        <v>0</v>
      </c>
      <c r="V20" s="139"/>
    </row>
    <row r="21" spans="1:22" ht="12.75" outlineLevel="2">
      <c r="A21" s="3"/>
      <c r="B21" s="105"/>
      <c r="C21" s="105"/>
      <c r="D21" s="126" t="s">
        <v>3</v>
      </c>
      <c r="E21" s="127">
        <v>6</v>
      </c>
      <c r="F21" s="128" t="s">
        <v>77</v>
      </c>
      <c r="G21" s="129" t="s">
        <v>202</v>
      </c>
      <c r="H21" s="130">
        <v>117.603</v>
      </c>
      <c r="I21" s="131" t="s">
        <v>7</v>
      </c>
      <c r="J21" s="132"/>
      <c r="K21" s="133">
        <f>H21*J21</f>
        <v>0</v>
      </c>
      <c r="L21" s="134">
        <f>IF(D21="S",K21,"")</f>
      </c>
      <c r="M21" s="135">
        <f>IF(OR(D21="P",D21="U"),K21,"")</f>
        <v>0</v>
      </c>
      <c r="N21" s="135">
        <f>IF(D21="H",K21,"")</f>
      </c>
      <c r="O21" s="135">
        <f>IF(D21="V",K21,"")</f>
      </c>
      <c r="P21" s="136">
        <v>0</v>
      </c>
      <c r="Q21" s="136">
        <v>0</v>
      </c>
      <c r="R21" s="136">
        <v>0</v>
      </c>
      <c r="S21" s="132">
        <v>0</v>
      </c>
      <c r="T21" s="137">
        <v>21</v>
      </c>
      <c r="U21" s="138">
        <f>K21*(T21+100)/100</f>
        <v>0</v>
      </c>
      <c r="V21" s="139"/>
    </row>
    <row r="22" spans="1:22" s="36" customFormat="1" ht="10.5" customHeight="1" outlineLevel="3">
      <c r="A22" s="35"/>
      <c r="B22" s="140"/>
      <c r="C22" s="140"/>
      <c r="D22" s="140"/>
      <c r="E22" s="140"/>
      <c r="F22" s="140"/>
      <c r="G22" s="140" t="s">
        <v>111</v>
      </c>
      <c r="H22" s="141">
        <v>117.603</v>
      </c>
      <c r="I22" s="142"/>
      <c r="J22" s="140"/>
      <c r="K22" s="140"/>
      <c r="L22" s="143"/>
      <c r="M22" s="143"/>
      <c r="N22" s="143"/>
      <c r="O22" s="143"/>
      <c r="P22" s="143"/>
      <c r="Q22" s="143"/>
      <c r="R22" s="143"/>
      <c r="S22" s="143"/>
      <c r="T22" s="144"/>
      <c r="U22" s="144"/>
      <c r="V22" s="140"/>
    </row>
    <row r="23" spans="1:22" ht="12.75" outlineLevel="1">
      <c r="A23" s="3"/>
      <c r="B23" s="106"/>
      <c r="C23" s="75" t="s">
        <v>14</v>
      </c>
      <c r="D23" s="76" t="s">
        <v>2</v>
      </c>
      <c r="E23" s="77"/>
      <c r="F23" s="77" t="s">
        <v>24</v>
      </c>
      <c r="G23" s="78" t="s">
        <v>113</v>
      </c>
      <c r="H23" s="77"/>
      <c r="I23" s="76"/>
      <c r="J23" s="77"/>
      <c r="K23" s="107">
        <f>SUBTOTAL(9,K24:K44)</f>
        <v>0</v>
      </c>
      <c r="L23" s="80">
        <f>SUBTOTAL(9,L24:L44)</f>
        <v>0</v>
      </c>
      <c r="M23" s="80">
        <f>SUBTOTAL(9,M24:M44)</f>
        <v>0</v>
      </c>
      <c r="N23" s="80">
        <f>SUBTOTAL(9,N24:N44)</f>
        <v>0</v>
      </c>
      <c r="O23" s="80">
        <f>SUBTOTAL(9,O24:O44)</f>
        <v>0</v>
      </c>
      <c r="P23" s="81">
        <f>SUMPRODUCT(P24:P44,$H24:$H44)</f>
        <v>216.4956101999651</v>
      </c>
      <c r="Q23" s="81">
        <f>SUMPRODUCT(Q24:Q44,$H24:$H44)</f>
        <v>0</v>
      </c>
      <c r="R23" s="81">
        <f>SUMPRODUCT(R24:R44,$H24:$H44)</f>
        <v>183.48294000003446</v>
      </c>
      <c r="S23" s="80">
        <f>SUMPRODUCT(S24:S44,$H24:$H44)</f>
        <v>20811.58419200397</v>
      </c>
      <c r="T23" s="108">
        <f>SUMPRODUCT(T24:T44,$K24:$K44)/100</f>
        <v>0</v>
      </c>
      <c r="U23" s="108">
        <f>K23+T23</f>
        <v>0</v>
      </c>
      <c r="V23" s="105"/>
    </row>
    <row r="24" spans="1:22" ht="12.75" outlineLevel="2">
      <c r="A24" s="3"/>
      <c r="B24" s="116"/>
      <c r="C24" s="117"/>
      <c r="D24" s="118"/>
      <c r="E24" s="119" t="s">
        <v>173</v>
      </c>
      <c r="F24" s="120"/>
      <c r="G24" s="121"/>
      <c r="H24" s="120"/>
      <c r="I24" s="118"/>
      <c r="J24" s="120"/>
      <c r="K24" s="122"/>
      <c r="L24" s="123"/>
      <c r="M24" s="123"/>
      <c r="N24" s="123"/>
      <c r="O24" s="123"/>
      <c r="P24" s="124"/>
      <c r="Q24" s="124"/>
      <c r="R24" s="124"/>
      <c r="S24" s="124"/>
      <c r="T24" s="125"/>
      <c r="U24" s="125"/>
      <c r="V24" s="105"/>
    </row>
    <row r="25" spans="1:22" ht="12.75" outlineLevel="2">
      <c r="A25" s="3"/>
      <c r="B25" s="105"/>
      <c r="C25" s="105"/>
      <c r="D25" s="126" t="s">
        <v>3</v>
      </c>
      <c r="E25" s="127">
        <v>1</v>
      </c>
      <c r="F25" s="128" t="s">
        <v>83</v>
      </c>
      <c r="G25" s="129" t="s">
        <v>181</v>
      </c>
      <c r="H25" s="130">
        <v>253.78</v>
      </c>
      <c r="I25" s="131" t="s">
        <v>10</v>
      </c>
      <c r="J25" s="132"/>
      <c r="K25" s="133">
        <f>H25*J25</f>
        <v>0</v>
      </c>
      <c r="L25" s="134">
        <f>IF(D25="S",K25,"")</f>
      </c>
      <c r="M25" s="135">
        <f>IF(OR(D25="P",D25="U"),K25,"")</f>
        <v>0</v>
      </c>
      <c r="N25" s="135">
        <f>IF(D25="H",K25,"")</f>
      </c>
      <c r="O25" s="135">
        <f>IF(D25="V",K25,"")</f>
      </c>
      <c r="P25" s="136">
        <v>0.28</v>
      </c>
      <c r="Q25" s="136">
        <v>0</v>
      </c>
      <c r="R25" s="136">
        <v>0.034000000000006025</v>
      </c>
      <c r="S25" s="132">
        <v>3.3820000000005845</v>
      </c>
      <c r="T25" s="137">
        <v>21</v>
      </c>
      <c r="U25" s="138">
        <f>K25*(T25+100)/100</f>
        <v>0</v>
      </c>
      <c r="V25" s="139"/>
    </row>
    <row r="26" spans="1:22" s="36" customFormat="1" ht="10.5" customHeight="1" outlineLevel="3">
      <c r="A26" s="35"/>
      <c r="B26" s="140"/>
      <c r="C26" s="140"/>
      <c r="D26" s="140"/>
      <c r="E26" s="140"/>
      <c r="F26" s="140"/>
      <c r="G26" s="140" t="s">
        <v>79</v>
      </c>
      <c r="H26" s="141">
        <v>253.78</v>
      </c>
      <c r="I26" s="142"/>
      <c r="J26" s="140"/>
      <c r="K26" s="140"/>
      <c r="L26" s="143"/>
      <c r="M26" s="143"/>
      <c r="N26" s="143"/>
      <c r="O26" s="143"/>
      <c r="P26" s="143"/>
      <c r="Q26" s="143"/>
      <c r="R26" s="143"/>
      <c r="S26" s="143"/>
      <c r="T26" s="144"/>
      <c r="U26" s="144"/>
      <c r="V26" s="140"/>
    </row>
    <row r="27" spans="1:22" ht="12.75" outlineLevel="2">
      <c r="A27" s="3"/>
      <c r="B27" s="105"/>
      <c r="C27" s="105"/>
      <c r="D27" s="126" t="s">
        <v>3</v>
      </c>
      <c r="E27" s="127">
        <v>2</v>
      </c>
      <c r="F27" s="128" t="s">
        <v>84</v>
      </c>
      <c r="G27" s="129" t="s">
        <v>178</v>
      </c>
      <c r="H27" s="130">
        <v>253.78</v>
      </c>
      <c r="I27" s="131" t="s">
        <v>10</v>
      </c>
      <c r="J27" s="132"/>
      <c r="K27" s="133">
        <f>H27*J27</f>
        <v>0</v>
      </c>
      <c r="L27" s="134">
        <f>IF(D27="S",K27,"")</f>
      </c>
      <c r="M27" s="135">
        <f>IF(OR(D27="P",D27="U"),K27,"")</f>
        <v>0</v>
      </c>
      <c r="N27" s="135">
        <f>IF(D27="H",K27,"")</f>
      </c>
      <c r="O27" s="135">
        <f>IF(D27="V",K27,"")</f>
      </c>
      <c r="P27" s="136">
        <v>0.28</v>
      </c>
      <c r="Q27" s="136">
        <v>0</v>
      </c>
      <c r="R27" s="136">
        <v>0</v>
      </c>
      <c r="S27" s="132">
        <v>0</v>
      </c>
      <c r="T27" s="137">
        <v>21</v>
      </c>
      <c r="U27" s="138">
        <f>K27*(T27+100)/100</f>
        <v>0</v>
      </c>
      <c r="V27" s="139"/>
    </row>
    <row r="28" spans="1:22" s="36" customFormat="1" ht="10.5" customHeight="1" outlineLevel="3">
      <c r="A28" s="35"/>
      <c r="B28" s="140"/>
      <c r="C28" s="140"/>
      <c r="D28" s="140"/>
      <c r="E28" s="140"/>
      <c r="F28" s="140"/>
      <c r="G28" s="140" t="s">
        <v>79</v>
      </c>
      <c r="H28" s="141">
        <v>253.78</v>
      </c>
      <c r="I28" s="142"/>
      <c r="J28" s="140"/>
      <c r="K28" s="140"/>
      <c r="L28" s="143"/>
      <c r="M28" s="143"/>
      <c r="N28" s="143"/>
      <c r="O28" s="143"/>
      <c r="P28" s="143"/>
      <c r="Q28" s="143"/>
      <c r="R28" s="143"/>
      <c r="S28" s="143"/>
      <c r="T28" s="144"/>
      <c r="U28" s="144"/>
      <c r="V28" s="140"/>
    </row>
    <row r="29" spans="1:22" ht="12.75" outlineLevel="2">
      <c r="A29" s="3"/>
      <c r="B29" s="105"/>
      <c r="C29" s="105"/>
      <c r="D29" s="126" t="s">
        <v>3</v>
      </c>
      <c r="E29" s="127">
        <v>3</v>
      </c>
      <c r="F29" s="128" t="s">
        <v>85</v>
      </c>
      <c r="G29" s="129" t="s">
        <v>204</v>
      </c>
      <c r="H29" s="130">
        <v>253.78</v>
      </c>
      <c r="I29" s="131" t="s">
        <v>10</v>
      </c>
      <c r="J29" s="132"/>
      <c r="K29" s="133">
        <f>H29*J29</f>
        <v>0</v>
      </c>
      <c r="L29" s="134">
        <f>IF(D29="S",K29,"")</f>
      </c>
      <c r="M29" s="135">
        <f>IF(OR(D29="P",D29="U"),K29,"")</f>
        <v>0</v>
      </c>
      <c r="N29" s="135">
        <f>IF(D29="H",K29,"")</f>
      </c>
      <c r="O29" s="135">
        <f>IF(D29="V",K29,"")</f>
      </c>
      <c r="P29" s="136">
        <v>0.2799399999998968</v>
      </c>
      <c r="Q29" s="136">
        <v>0</v>
      </c>
      <c r="R29" s="136">
        <v>0.03899999999999615</v>
      </c>
      <c r="S29" s="132">
        <v>3.9003999999996743</v>
      </c>
      <c r="T29" s="137">
        <v>21</v>
      </c>
      <c r="U29" s="138">
        <f>K29*(T29+100)/100</f>
        <v>0</v>
      </c>
      <c r="V29" s="139"/>
    </row>
    <row r="30" spans="1:22" s="36" customFormat="1" ht="10.5" customHeight="1" outlineLevel="3">
      <c r="A30" s="35"/>
      <c r="B30" s="140"/>
      <c r="C30" s="140"/>
      <c r="D30" s="140"/>
      <c r="E30" s="140"/>
      <c r="F30" s="140"/>
      <c r="G30" s="140" t="s">
        <v>79</v>
      </c>
      <c r="H30" s="141">
        <v>253.78</v>
      </c>
      <c r="I30" s="142"/>
      <c r="J30" s="140"/>
      <c r="K30" s="140"/>
      <c r="L30" s="143"/>
      <c r="M30" s="143"/>
      <c r="N30" s="143"/>
      <c r="O30" s="143"/>
      <c r="P30" s="143"/>
      <c r="Q30" s="143"/>
      <c r="R30" s="143"/>
      <c r="S30" s="143"/>
      <c r="T30" s="144"/>
      <c r="U30" s="144"/>
      <c r="V30" s="140"/>
    </row>
    <row r="31" spans="1:22" ht="12.75" outlineLevel="2">
      <c r="A31" s="3"/>
      <c r="B31" s="105"/>
      <c r="C31" s="105"/>
      <c r="D31" s="126" t="s">
        <v>3</v>
      </c>
      <c r="E31" s="127">
        <v>4</v>
      </c>
      <c r="F31" s="128" t="s">
        <v>46</v>
      </c>
      <c r="G31" s="129" t="s">
        <v>191</v>
      </c>
      <c r="H31" s="130">
        <v>-253.78</v>
      </c>
      <c r="I31" s="131" t="s">
        <v>10</v>
      </c>
      <c r="J31" s="132"/>
      <c r="K31" s="133">
        <f>H31*J31</f>
        <v>0</v>
      </c>
      <c r="L31" s="134">
        <f>IF(D31="S",K31,"")</f>
      </c>
      <c r="M31" s="135">
        <f>IF(OR(D31="P",D31="U"),K31,"")</f>
        <v>0</v>
      </c>
      <c r="N31" s="135">
        <f>IF(D31="H",K31,"")</f>
      </c>
      <c r="O31" s="135">
        <f>IF(D31="V",K31,"")</f>
      </c>
      <c r="P31" s="136">
        <v>0.235</v>
      </c>
      <c r="Q31" s="136">
        <v>0</v>
      </c>
      <c r="R31" s="136">
        <v>0</v>
      </c>
      <c r="S31" s="132">
        <v>0</v>
      </c>
      <c r="T31" s="137">
        <v>21</v>
      </c>
      <c r="U31" s="138">
        <f>K31*(T31+100)/100</f>
        <v>0</v>
      </c>
      <c r="V31" s="139"/>
    </row>
    <row r="32" spans="1:22" ht="25.5" outlineLevel="2">
      <c r="A32" s="3"/>
      <c r="B32" s="105"/>
      <c r="C32" s="105"/>
      <c r="D32" s="126" t="s">
        <v>3</v>
      </c>
      <c r="E32" s="127">
        <v>5</v>
      </c>
      <c r="F32" s="128" t="s">
        <v>86</v>
      </c>
      <c r="G32" s="129" t="s">
        <v>213</v>
      </c>
      <c r="H32" s="130">
        <v>253.78</v>
      </c>
      <c r="I32" s="131" t="s">
        <v>10</v>
      </c>
      <c r="J32" s="132"/>
      <c r="K32" s="133">
        <f>H32*J32</f>
        <v>0</v>
      </c>
      <c r="L32" s="134">
        <f>IF(D32="S",K32,"")</f>
      </c>
      <c r="M32" s="135">
        <f>IF(OR(D32="P",D32="U"),K32,"")</f>
        <v>0</v>
      </c>
      <c r="N32" s="135">
        <f>IF(D32="H",K32,"")</f>
      </c>
      <c r="O32" s="135">
        <f>IF(D32="V",K32,"")</f>
      </c>
      <c r="P32" s="136">
        <v>0.08564999999996557</v>
      </c>
      <c r="Q32" s="136">
        <v>0</v>
      </c>
      <c r="R32" s="136">
        <v>0.5900000000001171</v>
      </c>
      <c r="S32" s="132">
        <v>67.70000000001352</v>
      </c>
      <c r="T32" s="137">
        <v>21</v>
      </c>
      <c r="U32" s="138">
        <f>K32*(T32+100)/100</f>
        <v>0</v>
      </c>
      <c r="V32" s="139"/>
    </row>
    <row r="33" spans="1:22" s="36" customFormat="1" ht="10.5" customHeight="1" outlineLevel="3">
      <c r="A33" s="35"/>
      <c r="B33" s="140"/>
      <c r="C33" s="140"/>
      <c r="D33" s="140"/>
      <c r="E33" s="140"/>
      <c r="F33" s="140"/>
      <c r="G33" s="140" t="s">
        <v>79</v>
      </c>
      <c r="H33" s="141">
        <v>253.78</v>
      </c>
      <c r="I33" s="142"/>
      <c r="J33" s="140"/>
      <c r="K33" s="140"/>
      <c r="L33" s="143"/>
      <c r="M33" s="143"/>
      <c r="N33" s="143"/>
      <c r="O33" s="143"/>
      <c r="P33" s="143"/>
      <c r="Q33" s="143"/>
      <c r="R33" s="143"/>
      <c r="S33" s="143"/>
      <c r="T33" s="144"/>
      <c r="U33" s="144"/>
      <c r="V33" s="140"/>
    </row>
    <row r="34" spans="1:22" ht="12.75" outlineLevel="2">
      <c r="A34" s="3"/>
      <c r="B34" s="105"/>
      <c r="C34" s="105"/>
      <c r="D34" s="126" t="s">
        <v>4</v>
      </c>
      <c r="E34" s="127">
        <v>6</v>
      </c>
      <c r="F34" s="128" t="s">
        <v>63</v>
      </c>
      <c r="G34" s="129" t="s">
        <v>184</v>
      </c>
      <c r="H34" s="130">
        <v>185.175</v>
      </c>
      <c r="I34" s="131" t="s">
        <v>10</v>
      </c>
      <c r="J34" s="132"/>
      <c r="K34" s="133">
        <f>H34*J34</f>
        <v>0</v>
      </c>
      <c r="L34" s="134">
        <f>IF(D34="S",K34,"")</f>
        <v>0</v>
      </c>
      <c r="M34" s="135">
        <f>IF(OR(D34="P",D34="U"),K34,"")</f>
      </c>
      <c r="N34" s="135">
        <f>IF(D34="H",K34,"")</f>
      </c>
      <c r="O34" s="135">
        <f>IF(D34="V",K34,"")</f>
      </c>
      <c r="P34" s="136">
        <v>0.176</v>
      </c>
      <c r="Q34" s="136">
        <v>0</v>
      </c>
      <c r="R34" s="136">
        <v>0</v>
      </c>
      <c r="S34" s="132">
        <v>0</v>
      </c>
      <c r="T34" s="137">
        <v>21</v>
      </c>
      <c r="U34" s="138">
        <f>K34*(T34+100)/100</f>
        <v>0</v>
      </c>
      <c r="V34" s="139"/>
    </row>
    <row r="35" spans="1:22" s="36" customFormat="1" ht="10.5" customHeight="1" outlineLevel="3">
      <c r="A35" s="35"/>
      <c r="B35" s="140"/>
      <c r="C35" s="140"/>
      <c r="D35" s="140"/>
      <c r="E35" s="140"/>
      <c r="F35" s="140"/>
      <c r="G35" s="140" t="s">
        <v>143</v>
      </c>
      <c r="H35" s="141">
        <v>185.175</v>
      </c>
      <c r="I35" s="142"/>
      <c r="J35" s="140"/>
      <c r="K35" s="140"/>
      <c r="L35" s="143"/>
      <c r="M35" s="143"/>
      <c r="N35" s="143"/>
      <c r="O35" s="143"/>
      <c r="P35" s="143"/>
      <c r="Q35" s="143"/>
      <c r="R35" s="143"/>
      <c r="S35" s="143"/>
      <c r="T35" s="144"/>
      <c r="U35" s="144"/>
      <c r="V35" s="140"/>
    </row>
    <row r="36" spans="1:22" ht="12.75" outlineLevel="2">
      <c r="A36" s="3"/>
      <c r="B36" s="105"/>
      <c r="C36" s="105"/>
      <c r="D36" s="126" t="s">
        <v>4</v>
      </c>
      <c r="E36" s="127">
        <v>7</v>
      </c>
      <c r="F36" s="128" t="s">
        <v>63</v>
      </c>
      <c r="G36" s="129" t="s">
        <v>168</v>
      </c>
      <c r="H36" s="130">
        <v>49.13</v>
      </c>
      <c r="I36" s="131" t="s">
        <v>10</v>
      </c>
      <c r="J36" s="132"/>
      <c r="K36" s="133">
        <f>H36*J36</f>
        <v>0</v>
      </c>
      <c r="L36" s="134">
        <f>IF(D36="S",K36,"")</f>
        <v>0</v>
      </c>
      <c r="M36" s="135">
        <f>IF(OR(D36="P",D36="U"),K36,"")</f>
      </c>
      <c r="N36" s="135">
        <f>IF(D36="H",K36,"")</f>
      </c>
      <c r="O36" s="135">
        <f>IF(D36="V",K36,"")</f>
      </c>
      <c r="P36" s="136">
        <v>0.176</v>
      </c>
      <c r="Q36" s="136">
        <v>0</v>
      </c>
      <c r="R36" s="136">
        <v>0</v>
      </c>
      <c r="S36" s="132">
        <v>0</v>
      </c>
      <c r="T36" s="137">
        <v>21</v>
      </c>
      <c r="U36" s="138">
        <f>K36*(T36+100)/100</f>
        <v>0</v>
      </c>
      <c r="V36" s="139"/>
    </row>
    <row r="37" spans="1:22" s="115" customFormat="1" ht="22.5" outlineLevel="2">
      <c r="A37" s="109"/>
      <c r="B37" s="109"/>
      <c r="C37" s="109"/>
      <c r="D37" s="109"/>
      <c r="E37" s="109"/>
      <c r="F37" s="109"/>
      <c r="G37" s="110" t="s">
        <v>218</v>
      </c>
      <c r="H37" s="109"/>
      <c r="I37" s="111"/>
      <c r="J37" s="109"/>
      <c r="K37" s="109"/>
      <c r="L37" s="112"/>
      <c r="M37" s="112"/>
      <c r="N37" s="112"/>
      <c r="O37" s="112"/>
      <c r="P37" s="113"/>
      <c r="Q37" s="109"/>
      <c r="R37" s="109"/>
      <c r="S37" s="109"/>
      <c r="T37" s="114"/>
      <c r="U37" s="114"/>
      <c r="V37" s="109"/>
    </row>
    <row r="38" spans="1:22" s="36" customFormat="1" ht="10.5" customHeight="1" outlineLevel="3">
      <c r="A38" s="35"/>
      <c r="B38" s="140"/>
      <c r="C38" s="140"/>
      <c r="D38" s="140"/>
      <c r="E38" s="140"/>
      <c r="F38" s="140"/>
      <c r="G38" s="140" t="s">
        <v>139</v>
      </c>
      <c r="H38" s="141">
        <v>0</v>
      </c>
      <c r="I38" s="142"/>
      <c r="J38" s="140"/>
      <c r="K38" s="140"/>
      <c r="L38" s="143"/>
      <c r="M38" s="143"/>
      <c r="N38" s="143"/>
      <c r="O38" s="143"/>
      <c r="P38" s="143"/>
      <c r="Q38" s="143"/>
      <c r="R38" s="143"/>
      <c r="S38" s="143"/>
      <c r="T38" s="144"/>
      <c r="U38" s="144"/>
      <c r="V38" s="140"/>
    </row>
    <row r="39" spans="1:22" s="36" customFormat="1" ht="10.5" customHeight="1" outlineLevel="3">
      <c r="A39" s="35"/>
      <c r="B39" s="140"/>
      <c r="C39" s="140"/>
      <c r="D39" s="140"/>
      <c r="E39" s="140"/>
      <c r="F39" s="140"/>
      <c r="G39" s="140" t="s">
        <v>21</v>
      </c>
      <c r="H39" s="141">
        <v>2</v>
      </c>
      <c r="I39" s="142"/>
      <c r="J39" s="140"/>
      <c r="K39" s="140"/>
      <c r="L39" s="143"/>
      <c r="M39" s="143"/>
      <c r="N39" s="143"/>
      <c r="O39" s="143"/>
      <c r="P39" s="143"/>
      <c r="Q39" s="143"/>
      <c r="R39" s="143"/>
      <c r="S39" s="143"/>
      <c r="T39" s="144"/>
      <c r="U39" s="144"/>
      <c r="V39" s="140"/>
    </row>
    <row r="40" spans="1:22" s="36" customFormat="1" ht="10.5" customHeight="1" outlineLevel="3">
      <c r="A40" s="35"/>
      <c r="B40" s="140"/>
      <c r="C40" s="140"/>
      <c r="D40" s="140"/>
      <c r="E40" s="140"/>
      <c r="F40" s="140"/>
      <c r="G40" s="140" t="s">
        <v>44</v>
      </c>
      <c r="H40" s="141">
        <v>21.6</v>
      </c>
      <c r="I40" s="142"/>
      <c r="J40" s="140"/>
      <c r="K40" s="140"/>
      <c r="L40" s="143"/>
      <c r="M40" s="143"/>
      <c r="N40" s="143"/>
      <c r="O40" s="143"/>
      <c r="P40" s="143"/>
      <c r="Q40" s="143"/>
      <c r="R40" s="143"/>
      <c r="S40" s="143"/>
      <c r="T40" s="144"/>
      <c r="U40" s="144"/>
      <c r="V40" s="140"/>
    </row>
    <row r="41" spans="1:22" s="36" customFormat="1" ht="10.5" customHeight="1" outlineLevel="3">
      <c r="A41" s="35"/>
      <c r="B41" s="140"/>
      <c r="C41" s="140"/>
      <c r="D41" s="140"/>
      <c r="E41" s="140"/>
      <c r="F41" s="140"/>
      <c r="G41" s="140" t="s">
        <v>108</v>
      </c>
      <c r="H41" s="141">
        <v>0</v>
      </c>
      <c r="I41" s="142"/>
      <c r="J41" s="140"/>
      <c r="K41" s="140"/>
      <c r="L41" s="143"/>
      <c r="M41" s="143"/>
      <c r="N41" s="143"/>
      <c r="O41" s="143"/>
      <c r="P41" s="143"/>
      <c r="Q41" s="143"/>
      <c r="R41" s="143"/>
      <c r="S41" s="143"/>
      <c r="T41" s="144"/>
      <c r="U41" s="144"/>
      <c r="V41" s="140"/>
    </row>
    <row r="42" spans="1:22" s="36" customFormat="1" ht="10.5" customHeight="1" outlineLevel="3">
      <c r="A42" s="35"/>
      <c r="B42" s="140"/>
      <c r="C42" s="140"/>
      <c r="D42" s="140"/>
      <c r="E42" s="140"/>
      <c r="F42" s="140"/>
      <c r="G42" s="140" t="s">
        <v>60</v>
      </c>
      <c r="H42" s="141">
        <v>23.25</v>
      </c>
      <c r="I42" s="142"/>
      <c r="J42" s="140"/>
      <c r="K42" s="140"/>
      <c r="L42" s="143"/>
      <c r="M42" s="143"/>
      <c r="N42" s="143"/>
      <c r="O42" s="143"/>
      <c r="P42" s="143"/>
      <c r="Q42" s="143"/>
      <c r="R42" s="143"/>
      <c r="S42" s="143"/>
      <c r="T42" s="144"/>
      <c r="U42" s="144"/>
      <c r="V42" s="140"/>
    </row>
    <row r="43" spans="1:22" s="36" customFormat="1" ht="10.5" customHeight="1" outlineLevel="3">
      <c r="A43" s="35"/>
      <c r="B43" s="140"/>
      <c r="C43" s="140"/>
      <c r="D43" s="140"/>
      <c r="E43" s="140"/>
      <c r="F43" s="140"/>
      <c r="G43" s="140" t="s">
        <v>54</v>
      </c>
      <c r="H43" s="141">
        <v>2.28</v>
      </c>
      <c r="I43" s="142"/>
      <c r="J43" s="140"/>
      <c r="K43" s="140"/>
      <c r="L43" s="143"/>
      <c r="M43" s="143"/>
      <c r="N43" s="143"/>
      <c r="O43" s="143"/>
      <c r="P43" s="143"/>
      <c r="Q43" s="143"/>
      <c r="R43" s="143"/>
      <c r="S43" s="143"/>
      <c r="T43" s="144"/>
      <c r="U43" s="144"/>
      <c r="V43" s="140"/>
    </row>
    <row r="44" spans="1:22" ht="25.5" outlineLevel="2">
      <c r="A44" s="3"/>
      <c r="B44" s="105"/>
      <c r="C44" s="105"/>
      <c r="D44" s="126" t="s">
        <v>3</v>
      </c>
      <c r="E44" s="127">
        <v>8</v>
      </c>
      <c r="F44" s="128" t="s">
        <v>87</v>
      </c>
      <c r="G44" s="129" t="s">
        <v>217</v>
      </c>
      <c r="H44" s="130">
        <v>253.78</v>
      </c>
      <c r="I44" s="131" t="s">
        <v>10</v>
      </c>
      <c r="J44" s="132"/>
      <c r="K44" s="133">
        <f>H44*J44</f>
        <v>0</v>
      </c>
      <c r="L44" s="134">
        <f>IF(D44="S",K44,"")</f>
      </c>
      <c r="M44" s="135">
        <f>IF(OR(D44="P",D44="U"),K44,"")</f>
        <v>0</v>
      </c>
      <c r="N44" s="135">
        <f>IF(D44="H",K44,"")</f>
      </c>
      <c r="O44" s="135">
        <f>IF(D44="V",K44,"")</f>
      </c>
      <c r="P44" s="136">
        <v>0</v>
      </c>
      <c r="Q44" s="136">
        <v>0</v>
      </c>
      <c r="R44" s="136">
        <v>0.060000000000016485</v>
      </c>
      <c r="S44" s="132">
        <v>7.0240000000018705</v>
      </c>
      <c r="T44" s="137">
        <v>21</v>
      </c>
      <c r="U44" s="138">
        <f>K44*(T44+100)/100</f>
        <v>0</v>
      </c>
      <c r="V44" s="139"/>
    </row>
    <row r="45" spans="1:22" ht="12.75" outlineLevel="1">
      <c r="A45" s="3"/>
      <c r="B45" s="106"/>
      <c r="C45" s="75" t="s">
        <v>15</v>
      </c>
      <c r="D45" s="76" t="s">
        <v>2</v>
      </c>
      <c r="E45" s="77"/>
      <c r="F45" s="77" t="s">
        <v>24</v>
      </c>
      <c r="G45" s="78" t="s">
        <v>176</v>
      </c>
      <c r="H45" s="77"/>
      <c r="I45" s="76"/>
      <c r="J45" s="77"/>
      <c r="K45" s="107">
        <f>SUBTOTAL(9,K46:K61)</f>
        <v>0</v>
      </c>
      <c r="L45" s="80">
        <f>SUBTOTAL(9,L46:L61)</f>
        <v>0</v>
      </c>
      <c r="M45" s="80">
        <f>SUBTOTAL(9,M46:M61)</f>
        <v>0</v>
      </c>
      <c r="N45" s="80">
        <f>SUBTOTAL(9,N46:N61)</f>
        <v>0</v>
      </c>
      <c r="O45" s="80">
        <f>SUBTOTAL(9,O46:O61)</f>
        <v>0</v>
      </c>
      <c r="P45" s="81">
        <f>SUMPRODUCT(P46:P61,$H46:$H61)</f>
        <v>0</v>
      </c>
      <c r="Q45" s="81">
        <f>SUMPRODUCT(Q46:Q61,$H46:$H61)</f>
        <v>95.27823999999998</v>
      </c>
      <c r="R45" s="81">
        <f>SUMPRODUCT(R46:R61,$H46:$H61)</f>
        <v>50.85226000000338</v>
      </c>
      <c r="S45" s="80">
        <f>SUMPRODUCT(S46:S61,$H46:$H61)</f>
        <v>4944.088024000324</v>
      </c>
      <c r="T45" s="108">
        <f>SUMPRODUCT(T46:T61,$K46:$K61)/100</f>
        <v>0</v>
      </c>
      <c r="U45" s="108">
        <f>K45+T45</f>
        <v>0</v>
      </c>
      <c r="V45" s="105"/>
    </row>
    <row r="46" spans="1:22" ht="12.75" outlineLevel="2">
      <c r="A46" s="3"/>
      <c r="B46" s="116"/>
      <c r="C46" s="117"/>
      <c r="D46" s="118"/>
      <c r="E46" s="119" t="s">
        <v>173</v>
      </c>
      <c r="F46" s="120"/>
      <c r="G46" s="121"/>
      <c r="H46" s="120"/>
      <c r="I46" s="118"/>
      <c r="J46" s="120"/>
      <c r="K46" s="122"/>
      <c r="L46" s="123"/>
      <c r="M46" s="123"/>
      <c r="N46" s="123"/>
      <c r="O46" s="123"/>
      <c r="P46" s="124"/>
      <c r="Q46" s="124"/>
      <c r="R46" s="124"/>
      <c r="S46" s="124"/>
      <c r="T46" s="125"/>
      <c r="U46" s="125"/>
      <c r="V46" s="105"/>
    </row>
    <row r="47" spans="1:22" ht="25.5" outlineLevel="2">
      <c r="A47" s="3"/>
      <c r="B47" s="105"/>
      <c r="C47" s="105"/>
      <c r="D47" s="126" t="s">
        <v>3</v>
      </c>
      <c r="E47" s="127">
        <v>1</v>
      </c>
      <c r="F47" s="128" t="s">
        <v>69</v>
      </c>
      <c r="G47" s="129" t="s">
        <v>212</v>
      </c>
      <c r="H47" s="130">
        <v>20</v>
      </c>
      <c r="I47" s="131" t="s">
        <v>10</v>
      </c>
      <c r="J47" s="132"/>
      <c r="K47" s="133">
        <f>H47*J47</f>
        <v>0</v>
      </c>
      <c r="L47" s="134">
        <f>IF(D47="S",K47,"")</f>
      </c>
      <c r="M47" s="135">
        <f>IF(OR(D47="P",D47="U"),K47,"")</f>
        <v>0</v>
      </c>
      <c r="N47" s="135">
        <f>IF(D47="H",K47,"")</f>
      </c>
      <c r="O47" s="135">
        <f>IF(D47="V",K47,"")</f>
      </c>
      <c r="P47" s="136">
        <v>0</v>
      </c>
      <c r="Q47" s="136">
        <v>0.295</v>
      </c>
      <c r="R47" s="136">
        <v>0</v>
      </c>
      <c r="S47" s="132">
        <v>0</v>
      </c>
      <c r="T47" s="137">
        <v>21</v>
      </c>
      <c r="U47" s="138">
        <f>K47*(T47+100)/100</f>
        <v>0</v>
      </c>
      <c r="V47" s="139"/>
    </row>
    <row r="48" spans="1:22" s="115" customFormat="1" ht="11.25" outlineLevel="2">
      <c r="A48" s="109"/>
      <c r="B48" s="109"/>
      <c r="C48" s="109"/>
      <c r="D48" s="109"/>
      <c r="E48" s="109"/>
      <c r="F48" s="109"/>
      <c r="G48" s="110" t="s">
        <v>187</v>
      </c>
      <c r="H48" s="109"/>
      <c r="I48" s="111"/>
      <c r="J48" s="109"/>
      <c r="K48" s="109"/>
      <c r="L48" s="112"/>
      <c r="M48" s="112"/>
      <c r="N48" s="112"/>
      <c r="O48" s="112"/>
      <c r="P48" s="113"/>
      <c r="Q48" s="109"/>
      <c r="R48" s="109"/>
      <c r="S48" s="109"/>
      <c r="T48" s="114"/>
      <c r="U48" s="114"/>
      <c r="V48" s="109"/>
    </row>
    <row r="49" spans="1:22" s="36" customFormat="1" ht="10.5" customHeight="1" outlineLevel="3">
      <c r="A49" s="35"/>
      <c r="B49" s="140"/>
      <c r="C49" s="140"/>
      <c r="D49" s="140"/>
      <c r="E49" s="140"/>
      <c r="F49" s="140"/>
      <c r="G49" s="140" t="s">
        <v>22</v>
      </c>
      <c r="H49" s="141">
        <v>20</v>
      </c>
      <c r="I49" s="142"/>
      <c r="J49" s="140"/>
      <c r="K49" s="140"/>
      <c r="L49" s="143"/>
      <c r="M49" s="143"/>
      <c r="N49" s="143"/>
      <c r="O49" s="143"/>
      <c r="P49" s="143"/>
      <c r="Q49" s="143"/>
      <c r="R49" s="143"/>
      <c r="S49" s="143"/>
      <c r="T49" s="144"/>
      <c r="U49" s="144"/>
      <c r="V49" s="140"/>
    </row>
    <row r="50" spans="1:22" ht="12.75" outlineLevel="2">
      <c r="A50" s="3"/>
      <c r="B50" s="105"/>
      <c r="C50" s="105"/>
      <c r="D50" s="126" t="s">
        <v>3</v>
      </c>
      <c r="E50" s="127">
        <v>2</v>
      </c>
      <c r="F50" s="128" t="s">
        <v>71</v>
      </c>
      <c r="G50" s="129" t="s">
        <v>198</v>
      </c>
      <c r="H50" s="130">
        <v>233.78</v>
      </c>
      <c r="I50" s="131" t="s">
        <v>10</v>
      </c>
      <c r="J50" s="132"/>
      <c r="K50" s="133">
        <f>H50*J50</f>
        <v>0</v>
      </c>
      <c r="L50" s="134">
        <f>IF(D50="S",K50,"")</f>
      </c>
      <c r="M50" s="135">
        <f>IF(OR(D50="P",D50="U"),K50,"")</f>
        <v>0</v>
      </c>
      <c r="N50" s="135">
        <f>IF(D50="H",K50,"")</f>
      </c>
      <c r="O50" s="135">
        <f>IF(D50="V",K50,"")</f>
      </c>
      <c r="P50" s="136">
        <v>0</v>
      </c>
      <c r="Q50" s="136">
        <v>0.098</v>
      </c>
      <c r="R50" s="136">
        <v>0.07999999999999297</v>
      </c>
      <c r="S50" s="132">
        <v>7.797999999999319</v>
      </c>
      <c r="T50" s="137">
        <v>21</v>
      </c>
      <c r="U50" s="138">
        <f>K50*(T50+100)/100</f>
        <v>0</v>
      </c>
      <c r="V50" s="139"/>
    </row>
    <row r="51" spans="1:22" s="115" customFormat="1" ht="11.25" outlineLevel="2">
      <c r="A51" s="109"/>
      <c r="B51" s="109"/>
      <c r="C51" s="109"/>
      <c r="D51" s="109"/>
      <c r="E51" s="109"/>
      <c r="F51" s="109"/>
      <c r="G51" s="110" t="s">
        <v>164</v>
      </c>
      <c r="H51" s="109"/>
      <c r="I51" s="111"/>
      <c r="J51" s="109"/>
      <c r="K51" s="109"/>
      <c r="L51" s="112"/>
      <c r="M51" s="112"/>
      <c r="N51" s="112"/>
      <c r="O51" s="112"/>
      <c r="P51" s="113"/>
      <c r="Q51" s="109"/>
      <c r="R51" s="109"/>
      <c r="S51" s="109"/>
      <c r="T51" s="114"/>
      <c r="U51" s="114"/>
      <c r="V51" s="109"/>
    </row>
    <row r="52" spans="1:22" s="36" customFormat="1" ht="10.5" customHeight="1" outlineLevel="3">
      <c r="A52" s="35"/>
      <c r="B52" s="140"/>
      <c r="C52" s="140"/>
      <c r="D52" s="140"/>
      <c r="E52" s="140"/>
      <c r="F52" s="140"/>
      <c r="G52" s="140" t="s">
        <v>12</v>
      </c>
      <c r="H52" s="141">
        <v>-20</v>
      </c>
      <c r="I52" s="142"/>
      <c r="J52" s="140"/>
      <c r="K52" s="140"/>
      <c r="L52" s="143"/>
      <c r="M52" s="143"/>
      <c r="N52" s="143"/>
      <c r="O52" s="143"/>
      <c r="P52" s="143"/>
      <c r="Q52" s="143"/>
      <c r="R52" s="143"/>
      <c r="S52" s="143"/>
      <c r="T52" s="144"/>
      <c r="U52" s="144"/>
      <c r="V52" s="140"/>
    </row>
    <row r="53" spans="1:22" s="36" customFormat="1" ht="10.5" customHeight="1" outlineLevel="3">
      <c r="A53" s="35"/>
      <c r="B53" s="140"/>
      <c r="C53" s="140"/>
      <c r="D53" s="140"/>
      <c r="E53" s="140"/>
      <c r="F53" s="140"/>
      <c r="G53" s="140" t="s">
        <v>21</v>
      </c>
      <c r="H53" s="141">
        <v>2</v>
      </c>
      <c r="I53" s="142"/>
      <c r="J53" s="140"/>
      <c r="K53" s="140"/>
      <c r="L53" s="143"/>
      <c r="M53" s="143"/>
      <c r="N53" s="143"/>
      <c r="O53" s="143"/>
      <c r="P53" s="143"/>
      <c r="Q53" s="143"/>
      <c r="R53" s="143"/>
      <c r="S53" s="143"/>
      <c r="T53" s="144"/>
      <c r="U53" s="144"/>
      <c r="V53" s="140"/>
    </row>
    <row r="54" spans="1:22" s="36" customFormat="1" ht="10.5" customHeight="1" outlineLevel="3">
      <c r="A54" s="35"/>
      <c r="B54" s="140"/>
      <c r="C54" s="140"/>
      <c r="D54" s="140"/>
      <c r="E54" s="140"/>
      <c r="F54" s="140"/>
      <c r="G54" s="140" t="s">
        <v>54</v>
      </c>
      <c r="H54" s="141">
        <v>2.28</v>
      </c>
      <c r="I54" s="142"/>
      <c r="J54" s="140"/>
      <c r="K54" s="140"/>
      <c r="L54" s="143"/>
      <c r="M54" s="143"/>
      <c r="N54" s="143"/>
      <c r="O54" s="143"/>
      <c r="P54" s="143"/>
      <c r="Q54" s="143"/>
      <c r="R54" s="143"/>
      <c r="S54" s="143"/>
      <c r="T54" s="144"/>
      <c r="U54" s="144"/>
      <c r="V54" s="140"/>
    </row>
    <row r="55" spans="1:22" s="36" customFormat="1" ht="10.5" customHeight="1" outlineLevel="3">
      <c r="A55" s="35"/>
      <c r="B55" s="140"/>
      <c r="C55" s="140"/>
      <c r="D55" s="140"/>
      <c r="E55" s="140"/>
      <c r="F55" s="140"/>
      <c r="G55" s="140" t="s">
        <v>55</v>
      </c>
      <c r="H55" s="141">
        <v>294.5</v>
      </c>
      <c r="I55" s="142"/>
      <c r="J55" s="140"/>
      <c r="K55" s="140"/>
      <c r="L55" s="143"/>
      <c r="M55" s="143"/>
      <c r="N55" s="143"/>
      <c r="O55" s="143"/>
      <c r="P55" s="143"/>
      <c r="Q55" s="143"/>
      <c r="R55" s="143"/>
      <c r="S55" s="143"/>
      <c r="T55" s="144"/>
      <c r="U55" s="144"/>
      <c r="V55" s="140"/>
    </row>
    <row r="56" spans="1:22" s="36" customFormat="1" ht="10.5" customHeight="1" outlineLevel="3">
      <c r="A56" s="35"/>
      <c r="B56" s="140"/>
      <c r="C56" s="140"/>
      <c r="D56" s="140"/>
      <c r="E56" s="140"/>
      <c r="F56" s="140"/>
      <c r="G56" s="140" t="s">
        <v>43</v>
      </c>
      <c r="H56" s="141">
        <v>-45</v>
      </c>
      <c r="I56" s="142"/>
      <c r="J56" s="140"/>
      <c r="K56" s="140"/>
      <c r="L56" s="143"/>
      <c r="M56" s="143"/>
      <c r="N56" s="143"/>
      <c r="O56" s="143"/>
      <c r="P56" s="143"/>
      <c r="Q56" s="143"/>
      <c r="R56" s="143"/>
      <c r="S56" s="143"/>
      <c r="T56" s="144"/>
      <c r="U56" s="144"/>
      <c r="V56" s="140"/>
    </row>
    <row r="57" spans="1:22" ht="25.5" outlineLevel="2">
      <c r="A57" s="3"/>
      <c r="B57" s="105"/>
      <c r="C57" s="105"/>
      <c r="D57" s="126" t="s">
        <v>3</v>
      </c>
      <c r="E57" s="127">
        <v>3</v>
      </c>
      <c r="F57" s="128" t="s">
        <v>70</v>
      </c>
      <c r="G57" s="129" t="s">
        <v>209</v>
      </c>
      <c r="H57" s="130">
        <v>253.78</v>
      </c>
      <c r="I57" s="131" t="s">
        <v>10</v>
      </c>
      <c r="J57" s="132"/>
      <c r="K57" s="133">
        <f>H57*J57</f>
        <v>0</v>
      </c>
      <c r="L57" s="134">
        <f>IF(D57="S",K57,"")</f>
      </c>
      <c r="M57" s="135">
        <f>IF(OR(D57="P",D57="U"),K57,"")</f>
        <v>0</v>
      </c>
      <c r="N57" s="135">
        <f>IF(D57="H",K57,"")</f>
      </c>
      <c r="O57" s="135">
        <f>IF(D57="V",K57,"")</f>
      </c>
      <c r="P57" s="136">
        <v>0</v>
      </c>
      <c r="Q57" s="136">
        <v>0.235</v>
      </c>
      <c r="R57" s="136">
        <v>0.10200000000001273</v>
      </c>
      <c r="S57" s="132">
        <v>9.918800000001225</v>
      </c>
      <c r="T57" s="137">
        <v>21</v>
      </c>
      <c r="U57" s="138">
        <f>K57*(T57+100)/100</f>
        <v>0</v>
      </c>
      <c r="V57" s="139"/>
    </row>
    <row r="58" spans="1:22" s="115" customFormat="1" ht="11.25" outlineLevel="2">
      <c r="A58" s="109"/>
      <c r="B58" s="109"/>
      <c r="C58" s="109"/>
      <c r="D58" s="109"/>
      <c r="E58" s="109"/>
      <c r="F58" s="109"/>
      <c r="G58" s="110" t="s">
        <v>186</v>
      </c>
      <c r="H58" s="109"/>
      <c r="I58" s="111"/>
      <c r="J58" s="109"/>
      <c r="K58" s="109"/>
      <c r="L58" s="112"/>
      <c r="M58" s="112"/>
      <c r="N58" s="112"/>
      <c r="O58" s="112"/>
      <c r="P58" s="113"/>
      <c r="Q58" s="109"/>
      <c r="R58" s="109"/>
      <c r="S58" s="109"/>
      <c r="T58" s="114"/>
      <c r="U58" s="114"/>
      <c r="V58" s="109"/>
    </row>
    <row r="59" spans="1:22" s="36" customFormat="1" ht="10.5" customHeight="1" outlineLevel="3">
      <c r="A59" s="35"/>
      <c r="B59" s="140"/>
      <c r="C59" s="140"/>
      <c r="D59" s="140"/>
      <c r="E59" s="140"/>
      <c r="F59" s="140"/>
      <c r="G59" s="140" t="s">
        <v>79</v>
      </c>
      <c r="H59" s="141">
        <v>253.78</v>
      </c>
      <c r="I59" s="142"/>
      <c r="J59" s="140"/>
      <c r="K59" s="140"/>
      <c r="L59" s="143"/>
      <c r="M59" s="143"/>
      <c r="N59" s="143"/>
      <c r="O59" s="143"/>
      <c r="P59" s="143"/>
      <c r="Q59" s="143"/>
      <c r="R59" s="143"/>
      <c r="S59" s="143"/>
      <c r="T59" s="144"/>
      <c r="U59" s="144"/>
      <c r="V59" s="140"/>
    </row>
    <row r="60" spans="1:22" ht="12.75" outlineLevel="2">
      <c r="A60" s="3"/>
      <c r="B60" s="105"/>
      <c r="C60" s="105"/>
      <c r="D60" s="126" t="s">
        <v>3</v>
      </c>
      <c r="E60" s="127">
        <v>4</v>
      </c>
      <c r="F60" s="128" t="s">
        <v>72</v>
      </c>
      <c r="G60" s="129" t="s">
        <v>190</v>
      </c>
      <c r="H60" s="130">
        <v>47.1</v>
      </c>
      <c r="I60" s="131" t="s">
        <v>6</v>
      </c>
      <c r="J60" s="132"/>
      <c r="K60" s="133">
        <f>H60*J60</f>
        <v>0</v>
      </c>
      <c r="L60" s="134">
        <f>IF(D60="S",K60,"")</f>
      </c>
      <c r="M60" s="135">
        <f>IF(OR(D60="P",D60="U"),K60,"")</f>
        <v>0</v>
      </c>
      <c r="N60" s="135">
        <f>IF(D60="H",K60,"")</f>
      </c>
      <c r="O60" s="135">
        <f>IF(D60="V",K60,"")</f>
      </c>
      <c r="P60" s="136">
        <v>0</v>
      </c>
      <c r="Q60" s="136">
        <v>0.145</v>
      </c>
      <c r="R60" s="136">
        <v>0.1330000000000382</v>
      </c>
      <c r="S60" s="132">
        <v>12.821200000003682</v>
      </c>
      <c r="T60" s="137">
        <v>21</v>
      </c>
      <c r="U60" s="138">
        <f>K60*(T60+100)/100</f>
        <v>0</v>
      </c>
      <c r="V60" s="139"/>
    </row>
    <row r="61" spans="1:22" s="36" customFormat="1" ht="10.5" customHeight="1" outlineLevel="3">
      <c r="A61" s="35"/>
      <c r="B61" s="140"/>
      <c r="C61" s="140"/>
      <c r="D61" s="140"/>
      <c r="E61" s="140"/>
      <c r="F61" s="140"/>
      <c r="G61" s="140" t="s">
        <v>153</v>
      </c>
      <c r="H61" s="141">
        <v>47.1</v>
      </c>
      <c r="I61" s="142"/>
      <c r="J61" s="140"/>
      <c r="K61" s="140"/>
      <c r="L61" s="143"/>
      <c r="M61" s="143"/>
      <c r="N61" s="143"/>
      <c r="O61" s="143"/>
      <c r="P61" s="143"/>
      <c r="Q61" s="143"/>
      <c r="R61" s="143"/>
      <c r="S61" s="143"/>
      <c r="T61" s="144"/>
      <c r="U61" s="144"/>
      <c r="V61" s="140"/>
    </row>
    <row r="62" spans="1:22" ht="12.75" outlineLevel="1">
      <c r="A62" s="3"/>
      <c r="B62" s="106"/>
      <c r="C62" s="75" t="s">
        <v>16</v>
      </c>
      <c r="D62" s="76" t="s">
        <v>2</v>
      </c>
      <c r="E62" s="77"/>
      <c r="F62" s="77" t="s">
        <v>24</v>
      </c>
      <c r="G62" s="78" t="s">
        <v>156</v>
      </c>
      <c r="H62" s="77"/>
      <c r="I62" s="76"/>
      <c r="J62" s="77"/>
      <c r="K62" s="107">
        <f>SUBTOTAL(9,K63:K65)</f>
        <v>0</v>
      </c>
      <c r="L62" s="80">
        <f>SUBTOTAL(9,L63:L65)</f>
        <v>0</v>
      </c>
      <c r="M62" s="80">
        <f>SUBTOTAL(9,M63:M65)</f>
        <v>0</v>
      </c>
      <c r="N62" s="80">
        <f>SUBTOTAL(9,N63:N65)</f>
        <v>0</v>
      </c>
      <c r="O62" s="80">
        <f>SUBTOTAL(9,O63:O65)</f>
        <v>0</v>
      </c>
      <c r="P62" s="81">
        <f>SUMPRODUCT(P63:P65,$H63:$H65)</f>
        <v>2.586573359999966</v>
      </c>
      <c r="Q62" s="81">
        <f>SUMPRODUCT(Q63:Q65,$H63:$H65)</f>
        <v>0</v>
      </c>
      <c r="R62" s="81">
        <f>SUMPRODUCT(R63:R65,$H63:$H65)</f>
        <v>1.8016559999987656</v>
      </c>
      <c r="S62" s="80">
        <f>SUMPRODUCT(S63:S65,$H63:$H65)</f>
        <v>173.67963839988104</v>
      </c>
      <c r="T62" s="108">
        <f>SUMPRODUCT(T63:T65,$K63:$K65)/100</f>
        <v>0</v>
      </c>
      <c r="U62" s="108">
        <f>K62+T62</f>
        <v>0</v>
      </c>
      <c r="V62" s="105"/>
    </row>
    <row r="63" spans="1:22" ht="12.75" outlineLevel="2">
      <c r="A63" s="3"/>
      <c r="B63" s="116"/>
      <c r="C63" s="117"/>
      <c r="D63" s="118"/>
      <c r="E63" s="119" t="s">
        <v>173</v>
      </c>
      <c r="F63" s="120"/>
      <c r="G63" s="121"/>
      <c r="H63" s="120"/>
      <c r="I63" s="118"/>
      <c r="J63" s="120"/>
      <c r="K63" s="122"/>
      <c r="L63" s="123"/>
      <c r="M63" s="123"/>
      <c r="N63" s="123"/>
      <c r="O63" s="123"/>
      <c r="P63" s="124"/>
      <c r="Q63" s="124"/>
      <c r="R63" s="124"/>
      <c r="S63" s="124"/>
      <c r="T63" s="125"/>
      <c r="U63" s="125"/>
      <c r="V63" s="105"/>
    </row>
    <row r="64" spans="1:22" ht="12.75" outlineLevel="2">
      <c r="A64" s="3"/>
      <c r="B64" s="105"/>
      <c r="C64" s="105"/>
      <c r="D64" s="126" t="s">
        <v>3</v>
      </c>
      <c r="E64" s="127">
        <v>1</v>
      </c>
      <c r="F64" s="128" t="s">
        <v>81</v>
      </c>
      <c r="G64" s="129" t="s">
        <v>192</v>
      </c>
      <c r="H64" s="130">
        <v>1.368</v>
      </c>
      <c r="I64" s="131" t="s">
        <v>11</v>
      </c>
      <c r="J64" s="132"/>
      <c r="K64" s="133">
        <f>H64*J64</f>
        <v>0</v>
      </c>
      <c r="L64" s="134">
        <f>IF(D64="S",K64,"")</f>
      </c>
      <c r="M64" s="135">
        <f>IF(OR(D64="P",D64="U"),K64,"")</f>
        <v>0</v>
      </c>
      <c r="N64" s="135">
        <f>IF(D64="H",K64,"")</f>
      </c>
      <c r="O64" s="135">
        <f>IF(D64="V",K64,"")</f>
      </c>
      <c r="P64" s="136">
        <v>1.8907699999999747</v>
      </c>
      <c r="Q64" s="136">
        <v>0</v>
      </c>
      <c r="R64" s="136">
        <v>1.3169999999990976</v>
      </c>
      <c r="S64" s="132">
        <v>126.95879999991303</v>
      </c>
      <c r="T64" s="137">
        <v>21</v>
      </c>
      <c r="U64" s="138">
        <f>K64*(T64+100)/100</f>
        <v>0</v>
      </c>
      <c r="V64" s="139"/>
    </row>
    <row r="65" spans="1:22" s="36" customFormat="1" ht="10.5" customHeight="1" outlineLevel="3">
      <c r="A65" s="35"/>
      <c r="B65" s="140"/>
      <c r="C65" s="140"/>
      <c r="D65" s="140"/>
      <c r="E65" s="140"/>
      <c r="F65" s="140"/>
      <c r="G65" s="140" t="s">
        <v>127</v>
      </c>
      <c r="H65" s="141">
        <v>1.368</v>
      </c>
      <c r="I65" s="142"/>
      <c r="J65" s="140"/>
      <c r="K65" s="140"/>
      <c r="L65" s="143"/>
      <c r="M65" s="143"/>
      <c r="N65" s="143"/>
      <c r="O65" s="143"/>
      <c r="P65" s="143"/>
      <c r="Q65" s="143"/>
      <c r="R65" s="143"/>
      <c r="S65" s="143"/>
      <c r="T65" s="144"/>
      <c r="U65" s="144"/>
      <c r="V65" s="140"/>
    </row>
    <row r="66" spans="1:22" ht="12.75" outlineLevel="1">
      <c r="A66" s="3"/>
      <c r="B66" s="106"/>
      <c r="C66" s="75" t="s">
        <v>17</v>
      </c>
      <c r="D66" s="76" t="s">
        <v>2</v>
      </c>
      <c r="E66" s="77"/>
      <c r="F66" s="77" t="s">
        <v>24</v>
      </c>
      <c r="G66" s="78" t="s">
        <v>155</v>
      </c>
      <c r="H66" s="77"/>
      <c r="I66" s="76"/>
      <c r="J66" s="77"/>
      <c r="K66" s="107">
        <f>SUBTOTAL(9,K67:K72)</f>
        <v>0</v>
      </c>
      <c r="L66" s="80">
        <f>SUBTOTAL(9,L67:L72)</f>
        <v>0</v>
      </c>
      <c r="M66" s="80">
        <f>SUBTOTAL(9,M67:M72)</f>
        <v>0</v>
      </c>
      <c r="N66" s="80">
        <f>SUBTOTAL(9,N67:N72)</f>
        <v>0</v>
      </c>
      <c r="O66" s="80">
        <f>SUBTOTAL(9,O67:O72)</f>
        <v>0</v>
      </c>
      <c r="P66" s="81">
        <f>SUMPRODUCT(P67:P72,$H67:$H72)</f>
        <v>0.06513130000000844</v>
      </c>
      <c r="Q66" s="81">
        <f>SUMPRODUCT(Q67:Q72,$H67:$H72)</f>
        <v>0</v>
      </c>
      <c r="R66" s="81">
        <f>SUMPRODUCT(R67:R72,$H67:$H72)</f>
        <v>3.7260000000019318</v>
      </c>
      <c r="S66" s="80">
        <f>SUMPRODUCT(S67:S72,$H67:$H72)</f>
        <v>485.57260000023007</v>
      </c>
      <c r="T66" s="108">
        <f>SUMPRODUCT(T67:T72,$K67:$K72)/100</f>
        <v>0</v>
      </c>
      <c r="U66" s="108">
        <f>K66+T66</f>
        <v>0</v>
      </c>
      <c r="V66" s="105"/>
    </row>
    <row r="67" spans="1:22" ht="12.75" outlineLevel="2">
      <c r="A67" s="3"/>
      <c r="B67" s="116"/>
      <c r="C67" s="117"/>
      <c r="D67" s="118"/>
      <c r="E67" s="119" t="s">
        <v>173</v>
      </c>
      <c r="F67" s="120"/>
      <c r="G67" s="121"/>
      <c r="H67" s="120"/>
      <c r="I67" s="118"/>
      <c r="J67" s="120"/>
      <c r="K67" s="122"/>
      <c r="L67" s="123"/>
      <c r="M67" s="123"/>
      <c r="N67" s="123"/>
      <c r="O67" s="123"/>
      <c r="P67" s="124"/>
      <c r="Q67" s="124"/>
      <c r="R67" s="124"/>
      <c r="S67" s="124"/>
      <c r="T67" s="125"/>
      <c r="U67" s="125"/>
      <c r="V67" s="105"/>
    </row>
    <row r="68" spans="1:22" ht="12.75" outlineLevel="2">
      <c r="A68" s="3"/>
      <c r="B68" s="105"/>
      <c r="C68" s="105"/>
      <c r="D68" s="126" t="s">
        <v>3</v>
      </c>
      <c r="E68" s="127">
        <v>1</v>
      </c>
      <c r="F68" s="128" t="s">
        <v>88</v>
      </c>
      <c r="G68" s="129" t="s">
        <v>206</v>
      </c>
      <c r="H68" s="130">
        <v>18</v>
      </c>
      <c r="I68" s="131" t="s">
        <v>6</v>
      </c>
      <c r="J68" s="132"/>
      <c r="K68" s="133">
        <f>H68*J68</f>
        <v>0</v>
      </c>
      <c r="L68" s="134">
        <f>IF(D68="S",K68,"")</f>
      </c>
      <c r="M68" s="135">
        <f>IF(OR(D68="P",D68="U"),K68,"")</f>
        <v>0</v>
      </c>
      <c r="N68" s="135">
        <f>IF(D68="H",K68,"")</f>
      </c>
      <c r="O68" s="135">
        <f>IF(D68="V",K68,"")</f>
      </c>
      <c r="P68" s="136">
        <v>0.0020628500000004686</v>
      </c>
      <c r="Q68" s="136">
        <v>0</v>
      </c>
      <c r="R68" s="136">
        <v>0.20700000000010732</v>
      </c>
      <c r="S68" s="132">
        <v>21.602000000010953</v>
      </c>
      <c r="T68" s="137">
        <v>21</v>
      </c>
      <c r="U68" s="138">
        <f>K68*(T68+100)/100</f>
        <v>0</v>
      </c>
      <c r="V68" s="139"/>
    </row>
    <row r="69" spans="1:22" ht="12.75" outlineLevel="2">
      <c r="A69" s="3"/>
      <c r="B69" s="105"/>
      <c r="C69" s="105"/>
      <c r="D69" s="126" t="s">
        <v>3</v>
      </c>
      <c r="E69" s="127">
        <v>2</v>
      </c>
      <c r="F69" s="128" t="s">
        <v>89</v>
      </c>
      <c r="G69" s="129" t="s">
        <v>162</v>
      </c>
      <c r="H69" s="130">
        <v>2</v>
      </c>
      <c r="I69" s="131" t="s">
        <v>26</v>
      </c>
      <c r="J69" s="132"/>
      <c r="K69" s="133">
        <f>H69*J69</f>
        <v>0</v>
      </c>
      <c r="L69" s="134">
        <f>IF(D69="S",K69,"")</f>
      </c>
      <c r="M69" s="135">
        <f>IF(OR(D69="P",D69="U"),K69,"")</f>
        <v>0</v>
      </c>
      <c r="N69" s="135">
        <f>IF(D69="H",K69,"")</f>
      </c>
      <c r="O69" s="135">
        <f>IF(D69="V",K69,"")</f>
      </c>
      <c r="P69" s="136">
        <v>0</v>
      </c>
      <c r="Q69" s="136">
        <v>0</v>
      </c>
      <c r="R69" s="136">
        <v>0</v>
      </c>
      <c r="S69" s="132">
        <v>17.36149999999907</v>
      </c>
      <c r="T69" s="137">
        <v>21</v>
      </c>
      <c r="U69" s="138">
        <f>K69*(T69+100)/100</f>
        <v>0</v>
      </c>
      <c r="V69" s="139"/>
    </row>
    <row r="70" spans="1:22" ht="12.75" outlineLevel="2">
      <c r="A70" s="3"/>
      <c r="B70" s="105"/>
      <c r="C70" s="105"/>
      <c r="D70" s="126" t="s">
        <v>4</v>
      </c>
      <c r="E70" s="127">
        <v>3</v>
      </c>
      <c r="F70" s="128" t="s">
        <v>61</v>
      </c>
      <c r="G70" s="129" t="s">
        <v>154</v>
      </c>
      <c r="H70" s="130">
        <v>2</v>
      </c>
      <c r="I70" s="131" t="s">
        <v>31</v>
      </c>
      <c r="J70" s="132"/>
      <c r="K70" s="133">
        <f>H70*J70</f>
        <v>0</v>
      </c>
      <c r="L70" s="134">
        <f>IF(D70="S",K70,"")</f>
        <v>0</v>
      </c>
      <c r="M70" s="135">
        <f>IF(OR(D70="P",D70="U"),K70,"")</f>
      </c>
      <c r="N70" s="135">
        <f>IF(D70="H",K70,"")</f>
      </c>
      <c r="O70" s="135">
        <f>IF(D70="V",K70,"")</f>
      </c>
      <c r="P70" s="136">
        <v>0.014</v>
      </c>
      <c r="Q70" s="136">
        <v>0</v>
      </c>
      <c r="R70" s="136">
        <v>0</v>
      </c>
      <c r="S70" s="132">
        <v>0</v>
      </c>
      <c r="T70" s="137">
        <v>21</v>
      </c>
      <c r="U70" s="138">
        <f>K70*(T70+100)/100</f>
        <v>0</v>
      </c>
      <c r="V70" s="139"/>
    </row>
    <row r="71" spans="1:22" ht="12.75" outlineLevel="2">
      <c r="A71" s="3"/>
      <c r="B71" s="105"/>
      <c r="C71" s="105"/>
      <c r="D71" s="126" t="s">
        <v>3</v>
      </c>
      <c r="E71" s="127">
        <v>4</v>
      </c>
      <c r="F71" s="128" t="s">
        <v>90</v>
      </c>
      <c r="G71" s="129" t="s">
        <v>159</v>
      </c>
      <c r="H71" s="130">
        <v>18</v>
      </c>
      <c r="I71" s="131" t="s">
        <v>6</v>
      </c>
      <c r="J71" s="132"/>
      <c r="K71" s="133">
        <f>H71*J71</f>
        <v>0</v>
      </c>
      <c r="L71" s="134">
        <f>IF(D71="S",K71,"")</f>
      </c>
      <c r="M71" s="135">
        <f>IF(OR(D71="P",D71="U"),K71,"")</f>
        <v>0</v>
      </c>
      <c r="N71" s="135">
        <f>IF(D71="H",K71,"")</f>
      </c>
      <c r="O71" s="135">
        <f>IF(D71="V",K71,"")</f>
      </c>
      <c r="P71" s="136">
        <v>0</v>
      </c>
      <c r="Q71" s="136">
        <v>0</v>
      </c>
      <c r="R71" s="136">
        <v>0</v>
      </c>
      <c r="S71" s="132">
        <v>3.4452000000019325</v>
      </c>
      <c r="T71" s="137">
        <v>21</v>
      </c>
      <c r="U71" s="138">
        <f>K71*(T71+100)/100</f>
        <v>0</v>
      </c>
      <c r="V71" s="139"/>
    </row>
    <row r="72" spans="1:22" ht="12.75" outlineLevel="2">
      <c r="A72" s="3"/>
      <c r="B72" s="105"/>
      <c r="C72" s="105"/>
      <c r="D72" s="126" t="s">
        <v>3</v>
      </c>
      <c r="E72" s="127">
        <v>5</v>
      </c>
      <c r="F72" s="128" t="s">
        <v>91</v>
      </c>
      <c r="G72" s="129" t="s">
        <v>165</v>
      </c>
      <c r="H72" s="130">
        <v>1</v>
      </c>
      <c r="I72" s="131" t="s">
        <v>31</v>
      </c>
      <c r="J72" s="132"/>
      <c r="K72" s="133">
        <f>H72*J72</f>
        <v>0</v>
      </c>
      <c r="L72" s="134">
        <f>IF(D72="S",K72,"")</f>
      </c>
      <c r="M72" s="135">
        <f>IF(OR(D72="P",D72="U"),K72,"")</f>
        <v>0</v>
      </c>
      <c r="N72" s="135">
        <f>IF(D72="H",K72,"")</f>
      </c>
      <c r="O72" s="135">
        <f>IF(D72="V",K72,"")</f>
      </c>
      <c r="P72" s="136">
        <v>0</v>
      </c>
      <c r="Q72" s="136">
        <v>0</v>
      </c>
      <c r="R72" s="136">
        <v>0</v>
      </c>
      <c r="S72" s="132">
        <v>0</v>
      </c>
      <c r="T72" s="137">
        <v>21</v>
      </c>
      <c r="U72" s="138">
        <f>K72*(T72+100)/100</f>
        <v>0</v>
      </c>
      <c r="V72" s="139"/>
    </row>
    <row r="73" spans="1:22" ht="12.75" outlineLevel="1">
      <c r="A73" s="3"/>
      <c r="B73" s="106"/>
      <c r="C73" s="75" t="s">
        <v>18</v>
      </c>
      <c r="D73" s="76" t="s">
        <v>2</v>
      </c>
      <c r="E73" s="77"/>
      <c r="F73" s="77" t="s">
        <v>24</v>
      </c>
      <c r="G73" s="78" t="s">
        <v>171</v>
      </c>
      <c r="H73" s="77"/>
      <c r="I73" s="76"/>
      <c r="J73" s="77"/>
      <c r="K73" s="107">
        <f>SUBTOTAL(9,K74:K76)</f>
        <v>0</v>
      </c>
      <c r="L73" s="80">
        <f>SUBTOTAL(9,L74:L76)</f>
        <v>0</v>
      </c>
      <c r="M73" s="80">
        <f>SUBTOTAL(9,M74:M76)</f>
        <v>0</v>
      </c>
      <c r="N73" s="80">
        <f>SUBTOTAL(9,N74:N76)</f>
        <v>0</v>
      </c>
      <c r="O73" s="80">
        <f>SUBTOTAL(9,O74:O76)</f>
        <v>0</v>
      </c>
      <c r="P73" s="81">
        <f>SUMPRODUCT(P74:P76,$H74:$H76)</f>
        <v>0.7435200000001992</v>
      </c>
      <c r="Q73" s="81">
        <f>SUMPRODUCT(Q74:Q76,$H74:$H76)</f>
        <v>0</v>
      </c>
      <c r="R73" s="81">
        <f>SUMPRODUCT(R74:R76,$H74:$H76)</f>
        <v>6.342000000002031</v>
      </c>
      <c r="S73" s="80">
        <f>SUMPRODUCT(S74:S76,$H74:$H76)</f>
        <v>611.3688000001957</v>
      </c>
      <c r="T73" s="108">
        <f>SUMPRODUCT(T74:T76,$K74:$K76)/100</f>
        <v>0</v>
      </c>
      <c r="U73" s="108">
        <f>K73+T73</f>
        <v>0</v>
      </c>
      <c r="V73" s="105"/>
    </row>
    <row r="74" spans="1:22" ht="12.75" outlineLevel="2">
      <c r="A74" s="3"/>
      <c r="B74" s="116"/>
      <c r="C74" s="117"/>
      <c r="D74" s="118"/>
      <c r="E74" s="119" t="s">
        <v>173</v>
      </c>
      <c r="F74" s="120"/>
      <c r="G74" s="121"/>
      <c r="H74" s="120"/>
      <c r="I74" s="118"/>
      <c r="J74" s="120"/>
      <c r="K74" s="122"/>
      <c r="L74" s="123"/>
      <c r="M74" s="123"/>
      <c r="N74" s="123"/>
      <c r="O74" s="123"/>
      <c r="P74" s="124"/>
      <c r="Q74" s="124"/>
      <c r="R74" s="124"/>
      <c r="S74" s="124"/>
      <c r="T74" s="125"/>
      <c r="U74" s="125"/>
      <c r="V74" s="105"/>
    </row>
    <row r="75" spans="1:22" ht="25.5" outlineLevel="2">
      <c r="A75" s="3"/>
      <c r="B75" s="105"/>
      <c r="C75" s="105"/>
      <c r="D75" s="126" t="s">
        <v>3</v>
      </c>
      <c r="E75" s="127">
        <v>1</v>
      </c>
      <c r="F75" s="128" t="s">
        <v>93</v>
      </c>
      <c r="G75" s="129" t="s">
        <v>208</v>
      </c>
      <c r="H75" s="130">
        <v>1</v>
      </c>
      <c r="I75" s="131" t="s">
        <v>31</v>
      </c>
      <c r="J75" s="132"/>
      <c r="K75" s="133">
        <f>H75*J75</f>
        <v>0</v>
      </c>
      <c r="L75" s="134">
        <f>IF(D75="S",K75,"")</f>
      </c>
      <c r="M75" s="135">
        <f>IF(OR(D75="P",D75="U"),K75,"")</f>
        <v>0</v>
      </c>
      <c r="N75" s="135">
        <f>IF(D75="H",K75,"")</f>
      </c>
      <c r="O75" s="135">
        <f>IF(D75="V",K75,"")</f>
      </c>
      <c r="P75" s="136">
        <v>0.4208000000001223</v>
      </c>
      <c r="Q75" s="136">
        <v>0</v>
      </c>
      <c r="R75" s="136">
        <v>3.8170000000016557</v>
      </c>
      <c r="S75" s="132">
        <v>367.9588000001596</v>
      </c>
      <c r="T75" s="137">
        <v>21</v>
      </c>
      <c r="U75" s="138">
        <f>K75*(T75+100)/100</f>
        <v>0</v>
      </c>
      <c r="V75" s="139"/>
    </row>
    <row r="76" spans="1:22" ht="12.75" outlineLevel="2">
      <c r="A76" s="3"/>
      <c r="B76" s="105"/>
      <c r="C76" s="105"/>
      <c r="D76" s="126" t="s">
        <v>3</v>
      </c>
      <c r="E76" s="127">
        <v>2</v>
      </c>
      <c r="F76" s="128" t="s">
        <v>92</v>
      </c>
      <c r="G76" s="129" t="s">
        <v>207</v>
      </c>
      <c r="H76" s="130">
        <v>1</v>
      </c>
      <c r="I76" s="131" t="s">
        <v>31</v>
      </c>
      <c r="J76" s="132"/>
      <c r="K76" s="133">
        <f>H76*J76</f>
        <v>0</v>
      </c>
      <c r="L76" s="134">
        <f>IF(D76="S",K76,"")</f>
      </c>
      <c r="M76" s="135">
        <f>IF(OR(D76="P",D76="U"),K76,"")</f>
        <v>0</v>
      </c>
      <c r="N76" s="135">
        <f>IF(D76="H",K76,"")</f>
      </c>
      <c r="O76" s="135">
        <f>IF(D76="V",K76,"")</f>
      </c>
      <c r="P76" s="136">
        <v>0.32272000000007695</v>
      </c>
      <c r="Q76" s="136">
        <v>0</v>
      </c>
      <c r="R76" s="136">
        <v>2.525000000000375</v>
      </c>
      <c r="S76" s="132">
        <v>243.41000000003618</v>
      </c>
      <c r="T76" s="137">
        <v>21</v>
      </c>
      <c r="U76" s="138">
        <f>K76*(T76+100)/100</f>
        <v>0</v>
      </c>
      <c r="V76" s="139"/>
    </row>
    <row r="77" spans="1:22" ht="12.75" outlineLevel="1">
      <c r="A77" s="3"/>
      <c r="B77" s="106"/>
      <c r="C77" s="75" t="s">
        <v>19</v>
      </c>
      <c r="D77" s="76" t="s">
        <v>2</v>
      </c>
      <c r="E77" s="77"/>
      <c r="F77" s="77" t="s">
        <v>24</v>
      </c>
      <c r="G77" s="78" t="s">
        <v>179</v>
      </c>
      <c r="H77" s="77"/>
      <c r="I77" s="76"/>
      <c r="J77" s="77"/>
      <c r="K77" s="107">
        <f>SUBTOTAL(9,K78:K86)</f>
        <v>0</v>
      </c>
      <c r="L77" s="80">
        <f>SUBTOTAL(9,L78:L86)</f>
        <v>0</v>
      </c>
      <c r="M77" s="80">
        <f>SUBTOTAL(9,M78:M86)</f>
        <v>0</v>
      </c>
      <c r="N77" s="80">
        <f>SUBTOTAL(9,N78:N86)</f>
        <v>0</v>
      </c>
      <c r="O77" s="80">
        <f>SUBTOTAL(9,O78:O86)</f>
        <v>0</v>
      </c>
      <c r="P77" s="81">
        <f>SUMPRODUCT(P78:P86,$H78:$H86)</f>
        <v>13.071047379998536</v>
      </c>
      <c r="Q77" s="81">
        <f>SUMPRODUCT(Q78:Q86,$H78:$H86)</f>
        <v>0</v>
      </c>
      <c r="R77" s="81">
        <f>SUMPRODUCT(R78:R86,$H78:$H86)</f>
        <v>12.96559999999808</v>
      </c>
      <c r="S77" s="80">
        <f>SUMPRODUCT(S78:S86,$H78:$H86)</f>
        <v>1367.118079999804</v>
      </c>
      <c r="T77" s="108">
        <f>SUMPRODUCT(T78:T86,$K78:$K86)/100</f>
        <v>0</v>
      </c>
      <c r="U77" s="108">
        <f>K77+T77</f>
        <v>0</v>
      </c>
      <c r="V77" s="105"/>
    </row>
    <row r="78" spans="1:22" ht="12.75" outlineLevel="2">
      <c r="A78" s="3"/>
      <c r="B78" s="116"/>
      <c r="C78" s="117"/>
      <c r="D78" s="118"/>
      <c r="E78" s="119" t="s">
        <v>173</v>
      </c>
      <c r="F78" s="120"/>
      <c r="G78" s="121"/>
      <c r="H78" s="120"/>
      <c r="I78" s="118"/>
      <c r="J78" s="120"/>
      <c r="K78" s="122"/>
      <c r="L78" s="123"/>
      <c r="M78" s="123"/>
      <c r="N78" s="123"/>
      <c r="O78" s="123"/>
      <c r="P78" s="124"/>
      <c r="Q78" s="124"/>
      <c r="R78" s="124"/>
      <c r="S78" s="124"/>
      <c r="T78" s="125"/>
      <c r="U78" s="125"/>
      <c r="V78" s="105"/>
    </row>
    <row r="79" spans="1:22" ht="12.75" outlineLevel="2">
      <c r="A79" s="3"/>
      <c r="B79" s="105"/>
      <c r="C79" s="105"/>
      <c r="D79" s="126" t="s">
        <v>3</v>
      </c>
      <c r="E79" s="127">
        <v>1</v>
      </c>
      <c r="F79" s="128" t="s">
        <v>96</v>
      </c>
      <c r="G79" s="129" t="s">
        <v>193</v>
      </c>
      <c r="H79" s="130">
        <v>8</v>
      </c>
      <c r="I79" s="131" t="s">
        <v>6</v>
      </c>
      <c r="J79" s="132"/>
      <c r="K79" s="133">
        <f>H79*J79</f>
        <v>0</v>
      </c>
      <c r="L79" s="134">
        <f>IF(D79="S",K79,"")</f>
      </c>
      <c r="M79" s="135">
        <f>IF(OR(D79="P",D79="U"),K79,"")</f>
        <v>0</v>
      </c>
      <c r="N79" s="135">
        <f>IF(D79="H",K79,"")</f>
      </c>
      <c r="O79" s="135">
        <f>IF(D79="V",K79,"")</f>
      </c>
      <c r="P79" s="136">
        <v>0</v>
      </c>
      <c r="Q79" s="136">
        <v>0</v>
      </c>
      <c r="R79" s="136">
        <v>0.1150000000000091</v>
      </c>
      <c r="S79" s="132">
        <v>11.086000000000878</v>
      </c>
      <c r="T79" s="137">
        <v>21</v>
      </c>
      <c r="U79" s="138">
        <f>K79*(T79+100)/100</f>
        <v>0</v>
      </c>
      <c r="V79" s="139"/>
    </row>
    <row r="80" spans="1:22" s="115" customFormat="1" ht="11.25" outlineLevel="2">
      <c r="A80" s="109"/>
      <c r="B80" s="109"/>
      <c r="C80" s="109"/>
      <c r="D80" s="109"/>
      <c r="E80" s="109"/>
      <c r="F80" s="109"/>
      <c r="G80" s="110" t="s">
        <v>116</v>
      </c>
      <c r="H80" s="109"/>
      <c r="I80" s="111"/>
      <c r="J80" s="109"/>
      <c r="K80" s="109"/>
      <c r="L80" s="112"/>
      <c r="M80" s="112"/>
      <c r="N80" s="112"/>
      <c r="O80" s="112"/>
      <c r="P80" s="113"/>
      <c r="Q80" s="109"/>
      <c r="R80" s="109"/>
      <c r="S80" s="109"/>
      <c r="T80" s="114"/>
      <c r="U80" s="114"/>
      <c r="V80" s="109"/>
    </row>
    <row r="81" spans="1:22" ht="25.5" outlineLevel="2">
      <c r="A81" s="3"/>
      <c r="B81" s="105"/>
      <c r="C81" s="105"/>
      <c r="D81" s="126" t="s">
        <v>3</v>
      </c>
      <c r="E81" s="127">
        <v>2</v>
      </c>
      <c r="F81" s="128" t="s">
        <v>94</v>
      </c>
      <c r="G81" s="129" t="s">
        <v>214</v>
      </c>
      <c r="H81" s="130">
        <v>8</v>
      </c>
      <c r="I81" s="131" t="s">
        <v>6</v>
      </c>
      <c r="J81" s="132"/>
      <c r="K81" s="133">
        <f>H81*J81</f>
        <v>0</v>
      </c>
      <c r="L81" s="134">
        <f>IF(D81="S",K81,"")</f>
      </c>
      <c r="M81" s="135">
        <f>IF(OR(D81="P",D81="U"),K81,"")</f>
        <v>0</v>
      </c>
      <c r="N81" s="135">
        <f>IF(D81="H",K81,"")</f>
      </c>
      <c r="O81" s="135">
        <f>IF(D81="V",K81,"")</f>
      </c>
      <c r="P81" s="136">
        <v>0.11943230000004805</v>
      </c>
      <c r="Q81" s="136">
        <v>0</v>
      </c>
      <c r="R81" s="136">
        <v>0.2340000000000373</v>
      </c>
      <c r="S81" s="132">
        <v>24.645600000004332</v>
      </c>
      <c r="T81" s="137">
        <v>21</v>
      </c>
      <c r="U81" s="138">
        <f>K81*(T81+100)/100</f>
        <v>0</v>
      </c>
      <c r="V81" s="139"/>
    </row>
    <row r="82" spans="1:22" ht="25.5" outlineLevel="2">
      <c r="A82" s="3"/>
      <c r="B82" s="105"/>
      <c r="C82" s="105"/>
      <c r="D82" s="126" t="s">
        <v>3</v>
      </c>
      <c r="E82" s="127">
        <v>3</v>
      </c>
      <c r="F82" s="128" t="s">
        <v>95</v>
      </c>
      <c r="G82" s="129" t="s">
        <v>215</v>
      </c>
      <c r="H82" s="130">
        <v>47.1</v>
      </c>
      <c r="I82" s="131" t="s">
        <v>6</v>
      </c>
      <c r="J82" s="132"/>
      <c r="K82" s="133">
        <f>H82*J82</f>
        <v>0</v>
      </c>
      <c r="L82" s="134">
        <f>IF(D82="S",K82,"")</f>
      </c>
      <c r="M82" s="135">
        <f>IF(OR(D82="P",D82="U"),K82,"")</f>
        <v>0</v>
      </c>
      <c r="N82" s="135">
        <f>IF(D82="H",K82,"")</f>
      </c>
      <c r="O82" s="135">
        <f>IF(D82="V",K82,"")</f>
      </c>
      <c r="P82" s="136">
        <v>0.1296237999999608</v>
      </c>
      <c r="Q82" s="136">
        <v>0</v>
      </c>
      <c r="R82" s="136">
        <v>0.21599999999995134</v>
      </c>
      <c r="S82" s="132">
        <v>22.95679999999495</v>
      </c>
      <c r="T82" s="137">
        <v>21</v>
      </c>
      <c r="U82" s="138">
        <f>K82*(T82+100)/100</f>
        <v>0</v>
      </c>
      <c r="V82" s="139"/>
    </row>
    <row r="83" spans="1:22" s="36" customFormat="1" ht="10.5" customHeight="1" outlineLevel="3">
      <c r="A83" s="35"/>
      <c r="B83" s="140"/>
      <c r="C83" s="140"/>
      <c r="D83" s="140"/>
      <c r="E83" s="140"/>
      <c r="F83" s="140"/>
      <c r="G83" s="140" t="s">
        <v>152</v>
      </c>
      <c r="H83" s="141">
        <v>47.1</v>
      </c>
      <c r="I83" s="142"/>
      <c r="J83" s="140"/>
      <c r="K83" s="140"/>
      <c r="L83" s="143"/>
      <c r="M83" s="143"/>
      <c r="N83" s="143"/>
      <c r="O83" s="143"/>
      <c r="P83" s="143"/>
      <c r="Q83" s="143"/>
      <c r="R83" s="143"/>
      <c r="S83" s="143"/>
      <c r="T83" s="144"/>
      <c r="U83" s="144"/>
      <c r="V83" s="140"/>
    </row>
    <row r="84" spans="1:22" ht="12.75" outlineLevel="2">
      <c r="A84" s="3"/>
      <c r="B84" s="105"/>
      <c r="C84" s="105"/>
      <c r="D84" s="126" t="s">
        <v>4</v>
      </c>
      <c r="E84" s="127">
        <v>4</v>
      </c>
      <c r="F84" s="128" t="s">
        <v>62</v>
      </c>
      <c r="G84" s="129" t="s">
        <v>163</v>
      </c>
      <c r="H84" s="130">
        <v>55.651</v>
      </c>
      <c r="I84" s="131" t="s">
        <v>31</v>
      </c>
      <c r="J84" s="132"/>
      <c r="K84" s="133">
        <f>H84*J84</f>
        <v>0</v>
      </c>
      <c r="L84" s="134">
        <f>IF(D84="S",K84,"")</f>
        <v>0</v>
      </c>
      <c r="M84" s="135">
        <f>IF(OR(D84="P",D84="U"),K84,"")</f>
      </c>
      <c r="N84" s="135">
        <f>IF(D84="H",K84,"")</f>
      </c>
      <c r="O84" s="135">
        <f>IF(D84="V",K84,"")</f>
      </c>
      <c r="P84" s="136">
        <v>0.10799999999999998</v>
      </c>
      <c r="Q84" s="136">
        <v>0</v>
      </c>
      <c r="R84" s="136">
        <v>0</v>
      </c>
      <c r="S84" s="132">
        <v>0</v>
      </c>
      <c r="T84" s="137">
        <v>21</v>
      </c>
      <c r="U84" s="138">
        <f>K84*(T84+100)/100</f>
        <v>0</v>
      </c>
      <c r="V84" s="139"/>
    </row>
    <row r="85" spans="1:22" s="36" customFormat="1" ht="10.5" customHeight="1" outlineLevel="3">
      <c r="A85" s="35"/>
      <c r="B85" s="140"/>
      <c r="C85" s="140"/>
      <c r="D85" s="140"/>
      <c r="E85" s="140"/>
      <c r="F85" s="140"/>
      <c r="G85" s="140" t="s">
        <v>47</v>
      </c>
      <c r="H85" s="141">
        <v>8.08</v>
      </c>
      <c r="I85" s="142"/>
      <c r="J85" s="140"/>
      <c r="K85" s="140"/>
      <c r="L85" s="143"/>
      <c r="M85" s="143"/>
      <c r="N85" s="143"/>
      <c r="O85" s="143"/>
      <c r="P85" s="143"/>
      <c r="Q85" s="143"/>
      <c r="R85" s="143"/>
      <c r="S85" s="143"/>
      <c r="T85" s="144"/>
      <c r="U85" s="144"/>
      <c r="V85" s="140"/>
    </row>
    <row r="86" spans="1:22" s="36" customFormat="1" ht="10.5" customHeight="1" outlineLevel="3">
      <c r="A86" s="35"/>
      <c r="B86" s="140"/>
      <c r="C86" s="140"/>
      <c r="D86" s="140"/>
      <c r="E86" s="140"/>
      <c r="F86" s="140"/>
      <c r="G86" s="140" t="s">
        <v>82</v>
      </c>
      <c r="H86" s="141">
        <v>47.571</v>
      </c>
      <c r="I86" s="142"/>
      <c r="J86" s="140"/>
      <c r="K86" s="140"/>
      <c r="L86" s="143"/>
      <c r="M86" s="143"/>
      <c r="N86" s="143"/>
      <c r="O86" s="143"/>
      <c r="P86" s="143"/>
      <c r="Q86" s="143"/>
      <c r="R86" s="143"/>
      <c r="S86" s="143"/>
      <c r="T86" s="144"/>
      <c r="U86" s="144"/>
      <c r="V86" s="140"/>
    </row>
    <row r="87" spans="1:22" ht="12.75" outlineLevel="1">
      <c r="A87" s="3"/>
      <c r="B87" s="106"/>
      <c r="C87" s="75" t="s">
        <v>20</v>
      </c>
      <c r="D87" s="76" t="s">
        <v>2</v>
      </c>
      <c r="E87" s="77"/>
      <c r="F87" s="77" t="s">
        <v>24</v>
      </c>
      <c r="G87" s="78" t="s">
        <v>147</v>
      </c>
      <c r="H87" s="77"/>
      <c r="I87" s="76"/>
      <c r="J87" s="77"/>
      <c r="K87" s="107">
        <f>SUBTOTAL(9,K88:K89)</f>
        <v>0</v>
      </c>
      <c r="L87" s="80">
        <f>SUBTOTAL(9,L88:L89)</f>
        <v>0</v>
      </c>
      <c r="M87" s="80">
        <f>SUBTOTAL(9,M88:M89)</f>
        <v>0</v>
      </c>
      <c r="N87" s="80">
        <f>SUBTOTAL(9,N88:N89)</f>
        <v>0</v>
      </c>
      <c r="O87" s="80">
        <f>SUBTOTAL(9,O88:O89)</f>
        <v>0</v>
      </c>
      <c r="P87" s="81">
        <f>SUMPRODUCT(P88:P89,$H88:$H89)</f>
        <v>0</v>
      </c>
      <c r="Q87" s="81">
        <f>SUMPRODUCT(Q88:Q89,$H88:$H89)</f>
        <v>0</v>
      </c>
      <c r="R87" s="81">
        <f>SUMPRODUCT(R88:R89,$H88:$H89)</f>
        <v>90.85513543857942</v>
      </c>
      <c r="S87" s="80">
        <f>SUMPRODUCT(S88:S89,$H88:$H89)</f>
        <v>9103.032277665654</v>
      </c>
      <c r="T87" s="108">
        <f>SUMPRODUCT(T88:T89,$K88:$K89)/100</f>
        <v>0</v>
      </c>
      <c r="U87" s="108">
        <f>K87+T87</f>
        <v>0</v>
      </c>
      <c r="V87" s="105"/>
    </row>
    <row r="88" spans="1:22" ht="12.75" outlineLevel="2">
      <c r="A88" s="3"/>
      <c r="B88" s="116"/>
      <c r="C88" s="117"/>
      <c r="D88" s="118"/>
      <c r="E88" s="119" t="s">
        <v>173</v>
      </c>
      <c r="F88" s="120"/>
      <c r="G88" s="121"/>
      <c r="H88" s="120"/>
      <c r="I88" s="118"/>
      <c r="J88" s="120"/>
      <c r="K88" s="122"/>
      <c r="L88" s="123"/>
      <c r="M88" s="123"/>
      <c r="N88" s="123"/>
      <c r="O88" s="123"/>
      <c r="P88" s="124"/>
      <c r="Q88" s="124"/>
      <c r="R88" s="124"/>
      <c r="S88" s="124"/>
      <c r="T88" s="125"/>
      <c r="U88" s="125"/>
      <c r="V88" s="105"/>
    </row>
    <row r="89" spans="1:22" ht="12.75" outlineLevel="2">
      <c r="A89" s="3"/>
      <c r="B89" s="105"/>
      <c r="C89" s="105"/>
      <c r="D89" s="126" t="s">
        <v>5</v>
      </c>
      <c r="E89" s="127">
        <v>1</v>
      </c>
      <c r="F89" s="128" t="s">
        <v>102</v>
      </c>
      <c r="G89" s="129" t="s">
        <v>195</v>
      </c>
      <c r="H89" s="130">
        <v>232.96188573996383</v>
      </c>
      <c r="I89" s="131" t="s">
        <v>7</v>
      </c>
      <c r="J89" s="132"/>
      <c r="K89" s="133">
        <f>H89*J89</f>
        <v>0</v>
      </c>
      <c r="L89" s="134">
        <f>IF(D89="S",K89,"")</f>
      </c>
      <c r="M89" s="135">
        <f>IF(OR(D89="P",D89="U"),K89,"")</f>
        <v>0</v>
      </c>
      <c r="N89" s="135">
        <f>IF(D89="H",K89,"")</f>
      </c>
      <c r="O89" s="135">
        <f>IF(D89="V",K89,"")</f>
      </c>
      <c r="P89" s="136">
        <v>0</v>
      </c>
      <c r="Q89" s="136">
        <v>0</v>
      </c>
      <c r="R89" s="136">
        <v>0.3899999999999722</v>
      </c>
      <c r="S89" s="132">
        <v>39.07519999999751</v>
      </c>
      <c r="T89" s="137">
        <v>21</v>
      </c>
      <c r="U89" s="138">
        <f>K89*(T89+100)/100</f>
        <v>0</v>
      </c>
      <c r="V89" s="139"/>
    </row>
    <row r="90" spans="1:22" ht="12.75" outlineLevel="1">
      <c r="A90" s="3"/>
      <c r="B90" s="106"/>
      <c r="C90" s="75" t="s">
        <v>23</v>
      </c>
      <c r="D90" s="76" t="s">
        <v>2</v>
      </c>
      <c r="E90" s="77"/>
      <c r="F90" s="77" t="s">
        <v>28</v>
      </c>
      <c r="G90" s="78" t="s">
        <v>182</v>
      </c>
      <c r="H90" s="77"/>
      <c r="I90" s="76"/>
      <c r="J90" s="77"/>
      <c r="K90" s="107">
        <f>SUBTOTAL(9,K91:K102)</f>
        <v>0</v>
      </c>
      <c r="L90" s="80">
        <f>SUBTOTAL(9,L91:L102)</f>
        <v>0</v>
      </c>
      <c r="M90" s="80">
        <f>SUBTOTAL(9,M91:M102)</f>
        <v>0</v>
      </c>
      <c r="N90" s="80">
        <f>SUBTOTAL(9,N91:N102)</f>
        <v>0</v>
      </c>
      <c r="O90" s="80">
        <f>SUBTOTAL(9,O91:O102)</f>
        <v>0</v>
      </c>
      <c r="P90" s="81">
        <f>SUMPRODUCT(P91:P102,$H91:$H102)</f>
        <v>0</v>
      </c>
      <c r="Q90" s="81">
        <f>SUMPRODUCT(Q91:Q102,$H91:$H102)</f>
        <v>0</v>
      </c>
      <c r="R90" s="81">
        <f>SUMPRODUCT(R91:R102,$H91:$H102)</f>
        <v>47.43419400000955</v>
      </c>
      <c r="S90" s="80">
        <f>SUMPRODUCT(S91:S102,$H91:$H102)</f>
        <v>4574.03619120092</v>
      </c>
      <c r="T90" s="108">
        <f>SUMPRODUCT(T91:T102,$K91:$K102)/100</f>
        <v>0</v>
      </c>
      <c r="U90" s="108">
        <f>K90+T90</f>
        <v>0</v>
      </c>
      <c r="V90" s="105"/>
    </row>
    <row r="91" spans="1:22" ht="12.75" outlineLevel="2">
      <c r="A91" s="3"/>
      <c r="B91" s="116"/>
      <c r="C91" s="117"/>
      <c r="D91" s="118"/>
      <c r="E91" s="119" t="s">
        <v>173</v>
      </c>
      <c r="F91" s="120"/>
      <c r="G91" s="121"/>
      <c r="H91" s="120"/>
      <c r="I91" s="118"/>
      <c r="J91" s="120"/>
      <c r="K91" s="122"/>
      <c r="L91" s="123"/>
      <c r="M91" s="123"/>
      <c r="N91" s="123"/>
      <c r="O91" s="123"/>
      <c r="P91" s="124"/>
      <c r="Q91" s="124"/>
      <c r="R91" s="124"/>
      <c r="S91" s="124"/>
      <c r="T91" s="125"/>
      <c r="U91" s="125"/>
      <c r="V91" s="105"/>
    </row>
    <row r="92" spans="1:22" ht="12.75" outlineLevel="2">
      <c r="A92" s="3"/>
      <c r="B92" s="105"/>
      <c r="C92" s="105"/>
      <c r="D92" s="126" t="s">
        <v>3</v>
      </c>
      <c r="E92" s="127">
        <v>1</v>
      </c>
      <c r="F92" s="128" t="s">
        <v>99</v>
      </c>
      <c r="G92" s="129" t="s">
        <v>172</v>
      </c>
      <c r="H92" s="130">
        <v>54.938</v>
      </c>
      <c r="I92" s="131" t="s">
        <v>7</v>
      </c>
      <c r="J92" s="132"/>
      <c r="K92" s="133">
        <f>H92*J92</f>
        <v>0</v>
      </c>
      <c r="L92" s="134">
        <f>IF(D92="S",K92,"")</f>
      </c>
      <c r="M92" s="135">
        <f>IF(OR(D92="P",D92="U"),K92,"")</f>
        <v>0</v>
      </c>
      <c r="N92" s="135">
        <f>IF(D92="H",K92,"")</f>
      </c>
      <c r="O92" s="135">
        <f>IF(D92="V",K92,"")</f>
      </c>
      <c r="P92" s="136">
        <v>0</v>
      </c>
      <c r="Q92" s="136">
        <v>0</v>
      </c>
      <c r="R92" s="136">
        <v>0.8580000000001747</v>
      </c>
      <c r="S92" s="132">
        <v>82.71120000001686</v>
      </c>
      <c r="T92" s="137">
        <v>21</v>
      </c>
      <c r="U92" s="138">
        <f>K92*(T92+100)/100</f>
        <v>0</v>
      </c>
      <c r="V92" s="139"/>
    </row>
    <row r="93" spans="1:22" s="36" customFormat="1" ht="10.5" customHeight="1" outlineLevel="3">
      <c r="A93" s="35"/>
      <c r="B93" s="140"/>
      <c r="C93" s="140"/>
      <c r="D93" s="140"/>
      <c r="E93" s="140"/>
      <c r="F93" s="140"/>
      <c r="G93" s="140" t="s">
        <v>194</v>
      </c>
      <c r="H93" s="141">
        <v>0</v>
      </c>
      <c r="I93" s="142"/>
      <c r="J93" s="140"/>
      <c r="K93" s="140"/>
      <c r="L93" s="143"/>
      <c r="M93" s="143"/>
      <c r="N93" s="143"/>
      <c r="O93" s="143"/>
      <c r="P93" s="143"/>
      <c r="Q93" s="143"/>
      <c r="R93" s="143"/>
      <c r="S93" s="143"/>
      <c r="T93" s="144"/>
      <c r="U93" s="144"/>
      <c r="V93" s="140"/>
    </row>
    <row r="94" spans="1:22" s="36" customFormat="1" ht="10.5" customHeight="1" outlineLevel="3">
      <c r="A94" s="35"/>
      <c r="B94" s="140"/>
      <c r="C94" s="140"/>
      <c r="D94" s="140"/>
      <c r="E94" s="140"/>
      <c r="F94" s="140"/>
      <c r="G94" s="140" t="s">
        <v>45</v>
      </c>
      <c r="H94" s="141">
        <v>54.938</v>
      </c>
      <c r="I94" s="142"/>
      <c r="J94" s="140"/>
      <c r="K94" s="140"/>
      <c r="L94" s="143"/>
      <c r="M94" s="143"/>
      <c r="N94" s="143"/>
      <c r="O94" s="143"/>
      <c r="P94" s="143"/>
      <c r="Q94" s="143"/>
      <c r="R94" s="143"/>
      <c r="S94" s="143"/>
      <c r="T94" s="144"/>
      <c r="U94" s="144"/>
      <c r="V94" s="140"/>
    </row>
    <row r="95" spans="1:22" ht="12.75" outlineLevel="2">
      <c r="A95" s="3"/>
      <c r="B95" s="105"/>
      <c r="C95" s="105"/>
      <c r="D95" s="126" t="s">
        <v>3</v>
      </c>
      <c r="E95" s="127">
        <v>2</v>
      </c>
      <c r="F95" s="128" t="s">
        <v>97</v>
      </c>
      <c r="G95" s="129" t="s">
        <v>169</v>
      </c>
      <c r="H95" s="130">
        <v>29.739</v>
      </c>
      <c r="I95" s="131" t="s">
        <v>7</v>
      </c>
      <c r="J95" s="132"/>
      <c r="K95" s="133">
        <f>H95*J95</f>
        <v>0</v>
      </c>
      <c r="L95" s="134">
        <f>IF(D95="S",K95,"")</f>
      </c>
      <c r="M95" s="135">
        <f>IF(OR(D95="P",D95="U"),K95,"")</f>
        <v>0</v>
      </c>
      <c r="N95" s="135">
        <f>IF(D95="H",K95,"")</f>
      </c>
      <c r="O95" s="135">
        <f>IF(D95="V",K95,"")</f>
      </c>
      <c r="P95" s="136">
        <v>0</v>
      </c>
      <c r="Q95" s="136">
        <v>0</v>
      </c>
      <c r="R95" s="136">
        <v>0.00999999999999801</v>
      </c>
      <c r="S95" s="132">
        <v>1.0103999999997824</v>
      </c>
      <c r="T95" s="137">
        <v>21</v>
      </c>
      <c r="U95" s="138">
        <f>K95*(T95+100)/100</f>
        <v>0</v>
      </c>
      <c r="V95" s="139"/>
    </row>
    <row r="96" spans="1:22" s="36" customFormat="1" ht="10.5" customHeight="1" outlineLevel="3">
      <c r="A96" s="35"/>
      <c r="B96" s="140"/>
      <c r="C96" s="140"/>
      <c r="D96" s="140"/>
      <c r="E96" s="140"/>
      <c r="F96" s="140"/>
      <c r="G96" s="140" t="s">
        <v>117</v>
      </c>
      <c r="H96" s="141">
        <v>29.739</v>
      </c>
      <c r="I96" s="142"/>
      <c r="J96" s="140"/>
      <c r="K96" s="140"/>
      <c r="L96" s="143"/>
      <c r="M96" s="143"/>
      <c r="N96" s="143"/>
      <c r="O96" s="143"/>
      <c r="P96" s="143"/>
      <c r="Q96" s="143"/>
      <c r="R96" s="143"/>
      <c r="S96" s="143"/>
      <c r="T96" s="144"/>
      <c r="U96" s="144"/>
      <c r="V96" s="140"/>
    </row>
    <row r="97" spans="1:22" ht="12.75" outlineLevel="2">
      <c r="A97" s="3"/>
      <c r="B97" s="105"/>
      <c r="C97" s="105"/>
      <c r="D97" s="126" t="s">
        <v>3</v>
      </c>
      <c r="E97" s="127">
        <v>3</v>
      </c>
      <c r="F97" s="128" t="s">
        <v>98</v>
      </c>
      <c r="G97" s="129" t="s">
        <v>199</v>
      </c>
      <c r="H97" s="130">
        <v>297.39</v>
      </c>
      <c r="I97" s="131" t="s">
        <v>7</v>
      </c>
      <c r="J97" s="132"/>
      <c r="K97" s="133">
        <f>H97*J97</f>
        <v>0</v>
      </c>
      <c r="L97" s="134">
        <f>IF(D97="S",K97,"")</f>
      </c>
      <c r="M97" s="135">
        <f>IF(OR(D97="P",D97="U"),K97,"")</f>
        <v>0</v>
      </c>
      <c r="N97" s="135">
        <f>IF(D97="H",K97,"")</f>
      </c>
      <c r="O97" s="135">
        <f>IF(D97="V",K97,"")</f>
      </c>
      <c r="P97" s="136">
        <v>0</v>
      </c>
      <c r="Q97" s="136">
        <v>0</v>
      </c>
      <c r="R97" s="136">
        <v>0</v>
      </c>
      <c r="S97" s="132">
        <v>0</v>
      </c>
      <c r="T97" s="137">
        <v>21</v>
      </c>
      <c r="U97" s="138">
        <f>K97*(T97+100)/100</f>
        <v>0</v>
      </c>
      <c r="V97" s="139"/>
    </row>
    <row r="98" spans="1:22" s="36" customFormat="1" ht="10.5" customHeight="1" outlineLevel="3">
      <c r="A98" s="35"/>
      <c r="B98" s="140"/>
      <c r="C98" s="140"/>
      <c r="D98" s="140"/>
      <c r="E98" s="140"/>
      <c r="F98" s="140"/>
      <c r="G98" s="140" t="s">
        <v>80</v>
      </c>
      <c r="H98" s="141">
        <v>297.39</v>
      </c>
      <c r="I98" s="142"/>
      <c r="J98" s="140"/>
      <c r="K98" s="140"/>
      <c r="L98" s="143"/>
      <c r="M98" s="143"/>
      <c r="N98" s="143"/>
      <c r="O98" s="143"/>
      <c r="P98" s="143"/>
      <c r="Q98" s="143"/>
      <c r="R98" s="143"/>
      <c r="S98" s="143"/>
      <c r="T98" s="144"/>
      <c r="U98" s="144"/>
      <c r="V98" s="140"/>
    </row>
    <row r="99" spans="1:22" ht="12.75" outlineLevel="2">
      <c r="A99" s="3"/>
      <c r="B99" s="105"/>
      <c r="C99" s="105"/>
      <c r="D99" s="126" t="s">
        <v>3</v>
      </c>
      <c r="E99" s="127">
        <v>4</v>
      </c>
      <c r="F99" s="128" t="s">
        <v>100</v>
      </c>
      <c r="G99" s="129" t="s">
        <v>201</v>
      </c>
      <c r="H99" s="130">
        <v>6.829</v>
      </c>
      <c r="I99" s="131" t="s">
        <v>7</v>
      </c>
      <c r="J99" s="132"/>
      <c r="K99" s="133">
        <f>H99*J99</f>
        <v>0</v>
      </c>
      <c r="L99" s="134">
        <f>IF(D99="S",K99,"")</f>
      </c>
      <c r="M99" s="135">
        <f>IF(OR(D99="P",D99="U"),K99,"")</f>
        <v>0</v>
      </c>
      <c r="N99" s="135">
        <f>IF(D99="H",K99,"")</f>
      </c>
      <c r="O99" s="135">
        <f>IF(D99="V",K99,"")</f>
      </c>
      <c r="P99" s="136">
        <v>0</v>
      </c>
      <c r="Q99" s="136">
        <v>0</v>
      </c>
      <c r="R99" s="136">
        <v>0</v>
      </c>
      <c r="S99" s="132">
        <v>0</v>
      </c>
      <c r="T99" s="137">
        <v>21</v>
      </c>
      <c r="U99" s="138">
        <f>K99*(T99+100)/100</f>
        <v>0</v>
      </c>
      <c r="V99" s="139"/>
    </row>
    <row r="100" spans="1:22" s="36" customFormat="1" ht="10.5" customHeight="1" outlineLevel="3">
      <c r="A100" s="35"/>
      <c r="B100" s="140"/>
      <c r="C100" s="140"/>
      <c r="D100" s="140"/>
      <c r="E100" s="140"/>
      <c r="F100" s="140"/>
      <c r="G100" s="140" t="s">
        <v>38</v>
      </c>
      <c r="H100" s="141">
        <v>6.829</v>
      </c>
      <c r="I100" s="142"/>
      <c r="J100" s="140"/>
      <c r="K100" s="140"/>
      <c r="L100" s="143"/>
      <c r="M100" s="143"/>
      <c r="N100" s="143"/>
      <c r="O100" s="143"/>
      <c r="P100" s="143"/>
      <c r="Q100" s="143"/>
      <c r="R100" s="143"/>
      <c r="S100" s="143"/>
      <c r="T100" s="144"/>
      <c r="U100" s="144"/>
      <c r="V100" s="140"/>
    </row>
    <row r="101" spans="1:22" ht="25.5" outlineLevel="2">
      <c r="A101" s="3"/>
      <c r="B101" s="105"/>
      <c r="C101" s="105"/>
      <c r="D101" s="126" t="s">
        <v>3</v>
      </c>
      <c r="E101" s="127">
        <v>5</v>
      </c>
      <c r="F101" s="128" t="s">
        <v>101</v>
      </c>
      <c r="G101" s="129" t="s">
        <v>210</v>
      </c>
      <c r="H101" s="130">
        <v>22.91</v>
      </c>
      <c r="I101" s="131" t="s">
        <v>7</v>
      </c>
      <c r="J101" s="132"/>
      <c r="K101" s="133">
        <f>H101*J101</f>
        <v>0</v>
      </c>
      <c r="L101" s="134">
        <f>IF(D101="S",K101,"")</f>
      </c>
      <c r="M101" s="135">
        <f>IF(OR(D101="P",D101="U"),K101,"")</f>
        <v>0</v>
      </c>
      <c r="N101" s="135">
        <f>IF(D101="H",K101,"")</f>
      </c>
      <c r="O101" s="135">
        <f>IF(D101="V",K101,"")</f>
      </c>
      <c r="P101" s="136">
        <v>0</v>
      </c>
      <c r="Q101" s="136">
        <v>0</v>
      </c>
      <c r="R101" s="136">
        <v>0</v>
      </c>
      <c r="S101" s="132">
        <v>0</v>
      </c>
      <c r="T101" s="137">
        <v>21</v>
      </c>
      <c r="U101" s="138">
        <f>K101*(T101+100)/100</f>
        <v>0</v>
      </c>
      <c r="V101" s="139"/>
    </row>
    <row r="102" spans="1:22" s="36" customFormat="1" ht="10.5" customHeight="1" outlineLevel="3">
      <c r="A102" s="35"/>
      <c r="B102" s="140"/>
      <c r="C102" s="140"/>
      <c r="D102" s="140"/>
      <c r="E102" s="140"/>
      <c r="F102" s="140"/>
      <c r="G102" s="140" t="s">
        <v>37</v>
      </c>
      <c r="H102" s="141">
        <v>22.91</v>
      </c>
      <c r="I102" s="142"/>
      <c r="J102" s="140"/>
      <c r="K102" s="140"/>
      <c r="L102" s="143"/>
      <c r="M102" s="143"/>
      <c r="N102" s="143"/>
      <c r="O102" s="143"/>
      <c r="P102" s="143"/>
      <c r="Q102" s="143"/>
      <c r="R102" s="143"/>
      <c r="S102" s="143"/>
      <c r="T102" s="144"/>
      <c r="U102" s="144"/>
      <c r="V102" s="140"/>
    </row>
  </sheetData>
  <mergeCells count="4">
    <mergeCell ref="D3:F3"/>
    <mergeCell ref="G3:K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kovarik</cp:lastModifiedBy>
  <dcterms:created xsi:type="dcterms:W3CDTF">2016-04-26T08:36:11Z</dcterms:created>
  <dcterms:modified xsi:type="dcterms:W3CDTF">2016-04-26T08:36:11Z</dcterms:modified>
  <cp:category/>
  <cp:version/>
  <cp:contentType/>
  <cp:contentStatus/>
</cp:coreProperties>
</file>