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rycíList" sheetId="1" r:id="rId1"/>
    <sheet name="Rozpočet" sheetId="2" r:id="rId2"/>
  </sheets>
  <definedNames>
    <definedName name="__MAIN__">'Rozpočet'!$A$2:$AC$280</definedName>
    <definedName name="__MAIN1__">'KrycíList'!$A$1:$O$50</definedName>
    <definedName name="__MvymF__">'Rozpočet'!#REF!</definedName>
    <definedName name="__OobjF__">'Rozpočet'!$A$8:$AC$280</definedName>
    <definedName name="__OoddF__">'Rozpočet'!$A$10:$AC$17</definedName>
    <definedName name="__OradF__">'Rozpočet'!$A$12:$AC$12</definedName>
    <definedName name="Excel_BuiltIn_Print_Titles_2_1">'Rozpočet'!$2:$5</definedName>
    <definedName name="_xlnm.Print_Titles" localSheetId="1">'Rozpočet'!$2:$8</definedName>
  </definedNames>
  <calcPr fullCalcOnLoad="1"/>
</workbook>
</file>

<file path=xl/comments2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sz val="10"/>
            <rFont val="Arial"/>
            <family val="2"/>
          </rPr>
          <t>##OobjF##Pozn</t>
        </r>
      </text>
    </comment>
    <comment ref="A1" authorId="0">
      <text>
        <r>
          <rPr>
            <sz val="10"/>
            <rFont val="Arial"/>
            <family val="2"/>
          </rPr>
          <t>##OobjF##Pozn</t>
        </r>
      </text>
    </comment>
  </commentList>
</comments>
</file>

<file path=xl/sharedStrings.xml><?xml version="1.0" encoding="utf-8"?>
<sst xmlns="http://schemas.openxmlformats.org/spreadsheetml/2006/main" count="893" uniqueCount="516">
  <si>
    <t>.</t>
  </si>
  <si>
    <t>1</t>
  </si>
  <si>
    <t>2</t>
  </si>
  <si>
    <t>B</t>
  </si>
  <si>
    <t>O</t>
  </si>
  <si>
    <t>P</t>
  </si>
  <si>
    <t>S</t>
  </si>
  <si>
    <t>U</t>
  </si>
  <si>
    <t>h</t>
  </si>
  <si>
    <t>m</t>
  </si>
  <si>
    <t>t</t>
  </si>
  <si>
    <t>Ř</t>
  </si>
  <si>
    <t>M2</t>
  </si>
  <si>
    <t>Mj</t>
  </si>
  <si>
    <t>m2</t>
  </si>
  <si>
    <t>m3</t>
  </si>
  <si>
    <t>0,6</t>
  </si>
  <si>
    <t>001</t>
  </si>
  <si>
    <t>002</t>
  </si>
  <si>
    <t>003</t>
  </si>
  <si>
    <t>011</t>
  </si>
  <si>
    <t>018</t>
  </si>
  <si>
    <t>059</t>
  </si>
  <si>
    <t>062</t>
  </si>
  <si>
    <t>063</t>
  </si>
  <si>
    <t>091</t>
  </si>
  <si>
    <t>094</t>
  </si>
  <si>
    <t>095</t>
  </si>
  <si>
    <t>096</t>
  </si>
  <si>
    <t>099</t>
  </si>
  <si>
    <t>7,3</t>
  </si>
  <si>
    <t>711</t>
  </si>
  <si>
    <t>764</t>
  </si>
  <si>
    <t>767</t>
  </si>
  <si>
    <t>771</t>
  </si>
  <si>
    <t>781</t>
  </si>
  <si>
    <t>783</t>
  </si>
  <si>
    <t>928</t>
  </si>
  <si>
    <t>HSV</t>
  </si>
  <si>
    <t>HZS</t>
  </si>
  <si>
    <t>MON</t>
  </si>
  <si>
    <t>OST</t>
  </si>
  <si>
    <t>PSV</t>
  </si>
  <si>
    <t>VRN</t>
  </si>
  <si>
    <t>hup</t>
  </si>
  <si>
    <t>kus</t>
  </si>
  <si>
    <t>-1*2</t>
  </si>
  <si>
    <t>.Hdr</t>
  </si>
  <si>
    <t>12*6</t>
  </si>
  <si>
    <t>12,9</t>
  </si>
  <si>
    <t>2,36</t>
  </si>
  <si>
    <t>20,1</t>
  </si>
  <si>
    <t>2014</t>
  </si>
  <si>
    <t>30,6</t>
  </si>
  <si>
    <t>36,8</t>
  </si>
  <si>
    <t>Dne:</t>
  </si>
  <si>
    <t>Druh</t>
  </si>
  <si>
    <t>Mzdy</t>
  </si>
  <si>
    <t>byty</t>
  </si>
  <si>
    <t>% Dph</t>
  </si>
  <si>
    <t>-56,4</t>
  </si>
  <si>
    <t>1*2*6</t>
  </si>
  <si>
    <t>1,2*4</t>
  </si>
  <si>
    <t>1,5*6</t>
  </si>
  <si>
    <t>2,6*2</t>
  </si>
  <si>
    <t>2,6*4</t>
  </si>
  <si>
    <t>26+32</t>
  </si>
  <si>
    <t>3*1,5</t>
  </si>
  <si>
    <t>454,6</t>
  </si>
  <si>
    <t>5,1*2</t>
  </si>
  <si>
    <t>5,1*4</t>
  </si>
  <si>
    <t>5,1*6</t>
  </si>
  <si>
    <t>5,1*7</t>
  </si>
  <si>
    <t>Název</t>
  </si>
  <si>
    <t>Oddíl</t>
  </si>
  <si>
    <t>Sazba</t>
  </si>
  <si>
    <t>Daň</t>
  </si>
  <si>
    <t>0,87*2</t>
  </si>
  <si>
    <t>1,45*8</t>
  </si>
  <si>
    <t>1,48*2</t>
  </si>
  <si>
    <t>1,5*12</t>
  </si>
  <si>
    <t>1,5*60</t>
  </si>
  <si>
    <t>12*2,4</t>
  </si>
  <si>
    <t>15,4*4</t>
  </si>
  <si>
    <t>169,61</t>
  </si>
  <si>
    <t>18,8*6</t>
  </si>
  <si>
    <t>2,38*6</t>
  </si>
  <si>
    <t>20,1*4</t>
  </si>
  <si>
    <t>3,25*2</t>
  </si>
  <si>
    <t>3,25*8</t>
  </si>
  <si>
    <t>3,45*2</t>
  </si>
  <si>
    <t>3,6*24</t>
  </si>
  <si>
    <t>4,05*2</t>
  </si>
  <si>
    <t>42,6*2</t>
  </si>
  <si>
    <t>5*0,12</t>
  </si>
  <si>
    <t>5*20,1</t>
  </si>
  <si>
    <t>Celkem</t>
  </si>
  <si>
    <t>Objekt</t>
  </si>
  <si>
    <t>Základ</t>
  </si>
  <si>
    <t>natery</t>
  </si>
  <si>
    <t>soubor</t>
  </si>
  <si>
    <t>vstupy</t>
  </si>
  <si>
    <t>-4,05*2</t>
  </si>
  <si>
    <t>1*5,1*6</t>
  </si>
  <si>
    <t>1*5,1*7</t>
  </si>
  <si>
    <t>1,5*1,5</t>
  </si>
  <si>
    <t>135,174</t>
  </si>
  <si>
    <t>2,6*2*4</t>
  </si>
  <si>
    <t>39,15/2</t>
  </si>
  <si>
    <t>4,2*1*4</t>
  </si>
  <si>
    <t>4,3*1*4</t>
  </si>
  <si>
    <t>6+6+7,1</t>
  </si>
  <si>
    <t>Datum :</t>
  </si>
  <si>
    <t>Dodávka</t>
  </si>
  <si>
    <t>Mzdy/Mj</t>
  </si>
  <si>
    <t>Nhod/Mj</t>
  </si>
  <si>
    <t xml:space="preserve">dvirka </t>
  </si>
  <si>
    <t>štít</t>
  </si>
  <si>
    <t>-0,9*2*2</t>
  </si>
  <si>
    <t>-7,3*0,5</t>
  </si>
  <si>
    <t>1*1,3*13</t>
  </si>
  <si>
    <t>1*18,8*4</t>
  </si>
  <si>
    <t>1,3*12,9</t>
  </si>
  <si>
    <t>1,58*6*4</t>
  </si>
  <si>
    <t>1,6*60*2</t>
  </si>
  <si>
    <t>12,9*0,5</t>
  </si>
  <si>
    <t>15641545</t>
  </si>
  <si>
    <t>249,2-26</t>
  </si>
  <si>
    <t>3,25*5*2</t>
  </si>
  <si>
    <t>30,6*1,1</t>
  </si>
  <si>
    <t>36,8*0,5</t>
  </si>
  <si>
    <t>42,6*1,1</t>
  </si>
  <si>
    <t>46454500</t>
  </si>
  <si>
    <t>6,1*20,1</t>
  </si>
  <si>
    <t>7,3*18,8</t>
  </si>
  <si>
    <t>74864650</t>
  </si>
  <si>
    <t>89786465</t>
  </si>
  <si>
    <t>Název MJ</t>
  </si>
  <si>
    <t>Razítko:</t>
  </si>
  <si>
    <t>Sazba[%]</t>
  </si>
  <si>
    <t>Soubor :</t>
  </si>
  <si>
    <t>Základna</t>
  </si>
  <si>
    <t>0,3*0,5*4</t>
  </si>
  <si>
    <t>0,3*1,3*4</t>
  </si>
  <si>
    <t>0,4*1,3*4</t>
  </si>
  <si>
    <t>0,4*4,1*2</t>
  </si>
  <si>
    <t>0,5*7,3*3</t>
  </si>
  <si>
    <t>0,6*0,4*2</t>
  </si>
  <si>
    <t>0,6*3,6*6</t>
  </si>
  <si>
    <t>1,5*0,4*4</t>
  </si>
  <si>
    <t>1,8*0,5*4</t>
  </si>
  <si>
    <t>1,8*1,3*4</t>
  </si>
  <si>
    <t>113106121</t>
  </si>
  <si>
    <t>12,9*18,8</t>
  </si>
  <si>
    <t>12,9*20,1</t>
  </si>
  <si>
    <t>18,8*36,8</t>
  </si>
  <si>
    <t>181101102</t>
  </si>
  <si>
    <t>2,36*0,12</t>
  </si>
  <si>
    <t>2,36*0,57</t>
  </si>
  <si>
    <t>2,4*4,2*4</t>
  </si>
  <si>
    <t>2,4*4,3*4</t>
  </si>
  <si>
    <t>2,6*0,4*2</t>
  </si>
  <si>
    <t>30,6*0,08</t>
  </si>
  <si>
    <t>319201311</t>
  </si>
  <si>
    <t>36,8*20,1</t>
  </si>
  <si>
    <t>596811220</t>
  </si>
  <si>
    <t>620471112</t>
  </si>
  <si>
    <t>620471811</t>
  </si>
  <si>
    <t>620471851</t>
  </si>
  <si>
    <t>620471871</t>
  </si>
  <si>
    <t>620472931</t>
  </si>
  <si>
    <t>620474141</t>
  </si>
  <si>
    <t>622401939</t>
  </si>
  <si>
    <t>622405236</t>
  </si>
  <si>
    <t>622405342</t>
  </si>
  <si>
    <t>622405391</t>
  </si>
  <si>
    <t>622405912</t>
  </si>
  <si>
    <t>622405932</t>
  </si>
  <si>
    <t>622405941</t>
  </si>
  <si>
    <t>622405942</t>
  </si>
  <si>
    <t>622461111</t>
  </si>
  <si>
    <t>622471312</t>
  </si>
  <si>
    <t>622711224</t>
  </si>
  <si>
    <t>622717224</t>
  </si>
  <si>
    <t>622752135</t>
  </si>
  <si>
    <t>622903110</t>
  </si>
  <si>
    <t>629451112</t>
  </si>
  <si>
    <t>631312711</t>
  </si>
  <si>
    <t>631362021</t>
  </si>
  <si>
    <t>632401922</t>
  </si>
  <si>
    <t>632451062</t>
  </si>
  <si>
    <t>711193121</t>
  </si>
  <si>
    <t>711193131</t>
  </si>
  <si>
    <t>764217500</t>
  </si>
  <si>
    <t>764251501</t>
  </si>
  <si>
    <t>764311821</t>
  </si>
  <si>
    <t>764322830</t>
  </si>
  <si>
    <t>764323230</t>
  </si>
  <si>
    <t>764353830</t>
  </si>
  <si>
    <t>764410330</t>
  </si>
  <si>
    <t>764410340</t>
  </si>
  <si>
    <t>764410360</t>
  </si>
  <si>
    <t>764410880</t>
  </si>
  <si>
    <t>764464650</t>
  </si>
  <si>
    <t>764530340</t>
  </si>
  <si>
    <t>767464500</t>
  </si>
  <si>
    <t>771444113</t>
  </si>
  <si>
    <t>771575112</t>
  </si>
  <si>
    <t>771579191</t>
  </si>
  <si>
    <t>771579192</t>
  </si>
  <si>
    <t>771591111</t>
  </si>
  <si>
    <t>771591115</t>
  </si>
  <si>
    <t>781674112</t>
  </si>
  <si>
    <t>783201811</t>
  </si>
  <si>
    <t>783221111</t>
  </si>
  <si>
    <t>783222100</t>
  </si>
  <si>
    <t>783226100</t>
  </si>
  <si>
    <t>783522212</t>
  </si>
  <si>
    <t>910456524</t>
  </si>
  <si>
    <t>928000000</t>
  </si>
  <si>
    <t>928446640</t>
  </si>
  <si>
    <t>928446756</t>
  </si>
  <si>
    <t>928456400</t>
  </si>
  <si>
    <t>941941052</t>
  </si>
  <si>
    <t>941941392</t>
  </si>
  <si>
    <t>941941852</t>
  </si>
  <si>
    <t>941955001</t>
  </si>
  <si>
    <t>944944101</t>
  </si>
  <si>
    <t>944945013</t>
  </si>
  <si>
    <t>944945193</t>
  </si>
  <si>
    <t>944945813</t>
  </si>
  <si>
    <t>952901110</t>
  </si>
  <si>
    <t>952902110</t>
  </si>
  <si>
    <t>952902118</t>
  </si>
  <si>
    <t>952902119</t>
  </si>
  <si>
    <t>965043341</t>
  </si>
  <si>
    <t>965081813</t>
  </si>
  <si>
    <t>978036121</t>
  </si>
  <si>
    <t>978036131</t>
  </si>
  <si>
    <t>979011111</t>
  </si>
  <si>
    <t>979011121</t>
  </si>
  <si>
    <t>979054212</t>
  </si>
  <si>
    <t>979081111</t>
  </si>
  <si>
    <t>979081121</t>
  </si>
  <si>
    <t>979082213</t>
  </si>
  <si>
    <t>979082219</t>
  </si>
  <si>
    <t>979084212</t>
  </si>
  <si>
    <t>979402121</t>
  </si>
  <si>
    <t>998011003</t>
  </si>
  <si>
    <t>998711103</t>
  </si>
  <si>
    <t>998764103</t>
  </si>
  <si>
    <t>998771103</t>
  </si>
  <si>
    <t>998781103</t>
  </si>
  <si>
    <t>999281111</t>
  </si>
  <si>
    <t>Faktura :</t>
  </si>
  <si>
    <t>Hm1[t]/Mj</t>
  </si>
  <si>
    <t>Hm2[t]/Mj</t>
  </si>
  <si>
    <t>R44848455</t>
  </si>
  <si>
    <t>Sazba DPH</t>
  </si>
  <si>
    <t>Zakázka :</t>
  </si>
  <si>
    <t>hromosvod</t>
  </si>
  <si>
    <t>Řádek</t>
  </si>
  <si>
    <t>-2,36*0,57</t>
  </si>
  <si>
    <t>-5,3*0,6*2</t>
  </si>
  <si>
    <t>0,34*1,3*4</t>
  </si>
  <si>
    <t>0,35*2,4*2</t>
  </si>
  <si>
    <t>0,5*30,3*3</t>
  </si>
  <si>
    <t>0,6*1,46*6</t>
  </si>
  <si>
    <t>1*0,25*2*6</t>
  </si>
  <si>
    <t>1,3*0,34*4</t>
  </si>
  <si>
    <t>1,3*36,8*2</t>
  </si>
  <si>
    <t>1,5*0,15*6</t>
  </si>
  <si>
    <t>1,5*1,6*60</t>
  </si>
  <si>
    <t>1,58*1,5*6</t>
  </si>
  <si>
    <t>1,8*4,05*2</t>
  </si>
  <si>
    <t>24/02/2014</t>
  </si>
  <si>
    <t>3,45*0,4*2</t>
  </si>
  <si>
    <t>3,45*2,6*2</t>
  </si>
  <si>
    <t>30,6+14,58</t>
  </si>
  <si>
    <t>5,06*1,6*6</t>
  </si>
  <si>
    <t>5,1*0,12*4</t>
  </si>
  <si>
    <t>5,1*0,25*6</t>
  </si>
  <si>
    <t>5,1*0,57*4</t>
  </si>
  <si>
    <t>7,3*20,1*2</t>
  </si>
  <si>
    <t>Investor :</t>
  </si>
  <si>
    <t>Náklady/MJ</t>
  </si>
  <si>
    <t>Objednal :</t>
  </si>
  <si>
    <t>Typ oddílu</t>
  </si>
  <si>
    <t>pod omitku</t>
  </si>
  <si>
    <t>-1,5*1,58*6</t>
  </si>
  <si>
    <t>-1,5*1,6*60</t>
  </si>
  <si>
    <t>-4,05*0,5*2</t>
  </si>
  <si>
    <t>-5,1*0,57*4</t>
  </si>
  <si>
    <t>0,25*3,45*2</t>
  </si>
  <si>
    <t>0,57*1,45*8</t>
  </si>
  <si>
    <t>0,57*1,48*2</t>
  </si>
  <si>
    <t>0,87*0,12*2</t>
  </si>
  <si>
    <t>0,87*0,57*2</t>
  </si>
  <si>
    <t>1,1*5,1*2*6</t>
  </si>
  <si>
    <t>1,45*0,12*8</t>
  </si>
  <si>
    <t>1,48*0,12*2</t>
  </si>
  <si>
    <t>1,5*0,15*60</t>
  </si>
  <si>
    <t>15,4*0,15*4</t>
  </si>
  <si>
    <t>15,4*0,45*4</t>
  </si>
  <si>
    <t>15,4*3,25*2</t>
  </si>
  <si>
    <t>2,38*0,15*6</t>
  </si>
  <si>
    <t>2,38*1,58*6</t>
  </si>
  <si>
    <t>3,25*0,15*2</t>
  </si>
  <si>
    <t>3,25*0,45*2</t>
  </si>
  <si>
    <t>5,06*6*0,15</t>
  </si>
  <si>
    <t>Cena
celkem</t>
  </si>
  <si>
    <t>Cena celkem</t>
  </si>
  <si>
    <t>Normohodiny</t>
  </si>
  <si>
    <t>Vypracoval:</t>
  </si>
  <si>
    <t>Zpracoval :</t>
  </si>
  <si>
    <t>presun hmot</t>
  </si>
  <si>
    <t>Část :</t>
  </si>
  <si>
    <t>Částka</t>
  </si>
  <si>
    <t>Montáž</t>
  </si>
  <si>
    <t>-0,87*0,57*2</t>
  </si>
  <si>
    <t>-1,45*0,57*8</t>
  </si>
  <si>
    <t>-1,48*0,57*2</t>
  </si>
  <si>
    <t>-2,38*1,58*6</t>
  </si>
  <si>
    <t>-3,25*16,7*2</t>
  </si>
  <si>
    <t>3,25*0,5*4*2</t>
  </si>
  <si>
    <t>Odsouhlasil:</t>
  </si>
  <si>
    <t>Projektant :</t>
  </si>
  <si>
    <t>pod marmolit</t>
  </si>
  <si>
    <t>1,58*0,15*6*4</t>
  </si>
  <si>
    <t>1,6*0,15*2*60</t>
  </si>
  <si>
    <t>2,18*2*6*0,15</t>
  </si>
  <si>
    <t>Název nákladu</t>
  </si>
  <si>
    <t>Vymena svorek</t>
  </si>
  <si>
    <t>střecha</t>
  </si>
  <si>
    <t>0,57*0,12*2*24</t>
  </si>
  <si>
    <t>1,58*2*12*0,15</t>
  </si>
  <si>
    <t>12,9+36,8+36,8</t>
  </si>
  <si>
    <t>30,6*0,003*1,2</t>
  </si>
  <si>
    <t>334,26-135,174</t>
  </si>
  <si>
    <t>39,06*0,2*1,05</t>
  </si>
  <si>
    <t>oprava balkonu</t>
  </si>
  <si>
    <t>západní strana</t>
  </si>
  <si>
    <t>Hmoty1[t] za Mj</t>
  </si>
  <si>
    <t>Hmoty2[t] za Mj</t>
  </si>
  <si>
    <t>Ostatní náklady</t>
  </si>
  <si>
    <t>východní strana</t>
  </si>
  <si>
    <t>Přirážky</t>
  </si>
  <si>
    <t>Počet MJ</t>
  </si>
  <si>
    <t>1047,139+135,174</t>
  </si>
  <si>
    <t>klempirske prace</t>
  </si>
  <si>
    <t>zatepleni fasady</t>
  </si>
  <si>
    <t>obklady keramické</t>
  </si>
  <si>
    <t>parapetny balkonu</t>
  </si>
  <si>
    <t>podlahy z dlazdic</t>
  </si>
  <si>
    <t>Dílčí DPH</t>
  </si>
  <si>
    <t>izolace proti vode</t>
  </si>
  <si>
    <t>osteni oken a dveri</t>
  </si>
  <si>
    <t>Číslo(SKP)</t>
  </si>
  <si>
    <t>Sazba [Kč]</t>
  </si>
  <si>
    <t>Umístění :</t>
  </si>
  <si>
    <t>hlavní plochy fasády</t>
  </si>
  <si>
    <t>doplnujici konstrukce</t>
  </si>
  <si>
    <t>upravy povrchu vnejsi</t>
  </si>
  <si>
    <t>Kurz měny :</t>
  </si>
  <si>
    <t>Množství Mj</t>
  </si>
  <si>
    <t>Popis řádku</t>
  </si>
  <si>
    <t>1182,313-135,174-334,26</t>
  </si>
  <si>
    <t>Celkové ostatní náklady</t>
  </si>
  <si>
    <t>POPLATEK ZA SKLADKU SUT</t>
  </si>
  <si>
    <t>povrchové úpravy terénu</t>
  </si>
  <si>
    <t>1 Kč za 1 Kč</t>
  </si>
  <si>
    <t>Cena vč. DPH</t>
  </si>
  <si>
    <t>leseni a stavebni vytahy</t>
  </si>
  <si>
    <t>Množství [Mj]</t>
  </si>
  <si>
    <t>Podlahy penetrace podkladu</t>
  </si>
  <si>
    <t>kovove stavebni konstrukce</t>
  </si>
  <si>
    <t>pripadna UPRAVA HROMOSVODU</t>
  </si>
  <si>
    <t>Podlahy spárování silikonem</t>
  </si>
  <si>
    <t>Revize hromosvodne soustavy</t>
  </si>
  <si>
    <t>682,428+112,8+9,18+30,645+13</t>
  </si>
  <si>
    <t>ODVOZ SUTI NA SKLADKU DO 1KM</t>
  </si>
  <si>
    <t>podlahy a podlah. konstrukce</t>
  </si>
  <si>
    <t>presun hm.-docas.jerab.drahy</t>
  </si>
  <si>
    <t>pripravne a pridruzene prace</t>
  </si>
  <si>
    <t>ruzne dokoncovaci konstrukce</t>
  </si>
  <si>
    <t>DLAZBA MRAZUVZDORNA KERAMICKA</t>
  </si>
  <si>
    <t>ODVOZ SUTI NA SKLADKU ZKD 1KM</t>
  </si>
  <si>
    <t>bourani a demolice konstrukci</t>
  </si>
  <si>
    <t>kryty poz.komunikaci - dlazba</t>
  </si>
  <si>
    <t>Dodatek číslo :</t>
  </si>
  <si>
    <t>Zakázka číslo :</t>
  </si>
  <si>
    <t>NATER VNEJ STEN ETERNEX SLOZ 2</t>
  </si>
  <si>
    <t>D+M novych konstr susaku pradla</t>
  </si>
  <si>
    <t>LES LEH PRAC POMOC H PODLH 1,2M</t>
  </si>
  <si>
    <t>Archivní číslo :</t>
  </si>
  <si>
    <t>Rozpočet číslo :</t>
  </si>
  <si>
    <t>DLAZBA CHODNIKOVA BETONOVA 50/50</t>
  </si>
  <si>
    <t>poplatek za skladku stavební suti</t>
  </si>
  <si>
    <t>okna přední stěny</t>
  </si>
  <si>
    <t>schodišťové stěny</t>
  </si>
  <si>
    <t>Položkový rozpočet</t>
  </si>
  <si>
    <t>Rozpočtové náklady</t>
  </si>
  <si>
    <t>odpočet pruhů vaty</t>
  </si>
  <si>
    <t>střecha nad vchody</t>
  </si>
  <si>
    <t>schodišťové podesty</t>
  </si>
  <si>
    <t>Vodorovná doprava suti po suchu do 1 km</t>
  </si>
  <si>
    <t>vyrovnavaci vrstva pod zateplovací systém</t>
  </si>
  <si>
    <t>úpravy povrchu vnější</t>
  </si>
  <si>
    <t>zastřešení sloupku HUP</t>
  </si>
  <si>
    <t>Stavební objekt číslo :</t>
  </si>
  <si>
    <t>ostění chodišťové stěny</t>
  </si>
  <si>
    <t>Odvoz suti a vybouraných hmot na skládku do 1 km</t>
  </si>
  <si>
    <t>zateplení panelového domu Krnov Petrovická 21,23</t>
  </si>
  <si>
    <t>Oplechování Zn zdí rš 500</t>
  </si>
  <si>
    <t>Vodorovná doprava vybouraných hmot po suchu do 50 m</t>
  </si>
  <si>
    <t>Seznam položek pro oddíl :</t>
  </si>
  <si>
    <t>zadní stěna okna i balkony</t>
  </si>
  <si>
    <t>Vyrovnání nerovného povrchu zdiva tl do 30 mm maltou</t>
  </si>
  <si>
    <t>KZS soklová lišta tl 1,0 mm</t>
  </si>
  <si>
    <t>Základní rozpočtové náklady</t>
  </si>
  <si>
    <t>KZS začišťovací okenní lišta</t>
  </si>
  <si>
    <t>Krycí list [ceny uvedeny v Kč]</t>
  </si>
  <si>
    <t>KZS začišťovací parapetní lišta</t>
  </si>
  <si>
    <t>keramicka dlaždice mrazuvzdorna</t>
  </si>
  <si>
    <t>Účelové měrné jednotky (bez DPH)</t>
  </si>
  <si>
    <t>Demontáž odpad trub a zpět montáž</t>
  </si>
  <si>
    <t>M+D atyp Pz nadstavcu ventilacek vcetne dod a mont pvc mrizky D100</t>
  </si>
  <si>
    <t>Vyrovnání podkladu pro tenkovrstvé omítky tmelem a skelnou tkaninou</t>
  </si>
  <si>
    <t>Vnejší omítka tenkovrstvá marmolit</t>
  </si>
  <si>
    <t>Celkové rozpočtové náklady (bezDPH)</t>
  </si>
  <si>
    <t>a bez použití biocidních prostředků</t>
  </si>
  <si>
    <t>montáž na stávající oplechování atiky</t>
  </si>
  <si>
    <t>odvoz jen 50%, zbyten namontován zpět</t>
  </si>
  <si>
    <t>Demontáž žlabu střešního a zpět montáž</t>
  </si>
  <si>
    <t>Výztuž mazanin svařovanými sítěmi Kari</t>
  </si>
  <si>
    <t>Dtz označení čísla domu a zpětná montáž</t>
  </si>
  <si>
    <t>Daň z přidané hodnoty (Rozpočet+Ostatní)</t>
  </si>
  <si>
    <t>Dtz označení názvu ulice a zpětná montáž</t>
  </si>
  <si>
    <t>ostění oken- boky polystr zatepleni stěn</t>
  </si>
  <si>
    <t>KZS rohová lišta Al 100x100 mm s tkaninou</t>
  </si>
  <si>
    <t>kachle soklová řezaná mrazuvzdorná v 10cm</t>
  </si>
  <si>
    <t>Demontáž oplechování parapetu rš do 600 mm</t>
  </si>
  <si>
    <t>Přesun hmot pro budovy zděné výšky do 24 m</t>
  </si>
  <si>
    <t>Celkové náklady (Rozpočet +Ostatní) vč. DPH</t>
  </si>
  <si>
    <t>atyp oprava ocel kotev zabradli dle potřeby</t>
  </si>
  <si>
    <t>KZS lišta rohová PVC s tkaninou a okapničkou</t>
  </si>
  <si>
    <t>pruhy nad okny výšky 0,5m viz požární zpráva</t>
  </si>
  <si>
    <t>Čištění budov mytím vnějších ploch oken a dveří</t>
  </si>
  <si>
    <t>Přesun hmot pro opravy a údržbu budov v do 25 m</t>
  </si>
  <si>
    <t>Mazanina tl do 80 mm z betonu prostého tř. C 25/30</t>
  </si>
  <si>
    <t>Svislá doprava suti a vybouraných hmot ZKD podlaží</t>
  </si>
  <si>
    <t>Záchytná síť z umělých vláken nebo ocelových drátů</t>
  </si>
  <si>
    <t>oprava vnější části výtahových strojoven na střeše</t>
  </si>
  <si>
    <t>Krytina Zn-Ti hladká střešní železobetonových desek</t>
  </si>
  <si>
    <t>Oplechování systémový okap Al perforovaný rš 330 mm</t>
  </si>
  <si>
    <t>Příplatek k potěrům tl 20 mm za sklon přes 15 do 30°</t>
  </si>
  <si>
    <t>nájem lešení počítejte na celou dobu prací na fasádě</t>
  </si>
  <si>
    <t>Svislá doprava suti a vybouraných hmot za prvé podlaží</t>
  </si>
  <si>
    <t>dodávka 50%, zbytek použit ze staré demontované dlažby</t>
  </si>
  <si>
    <t>Odstranění nátěrů ze zámečnických konstrukcí oškrabáním</t>
  </si>
  <si>
    <t>Přesun hmot pro obklady keramické v objektech v do 24 m</t>
  </si>
  <si>
    <t>Přesun hmot pro podlahy z dlaždic v objektech v do 24 m</t>
  </si>
  <si>
    <t>Příplatek k montáž podlah keramických za plochu do 5 m2</t>
  </si>
  <si>
    <t>Otlučení vnějších omítek břízolitových o rozsahu do 10 %</t>
  </si>
  <si>
    <t>Otlučení vnějších omítek břízolitových o rozsahu do 20 %</t>
  </si>
  <si>
    <t>Příplatek k montáž podlah keramických za omezený prostor</t>
  </si>
  <si>
    <t>Vyrovnávací vrstva pod klempířské prvky z MC š do 300 mm</t>
  </si>
  <si>
    <t>prodloužení kotev u bleskosvodneho dratu ve svislé trase</t>
  </si>
  <si>
    <t>síť nebude montována v plochách kde se mění jen parapety</t>
  </si>
  <si>
    <t>Demontáž oplechování okapů tvrdá krytina rš 400 mm do 30°</t>
  </si>
  <si>
    <t>Izolace proti zemní vlhkosti na svislé ploše těsnicí kaší</t>
  </si>
  <si>
    <t>Úprava pláně v zářezech v hornině tř. 1 až 4 se zhutněním</t>
  </si>
  <si>
    <t>Demontáž žlab nadřímsový hranatý v hácích rš 250 mm do 30°</t>
  </si>
  <si>
    <t>Nátěr penetrační fixativ pod silikátové tenkovrstvé omítky</t>
  </si>
  <si>
    <t>Nátěr základní penetrační pro silikonové tenkovrstvé omítky</t>
  </si>
  <si>
    <t>Odvoz suti a vybouraných hmot na skládku ZKD 1 km přes 1 km</t>
  </si>
  <si>
    <t>Oplechování parapetů lak Al tl 0,8 mm rš 200 mm včetně rohů</t>
  </si>
  <si>
    <t>Oplechování parapetů lak Al tl 0,8 mm rš 250 mm včetně rohů</t>
  </si>
  <si>
    <t>Oplechování parapetů lak Al tl 0,8 mm rš 400 mm včetně rohů</t>
  </si>
  <si>
    <t>Přesun hmot pro konstrukce klempířské v objektech v do 24 m</t>
  </si>
  <si>
    <t>Izolace proti zemní vlhkosti na vodorovné ploše těsnicí kaší</t>
  </si>
  <si>
    <t>Montáž lešení jednořadového s podlahami š do 1,5 m v do 24 m</t>
  </si>
  <si>
    <t>Příplatek ZKD 1 km u vodorovné dopravy suti po suchu do 1 km</t>
  </si>
  <si>
    <t>Demontáž lešení jednořadového s podlahami š do 1,5 m v do 24 m</t>
  </si>
  <si>
    <t>Montáž záchytné stříšky š přes 2 m zřizované současně s lešením</t>
  </si>
  <si>
    <t>Oprava vnějších omítek šlechtěných škrábaných v rozsahu do 10 %</t>
  </si>
  <si>
    <t>Demontáž záchytné stříšky š přes 2 m zřizované současně s lešením</t>
  </si>
  <si>
    <t>Příplatek k záchytné stříšce š přes 2 m za první a ZKD měsíc použití</t>
  </si>
  <si>
    <t>vyrovnani podkladních omítek či doplnění podkladních omítek 20% plochy</t>
  </si>
  <si>
    <t>Demontáž krytina hladká tabule 2000x1000 mm sklon do 30° plocha do 25 m2</t>
  </si>
  <si>
    <t>Mytí s odmaštěním vnějších omítek stupně složitosti 1 a 2 tlakovou vodou</t>
  </si>
  <si>
    <t>Montáž soklíků z obkladaček hutných rovných flexibilní lepidlo v do 120 mm</t>
  </si>
  <si>
    <t>Nátěr penetrační probarvený pod silikonové a akrylátové tenkovrstvé omítky</t>
  </si>
  <si>
    <t>Čištění budov zametáním v místnostech, chodbách, na schodištích nebo půdách</t>
  </si>
  <si>
    <t>Nátěry syntetické kovových doplňkových konstrukcí barva standardní základní</t>
  </si>
  <si>
    <t>KZS stěn budov montovaných s deskami z expandovaného polystyrénu EPS tl 40 mm</t>
  </si>
  <si>
    <t>KZS stěn budov montovaných s deskami z extrudovaného polystyrénu XPS tl 50 mm</t>
  </si>
  <si>
    <t>KZS stěn budov montovaných s deskami z extrudovaného polystyrénu XPS tl 100 mm</t>
  </si>
  <si>
    <t>Nátěry syntetické kovových doplňkových konstrukcí barva standardní dvojnásobné</t>
  </si>
  <si>
    <t>Přesun hmot pro izolace proti vodě, vlhkosti a plynům v objektech výšky do 60 m</t>
  </si>
  <si>
    <t>podkladní vyrovnání stěn budov deskami z expandovaného polystyrénu EPS do tl30mm</t>
  </si>
  <si>
    <t>C:\RozpNz\Data\Kovařík - 132, zateplení panelového domu Krnov Petrovická 21,23.o32</t>
  </si>
  <si>
    <t>Montáž podlah keramických režných hladkých lepených disperzním lepidlem do 9 ks/m2</t>
  </si>
  <si>
    <t>Příplatek k omítce vnějších stěn a štítů za provedení styku dvou barevných odstínu</t>
  </si>
  <si>
    <t>Rozebrání dlažeb nebo dílců komunikací pro pěší z betonových nebo kamenných dlaždic</t>
  </si>
  <si>
    <t>Nátěry syntetické KDK barva dražší lesklý povrch 1x antikorozní, 1x základní, 1x email</t>
  </si>
  <si>
    <t>Bourání podkladů pod dlažby betonových s potěrem nebo teracem tl do 100 mm pl přes 4 m2</t>
  </si>
  <si>
    <t>Bourání dlažby z dlaždic kameninových, cementových, teracových nebo čedičových pl přes 1 m2</t>
  </si>
  <si>
    <t>KZS stěn budov pod omítku deskami z polystyrénu EPS tl 140 mm s hmoždinkami s kovovým trnem</t>
  </si>
  <si>
    <t>Montáž obkladů parapetů šířky do 150 mm z dlaždic keramických lepených flexibilním lepidlem</t>
  </si>
  <si>
    <t>Kladení betonové dlažby komunikací pro pěší do lože z kameniva vel do 0,25 m2 plochy do 50 m2</t>
  </si>
  <si>
    <t>Příplatek k lešení jednořadovému s podlahami š do 1,5 m v do 24 m za první a ZKD měsíc použití</t>
  </si>
  <si>
    <t>Potěr pískocementový tl do 20 mm na mazaninách min.25 Mpa hlazený ocelovým hladítkem nebo  litý</t>
  </si>
  <si>
    <t>Nátěry syntetické klempířských kcí barva dražší lesklý povrch 1x reaktivní, 1x základní, 2x email</t>
  </si>
  <si>
    <t>KZS stěn budov pod omítku deskami z min vláken s kolmou orientací tl 140 mm s hmožd s kovovým trnem</t>
  </si>
  <si>
    <t>Vněj omít tenkovrstvá probarv pastózní tl.zrna 2mm s  ochranou povrchu proti organickému znečištění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</si>
</sst>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\-#,##0.00&quot; Kč&quot;"/>
    <numFmt numFmtId="165" formatCode="#,##0.00;\-#,###,##0.00;&quot;&quot;"/>
    <numFmt numFmtId="166" formatCode="0&quot; %&quot;"/>
    <numFmt numFmtId="167" formatCode="#,##0.00;\-#,##0.00;&quot;&quot;"/>
    <numFmt numFmtId="168" formatCode="#,##0.00&quot; Kč&quot;;\-#,##0.00&quot; Kč&quot;;&quot;&quot;"/>
    <numFmt numFmtId="169" formatCode="#,##0.00;;&quot;&quot;"/>
    <numFmt numFmtId="170" formatCode="#,##0.000"/>
    <numFmt numFmtId="171" formatCode="#,##0.00&quot; Kč&quot;;[Red]\-#,##0.00&quot; Kč&quot;"/>
    <numFmt numFmtId="172" formatCode="#,##0.00;\-#,##0.00"/>
    <numFmt numFmtId="173" formatCode="#,##0.000;\-#,##0.000;&quot;&quot;"/>
    <numFmt numFmtId="174" formatCode="_-* #,##0.00\,_K_č_-;\-* #,##0.00\,_K_č_-;_-* \-??\ _K_č_-;_-@_-"/>
  </numFmts>
  <fonts count="31">
    <font>
      <sz val="10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10"/>
      <name val="Arial CE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8"/>
      <name val="Arial"/>
      <family val="2"/>
    </font>
    <font>
      <sz val="10"/>
      <color indexed="8"/>
      <name val="Andale Sans UI;Arial Unicode MS"/>
      <family val="1"/>
    </font>
    <font>
      <b/>
      <i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.5"/>
      <color indexed="14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i/>
      <sz val="8"/>
      <color indexed="63"/>
      <name val="Arial"/>
      <family val="2"/>
    </font>
    <font>
      <b/>
      <sz val="10"/>
      <color indexed="60"/>
      <name val="Arial"/>
      <family val="2"/>
    </font>
    <font>
      <sz val="8"/>
      <color indexed="17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vertical="center"/>
    </xf>
    <xf numFmtId="0" fontId="0" fillId="2" borderId="3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/>
    </xf>
    <xf numFmtId="164" fontId="6" fillId="4" borderId="8" xfId="0" applyNumberFormat="1" applyFont="1" applyFill="1" applyBorder="1" applyAlignment="1">
      <alignment horizontal="center"/>
    </xf>
    <xf numFmtId="164" fontId="6" fillId="4" borderId="9" xfId="0" applyNumberFormat="1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4" fontId="6" fillId="4" borderId="6" xfId="0" applyNumberFormat="1" applyFont="1" applyFill="1" applyBorder="1" applyAlignment="1">
      <alignment/>
    </xf>
    <xf numFmtId="0" fontId="6" fillId="4" borderId="8" xfId="0" applyFont="1" applyFill="1" applyBorder="1" applyAlignment="1">
      <alignment horizontal="center" vertical="center"/>
    </xf>
    <xf numFmtId="165" fontId="0" fillId="2" borderId="6" xfId="0" applyNumberFormat="1" applyFont="1" applyFill="1" applyBorder="1" applyAlignment="1">
      <alignment/>
    </xf>
    <xf numFmtId="165" fontId="0" fillId="2" borderId="6" xfId="0" applyNumberFormat="1" applyFont="1" applyFill="1" applyBorder="1" applyAlignment="1">
      <alignment/>
    </xf>
    <xf numFmtId="165" fontId="0" fillId="2" borderId="10" xfId="0" applyNumberFormat="1" applyFont="1" applyFill="1" applyBorder="1" applyAlignment="1">
      <alignment/>
    </xf>
    <xf numFmtId="4" fontId="0" fillId="2" borderId="6" xfId="0" applyNumberFormat="1" applyFont="1" applyFill="1" applyBorder="1" applyAlignment="1">
      <alignment/>
    </xf>
    <xf numFmtId="166" fontId="0" fillId="2" borderId="6" xfId="0" applyNumberFormat="1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6" fillId="4" borderId="7" xfId="0" applyFont="1" applyFill="1" applyBorder="1" applyAlignment="1">
      <alignment horizontal="center"/>
    </xf>
    <xf numFmtId="165" fontId="6" fillId="4" borderId="8" xfId="0" applyNumberFormat="1" applyFont="1" applyFill="1" applyBorder="1" applyAlignment="1">
      <alignment/>
    </xf>
    <xf numFmtId="165" fontId="6" fillId="4" borderId="8" xfId="0" applyNumberFormat="1" applyFont="1" applyFill="1" applyBorder="1" applyAlignment="1">
      <alignment/>
    </xf>
    <xf numFmtId="165" fontId="6" fillId="4" borderId="9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6" fillId="2" borderId="3" xfId="0" applyFont="1" applyFill="1" applyBorder="1" applyAlignment="1">
      <alignment horizontal="center"/>
    </xf>
    <xf numFmtId="166" fontId="6" fillId="4" borderId="8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/>
    </xf>
    <xf numFmtId="0" fontId="6" fillId="4" borderId="11" xfId="0" applyFont="1" applyFill="1" applyBorder="1" applyAlignment="1">
      <alignment horizontal="center"/>
    </xf>
    <xf numFmtId="4" fontId="0" fillId="2" borderId="10" xfId="0" applyNumberFormat="1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7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16" fillId="2" borderId="0" xfId="0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 horizontal="right"/>
    </xf>
    <xf numFmtId="0" fontId="18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/>
    </xf>
    <xf numFmtId="169" fontId="18" fillId="2" borderId="0" xfId="0" applyNumberFormat="1" applyFont="1" applyFill="1" applyBorder="1" applyAlignment="1">
      <alignment/>
    </xf>
    <xf numFmtId="169" fontId="20" fillId="2" borderId="0" xfId="0" applyNumberFormat="1" applyFont="1" applyFill="1" applyBorder="1" applyAlignment="1">
      <alignment horizontal="left"/>
    </xf>
    <xf numFmtId="0" fontId="0" fillId="2" borderId="0" xfId="0" applyFill="1" applyAlignment="1">
      <alignment/>
    </xf>
    <xf numFmtId="169" fontId="6" fillId="2" borderId="0" xfId="0" applyNumberFormat="1" applyFont="1" applyFill="1" applyBorder="1" applyAlignment="1">
      <alignment/>
    </xf>
    <xf numFmtId="171" fontId="21" fillId="2" borderId="0" xfId="0" applyNumberFormat="1" applyFont="1" applyFill="1" applyBorder="1" applyAlignment="1">
      <alignment/>
    </xf>
    <xf numFmtId="4" fontId="21" fillId="2" borderId="0" xfId="0" applyNumberFormat="1" applyFont="1" applyFill="1" applyBorder="1" applyAlignment="1">
      <alignment/>
    </xf>
    <xf numFmtId="4" fontId="21" fillId="2" borderId="0" xfId="0" applyNumberFormat="1" applyFont="1" applyFill="1" applyBorder="1" applyAlignment="1">
      <alignment horizontal="right"/>
    </xf>
    <xf numFmtId="0" fontId="9" fillId="3" borderId="6" xfId="0" applyFont="1" applyFill="1" applyBorder="1" applyAlignment="1">
      <alignment horizontal="center"/>
    </xf>
    <xf numFmtId="169" fontId="9" fillId="3" borderId="6" xfId="0" applyNumberFormat="1" applyFont="1" applyFill="1" applyBorder="1" applyAlignment="1">
      <alignment horizontal="center"/>
    </xf>
    <xf numFmtId="169" fontId="22" fillId="3" borderId="6" xfId="0" applyNumberFormat="1" applyFont="1" applyFill="1" applyBorder="1" applyAlignment="1">
      <alignment horizontal="left"/>
    </xf>
    <xf numFmtId="0" fontId="23" fillId="3" borderId="6" xfId="0" applyFont="1" applyFill="1" applyBorder="1" applyAlignment="1">
      <alignment horizontal="center"/>
    </xf>
    <xf numFmtId="171" fontId="24" fillId="3" borderId="6" xfId="0" applyNumberFormat="1" applyFont="1" applyFill="1" applyBorder="1" applyAlignment="1">
      <alignment horizontal="center"/>
    </xf>
    <xf numFmtId="4" fontId="24" fillId="3" borderId="6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vertical="center"/>
    </xf>
    <xf numFmtId="0" fontId="15" fillId="3" borderId="8" xfId="0" applyFont="1" applyFill="1" applyBorder="1" applyAlignment="1">
      <alignment horizontal="center" vertical="center" wrapText="1"/>
    </xf>
    <xf numFmtId="4" fontId="15" fillId="3" borderId="8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2" borderId="8" xfId="0" applyFont="1" applyFill="1" applyBorder="1" applyAlignment="1">
      <alignment/>
    </xf>
    <xf numFmtId="169" fontId="12" fillId="2" borderId="8" xfId="0" applyNumberFormat="1" applyFont="1" applyFill="1" applyBorder="1" applyAlignment="1">
      <alignment horizontal="center"/>
    </xf>
    <xf numFmtId="169" fontId="25" fillId="2" borderId="8" xfId="0" applyNumberFormat="1" applyFont="1" applyFill="1" applyBorder="1" applyAlignment="1">
      <alignment/>
    </xf>
    <xf numFmtId="0" fontId="23" fillId="2" borderId="8" xfId="0" applyFont="1" applyFill="1" applyBorder="1" applyAlignment="1">
      <alignment/>
    </xf>
    <xf numFmtId="172" fontId="12" fillId="5" borderId="8" xfId="0" applyNumberFormat="1" applyFont="1" applyFill="1" applyBorder="1" applyAlignment="1">
      <alignment/>
    </xf>
    <xf numFmtId="4" fontId="12" fillId="5" borderId="8" xfId="0" applyNumberFormat="1" applyFont="1" applyFill="1" applyBorder="1" applyAlignment="1">
      <alignment/>
    </xf>
    <xf numFmtId="170" fontId="12" fillId="5" borderId="8" xfId="0" applyNumberFormat="1" applyFont="1" applyFill="1" applyBorder="1" applyAlignment="1">
      <alignment/>
    </xf>
    <xf numFmtId="4" fontId="12" fillId="5" borderId="8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12" fillId="5" borderId="8" xfId="0" applyFont="1" applyFill="1" applyBorder="1" applyAlignment="1">
      <alignment horizontal="right" vertical="top"/>
    </xf>
    <xf numFmtId="0" fontId="26" fillId="5" borderId="8" xfId="0" applyFont="1" applyFill="1" applyBorder="1" applyAlignment="1">
      <alignment vertical="top"/>
    </xf>
    <xf numFmtId="0" fontId="12" fillId="5" borderId="8" xfId="0" applyFont="1" applyFill="1" applyBorder="1" applyAlignment="1">
      <alignment horizontal="center" vertical="top"/>
    </xf>
    <xf numFmtId="0" fontId="12" fillId="5" borderId="8" xfId="0" applyFont="1" applyFill="1" applyBorder="1" applyAlignment="1">
      <alignment vertical="top"/>
    </xf>
    <xf numFmtId="0" fontId="12" fillId="5" borderId="8" xfId="0" applyFont="1" applyFill="1" applyBorder="1" applyAlignment="1">
      <alignment vertical="top" wrapText="1"/>
    </xf>
    <xf numFmtId="172" fontId="12" fillId="5" borderId="8" xfId="0" applyNumberFormat="1" applyFont="1" applyFill="1" applyBorder="1" applyAlignment="1">
      <alignment vertical="top"/>
    </xf>
    <xf numFmtId="4" fontId="12" fillId="5" borderId="8" xfId="0" applyNumberFormat="1" applyFont="1" applyFill="1" applyBorder="1" applyAlignment="1">
      <alignment vertical="top"/>
    </xf>
    <xf numFmtId="170" fontId="12" fillId="5" borderId="8" xfId="0" applyNumberFormat="1" applyFont="1" applyFill="1" applyBorder="1" applyAlignment="1">
      <alignment vertical="top"/>
    </xf>
    <xf numFmtId="4" fontId="12" fillId="5" borderId="8" xfId="0" applyNumberFormat="1" applyFont="1" applyFill="1" applyBorder="1" applyAlignment="1">
      <alignment horizontal="right" vertical="top"/>
    </xf>
    <xf numFmtId="0" fontId="0" fillId="2" borderId="0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0" fontId="12" fillId="6" borderId="8" xfId="0" applyFont="1" applyFill="1" applyBorder="1" applyAlignment="1">
      <alignment horizontal="right" vertical="top"/>
    </xf>
    <xf numFmtId="0" fontId="12" fillId="6" borderId="8" xfId="0" applyFont="1" applyFill="1" applyBorder="1" applyAlignment="1">
      <alignment horizontal="center" vertical="top"/>
    </xf>
    <xf numFmtId="0" fontId="12" fillId="6" borderId="8" xfId="0" applyFont="1" applyFill="1" applyBorder="1" applyAlignment="1">
      <alignment vertical="top"/>
    </xf>
    <xf numFmtId="0" fontId="12" fillId="6" borderId="8" xfId="0" applyFont="1" applyFill="1" applyBorder="1" applyAlignment="1">
      <alignment vertical="top" wrapText="1"/>
    </xf>
    <xf numFmtId="172" fontId="12" fillId="6" borderId="8" xfId="0" applyNumberFormat="1" applyFont="1" applyFill="1" applyBorder="1" applyAlignment="1">
      <alignment vertical="top"/>
    </xf>
    <xf numFmtId="4" fontId="12" fillId="6" borderId="8" xfId="0" applyNumberFormat="1" applyFont="1" applyFill="1" applyBorder="1" applyAlignment="1">
      <alignment vertical="top"/>
    </xf>
    <xf numFmtId="170" fontId="12" fillId="6" borderId="8" xfId="0" applyNumberFormat="1" applyFont="1" applyFill="1" applyBorder="1" applyAlignment="1">
      <alignment vertical="top"/>
    </xf>
    <xf numFmtId="4" fontId="12" fillId="6" borderId="8" xfId="0" applyNumberFormat="1" applyFont="1" applyFill="1" applyBorder="1" applyAlignment="1">
      <alignment horizontal="right" vertical="top"/>
    </xf>
    <xf numFmtId="0" fontId="15" fillId="2" borderId="0" xfId="0" applyFont="1" applyFill="1" applyBorder="1" applyAlignment="1">
      <alignment vertical="top"/>
    </xf>
    <xf numFmtId="0" fontId="27" fillId="2" borderId="0" xfId="0" applyFont="1" applyFill="1" applyBorder="1" applyAlignment="1">
      <alignment vertical="top" wrapText="1"/>
    </xf>
    <xf numFmtId="0" fontId="15" fillId="2" borderId="0" xfId="0" applyFont="1" applyFill="1" applyBorder="1" applyAlignment="1">
      <alignment horizontal="center" vertical="top"/>
    </xf>
    <xf numFmtId="4" fontId="15" fillId="2" borderId="0" xfId="0" applyNumberFormat="1" applyFont="1" applyFill="1" applyBorder="1" applyAlignment="1">
      <alignment vertical="top"/>
    </xf>
    <xf numFmtId="170" fontId="15" fillId="2" borderId="0" xfId="0" applyNumberFormat="1" applyFont="1" applyFill="1" applyBorder="1" applyAlignment="1">
      <alignment vertical="top"/>
    </xf>
    <xf numFmtId="0" fontId="15" fillId="2" borderId="0" xfId="0" applyFont="1" applyFill="1" applyBorder="1" applyAlignment="1">
      <alignment horizontal="right" vertical="top"/>
    </xf>
    <xf numFmtId="0" fontId="15" fillId="0" borderId="0" xfId="0" applyFont="1" applyBorder="1" applyAlignment="1">
      <alignment vertical="top"/>
    </xf>
    <xf numFmtId="0" fontId="28" fillId="2" borderId="0" xfId="0" applyFont="1" applyFill="1" applyBorder="1" applyAlignment="1">
      <alignment vertical="top"/>
    </xf>
    <xf numFmtId="0" fontId="28" fillId="4" borderId="0" xfId="0" applyFont="1" applyFill="1" applyBorder="1" applyAlignment="1">
      <alignment horizontal="right" vertical="top"/>
    </xf>
    <xf numFmtId="0" fontId="28" fillId="4" borderId="0" xfId="0" applyFont="1" applyFill="1" applyBorder="1" applyAlignment="1">
      <alignment horizontal="center" vertical="top"/>
    </xf>
    <xf numFmtId="0" fontId="5" fillId="4" borderId="0" xfId="0" applyFont="1" applyFill="1" applyBorder="1" applyAlignment="1">
      <alignment vertical="top"/>
    </xf>
    <xf numFmtId="0" fontId="28" fillId="4" borderId="0" xfId="0" applyFont="1" applyFill="1" applyBorder="1" applyAlignment="1">
      <alignment vertical="top"/>
    </xf>
    <xf numFmtId="0" fontId="28" fillId="4" borderId="0" xfId="0" applyFont="1" applyFill="1" applyBorder="1" applyAlignment="1">
      <alignment vertical="top" wrapText="1"/>
    </xf>
    <xf numFmtId="164" fontId="28" fillId="4" borderId="0" xfId="0" applyNumberFormat="1" applyFont="1" applyFill="1" applyBorder="1" applyAlignment="1">
      <alignment vertical="top"/>
    </xf>
    <xf numFmtId="4" fontId="28" fillId="4" borderId="0" xfId="0" applyNumberFormat="1" applyFont="1" applyFill="1" applyBorder="1" applyAlignment="1">
      <alignment vertical="top"/>
    </xf>
    <xf numFmtId="170" fontId="28" fillId="4" borderId="0" xfId="0" applyNumberFormat="1" applyFont="1" applyFill="1" applyBorder="1" applyAlignment="1">
      <alignment vertical="top"/>
    </xf>
    <xf numFmtId="4" fontId="28" fillId="4" borderId="0" xfId="0" applyNumberFormat="1" applyFont="1" applyFill="1" applyBorder="1" applyAlignment="1">
      <alignment horizontal="right" vertical="top"/>
    </xf>
    <xf numFmtId="0" fontId="9" fillId="2" borderId="6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vertical="top"/>
    </xf>
    <xf numFmtId="0" fontId="0" fillId="2" borderId="6" xfId="0" applyFont="1" applyFill="1" applyBorder="1" applyAlignment="1">
      <alignment vertical="top" wrapText="1"/>
    </xf>
    <xf numFmtId="170" fontId="0" fillId="2" borderId="6" xfId="0" applyNumberFormat="1" applyFont="1" applyFill="1" applyBorder="1" applyAlignment="1">
      <alignment vertical="top"/>
    </xf>
    <xf numFmtId="0" fontId="0" fillId="2" borderId="6" xfId="0" applyFont="1" applyFill="1" applyBorder="1" applyAlignment="1">
      <alignment horizontal="center" vertical="top"/>
    </xf>
    <xf numFmtId="4" fontId="0" fillId="2" borderId="6" xfId="0" applyNumberFormat="1" applyFont="1" applyFill="1" applyBorder="1" applyAlignment="1">
      <alignment vertical="top"/>
    </xf>
    <xf numFmtId="167" fontId="6" fillId="2" borderId="6" xfId="0" applyNumberFormat="1" applyFont="1" applyFill="1" applyBorder="1" applyAlignment="1">
      <alignment vertical="top"/>
    </xf>
    <xf numFmtId="167" fontId="9" fillId="2" borderId="6" xfId="0" applyNumberFormat="1" applyFont="1" applyFill="1" applyBorder="1" applyAlignment="1">
      <alignment vertical="top"/>
    </xf>
    <xf numFmtId="167" fontId="0" fillId="2" borderId="6" xfId="0" applyNumberFormat="1" applyFont="1" applyFill="1" applyBorder="1" applyAlignment="1">
      <alignment vertical="top"/>
    </xf>
    <xf numFmtId="173" fontId="0" fillId="2" borderId="6" xfId="0" applyNumberFormat="1" applyFont="1" applyFill="1" applyBorder="1" applyAlignment="1">
      <alignment vertical="top"/>
    </xf>
    <xf numFmtId="166" fontId="9" fillId="2" borderId="6" xfId="0" applyNumberFormat="1" applyFont="1" applyFill="1" applyBorder="1" applyAlignment="1">
      <alignment horizontal="right" vertical="top"/>
    </xf>
    <xf numFmtId="167" fontId="9" fillId="2" borderId="6" xfId="0" applyNumberFormat="1" applyFont="1" applyFill="1" applyBorder="1" applyAlignment="1">
      <alignment horizontal="right" vertical="top"/>
    </xf>
    <xf numFmtId="174" fontId="0" fillId="2" borderId="0" xfId="0" applyNumberFormat="1" applyFont="1" applyFill="1" applyBorder="1" applyAlignment="1">
      <alignment horizontal="right" vertical="top"/>
    </xf>
    <xf numFmtId="0" fontId="15" fillId="2" borderId="0" xfId="0" applyFont="1" applyFill="1" applyBorder="1" applyAlignment="1">
      <alignment/>
    </xf>
    <xf numFmtId="0" fontId="29" fillId="2" borderId="0" xfId="0" applyFont="1" applyFill="1" applyBorder="1" applyAlignment="1">
      <alignment/>
    </xf>
    <xf numFmtId="170" fontId="29" fillId="2" borderId="0" xfId="0" applyNumberFormat="1" applyFont="1" applyFill="1" applyBorder="1" applyAlignment="1">
      <alignment horizontal="right"/>
    </xf>
    <xf numFmtId="0" fontId="29" fillId="2" borderId="0" xfId="0" applyFont="1" applyFill="1" applyBorder="1" applyAlignment="1">
      <alignment horizontal="center"/>
    </xf>
    <xf numFmtId="4" fontId="29" fillId="2" borderId="0" xfId="0" applyNumberFormat="1" applyFont="1" applyFill="1" applyBorder="1" applyAlignment="1">
      <alignment/>
    </xf>
    <xf numFmtId="0" fontId="29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/>
    </xf>
    <xf numFmtId="49" fontId="0" fillId="2" borderId="6" xfId="0" applyNumberFormat="1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9" fillId="2" borderId="6" xfId="0" applyNumberFormat="1" applyFont="1" applyFill="1" applyBorder="1" applyAlignment="1">
      <alignment horizontal="left"/>
    </xf>
    <xf numFmtId="0" fontId="10" fillId="3" borderId="4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1" fillId="2" borderId="6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167" fontId="12" fillId="2" borderId="14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/>
    </xf>
    <xf numFmtId="167" fontId="6" fillId="2" borderId="15" xfId="0" applyNumberFormat="1" applyFont="1" applyFill="1" applyBorder="1" applyAlignment="1">
      <alignment horizontal="center"/>
    </xf>
    <xf numFmtId="0" fontId="6" fillId="4" borderId="8" xfId="0" applyFont="1" applyFill="1" applyBorder="1" applyAlignment="1">
      <alignment horizontal="left" vertical="center" wrapText="1"/>
    </xf>
    <xf numFmtId="167" fontId="6" fillId="4" borderId="15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vertical="center"/>
    </xf>
    <xf numFmtId="168" fontId="6" fillId="4" borderId="6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/>
    </xf>
    <xf numFmtId="2" fontId="6" fillId="4" borderId="8" xfId="0" applyNumberFormat="1" applyFont="1" applyFill="1" applyBorder="1" applyAlignment="1">
      <alignment horizontal="center"/>
    </xf>
    <xf numFmtId="4" fontId="6" fillId="4" borderId="9" xfId="0" applyNumberFormat="1" applyFont="1" applyFill="1" applyBorder="1" applyAlignment="1">
      <alignment horizontal="center"/>
    </xf>
    <xf numFmtId="4" fontId="6" fillId="4" borderId="6" xfId="0" applyNumberFormat="1" applyFont="1" applyFill="1" applyBorder="1" applyAlignment="1">
      <alignment horizontal="center"/>
    </xf>
    <xf numFmtId="167" fontId="0" fillId="2" borderId="6" xfId="0" applyNumberFormat="1" applyFont="1" applyFill="1" applyBorder="1" applyAlignment="1">
      <alignment horizontal="center"/>
    </xf>
    <xf numFmtId="167" fontId="0" fillId="2" borderId="10" xfId="0" applyNumberFormat="1" applyFont="1" applyFill="1" applyBorder="1" applyAlignment="1">
      <alignment horizontal="center"/>
    </xf>
    <xf numFmtId="168" fontId="9" fillId="2" borderId="6" xfId="0" applyNumberFormat="1" applyFont="1" applyFill="1" applyBorder="1" applyAlignment="1">
      <alignment horizontal="center"/>
    </xf>
    <xf numFmtId="168" fontId="0" fillId="2" borderId="6" xfId="0" applyNumberFormat="1" applyFont="1" applyFill="1" applyBorder="1" applyAlignment="1">
      <alignment horizontal="center"/>
    </xf>
    <xf numFmtId="0" fontId="6" fillId="4" borderId="8" xfId="0" applyFont="1" applyFill="1" applyBorder="1" applyAlignment="1">
      <alignment horizontal="left" vertical="center"/>
    </xf>
    <xf numFmtId="167" fontId="6" fillId="4" borderId="0" xfId="0" applyNumberFormat="1" applyFont="1" applyFill="1" applyBorder="1" applyAlignment="1">
      <alignment horizontal="center" vertical="center"/>
    </xf>
    <xf numFmtId="167" fontId="12" fillId="4" borderId="9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169" fontId="6" fillId="4" borderId="6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/>
    </xf>
    <xf numFmtId="167" fontId="14" fillId="4" borderId="2" xfId="0" applyNumberFormat="1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/>
    </xf>
    <xf numFmtId="0" fontId="15" fillId="2" borderId="0" xfId="0" applyFont="1" applyFill="1" applyBorder="1" applyAlignment="1">
      <alignment vertical="top" wrapText="1"/>
    </xf>
    <xf numFmtId="0" fontId="17" fillId="2" borderId="0" xfId="0" applyFont="1" applyFill="1" applyBorder="1" applyAlignment="1">
      <alignment horizontal="center"/>
    </xf>
    <xf numFmtId="169" fontId="18" fillId="2" borderId="0" xfId="0" applyNumberFormat="1" applyFont="1" applyFill="1" applyBorder="1" applyAlignment="1">
      <alignment horizontal="center"/>
    </xf>
    <xf numFmtId="169" fontId="20" fillId="2" borderId="0" xfId="0" applyNumberFormat="1" applyFont="1" applyFill="1" applyBorder="1" applyAlignment="1">
      <alignment/>
    </xf>
    <xf numFmtId="169" fontId="6" fillId="2" borderId="0" xfId="0" applyNumberFormat="1" applyFont="1" applyFill="1" applyBorder="1" applyAlignment="1">
      <alignment horizontal="center"/>
    </xf>
    <xf numFmtId="169" fontId="0" fillId="2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B2" sqref="B2:N3"/>
    </sheetView>
  </sheetViews>
  <sheetFormatPr defaultColWidth="9.140625" defaultRowHeight="12.75"/>
  <cols>
    <col min="1" max="1" width="1.421875" style="1" customWidth="1"/>
    <col min="2" max="11" width="12.421875" style="2" customWidth="1"/>
    <col min="12" max="12" width="15.8515625" style="2" customWidth="1"/>
    <col min="13" max="13" width="17.421875" style="2" customWidth="1"/>
    <col min="14" max="14" width="12.421875" style="2" customWidth="1"/>
    <col min="15" max="15" width="1.421875" style="2" customWidth="1"/>
    <col min="16" max="16384" width="11.7109375" style="2" customWidth="1"/>
  </cols>
  <sheetData>
    <row r="1" spans="1:15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24" customHeight="1">
      <c r="A2" s="6"/>
      <c r="B2" s="140" t="s">
        <v>421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7"/>
    </row>
    <row r="3" spans="1:15" ht="27" customHeight="1">
      <c r="A3" s="6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7"/>
    </row>
    <row r="4" spans="1:15" ht="24" customHeight="1">
      <c r="A4" s="6"/>
      <c r="B4" s="8" t="s">
        <v>259</v>
      </c>
      <c r="C4" s="141" t="s">
        <v>412</v>
      </c>
      <c r="D4" s="141"/>
      <c r="E4" s="141"/>
      <c r="F4" s="141"/>
      <c r="G4" s="141"/>
      <c r="H4" s="141"/>
      <c r="I4" s="9" t="s">
        <v>316</v>
      </c>
      <c r="J4" s="142"/>
      <c r="K4" s="142"/>
      <c r="L4" s="142"/>
      <c r="M4" s="142"/>
      <c r="N4" s="142"/>
      <c r="O4" s="10"/>
    </row>
    <row r="5" spans="1:15" ht="23.25" customHeight="1">
      <c r="A5" s="6"/>
      <c r="B5" s="11" t="s">
        <v>254</v>
      </c>
      <c r="C5" s="12"/>
      <c r="D5" s="143"/>
      <c r="E5" s="143"/>
      <c r="F5" s="13"/>
      <c r="G5" s="144"/>
      <c r="H5" s="144"/>
      <c r="I5" s="144"/>
      <c r="J5" s="144"/>
      <c r="K5" s="144"/>
      <c r="L5" s="144"/>
      <c r="M5" s="144"/>
      <c r="N5" s="144"/>
      <c r="O5" s="14"/>
    </row>
    <row r="6" spans="1:15" ht="15" customHeight="1">
      <c r="A6" s="6"/>
      <c r="B6" s="145" t="s">
        <v>390</v>
      </c>
      <c r="C6" s="145"/>
      <c r="D6" s="146" t="s">
        <v>52</v>
      </c>
      <c r="E6" s="146"/>
      <c r="F6" s="15" t="s">
        <v>359</v>
      </c>
      <c r="G6" s="145"/>
      <c r="H6" s="145"/>
      <c r="I6" s="145"/>
      <c r="J6" s="145"/>
      <c r="K6" s="145"/>
      <c r="L6" s="145"/>
      <c r="M6" s="145"/>
      <c r="N6" s="145"/>
      <c r="O6" s="14"/>
    </row>
    <row r="7" spans="1:15" ht="15" customHeight="1">
      <c r="A7" s="6"/>
      <c r="B7" s="145" t="s">
        <v>409</v>
      </c>
      <c r="C7" s="145"/>
      <c r="D7" s="146"/>
      <c r="E7" s="146"/>
      <c r="F7" s="15" t="s">
        <v>284</v>
      </c>
      <c r="G7" s="145"/>
      <c r="H7" s="145"/>
      <c r="I7" s="145"/>
      <c r="J7" s="145"/>
      <c r="K7" s="145"/>
      <c r="L7" s="145"/>
      <c r="M7" s="145"/>
      <c r="N7" s="145"/>
      <c r="O7" s="14"/>
    </row>
    <row r="8" spans="1:15" ht="15" customHeight="1">
      <c r="A8" s="6"/>
      <c r="B8" s="145" t="s">
        <v>395</v>
      </c>
      <c r="C8" s="145"/>
      <c r="D8" s="146" t="s">
        <v>501</v>
      </c>
      <c r="E8" s="146"/>
      <c r="F8" s="15" t="s">
        <v>286</v>
      </c>
      <c r="G8" s="147"/>
      <c r="H8" s="147"/>
      <c r="I8" s="147"/>
      <c r="J8" s="147"/>
      <c r="K8" s="147"/>
      <c r="L8" s="147"/>
      <c r="M8" s="147"/>
      <c r="N8" s="147"/>
      <c r="O8" s="14"/>
    </row>
    <row r="9" spans="1:15" ht="15" customHeight="1">
      <c r="A9" s="6"/>
      <c r="B9" s="145" t="s">
        <v>389</v>
      </c>
      <c r="C9" s="145"/>
      <c r="D9" s="146"/>
      <c r="E9" s="146"/>
      <c r="F9" s="15" t="s">
        <v>326</v>
      </c>
      <c r="G9" s="147"/>
      <c r="H9" s="147"/>
      <c r="I9" s="147"/>
      <c r="J9" s="147"/>
      <c r="K9" s="147"/>
      <c r="L9" s="147"/>
      <c r="M9" s="147"/>
      <c r="N9" s="147"/>
      <c r="O9" s="14"/>
    </row>
    <row r="10" spans="1:15" ht="15" customHeight="1">
      <c r="A10" s="6"/>
      <c r="B10" s="145" t="s">
        <v>394</v>
      </c>
      <c r="C10" s="145"/>
      <c r="D10" s="145"/>
      <c r="E10" s="145"/>
      <c r="F10" s="15" t="s">
        <v>314</v>
      </c>
      <c r="G10" s="147"/>
      <c r="H10" s="147"/>
      <c r="I10" s="147"/>
      <c r="J10" s="147"/>
      <c r="K10" s="147"/>
      <c r="L10" s="147"/>
      <c r="M10" s="147"/>
      <c r="N10" s="147"/>
      <c r="O10" s="14"/>
    </row>
    <row r="11" spans="1:15" ht="15" customHeight="1">
      <c r="A11" s="6"/>
      <c r="B11" s="145" t="s">
        <v>112</v>
      </c>
      <c r="C11" s="145"/>
      <c r="D11" s="148" t="s">
        <v>275</v>
      </c>
      <c r="E11" s="148"/>
      <c r="F11" s="15"/>
      <c r="G11" s="145"/>
      <c r="H11" s="145"/>
      <c r="I11" s="145"/>
      <c r="J11" s="145"/>
      <c r="K11" s="145"/>
      <c r="L11" s="145"/>
      <c r="M11" s="145"/>
      <c r="N11" s="145"/>
      <c r="O11" s="14"/>
    </row>
    <row r="12" spans="1:15" ht="15" customHeight="1">
      <c r="A12" s="6"/>
      <c r="B12" s="147" t="s">
        <v>363</v>
      </c>
      <c r="C12" s="147"/>
      <c r="D12" s="149" t="s">
        <v>370</v>
      </c>
      <c r="E12" s="149"/>
      <c r="F12" s="15" t="s">
        <v>140</v>
      </c>
      <c r="G12" s="145" t="s">
        <v>501</v>
      </c>
      <c r="H12" s="145"/>
      <c r="I12" s="145"/>
      <c r="J12" s="145"/>
      <c r="K12" s="145"/>
      <c r="L12" s="145"/>
      <c r="M12" s="145"/>
      <c r="N12" s="145"/>
      <c r="O12" s="14"/>
    </row>
    <row r="13" spans="1:15" ht="15" customHeight="1">
      <c r="A13" s="6"/>
      <c r="B13" s="150" t="s">
        <v>401</v>
      </c>
      <c r="C13" s="150"/>
      <c r="D13" s="150"/>
      <c r="E13" s="150"/>
      <c r="F13" s="150"/>
      <c r="G13" s="151" t="s">
        <v>344</v>
      </c>
      <c r="H13" s="151"/>
      <c r="I13" s="151"/>
      <c r="J13" s="151"/>
      <c r="K13" s="151"/>
      <c r="L13" s="152" t="s">
        <v>313</v>
      </c>
      <c r="M13" s="152"/>
      <c r="N13" s="152"/>
      <c r="O13" s="14"/>
    </row>
    <row r="14" spans="1:15" ht="15" customHeight="1">
      <c r="A14" s="6"/>
      <c r="B14" s="16" t="s">
        <v>287</v>
      </c>
      <c r="C14" s="17" t="s">
        <v>113</v>
      </c>
      <c r="D14" s="17" t="s">
        <v>318</v>
      </c>
      <c r="E14" s="18" t="s">
        <v>39</v>
      </c>
      <c r="F14" s="19" t="s">
        <v>346</v>
      </c>
      <c r="G14" s="153" t="s">
        <v>331</v>
      </c>
      <c r="H14" s="153"/>
      <c r="I14" s="153"/>
      <c r="J14" s="21" t="s">
        <v>317</v>
      </c>
      <c r="K14" s="22" t="s">
        <v>258</v>
      </c>
      <c r="L14" s="14"/>
      <c r="M14" s="3"/>
      <c r="N14" s="3"/>
      <c r="O14" s="14"/>
    </row>
    <row r="15" spans="1:15" ht="15" customHeight="1">
      <c r="A15" s="6"/>
      <c r="B15" s="23" t="s">
        <v>38</v>
      </c>
      <c r="C15" s="24">
        <f>SUMIF(Rozpočet!F9:F388,B15,Rozpočet!L9:L388)</f>
        <v>0</v>
      </c>
      <c r="D15" s="24">
        <f>SUMIF(Rozpočet!F9:F388,B15,Rozpočet!M9:M388)</f>
        <v>0</v>
      </c>
      <c r="E15" s="25">
        <f>SUMIF(Rozpočet!F9:F388,B15,Rozpočet!N9:N388)</f>
        <v>0</v>
      </c>
      <c r="F15" s="26">
        <f>SUMIF(Rozpočet!F9:F388,B15,Rozpočet!O9:O388)</f>
        <v>0</v>
      </c>
      <c r="G15" s="154"/>
      <c r="H15" s="154"/>
      <c r="I15" s="154"/>
      <c r="J15" s="27"/>
      <c r="K15" s="28"/>
      <c r="L15" s="14"/>
      <c r="M15" s="3"/>
      <c r="N15" s="3"/>
      <c r="O15" s="14"/>
    </row>
    <row r="16" spans="1:15" ht="15" customHeight="1">
      <c r="A16" s="6"/>
      <c r="B16" s="23" t="s">
        <v>42</v>
      </c>
      <c r="C16" s="24">
        <f>SUMIF(Rozpočet!F9:F388,B16,Rozpočet!L9:L388)</f>
        <v>0</v>
      </c>
      <c r="D16" s="24">
        <f>SUMIF(Rozpočet!F9:F388,B16,Rozpočet!M9:M388)</f>
        <v>0</v>
      </c>
      <c r="E16" s="25">
        <f>SUMIF(Rozpočet!F9:F388,B16,Rozpočet!N9:N388)</f>
        <v>0</v>
      </c>
      <c r="F16" s="26">
        <f>SUMIF(Rozpočet!F9:F388,B16,Rozpočet!O9:O388)</f>
        <v>0</v>
      </c>
      <c r="G16" s="154"/>
      <c r="H16" s="154"/>
      <c r="I16" s="154"/>
      <c r="J16" s="27"/>
      <c r="K16" s="28"/>
      <c r="L16" s="14"/>
      <c r="M16" s="3"/>
      <c r="N16" s="3"/>
      <c r="O16" s="14"/>
    </row>
    <row r="17" spans="1:15" ht="15" customHeight="1">
      <c r="A17" s="6"/>
      <c r="B17" s="23" t="s">
        <v>40</v>
      </c>
      <c r="C17" s="24">
        <f>SUMIF(Rozpočet!F9:F388,B17,Rozpočet!L9:L388)</f>
        <v>0</v>
      </c>
      <c r="D17" s="24">
        <f>SUMIF(Rozpočet!F9:F388,B17,Rozpočet!M9:M388)</f>
        <v>0</v>
      </c>
      <c r="E17" s="25">
        <f>SUMIF(Rozpočet!F9:F388,B17,Rozpočet!N9:N388)</f>
        <v>0</v>
      </c>
      <c r="F17" s="26">
        <f>SUMIF(Rozpočet!F9:F388,B17,Rozpočet!O9:O388)</f>
        <v>0</v>
      </c>
      <c r="G17" s="154"/>
      <c r="H17" s="154"/>
      <c r="I17" s="154"/>
      <c r="J17" s="27"/>
      <c r="K17" s="28"/>
      <c r="L17" s="14"/>
      <c r="M17" s="3"/>
      <c r="N17" s="3"/>
      <c r="O17" s="14"/>
    </row>
    <row r="18" spans="1:15" ht="15" customHeight="1">
      <c r="A18" s="6"/>
      <c r="B18" s="23" t="s">
        <v>43</v>
      </c>
      <c r="C18" s="24">
        <f>SUMIF(Rozpočet!F9:F388,B18,Rozpočet!L9:L388)</f>
        <v>0</v>
      </c>
      <c r="D18" s="24">
        <f>SUMIF(Rozpočet!F9:F388,B18,Rozpočet!M9:M388)</f>
        <v>0</v>
      </c>
      <c r="E18" s="25">
        <f>SUMIF(Rozpočet!F9:F388,B18,Rozpočet!N9:N388)</f>
        <v>0</v>
      </c>
      <c r="F18" s="26">
        <f>SUMIF(Rozpočet!F9:F388,B18,Rozpočet!O9:O388)</f>
        <v>0</v>
      </c>
      <c r="G18" s="154"/>
      <c r="H18" s="154"/>
      <c r="I18" s="154"/>
      <c r="J18" s="27"/>
      <c r="K18" s="28"/>
      <c r="L18" s="14"/>
      <c r="M18" s="3"/>
      <c r="N18" s="3"/>
      <c r="O18" s="14"/>
    </row>
    <row r="19" spans="1:15" ht="15" customHeight="1">
      <c r="A19" s="6"/>
      <c r="B19" s="23" t="s">
        <v>41</v>
      </c>
      <c r="C19" s="24">
        <f>Rozpočet!L7-SUM(C15:C18)</f>
        <v>0</v>
      </c>
      <c r="D19" s="24">
        <f>Rozpočet!M7-SUM(D15:D18)</f>
        <v>0</v>
      </c>
      <c r="E19" s="25">
        <f>Rozpočet!N7-SUM(E15:E18)</f>
        <v>0</v>
      </c>
      <c r="F19" s="26">
        <f>Rozpočet!O7-SUM(F15:F18)</f>
        <v>0</v>
      </c>
      <c r="G19" s="154"/>
      <c r="H19" s="154"/>
      <c r="I19" s="154"/>
      <c r="J19" s="27"/>
      <c r="K19" s="28"/>
      <c r="L19" s="29" t="s">
        <v>55</v>
      </c>
      <c r="M19" s="3"/>
      <c r="N19" s="3"/>
      <c r="O19" s="14"/>
    </row>
    <row r="20" spans="1:15" ht="15" customHeight="1">
      <c r="A20" s="6"/>
      <c r="B20" s="30" t="s">
        <v>96</v>
      </c>
      <c r="C20" s="31">
        <f>SUM(C15:C19)</f>
        <v>0</v>
      </c>
      <c r="D20" s="31">
        <f>SUM(D15:D19)</f>
        <v>0</v>
      </c>
      <c r="E20" s="32">
        <f>SUM(E15:E19)</f>
        <v>0</v>
      </c>
      <c r="F20" s="33">
        <f>SUM(F15:F19)</f>
        <v>0</v>
      </c>
      <c r="G20" s="154"/>
      <c r="H20" s="154"/>
      <c r="I20" s="154"/>
      <c r="J20" s="27"/>
      <c r="K20" s="28"/>
      <c r="L20" s="14"/>
      <c r="M20" s="34"/>
      <c r="N20" s="34"/>
      <c r="O20" s="14"/>
    </row>
    <row r="21" spans="1:15" ht="15" customHeight="1">
      <c r="A21" s="6"/>
      <c r="B21" s="155" t="s">
        <v>419</v>
      </c>
      <c r="C21" s="155"/>
      <c r="D21" s="155"/>
      <c r="E21" s="156">
        <f>SUM(C20:E20)</f>
        <v>0</v>
      </c>
      <c r="F21" s="156"/>
      <c r="G21" s="154"/>
      <c r="H21" s="154"/>
      <c r="I21" s="154"/>
      <c r="J21" s="27"/>
      <c r="K21" s="28"/>
      <c r="L21" s="152" t="s">
        <v>325</v>
      </c>
      <c r="M21" s="152"/>
      <c r="N21" s="152"/>
      <c r="O21" s="14"/>
    </row>
    <row r="22" spans="1:15" ht="15" customHeight="1">
      <c r="A22" s="6"/>
      <c r="B22" s="157" t="s">
        <v>346</v>
      </c>
      <c r="C22" s="157"/>
      <c r="D22" s="157"/>
      <c r="E22" s="158">
        <f>F20</f>
        <v>0</v>
      </c>
      <c r="F22" s="158"/>
      <c r="G22" s="154"/>
      <c r="H22" s="154"/>
      <c r="I22" s="154"/>
      <c r="J22" s="27"/>
      <c r="K22" s="28"/>
      <c r="L22" s="35"/>
      <c r="M22" s="3"/>
      <c r="N22" s="3"/>
      <c r="O22" s="14"/>
    </row>
    <row r="23" spans="1:15" ht="15" customHeight="1">
      <c r="A23" s="6"/>
      <c r="B23" s="159" t="s">
        <v>429</v>
      </c>
      <c r="C23" s="159"/>
      <c r="D23" s="159"/>
      <c r="E23" s="160">
        <f>E21+E22</f>
        <v>0</v>
      </c>
      <c r="F23" s="160"/>
      <c r="G23" s="161" t="s">
        <v>367</v>
      </c>
      <c r="H23" s="161"/>
      <c r="I23" s="161"/>
      <c r="J23" s="162">
        <f>SUM(J15:J22)</f>
        <v>0</v>
      </c>
      <c r="K23" s="162"/>
      <c r="L23" s="14"/>
      <c r="M23" s="3"/>
      <c r="N23" s="3"/>
      <c r="O23" s="14"/>
    </row>
    <row r="24" spans="1:15" ht="15" customHeight="1">
      <c r="A24" s="6"/>
      <c r="B24" s="159"/>
      <c r="C24" s="159"/>
      <c r="D24" s="159"/>
      <c r="E24" s="160"/>
      <c r="F24" s="160"/>
      <c r="G24" s="161"/>
      <c r="H24" s="161"/>
      <c r="I24" s="161"/>
      <c r="J24" s="162"/>
      <c r="K24" s="162"/>
      <c r="L24" s="14"/>
      <c r="M24" s="3"/>
      <c r="N24" s="3"/>
      <c r="O24" s="14"/>
    </row>
    <row r="25" spans="1:15" ht="15" customHeight="1">
      <c r="A25" s="6"/>
      <c r="B25" s="152" t="s">
        <v>436</v>
      </c>
      <c r="C25" s="152"/>
      <c r="D25" s="152"/>
      <c r="E25" s="152"/>
      <c r="F25" s="152"/>
      <c r="G25" s="163" t="s">
        <v>354</v>
      </c>
      <c r="H25" s="163"/>
      <c r="I25" s="163"/>
      <c r="J25" s="163"/>
      <c r="K25" s="163"/>
      <c r="L25" s="14"/>
      <c r="M25" s="3"/>
      <c r="N25" s="3"/>
      <c r="O25" s="14"/>
    </row>
    <row r="26" spans="1:15" ht="15" customHeight="1">
      <c r="A26" s="6"/>
      <c r="B26" s="30" t="s">
        <v>139</v>
      </c>
      <c r="C26" s="164" t="s">
        <v>98</v>
      </c>
      <c r="D26" s="164"/>
      <c r="E26" s="165" t="s">
        <v>76</v>
      </c>
      <c r="F26" s="165"/>
      <c r="G26" s="20"/>
      <c r="H26" s="153" t="s">
        <v>141</v>
      </c>
      <c r="I26" s="153"/>
      <c r="J26" s="166" t="s">
        <v>76</v>
      </c>
      <c r="K26" s="166"/>
      <c r="L26" s="14"/>
      <c r="M26" s="3"/>
      <c r="N26" s="3"/>
      <c r="O26" s="14"/>
    </row>
    <row r="27" spans="1:15" ht="15" customHeight="1">
      <c r="A27" s="6"/>
      <c r="B27" s="36">
        <v>15</v>
      </c>
      <c r="C27" s="167">
        <f>SUMIF(Rozpočet!T9:T388,B27,Rozpočet!K9:K388)+H27</f>
        <v>0</v>
      </c>
      <c r="D27" s="167"/>
      <c r="E27" s="168">
        <f>C27/100*B27</f>
        <v>0</v>
      </c>
      <c r="F27" s="168"/>
      <c r="G27" s="37"/>
      <c r="H27" s="169">
        <f>SUMIF(K15:K22,B27,J15:J22)</f>
        <v>0</v>
      </c>
      <c r="I27" s="169"/>
      <c r="J27" s="170">
        <f>H27*B27/100</f>
        <v>0</v>
      </c>
      <c r="K27" s="170"/>
      <c r="L27" s="29" t="s">
        <v>55</v>
      </c>
      <c r="M27" s="3"/>
      <c r="N27" s="3"/>
      <c r="O27" s="14"/>
    </row>
    <row r="28" spans="1:15" ht="15" customHeight="1">
      <c r="A28" s="6"/>
      <c r="B28" s="36">
        <v>21</v>
      </c>
      <c r="C28" s="167">
        <f>SUMIF(Rozpočet!T9:T388,B28,Rozpočet!K9:K388)+H28</f>
        <v>0</v>
      </c>
      <c r="D28" s="167"/>
      <c r="E28" s="168">
        <f>C28/100*B28</f>
        <v>0</v>
      </c>
      <c r="F28" s="168"/>
      <c r="G28" s="37"/>
      <c r="H28" s="170">
        <f>SUMIF(K15:K22,B28,J15:J22)</f>
        <v>0</v>
      </c>
      <c r="I28" s="170"/>
      <c r="J28" s="170">
        <f>H28*B28/100</f>
        <v>0</v>
      </c>
      <c r="K28" s="170"/>
      <c r="L28" s="14"/>
      <c r="M28" s="3"/>
      <c r="N28" s="3"/>
      <c r="O28" s="14"/>
    </row>
    <row r="29" spans="1:15" ht="15" customHeight="1">
      <c r="A29" s="6"/>
      <c r="B29" s="36">
        <v>0</v>
      </c>
      <c r="C29" s="167">
        <f>(E23+J23)-(C27+C28)</f>
        <v>0</v>
      </c>
      <c r="D29" s="167"/>
      <c r="E29" s="168">
        <f>C29/100*B29</f>
        <v>0</v>
      </c>
      <c r="F29" s="168"/>
      <c r="G29" s="37"/>
      <c r="H29" s="170">
        <f>J23-(H27+H28)</f>
        <v>0</v>
      </c>
      <c r="I29" s="170"/>
      <c r="J29" s="170">
        <f>H29*B29/100</f>
        <v>0</v>
      </c>
      <c r="K29" s="170"/>
      <c r="L29" s="152" t="s">
        <v>138</v>
      </c>
      <c r="M29" s="152"/>
      <c r="N29" s="152"/>
      <c r="O29" s="14"/>
    </row>
    <row r="30" spans="1:15" ht="15" customHeight="1">
      <c r="A30" s="6"/>
      <c r="B30" s="171"/>
      <c r="C30" s="172">
        <f>ROUNDUP(C27+C28+C29,1)</f>
        <v>0</v>
      </c>
      <c r="D30" s="172"/>
      <c r="E30" s="173">
        <f>ROUNDUP(E27+E28+E29,1)</f>
        <v>0</v>
      </c>
      <c r="F30" s="173"/>
      <c r="G30" s="174"/>
      <c r="H30" s="174"/>
      <c r="I30" s="174"/>
      <c r="J30" s="175">
        <f>J27+J28+J29</f>
        <v>0</v>
      </c>
      <c r="K30" s="175"/>
      <c r="L30" s="14"/>
      <c r="M30" s="3"/>
      <c r="N30" s="3"/>
      <c r="O30" s="14"/>
    </row>
    <row r="31" spans="1:15" ht="15" customHeight="1">
      <c r="A31" s="6"/>
      <c r="B31" s="171"/>
      <c r="C31" s="172"/>
      <c r="D31" s="172"/>
      <c r="E31" s="173"/>
      <c r="F31" s="173"/>
      <c r="G31" s="174"/>
      <c r="H31" s="174"/>
      <c r="I31" s="174"/>
      <c r="J31" s="175"/>
      <c r="K31" s="175"/>
      <c r="L31" s="14"/>
      <c r="M31" s="3"/>
      <c r="N31" s="3"/>
      <c r="O31" s="14"/>
    </row>
    <row r="32" spans="1:15" ht="15" customHeight="1">
      <c r="A32" s="6"/>
      <c r="B32" s="176" t="s">
        <v>443</v>
      </c>
      <c r="C32" s="176"/>
      <c r="D32" s="176"/>
      <c r="E32" s="176"/>
      <c r="F32" s="176"/>
      <c r="G32" s="177" t="s">
        <v>424</v>
      </c>
      <c r="H32" s="177"/>
      <c r="I32" s="177"/>
      <c r="J32" s="177"/>
      <c r="K32" s="177"/>
      <c r="L32" s="3"/>
      <c r="M32" s="3"/>
      <c r="N32" s="3"/>
      <c r="O32" s="14"/>
    </row>
    <row r="33" spans="1:15" ht="15" customHeight="1">
      <c r="A33" s="6"/>
      <c r="B33" s="178">
        <f>C30+E30</f>
        <v>0</v>
      </c>
      <c r="C33" s="178"/>
      <c r="D33" s="178"/>
      <c r="E33" s="178"/>
      <c r="F33" s="178"/>
      <c r="G33" s="179" t="s">
        <v>137</v>
      </c>
      <c r="H33" s="179"/>
      <c r="I33" s="179"/>
      <c r="J33" s="17" t="s">
        <v>347</v>
      </c>
      <c r="K33" s="38" t="s">
        <v>285</v>
      </c>
      <c r="L33" s="3"/>
      <c r="M33" s="3"/>
      <c r="N33" s="3"/>
      <c r="O33" s="14"/>
    </row>
    <row r="34" spans="1:15" ht="15" customHeight="1">
      <c r="A34" s="6"/>
      <c r="B34" s="178"/>
      <c r="C34" s="178"/>
      <c r="D34" s="178"/>
      <c r="E34" s="178"/>
      <c r="F34" s="178"/>
      <c r="G34" s="148"/>
      <c r="H34" s="148"/>
      <c r="I34" s="148"/>
      <c r="J34" s="15"/>
      <c r="K34" s="39">
        <f>IF(J34&gt;0,E23/J34,"")</f>
      </c>
      <c r="L34" s="3"/>
      <c r="M34" s="3"/>
      <c r="N34" s="3"/>
      <c r="O34" s="14"/>
    </row>
    <row r="35" spans="1:15" ht="15" customHeight="1">
      <c r="A35" s="6"/>
      <c r="B35" s="178"/>
      <c r="C35" s="178"/>
      <c r="D35" s="178"/>
      <c r="E35" s="178"/>
      <c r="F35" s="178"/>
      <c r="G35" s="148"/>
      <c r="H35" s="148"/>
      <c r="I35" s="148"/>
      <c r="J35" s="15"/>
      <c r="K35" s="39">
        <f>IF(J35&gt;0,E23/J35,"")</f>
      </c>
      <c r="L35" s="3"/>
      <c r="M35" s="3"/>
      <c r="N35" s="3"/>
      <c r="O35" s="14"/>
    </row>
    <row r="36" spans="1:15" ht="15" customHeight="1">
      <c r="A36" s="6"/>
      <c r="B36" s="178"/>
      <c r="C36" s="178"/>
      <c r="D36" s="178"/>
      <c r="E36" s="178"/>
      <c r="F36" s="178"/>
      <c r="G36" s="148"/>
      <c r="H36" s="148"/>
      <c r="I36" s="148"/>
      <c r="J36" s="15"/>
      <c r="K36" s="39">
        <f>IF(J36&gt;0,E23/J36,"")</f>
      </c>
      <c r="L36" s="3"/>
      <c r="M36" s="3"/>
      <c r="N36" s="3"/>
      <c r="O36" s="14"/>
    </row>
    <row r="37" spans="1:15" ht="7.5" customHeight="1">
      <c r="A37" s="3"/>
      <c r="B37" s="40"/>
      <c r="C37" s="40"/>
      <c r="D37" s="40"/>
      <c r="E37" s="40"/>
      <c r="F37" s="40"/>
      <c r="G37" s="41"/>
      <c r="H37" s="41"/>
      <c r="I37" s="41"/>
      <c r="J37" s="41"/>
      <c r="K37" s="41"/>
      <c r="L37" s="40"/>
      <c r="M37" s="40"/>
      <c r="N37" s="40"/>
      <c r="O37" s="3"/>
    </row>
    <row r="38" spans="1:15" ht="96.75" customHeight="1">
      <c r="A38" s="3"/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3"/>
    </row>
  </sheetData>
  <mergeCells count="79">
    <mergeCell ref="B38:N38"/>
    <mergeCell ref="B32:F32"/>
    <mergeCell ref="G32:K32"/>
    <mergeCell ref="B33:F36"/>
    <mergeCell ref="G33:I33"/>
    <mergeCell ref="G34:I34"/>
    <mergeCell ref="G35:I35"/>
    <mergeCell ref="G36:I36"/>
    <mergeCell ref="L29:N29"/>
    <mergeCell ref="B30:B31"/>
    <mergeCell ref="C30:D31"/>
    <mergeCell ref="E30:F31"/>
    <mergeCell ref="G30:I31"/>
    <mergeCell ref="J30:K31"/>
    <mergeCell ref="C29:D29"/>
    <mergeCell ref="E29:F29"/>
    <mergeCell ref="H29:I29"/>
    <mergeCell ref="J29:K29"/>
    <mergeCell ref="C28:D28"/>
    <mergeCell ref="E28:F28"/>
    <mergeCell ref="H28:I28"/>
    <mergeCell ref="J28:K28"/>
    <mergeCell ref="C27:D27"/>
    <mergeCell ref="E27:F27"/>
    <mergeCell ref="H27:I27"/>
    <mergeCell ref="J27:K27"/>
    <mergeCell ref="B25:F25"/>
    <mergeCell ref="G25:K25"/>
    <mergeCell ref="C26:D26"/>
    <mergeCell ref="E26:F26"/>
    <mergeCell ref="H26:I26"/>
    <mergeCell ref="J26:K26"/>
    <mergeCell ref="B23:D24"/>
    <mergeCell ref="E23:F24"/>
    <mergeCell ref="G23:I24"/>
    <mergeCell ref="J23:K24"/>
    <mergeCell ref="L21:N21"/>
    <mergeCell ref="B22:D22"/>
    <mergeCell ref="E22:F22"/>
    <mergeCell ref="G22:I22"/>
    <mergeCell ref="G18:I18"/>
    <mergeCell ref="G19:I19"/>
    <mergeCell ref="G20:I20"/>
    <mergeCell ref="B21:D21"/>
    <mergeCell ref="E21:F21"/>
    <mergeCell ref="G21:I21"/>
    <mergeCell ref="G14:I14"/>
    <mergeCell ref="G15:I15"/>
    <mergeCell ref="G16:I16"/>
    <mergeCell ref="G17:I17"/>
    <mergeCell ref="B12:C12"/>
    <mergeCell ref="D12:E12"/>
    <mergeCell ref="G12:N12"/>
    <mergeCell ref="B13:F13"/>
    <mergeCell ref="G13:K13"/>
    <mergeCell ref="L13:N13"/>
    <mergeCell ref="B10:C10"/>
    <mergeCell ref="D10:E10"/>
    <mergeCell ref="G10:N10"/>
    <mergeCell ref="B11:C11"/>
    <mergeCell ref="D11:E11"/>
    <mergeCell ref="G11:N11"/>
    <mergeCell ref="B8:C8"/>
    <mergeCell ref="D8:E8"/>
    <mergeCell ref="G8:N8"/>
    <mergeCell ref="B9:C9"/>
    <mergeCell ref="D9:E9"/>
    <mergeCell ref="G9:N9"/>
    <mergeCell ref="B6:C6"/>
    <mergeCell ref="D6:E6"/>
    <mergeCell ref="G6:N6"/>
    <mergeCell ref="B7:C7"/>
    <mergeCell ref="D7:E7"/>
    <mergeCell ref="G7:N7"/>
    <mergeCell ref="B2:N3"/>
    <mergeCell ref="C4:H4"/>
    <mergeCell ref="J4:N4"/>
    <mergeCell ref="D5:E5"/>
    <mergeCell ref="G5:N5"/>
  </mergeCells>
  <conditionalFormatting sqref="C27:F29">
    <cfRule type="cellIs" priority="1" dxfId="0" operator="equal" stopIfTrue="1">
      <formula>0</formula>
    </cfRule>
  </conditionalFormatting>
  <printOptions/>
  <pageMargins left="0.7875" right="0.7875" top="0.39375" bottom="0.7888888888888889" header="0.5118055555555555" footer="0.09861111111111111"/>
  <pageSetup firstPageNumber="1" useFirstPageNumber="1" horizontalDpi="300" verticalDpi="300" orientation="landscape" paperSize="9" scale="75"/>
  <headerFooter alignWithMargins="0">
    <oddFooter>&amp;L&amp;"Times New Roman,obyčejné"&amp;12ST Systém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87"/>
  <sheetViews>
    <sheetView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B2" sqref="B2"/>
    </sheetView>
  </sheetViews>
  <sheetFormatPr defaultColWidth="9.140625" defaultRowHeight="12.75" outlineLevelRow="3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57421875" style="2" customWidth="1"/>
    <col min="6" max="6" width="13.140625" style="2" customWidth="1"/>
    <col min="7" max="7" width="61.8515625" style="2" customWidth="1"/>
    <col min="8" max="8" width="11.57421875" style="2" customWidth="1"/>
    <col min="9" max="9" width="8.140625" style="42" customWidth="1"/>
    <col min="10" max="10" width="11.7109375" style="2" customWidth="1"/>
    <col min="11" max="11" width="15.421875" style="2" customWidth="1"/>
    <col min="12" max="12" width="11.7109375" style="43" customWidth="1"/>
    <col min="13" max="15" width="11.57421875" style="43" customWidth="1"/>
    <col min="16" max="16" width="11.140625" style="44" customWidth="1"/>
    <col min="17" max="19" width="0" style="2" hidden="1" customWidth="1"/>
    <col min="20" max="20" width="11.7109375" style="45" customWidth="1"/>
    <col min="21" max="21" width="0" style="45" hidden="1" customWidth="1"/>
    <col min="22" max="22" width="1.7109375" style="2" customWidth="1"/>
    <col min="23" max="243" width="11.57421875" style="2" customWidth="1"/>
    <col min="244" max="16384" width="11.57421875" style="0" customWidth="1"/>
  </cols>
  <sheetData>
    <row r="1" spans="1:256" s="50" customFormat="1" ht="12.75" customHeight="1" hidden="1">
      <c r="A1" s="46" t="s">
        <v>47</v>
      </c>
      <c r="B1" s="47" t="s">
        <v>97</v>
      </c>
      <c r="C1" s="47" t="s">
        <v>74</v>
      </c>
      <c r="D1" s="47" t="s">
        <v>56</v>
      </c>
      <c r="E1" s="47" t="s">
        <v>261</v>
      </c>
      <c r="F1" s="47" t="s">
        <v>357</v>
      </c>
      <c r="G1" s="47" t="s">
        <v>73</v>
      </c>
      <c r="H1" s="47" t="s">
        <v>373</v>
      </c>
      <c r="I1" s="47" t="s">
        <v>13</v>
      </c>
      <c r="J1" s="47" t="s">
        <v>358</v>
      </c>
      <c r="K1" s="47" t="s">
        <v>311</v>
      </c>
      <c r="L1" s="48" t="s">
        <v>113</v>
      </c>
      <c r="M1" s="48" t="s">
        <v>318</v>
      </c>
      <c r="N1" s="48" t="s">
        <v>39</v>
      </c>
      <c r="O1" s="48" t="s">
        <v>346</v>
      </c>
      <c r="P1" s="49" t="s">
        <v>342</v>
      </c>
      <c r="Q1" s="47" t="s">
        <v>343</v>
      </c>
      <c r="R1" s="47" t="s">
        <v>312</v>
      </c>
      <c r="S1" s="47" t="s">
        <v>57</v>
      </c>
      <c r="T1" s="47" t="s">
        <v>59</v>
      </c>
      <c r="U1" s="47" t="s">
        <v>371</v>
      </c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2" ht="29.25" customHeight="1">
      <c r="A2" s="51"/>
      <c r="B2" s="3"/>
      <c r="C2" s="3"/>
      <c r="D2" s="3"/>
      <c r="E2" s="3"/>
      <c r="F2" s="3"/>
      <c r="G2" s="181" t="s">
        <v>400</v>
      </c>
      <c r="H2" s="181"/>
      <c r="I2" s="181"/>
      <c r="J2" s="181"/>
      <c r="K2" s="181"/>
      <c r="L2" s="52"/>
      <c r="M2" s="52"/>
      <c r="N2" s="52"/>
      <c r="O2" s="52"/>
      <c r="P2" s="52"/>
      <c r="Q2" s="52"/>
      <c r="R2" s="52"/>
      <c r="S2" s="52"/>
      <c r="T2" s="53"/>
      <c r="U2" s="53"/>
      <c r="V2" s="3"/>
    </row>
    <row r="3" spans="1:22" ht="18.75" customHeight="1">
      <c r="A3" s="3"/>
      <c r="B3" s="54" t="s">
        <v>259</v>
      </c>
      <c r="C3" s="55"/>
      <c r="D3" s="182" t="str">
        <f>KrycíList!D6</f>
        <v>2014</v>
      </c>
      <c r="E3" s="182"/>
      <c r="F3" s="182"/>
      <c r="G3" s="56" t="str">
        <f>KrycíList!C4</f>
        <v>zateplení panelového domu Krnov Petrovická 21,23</v>
      </c>
      <c r="H3" s="183">
        <f>KrycíList!J4</f>
        <v>0</v>
      </c>
      <c r="I3" s="183"/>
      <c r="J3" s="183"/>
      <c r="K3" s="183"/>
      <c r="L3" s="57"/>
      <c r="M3" s="57"/>
      <c r="N3" s="57"/>
      <c r="O3" s="58"/>
      <c r="P3" s="58"/>
      <c r="Q3" s="58"/>
      <c r="R3" s="58"/>
      <c r="S3" s="58"/>
      <c r="T3" s="58"/>
      <c r="U3" s="58"/>
      <c r="V3" s="55"/>
    </row>
    <row r="4" spans="1:22" ht="14.25" customHeight="1">
      <c r="A4" s="3"/>
      <c r="B4" s="3"/>
      <c r="C4" s="3"/>
      <c r="D4" s="184">
        <f>KrycíList!C5</f>
        <v>0</v>
      </c>
      <c r="E4" s="184"/>
      <c r="F4" s="184"/>
      <c r="G4" s="59">
        <f>KrycíList!G5</f>
        <v>0</v>
      </c>
      <c r="H4" s="185">
        <f>KrycíList!D5</f>
        <v>0</v>
      </c>
      <c r="I4" s="185"/>
      <c r="J4" s="55"/>
      <c r="K4" s="60"/>
      <c r="L4" s="61"/>
      <c r="M4" s="61"/>
      <c r="N4" s="61"/>
      <c r="O4" s="61"/>
      <c r="P4" s="61"/>
      <c r="Q4" s="61"/>
      <c r="R4" s="61"/>
      <c r="S4" s="61"/>
      <c r="T4" s="62"/>
      <c r="U4" s="62"/>
      <c r="V4" s="3"/>
    </row>
    <row r="5" spans="1:22" ht="11.25" customHeight="1">
      <c r="A5" s="3"/>
      <c r="B5" s="63"/>
      <c r="C5" s="63"/>
      <c r="D5" s="64"/>
      <c r="E5" s="64"/>
      <c r="F5" s="64"/>
      <c r="G5" s="65" t="str">
        <f>KrycíList!G12</f>
        <v>C:\RozpNz\Data\Kovařík - 132, zateplení panelového domu Krnov Petrovická 21,23.o32</v>
      </c>
      <c r="H5" s="64"/>
      <c r="I5" s="64"/>
      <c r="J5" s="66"/>
      <c r="K5" s="67"/>
      <c r="L5" s="68"/>
      <c r="M5" s="68"/>
      <c r="N5" s="68"/>
      <c r="O5" s="68"/>
      <c r="P5" s="68"/>
      <c r="Q5" s="68"/>
      <c r="R5" s="68"/>
      <c r="S5" s="68"/>
      <c r="T5" s="68"/>
      <c r="U5" s="68"/>
      <c r="V5" s="3" t="s">
        <v>0</v>
      </c>
    </row>
    <row r="6" spans="1:256" s="74" customFormat="1" ht="21.75" customHeight="1">
      <c r="A6" s="69"/>
      <c r="B6" s="70" t="s">
        <v>97</v>
      </c>
      <c r="C6" s="70" t="s">
        <v>74</v>
      </c>
      <c r="D6" s="71" t="s">
        <v>56</v>
      </c>
      <c r="E6" s="70" t="s">
        <v>11</v>
      </c>
      <c r="F6" s="70" t="s">
        <v>357</v>
      </c>
      <c r="G6" s="70" t="s">
        <v>365</v>
      </c>
      <c r="H6" s="70" t="s">
        <v>364</v>
      </c>
      <c r="I6" s="70" t="s">
        <v>13</v>
      </c>
      <c r="J6" s="70" t="s">
        <v>75</v>
      </c>
      <c r="K6" s="72" t="s">
        <v>310</v>
      </c>
      <c r="L6" s="73" t="s">
        <v>113</v>
      </c>
      <c r="M6" s="73" t="s">
        <v>318</v>
      </c>
      <c r="N6" s="73" t="s">
        <v>39</v>
      </c>
      <c r="O6" s="73" t="s">
        <v>346</v>
      </c>
      <c r="P6" s="73" t="s">
        <v>255</v>
      </c>
      <c r="Q6" s="73" t="s">
        <v>256</v>
      </c>
      <c r="R6" s="73" t="s">
        <v>115</v>
      </c>
      <c r="S6" s="73" t="s">
        <v>114</v>
      </c>
      <c r="T6" s="73" t="s">
        <v>59</v>
      </c>
      <c r="U6" s="73" t="s">
        <v>371</v>
      </c>
      <c r="V6" s="69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2" ht="14.25" customHeight="1">
      <c r="A7" s="3"/>
      <c r="B7" s="75"/>
      <c r="C7" s="75"/>
      <c r="D7" s="76">
        <f>KrycíList!C8</f>
        <v>0</v>
      </c>
      <c r="E7" s="76"/>
      <c r="F7" s="76"/>
      <c r="G7" s="77"/>
      <c r="H7" s="76"/>
      <c r="I7" s="76"/>
      <c r="J7" s="78"/>
      <c r="K7" s="79">
        <f aca="true" t="shared" si="0" ref="K7:S7">SUMIF($D9:$D389,"B",K9:K389)</f>
        <v>0</v>
      </c>
      <c r="L7" s="80">
        <f t="shared" si="0"/>
        <v>0</v>
      </c>
      <c r="M7" s="80">
        <f t="shared" si="0"/>
        <v>0</v>
      </c>
      <c r="N7" s="80">
        <f t="shared" si="0"/>
        <v>0</v>
      </c>
      <c r="O7" s="80">
        <f t="shared" si="0"/>
        <v>0</v>
      </c>
      <c r="P7" s="80">
        <f t="shared" si="0"/>
        <v>46.41013578159897</v>
      </c>
      <c r="Q7" s="80">
        <f t="shared" si="0"/>
        <v>27.1430752</v>
      </c>
      <c r="R7" s="81">
        <f t="shared" si="0"/>
        <v>3660.3926983168185</v>
      </c>
      <c r="S7" s="80">
        <f t="shared" si="0"/>
        <v>363293.83425789827</v>
      </c>
      <c r="T7" s="82">
        <f>ROUNDUP(SUMIF($D9:$D389,"B",T9:T389),1)</f>
        <v>0</v>
      </c>
      <c r="U7" s="82">
        <f>ROUNDUP(K7+T7,1)</f>
        <v>0</v>
      </c>
      <c r="V7" s="3"/>
    </row>
    <row r="8" spans="1:22" ht="8.25" customHeight="1">
      <c r="A8" s="3"/>
      <c r="B8" s="3"/>
      <c r="C8" s="3"/>
      <c r="D8" s="3"/>
      <c r="E8" s="3"/>
      <c r="F8" s="3"/>
      <c r="G8" s="3"/>
      <c r="H8" s="3"/>
      <c r="I8" s="83"/>
      <c r="J8" s="3"/>
      <c r="K8" s="3"/>
      <c r="L8" s="52"/>
      <c r="M8" s="52"/>
      <c r="N8" s="52"/>
      <c r="O8" s="52"/>
      <c r="P8" s="52"/>
      <c r="Q8" s="52"/>
      <c r="R8" s="52"/>
      <c r="S8" s="52"/>
      <c r="T8" s="53"/>
      <c r="U8" s="53"/>
      <c r="V8" s="3"/>
    </row>
    <row r="9" spans="1:22" ht="15">
      <c r="A9" s="3"/>
      <c r="B9" s="84" t="s">
        <v>17</v>
      </c>
      <c r="C9" s="85"/>
      <c r="D9" s="86" t="s">
        <v>3</v>
      </c>
      <c r="E9" s="85"/>
      <c r="F9" s="87"/>
      <c r="G9" s="88" t="s">
        <v>350</v>
      </c>
      <c r="H9" s="85"/>
      <c r="I9" s="86"/>
      <c r="J9" s="85"/>
      <c r="K9" s="89">
        <f aca="true" t="shared" si="1" ref="K9:T9">SUMIF($D10:$D280,"O",K10:K280)</f>
        <v>0</v>
      </c>
      <c r="L9" s="90">
        <f t="shared" si="1"/>
        <v>0</v>
      </c>
      <c r="M9" s="90">
        <f t="shared" si="1"/>
        <v>0</v>
      </c>
      <c r="N9" s="90">
        <f t="shared" si="1"/>
        <v>0</v>
      </c>
      <c r="O9" s="90">
        <f t="shared" si="1"/>
        <v>0</v>
      </c>
      <c r="P9" s="91">
        <f t="shared" si="1"/>
        <v>37.891881571998944</v>
      </c>
      <c r="Q9" s="91">
        <f t="shared" si="1"/>
        <v>19.1078776</v>
      </c>
      <c r="R9" s="91">
        <f t="shared" si="1"/>
        <v>3456.3870218403454</v>
      </c>
      <c r="S9" s="90">
        <f t="shared" si="1"/>
        <v>345323.32919735217</v>
      </c>
      <c r="T9" s="92">
        <f t="shared" si="1"/>
        <v>0</v>
      </c>
      <c r="U9" s="92">
        <f>K9+T9</f>
        <v>0</v>
      </c>
      <c r="V9" s="93"/>
    </row>
    <row r="10" spans="1:22" ht="12.75" outlineLevel="1">
      <c r="A10" s="3"/>
      <c r="B10" s="94"/>
      <c r="C10" s="95" t="s">
        <v>20</v>
      </c>
      <c r="D10" s="96" t="s">
        <v>4</v>
      </c>
      <c r="E10" s="97"/>
      <c r="F10" s="97" t="s">
        <v>38</v>
      </c>
      <c r="G10" s="98" t="s">
        <v>383</v>
      </c>
      <c r="H10" s="97"/>
      <c r="I10" s="96"/>
      <c r="J10" s="97"/>
      <c r="K10" s="99">
        <f>SUBTOTAL(9,K11:K17)</f>
        <v>0</v>
      </c>
      <c r="L10" s="100">
        <f>SUBTOTAL(9,L11:L17)</f>
        <v>0</v>
      </c>
      <c r="M10" s="100">
        <f>SUBTOTAL(9,M11:M17)</f>
        <v>0</v>
      </c>
      <c r="N10" s="100">
        <f>SUBTOTAL(9,N11:N17)</f>
        <v>0</v>
      </c>
      <c r="O10" s="100">
        <f>SUBTOTAL(9,O11:O17)</f>
        <v>0</v>
      </c>
      <c r="P10" s="101">
        <f>SUMPRODUCT(P11:P17,$H11:$H17)</f>
        <v>0</v>
      </c>
      <c r="Q10" s="101">
        <f>SUMPRODUCT(Q11:Q17,$H11:$H17)</f>
        <v>9.98325</v>
      </c>
      <c r="R10" s="101">
        <f>SUMPRODUCT(R11:R17,$H11:$H17)</f>
        <v>10.604000000004069</v>
      </c>
      <c r="S10" s="100">
        <f>SUMPRODUCT(S11:S17,$H11:$H17)</f>
        <v>879.2716000003372</v>
      </c>
      <c r="T10" s="102">
        <f>SUMPRODUCT(T11:T17,$K11:$K17)/100</f>
        <v>0</v>
      </c>
      <c r="U10" s="102">
        <f>K10+T10</f>
        <v>0</v>
      </c>
      <c r="V10" s="93"/>
    </row>
    <row r="11" spans="1:22" ht="12.75" outlineLevel="2">
      <c r="A11" s="3"/>
      <c r="B11" s="110"/>
      <c r="C11" s="111"/>
      <c r="D11" s="112"/>
      <c r="E11" s="113" t="s">
        <v>415</v>
      </c>
      <c r="F11" s="114"/>
      <c r="G11" s="115"/>
      <c r="H11" s="114"/>
      <c r="I11" s="112"/>
      <c r="J11" s="114"/>
      <c r="K11" s="116"/>
      <c r="L11" s="117"/>
      <c r="M11" s="117"/>
      <c r="N11" s="117"/>
      <c r="O11" s="117"/>
      <c r="P11" s="118"/>
      <c r="Q11" s="118"/>
      <c r="R11" s="118"/>
      <c r="S11" s="118"/>
      <c r="T11" s="119"/>
      <c r="U11" s="119"/>
      <c r="V11" s="93"/>
    </row>
    <row r="12" spans="1:22" ht="25.5" outlineLevel="2">
      <c r="A12" s="3"/>
      <c r="B12" s="93"/>
      <c r="C12" s="93"/>
      <c r="D12" s="120" t="s">
        <v>5</v>
      </c>
      <c r="E12" s="121">
        <v>1</v>
      </c>
      <c r="F12" s="122" t="s">
        <v>152</v>
      </c>
      <c r="G12" s="123" t="s">
        <v>504</v>
      </c>
      <c r="H12" s="124">
        <v>39.15</v>
      </c>
      <c r="I12" s="125" t="s">
        <v>14</v>
      </c>
      <c r="J12" s="126"/>
      <c r="K12" s="127">
        <f>H12*J12</f>
        <v>0</v>
      </c>
      <c r="L12" s="128">
        <f>IF(D12="S",K12,"")</f>
      </c>
      <c r="M12" s="129">
        <f>IF(OR(D12="P",D12="U"),K12,"")</f>
        <v>0</v>
      </c>
      <c r="N12" s="129">
        <f>IF(D12="H",K12,"")</f>
      </c>
      <c r="O12" s="129">
        <f>IF(D12="V",K12,"")</f>
      </c>
      <c r="P12" s="130">
        <v>0</v>
      </c>
      <c r="Q12" s="130">
        <v>0.255</v>
      </c>
      <c r="R12" s="130">
        <v>0.16000000000008188</v>
      </c>
      <c r="S12" s="126">
        <v>13.264000000006789</v>
      </c>
      <c r="T12" s="131">
        <v>15</v>
      </c>
      <c r="U12" s="132">
        <f>K12*(T12+100)/100</f>
        <v>0</v>
      </c>
      <c r="V12" s="133"/>
    </row>
    <row r="13" spans="1:22" ht="12.75" outlineLevel="2">
      <c r="A13" s="3"/>
      <c r="B13" s="93"/>
      <c r="C13" s="93"/>
      <c r="D13" s="120" t="s">
        <v>5</v>
      </c>
      <c r="E13" s="121">
        <v>2</v>
      </c>
      <c r="F13" s="122" t="s">
        <v>244</v>
      </c>
      <c r="G13" s="123" t="s">
        <v>405</v>
      </c>
      <c r="H13" s="124">
        <v>5</v>
      </c>
      <c r="I13" s="125" t="s">
        <v>10</v>
      </c>
      <c r="J13" s="126"/>
      <c r="K13" s="127">
        <f>H13*J13</f>
        <v>0</v>
      </c>
      <c r="L13" s="128">
        <f>IF(D13="S",K13,"")</f>
      </c>
      <c r="M13" s="129">
        <f>IF(OR(D13="P",D13="U"),K13,"")</f>
        <v>0</v>
      </c>
      <c r="N13" s="129">
        <f>IF(D13="H",K13,"")</f>
      </c>
      <c r="O13" s="129">
        <f>IF(D13="V",K13,"")</f>
      </c>
      <c r="P13" s="130">
        <v>0</v>
      </c>
      <c r="Q13" s="130">
        <v>0</v>
      </c>
      <c r="R13" s="130">
        <v>0.00999999999999801</v>
      </c>
      <c r="S13" s="126">
        <v>0.8689999999998129</v>
      </c>
      <c r="T13" s="131">
        <v>15</v>
      </c>
      <c r="U13" s="132">
        <f>K13*(T13+100)/100</f>
        <v>0</v>
      </c>
      <c r="V13" s="133"/>
    </row>
    <row r="14" spans="1:22" s="109" customFormat="1" ht="11.25" outlineLevel="2">
      <c r="A14" s="103"/>
      <c r="B14" s="103"/>
      <c r="C14" s="103"/>
      <c r="D14" s="103"/>
      <c r="E14" s="103"/>
      <c r="F14" s="103"/>
      <c r="G14" s="104" t="s">
        <v>432</v>
      </c>
      <c r="H14" s="103"/>
      <c r="I14" s="105"/>
      <c r="J14" s="103"/>
      <c r="K14" s="103"/>
      <c r="L14" s="106"/>
      <c r="M14" s="106"/>
      <c r="N14" s="106"/>
      <c r="O14" s="106"/>
      <c r="P14" s="107"/>
      <c r="Q14" s="103"/>
      <c r="R14" s="103"/>
      <c r="S14" s="103"/>
      <c r="T14" s="108"/>
      <c r="U14" s="108"/>
      <c r="V14" s="103"/>
    </row>
    <row r="15" spans="1:22" ht="12.75" outlineLevel="2">
      <c r="A15" s="3"/>
      <c r="B15" s="93"/>
      <c r="C15" s="93"/>
      <c r="D15" s="120" t="s">
        <v>5</v>
      </c>
      <c r="E15" s="121">
        <v>3</v>
      </c>
      <c r="F15" s="122" t="s">
        <v>245</v>
      </c>
      <c r="G15" s="123" t="s">
        <v>482</v>
      </c>
      <c r="H15" s="124">
        <v>50</v>
      </c>
      <c r="I15" s="125" t="s">
        <v>10</v>
      </c>
      <c r="J15" s="126"/>
      <c r="K15" s="127">
        <f>H15*J15</f>
        <v>0</v>
      </c>
      <c r="L15" s="128">
        <f>IF(D15="S",K15,"")</f>
      </c>
      <c r="M15" s="129">
        <f>IF(OR(D15="P",D15="U"),K15,"")</f>
        <v>0</v>
      </c>
      <c r="N15" s="129">
        <f>IF(D15="H",K15,"")</f>
      </c>
      <c r="O15" s="129">
        <f>IF(D15="V",K15,"")</f>
      </c>
      <c r="P15" s="130">
        <v>0</v>
      </c>
      <c r="Q15" s="130">
        <v>0</v>
      </c>
      <c r="R15" s="130">
        <v>0</v>
      </c>
      <c r="S15" s="126">
        <v>0</v>
      </c>
      <c r="T15" s="131">
        <v>15</v>
      </c>
      <c r="U15" s="132">
        <f>K15*(T15+100)/100</f>
        <v>0</v>
      </c>
      <c r="V15" s="133"/>
    </row>
    <row r="16" spans="1:22" ht="12.75" outlineLevel="2">
      <c r="A16" s="3"/>
      <c r="B16" s="93"/>
      <c r="C16" s="93"/>
      <c r="D16" s="120" t="s">
        <v>5</v>
      </c>
      <c r="E16" s="121">
        <v>4</v>
      </c>
      <c r="F16" s="122" t="s">
        <v>246</v>
      </c>
      <c r="G16" s="123" t="s">
        <v>414</v>
      </c>
      <c r="H16" s="124">
        <v>5</v>
      </c>
      <c r="I16" s="125" t="s">
        <v>10</v>
      </c>
      <c r="J16" s="126"/>
      <c r="K16" s="127">
        <f>H16*J16</f>
        <v>0</v>
      </c>
      <c r="L16" s="128">
        <f>IF(D16="S",K16,"")</f>
      </c>
      <c r="M16" s="129">
        <f>IF(OR(D16="P",D16="U"),K16,"")</f>
        <v>0</v>
      </c>
      <c r="N16" s="129">
        <f>IF(D16="H",K16,"")</f>
      </c>
      <c r="O16" s="129">
        <f>IF(D16="V",K16,"")</f>
      </c>
      <c r="P16" s="130">
        <v>0</v>
      </c>
      <c r="Q16" s="130">
        <v>0</v>
      </c>
      <c r="R16" s="130">
        <v>0.8580000000001746</v>
      </c>
      <c r="S16" s="126">
        <v>71.12820000001449</v>
      </c>
      <c r="T16" s="131">
        <v>15</v>
      </c>
      <c r="U16" s="132">
        <f>K16*(T16+100)/100</f>
        <v>0</v>
      </c>
      <c r="V16" s="133"/>
    </row>
    <row r="17" spans="1:22" ht="12.75" outlineLevel="2">
      <c r="A17" s="3"/>
      <c r="B17" s="93"/>
      <c r="C17" s="93"/>
      <c r="D17" s="120" t="s">
        <v>5</v>
      </c>
      <c r="E17" s="121">
        <v>5</v>
      </c>
      <c r="F17" s="122" t="s">
        <v>241</v>
      </c>
      <c r="G17" s="123" t="s">
        <v>397</v>
      </c>
      <c r="H17" s="124">
        <v>5</v>
      </c>
      <c r="I17" s="125" t="s">
        <v>10</v>
      </c>
      <c r="J17" s="126"/>
      <c r="K17" s="127">
        <f>H17*J17</f>
        <v>0</v>
      </c>
      <c r="L17" s="128">
        <f>IF(D17="S",K17,"")</f>
      </c>
      <c r="M17" s="129">
        <f>IF(OR(D17="P",D17="U"),K17,"")</f>
        <v>0</v>
      </c>
      <c r="N17" s="129">
        <f>IF(D17="H",K17,"")</f>
      </c>
      <c r="O17" s="129">
        <f>IF(D17="V",K17,"")</f>
      </c>
      <c r="P17" s="130">
        <v>0</v>
      </c>
      <c r="Q17" s="130">
        <v>0</v>
      </c>
      <c r="R17" s="130">
        <v>0</v>
      </c>
      <c r="S17" s="126">
        <v>0</v>
      </c>
      <c r="T17" s="131">
        <v>15</v>
      </c>
      <c r="U17" s="132">
        <f>K17*(T17+100)/100</f>
        <v>0</v>
      </c>
      <c r="V17" s="133"/>
    </row>
    <row r="18" spans="1:22" ht="12.75" outlineLevel="1">
      <c r="A18" s="3"/>
      <c r="B18" s="94"/>
      <c r="C18" s="95" t="s">
        <v>21</v>
      </c>
      <c r="D18" s="96" t="s">
        <v>4</v>
      </c>
      <c r="E18" s="97"/>
      <c r="F18" s="97" t="s">
        <v>38</v>
      </c>
      <c r="G18" s="98" t="s">
        <v>369</v>
      </c>
      <c r="H18" s="97"/>
      <c r="I18" s="96"/>
      <c r="J18" s="97"/>
      <c r="K18" s="99">
        <f>SUBTOTAL(9,K19:K20)</f>
        <v>0</v>
      </c>
      <c r="L18" s="100">
        <f>SUBTOTAL(9,L19:L20)</f>
        <v>0</v>
      </c>
      <c r="M18" s="100">
        <f>SUBTOTAL(9,M19:M20)</f>
        <v>0</v>
      </c>
      <c r="N18" s="100">
        <f>SUBTOTAL(9,N19:N20)</f>
        <v>0</v>
      </c>
      <c r="O18" s="100">
        <f>SUBTOTAL(9,O19:O20)</f>
        <v>0</v>
      </c>
      <c r="P18" s="101">
        <f>SUMPRODUCT(P19:P20,$H19:$H20)</f>
        <v>0</v>
      </c>
      <c r="Q18" s="101">
        <f>SUMPRODUCT(Q19:Q20,$H19:$H20)</f>
        <v>0</v>
      </c>
      <c r="R18" s="101">
        <f>SUMPRODUCT(R19:R20,$H19:$H20)</f>
        <v>0.7047000000000266</v>
      </c>
      <c r="S18" s="100">
        <f>SUMPRODUCT(S19:S20,$H19:$H20)</f>
        <v>59.59413000000226</v>
      </c>
      <c r="T18" s="102">
        <f>SUMPRODUCT(T19:T20,$K19:$K20)/100</f>
        <v>0</v>
      </c>
      <c r="U18" s="102">
        <f>K18+T18</f>
        <v>0</v>
      </c>
      <c r="V18" s="93"/>
    </row>
    <row r="19" spans="1:22" ht="12.75" outlineLevel="2">
      <c r="A19" s="3"/>
      <c r="B19" s="110"/>
      <c r="C19" s="111"/>
      <c r="D19" s="112"/>
      <c r="E19" s="113" t="s">
        <v>415</v>
      </c>
      <c r="F19" s="114"/>
      <c r="G19" s="115"/>
      <c r="H19" s="114"/>
      <c r="I19" s="112"/>
      <c r="J19" s="114"/>
      <c r="K19" s="116"/>
      <c r="L19" s="117"/>
      <c r="M19" s="117"/>
      <c r="N19" s="117"/>
      <c r="O19" s="117"/>
      <c r="P19" s="118"/>
      <c r="Q19" s="118"/>
      <c r="R19" s="118"/>
      <c r="S19" s="118"/>
      <c r="T19" s="119"/>
      <c r="U19" s="119"/>
      <c r="V19" s="93"/>
    </row>
    <row r="20" spans="1:22" ht="12.75" outlineLevel="2">
      <c r="A20" s="3"/>
      <c r="B20" s="93"/>
      <c r="C20" s="93"/>
      <c r="D20" s="120" t="s">
        <v>5</v>
      </c>
      <c r="E20" s="121">
        <v>1</v>
      </c>
      <c r="F20" s="122" t="s">
        <v>156</v>
      </c>
      <c r="G20" s="123" t="s">
        <v>471</v>
      </c>
      <c r="H20" s="124">
        <v>39.15</v>
      </c>
      <c r="I20" s="125" t="s">
        <v>14</v>
      </c>
      <c r="J20" s="126"/>
      <c r="K20" s="127">
        <f>H20*J20</f>
        <v>0</v>
      </c>
      <c r="L20" s="128">
        <f>IF(D20="S",K20,"")</f>
      </c>
      <c r="M20" s="129">
        <f>IF(OR(D20="P",D20="U"),K20,"")</f>
        <v>0</v>
      </c>
      <c r="N20" s="129">
        <f>IF(D20="H",K20,"")</f>
      </c>
      <c r="O20" s="129">
        <f>IF(D20="V",K20,"")</f>
      </c>
      <c r="P20" s="130">
        <v>0</v>
      </c>
      <c r="Q20" s="130">
        <v>0</v>
      </c>
      <c r="R20" s="130">
        <v>0.018000000000000682</v>
      </c>
      <c r="S20" s="126">
        <v>1.5222000000000577</v>
      </c>
      <c r="T20" s="131">
        <v>15</v>
      </c>
      <c r="U20" s="132">
        <f>K20*(T20+100)/100</f>
        <v>0</v>
      </c>
      <c r="V20" s="133"/>
    </row>
    <row r="21" spans="1:22" ht="12.75" outlineLevel="1">
      <c r="A21" s="3"/>
      <c r="B21" s="94"/>
      <c r="C21" s="95" t="s">
        <v>22</v>
      </c>
      <c r="D21" s="96" t="s">
        <v>4</v>
      </c>
      <c r="E21" s="97"/>
      <c r="F21" s="97" t="s">
        <v>38</v>
      </c>
      <c r="G21" s="98" t="s">
        <v>388</v>
      </c>
      <c r="H21" s="97"/>
      <c r="I21" s="96"/>
      <c r="J21" s="97"/>
      <c r="K21" s="99">
        <f>SUBTOTAL(9,K22:K32)</f>
        <v>0</v>
      </c>
      <c r="L21" s="100">
        <f>SUBTOTAL(9,L22:L32)</f>
        <v>0</v>
      </c>
      <c r="M21" s="100">
        <f>SUBTOTAL(9,M22:M32)</f>
        <v>0</v>
      </c>
      <c r="N21" s="100">
        <f>SUBTOTAL(9,N22:N32)</f>
        <v>0</v>
      </c>
      <c r="O21" s="100">
        <f>SUBTOTAL(9,O22:O32)</f>
        <v>0</v>
      </c>
      <c r="P21" s="101">
        <f>SUMPRODUCT(P22:P32,$H22:$H32)</f>
        <v>5.59844999999895</v>
      </c>
      <c r="Q21" s="101">
        <f>SUMPRODUCT(Q22:Q32,$H22:$H32)</f>
        <v>0</v>
      </c>
      <c r="R21" s="101">
        <f>SUMPRODUCT(R22:R32,$H22:$H32)</f>
        <v>25.36919999999651</v>
      </c>
      <c r="S21" s="100">
        <f>SUMPRODUCT(S22:S32,$H22:$H32)</f>
        <v>2330.176679999682</v>
      </c>
      <c r="T21" s="102">
        <f>SUMPRODUCT(T22:T32,$K22:$K32)/100</f>
        <v>0</v>
      </c>
      <c r="U21" s="102">
        <f>K21+T21</f>
        <v>0</v>
      </c>
      <c r="V21" s="93"/>
    </row>
    <row r="22" spans="1:22" ht="12.75" outlineLevel="2">
      <c r="A22" s="3"/>
      <c r="B22" s="110"/>
      <c r="C22" s="111"/>
      <c r="D22" s="112"/>
      <c r="E22" s="113" t="s">
        <v>415</v>
      </c>
      <c r="F22" s="114"/>
      <c r="G22" s="115"/>
      <c r="H22" s="114"/>
      <c r="I22" s="112"/>
      <c r="J22" s="114"/>
      <c r="K22" s="116"/>
      <c r="L22" s="117"/>
      <c r="M22" s="117"/>
      <c r="N22" s="117"/>
      <c r="O22" s="117"/>
      <c r="P22" s="118"/>
      <c r="Q22" s="118"/>
      <c r="R22" s="118"/>
      <c r="S22" s="118"/>
      <c r="T22" s="119"/>
      <c r="U22" s="119"/>
      <c r="V22" s="93"/>
    </row>
    <row r="23" spans="1:22" ht="25.5" outlineLevel="2">
      <c r="A23" s="3"/>
      <c r="B23" s="93"/>
      <c r="C23" s="93"/>
      <c r="D23" s="120" t="s">
        <v>5</v>
      </c>
      <c r="E23" s="121">
        <v>1</v>
      </c>
      <c r="F23" s="122" t="s">
        <v>165</v>
      </c>
      <c r="G23" s="123" t="s">
        <v>510</v>
      </c>
      <c r="H23" s="124">
        <v>39.15</v>
      </c>
      <c r="I23" s="125" t="s">
        <v>14</v>
      </c>
      <c r="J23" s="126"/>
      <c r="K23" s="127">
        <f>H23*J23</f>
        <v>0</v>
      </c>
      <c r="L23" s="128">
        <f>IF(D23="S",K23,"")</f>
      </c>
      <c r="M23" s="129">
        <f>IF(OR(D23="P",D23="U"),K23,"")</f>
        <v>0</v>
      </c>
      <c r="N23" s="129">
        <f>IF(D23="H",K23,"")</f>
      </c>
      <c r="O23" s="129">
        <f>IF(D23="V",K23,"")</f>
      </c>
      <c r="P23" s="130">
        <v>0.101</v>
      </c>
      <c r="Q23" s="130">
        <v>0</v>
      </c>
      <c r="R23" s="130">
        <v>0.6479999999999109</v>
      </c>
      <c r="S23" s="126">
        <v>59.51919999999188</v>
      </c>
      <c r="T23" s="131">
        <v>15</v>
      </c>
      <c r="U23" s="132">
        <f>K23*(T23+100)/100</f>
        <v>0</v>
      </c>
      <c r="V23" s="133"/>
    </row>
    <row r="24" spans="1:22" s="50" customFormat="1" ht="10.5" customHeight="1" outlineLevel="3">
      <c r="A24" s="134"/>
      <c r="B24" s="135"/>
      <c r="C24" s="135"/>
      <c r="D24" s="135"/>
      <c r="E24" s="135"/>
      <c r="F24" s="135"/>
      <c r="G24" s="135" t="s">
        <v>130</v>
      </c>
      <c r="H24" s="136">
        <v>18.4</v>
      </c>
      <c r="I24" s="137"/>
      <c r="J24" s="135"/>
      <c r="K24" s="135"/>
      <c r="L24" s="138"/>
      <c r="M24" s="138"/>
      <c r="N24" s="138"/>
      <c r="O24" s="138"/>
      <c r="P24" s="138"/>
      <c r="Q24" s="138"/>
      <c r="R24" s="138"/>
      <c r="S24" s="138"/>
      <c r="T24" s="139"/>
      <c r="U24" s="139"/>
      <c r="V24" s="135"/>
    </row>
    <row r="25" spans="1:22" s="50" customFormat="1" ht="10.5" customHeight="1" outlineLevel="3">
      <c r="A25" s="134"/>
      <c r="B25" s="135"/>
      <c r="C25" s="135"/>
      <c r="D25" s="135"/>
      <c r="E25" s="135"/>
      <c r="F25" s="135"/>
      <c r="G25" s="135" t="s">
        <v>291</v>
      </c>
      <c r="H25" s="136">
        <v>-4.05</v>
      </c>
      <c r="I25" s="137"/>
      <c r="J25" s="135"/>
      <c r="K25" s="135"/>
      <c r="L25" s="138"/>
      <c r="M25" s="138"/>
      <c r="N25" s="138"/>
      <c r="O25" s="138"/>
      <c r="P25" s="138"/>
      <c r="Q25" s="138"/>
      <c r="R25" s="138"/>
      <c r="S25" s="138"/>
      <c r="T25" s="139"/>
      <c r="U25" s="139"/>
      <c r="V25" s="135"/>
    </row>
    <row r="26" spans="1:22" s="50" customFormat="1" ht="10.5" customHeight="1" outlineLevel="3">
      <c r="A26" s="134"/>
      <c r="B26" s="135"/>
      <c r="C26" s="135"/>
      <c r="D26" s="135"/>
      <c r="E26" s="135"/>
      <c r="F26" s="135"/>
      <c r="G26" s="135" t="s">
        <v>150</v>
      </c>
      <c r="H26" s="136">
        <v>3.6</v>
      </c>
      <c r="I26" s="137"/>
      <c r="J26" s="135"/>
      <c r="K26" s="135"/>
      <c r="L26" s="138"/>
      <c r="M26" s="138"/>
      <c r="N26" s="138"/>
      <c r="O26" s="138"/>
      <c r="P26" s="138"/>
      <c r="Q26" s="138"/>
      <c r="R26" s="138"/>
      <c r="S26" s="138"/>
      <c r="T26" s="139"/>
      <c r="U26" s="139"/>
      <c r="V26" s="135"/>
    </row>
    <row r="27" spans="1:22" s="50" customFormat="1" ht="10.5" customHeight="1" outlineLevel="3">
      <c r="A27" s="134"/>
      <c r="B27" s="135"/>
      <c r="C27" s="135"/>
      <c r="D27" s="135"/>
      <c r="E27" s="135"/>
      <c r="F27" s="135"/>
      <c r="G27" s="135" t="s">
        <v>125</v>
      </c>
      <c r="H27" s="136">
        <v>6.45</v>
      </c>
      <c r="I27" s="137"/>
      <c r="J27" s="135"/>
      <c r="K27" s="135"/>
      <c r="L27" s="138"/>
      <c r="M27" s="138"/>
      <c r="N27" s="138"/>
      <c r="O27" s="138"/>
      <c r="P27" s="138"/>
      <c r="Q27" s="138"/>
      <c r="R27" s="138"/>
      <c r="S27" s="138"/>
      <c r="T27" s="139"/>
      <c r="U27" s="139"/>
      <c r="V27" s="135"/>
    </row>
    <row r="28" spans="1:22" s="50" customFormat="1" ht="10.5" customHeight="1" outlineLevel="3">
      <c r="A28" s="134"/>
      <c r="B28" s="135"/>
      <c r="C28" s="135"/>
      <c r="D28" s="135"/>
      <c r="E28" s="135"/>
      <c r="F28" s="135"/>
      <c r="G28" s="135" t="s">
        <v>130</v>
      </c>
      <c r="H28" s="136">
        <v>18.4</v>
      </c>
      <c r="I28" s="137"/>
      <c r="J28" s="135"/>
      <c r="K28" s="135"/>
      <c r="L28" s="138"/>
      <c r="M28" s="138"/>
      <c r="N28" s="138"/>
      <c r="O28" s="138"/>
      <c r="P28" s="138"/>
      <c r="Q28" s="138"/>
      <c r="R28" s="138"/>
      <c r="S28" s="138"/>
      <c r="T28" s="139"/>
      <c r="U28" s="139"/>
      <c r="V28" s="135"/>
    </row>
    <row r="29" spans="1:22" s="50" customFormat="1" ht="10.5" customHeight="1" outlineLevel="3">
      <c r="A29" s="134"/>
      <c r="B29" s="135"/>
      <c r="C29" s="135"/>
      <c r="D29" s="135"/>
      <c r="E29" s="135"/>
      <c r="F29" s="135"/>
      <c r="G29" s="135" t="s">
        <v>119</v>
      </c>
      <c r="H29" s="136">
        <v>-3.65</v>
      </c>
      <c r="I29" s="137"/>
      <c r="J29" s="135"/>
      <c r="K29" s="135"/>
      <c r="L29" s="138"/>
      <c r="M29" s="138"/>
      <c r="N29" s="138"/>
      <c r="O29" s="138"/>
      <c r="P29" s="138"/>
      <c r="Q29" s="138"/>
      <c r="R29" s="138"/>
      <c r="S29" s="138"/>
      <c r="T29" s="139"/>
      <c r="U29" s="139"/>
      <c r="V29" s="135"/>
    </row>
    <row r="30" spans="1:22" ht="12.75" outlineLevel="2">
      <c r="A30" s="3"/>
      <c r="B30" s="93"/>
      <c r="C30" s="93"/>
      <c r="D30" s="120" t="s">
        <v>6</v>
      </c>
      <c r="E30" s="121">
        <v>2</v>
      </c>
      <c r="F30" s="122" t="s">
        <v>132</v>
      </c>
      <c r="G30" s="123" t="s">
        <v>396</v>
      </c>
      <c r="H30" s="124">
        <v>19.575</v>
      </c>
      <c r="I30" s="125" t="s">
        <v>12</v>
      </c>
      <c r="J30" s="126"/>
      <c r="K30" s="127">
        <f>H30*J30</f>
        <v>0</v>
      </c>
      <c r="L30" s="128">
        <f>IF(D30="S",K30,"")</f>
        <v>0</v>
      </c>
      <c r="M30" s="129">
        <f>IF(OR(D30="P",D30="U"),K30,"")</f>
      </c>
      <c r="N30" s="129">
        <f>IF(D30="H",K30,"")</f>
      </c>
      <c r="O30" s="129">
        <f>IF(D30="V",K30,"")</f>
      </c>
      <c r="P30" s="130">
        <v>0.08399999999994634</v>
      </c>
      <c r="Q30" s="130">
        <v>0</v>
      </c>
      <c r="R30" s="130">
        <v>0</v>
      </c>
      <c r="S30" s="126">
        <v>0</v>
      </c>
      <c r="T30" s="131">
        <v>15</v>
      </c>
      <c r="U30" s="132">
        <f>K30*(T30+100)/100</f>
        <v>0</v>
      </c>
      <c r="V30" s="133"/>
    </row>
    <row r="31" spans="1:22" s="109" customFormat="1" ht="11.25" outlineLevel="2">
      <c r="A31" s="103"/>
      <c r="B31" s="103"/>
      <c r="C31" s="103"/>
      <c r="D31" s="103"/>
      <c r="E31" s="103"/>
      <c r="F31" s="103"/>
      <c r="G31" s="104" t="s">
        <v>458</v>
      </c>
      <c r="H31" s="103"/>
      <c r="I31" s="105"/>
      <c r="J31" s="103"/>
      <c r="K31" s="103"/>
      <c r="L31" s="106"/>
      <c r="M31" s="106"/>
      <c r="N31" s="106"/>
      <c r="O31" s="106"/>
      <c r="P31" s="107"/>
      <c r="Q31" s="103"/>
      <c r="R31" s="103"/>
      <c r="S31" s="103"/>
      <c r="T31" s="108"/>
      <c r="U31" s="108"/>
      <c r="V31" s="103"/>
    </row>
    <row r="32" spans="1:22" s="50" customFormat="1" ht="10.5" customHeight="1" outlineLevel="3">
      <c r="A32" s="134"/>
      <c r="B32" s="135"/>
      <c r="C32" s="135"/>
      <c r="D32" s="135"/>
      <c r="E32" s="135"/>
      <c r="F32" s="135"/>
      <c r="G32" s="135" t="s">
        <v>108</v>
      </c>
      <c r="H32" s="136">
        <v>19.575</v>
      </c>
      <c r="I32" s="137"/>
      <c r="J32" s="135"/>
      <c r="K32" s="135"/>
      <c r="L32" s="138"/>
      <c r="M32" s="138"/>
      <c r="N32" s="138"/>
      <c r="O32" s="138"/>
      <c r="P32" s="138"/>
      <c r="Q32" s="138"/>
      <c r="R32" s="138"/>
      <c r="S32" s="138"/>
      <c r="T32" s="139"/>
      <c r="U32" s="139"/>
      <c r="V32" s="135"/>
    </row>
    <row r="33" spans="1:22" ht="12.75" outlineLevel="1">
      <c r="A33" s="3"/>
      <c r="B33" s="94"/>
      <c r="C33" s="95" t="s">
        <v>23</v>
      </c>
      <c r="D33" s="96" t="s">
        <v>4</v>
      </c>
      <c r="E33" s="97"/>
      <c r="F33" s="97" t="s">
        <v>38</v>
      </c>
      <c r="G33" s="98" t="s">
        <v>362</v>
      </c>
      <c r="H33" s="97"/>
      <c r="I33" s="96"/>
      <c r="J33" s="97"/>
      <c r="K33" s="99">
        <f>SUBTOTAL(9,K34:K170)</f>
        <v>0</v>
      </c>
      <c r="L33" s="100">
        <f>SUBTOTAL(9,L34:L170)</f>
        <v>0</v>
      </c>
      <c r="M33" s="100">
        <f>SUBTOTAL(9,M34:M170)</f>
        <v>0</v>
      </c>
      <c r="N33" s="100">
        <f>SUBTOTAL(9,N34:N170)</f>
        <v>0</v>
      </c>
      <c r="O33" s="100">
        <f>SUBTOTAL(9,O34:O170)</f>
        <v>0</v>
      </c>
      <c r="P33" s="101">
        <f>SUMPRODUCT(P34:P170,$H34:$H170)</f>
        <v>28.701736086000004</v>
      </c>
      <c r="Q33" s="101">
        <f>SUMPRODUCT(Q34:Q170,$H34:$H170)</f>
        <v>0</v>
      </c>
      <c r="R33" s="101">
        <f>SUMPRODUCT(R34:R170,$H34:$H170)</f>
        <v>2316.37703400037</v>
      </c>
      <c r="S33" s="100">
        <f>SUMPRODUCT(S34:S170,$H34:$H170)</f>
        <v>230457.0101338311</v>
      </c>
      <c r="T33" s="102">
        <f>SUMPRODUCT(T34:T170,$K34:$K170)/100</f>
        <v>0</v>
      </c>
      <c r="U33" s="102">
        <f>K33+T33</f>
        <v>0</v>
      </c>
      <c r="V33" s="93"/>
    </row>
    <row r="34" spans="1:22" ht="12.75" outlineLevel="2">
      <c r="A34" s="3"/>
      <c r="B34" s="110"/>
      <c r="C34" s="111"/>
      <c r="D34" s="112"/>
      <c r="E34" s="113" t="s">
        <v>415</v>
      </c>
      <c r="F34" s="114"/>
      <c r="G34" s="115"/>
      <c r="H34" s="114"/>
      <c r="I34" s="112"/>
      <c r="J34" s="114"/>
      <c r="K34" s="116"/>
      <c r="L34" s="117"/>
      <c r="M34" s="117"/>
      <c r="N34" s="117"/>
      <c r="O34" s="117"/>
      <c r="P34" s="118"/>
      <c r="Q34" s="118"/>
      <c r="R34" s="118"/>
      <c r="S34" s="118"/>
      <c r="T34" s="119"/>
      <c r="U34" s="119"/>
      <c r="V34" s="93"/>
    </row>
    <row r="35" spans="1:22" ht="25.5" outlineLevel="2">
      <c r="A35" s="3"/>
      <c r="B35" s="93"/>
      <c r="C35" s="93"/>
      <c r="D35" s="120" t="s">
        <v>5</v>
      </c>
      <c r="E35" s="121">
        <v>1</v>
      </c>
      <c r="F35" s="122" t="s">
        <v>185</v>
      </c>
      <c r="G35" s="123" t="s">
        <v>490</v>
      </c>
      <c r="H35" s="124">
        <v>1182.313</v>
      </c>
      <c r="I35" s="125" t="s">
        <v>14</v>
      </c>
      <c r="J35" s="126"/>
      <c r="K35" s="127">
        <f>H35*J35</f>
        <v>0</v>
      </c>
      <c r="L35" s="128">
        <f>IF(D35="S",K35,"")</f>
      </c>
      <c r="M35" s="129">
        <f>IF(OR(D35="P",D35="U"),K35,"")</f>
        <v>0</v>
      </c>
      <c r="N35" s="129">
        <f>IF(D35="H",K35,"")</f>
      </c>
      <c r="O35" s="129">
        <f>IF(D35="V",K35,"")</f>
      </c>
      <c r="P35" s="130">
        <v>0.0001</v>
      </c>
      <c r="Q35" s="130">
        <v>0</v>
      </c>
      <c r="R35" s="130">
        <v>0.1400000000000432</v>
      </c>
      <c r="S35" s="126">
        <v>12.60600000000381</v>
      </c>
      <c r="T35" s="131">
        <v>15</v>
      </c>
      <c r="U35" s="132">
        <f>K35*(T35+100)/100</f>
        <v>0</v>
      </c>
      <c r="V35" s="133"/>
    </row>
    <row r="36" spans="1:22" s="50" customFormat="1" ht="10.5" customHeight="1" outlineLevel="3">
      <c r="A36" s="134"/>
      <c r="B36" s="135"/>
      <c r="C36" s="135"/>
      <c r="D36" s="135"/>
      <c r="E36" s="135"/>
      <c r="F36" s="135"/>
      <c r="G36" s="135" t="s">
        <v>348</v>
      </c>
      <c r="H36" s="136">
        <v>1182.313</v>
      </c>
      <c r="I36" s="137"/>
      <c r="J36" s="135"/>
      <c r="K36" s="135"/>
      <c r="L36" s="138"/>
      <c r="M36" s="138"/>
      <c r="N36" s="138"/>
      <c r="O36" s="138"/>
      <c r="P36" s="138"/>
      <c r="Q36" s="138"/>
      <c r="R36" s="138"/>
      <c r="S36" s="138"/>
      <c r="T36" s="139"/>
      <c r="U36" s="139"/>
      <c r="V36" s="135"/>
    </row>
    <row r="37" spans="1:22" ht="12.75" outlineLevel="2">
      <c r="A37" s="3"/>
      <c r="B37" s="93"/>
      <c r="C37" s="93"/>
      <c r="D37" s="120" t="s">
        <v>5</v>
      </c>
      <c r="E37" s="121">
        <v>2</v>
      </c>
      <c r="F37" s="122" t="s">
        <v>169</v>
      </c>
      <c r="G37" s="123" t="s">
        <v>473</v>
      </c>
      <c r="H37" s="124">
        <v>712.879</v>
      </c>
      <c r="I37" s="125" t="s">
        <v>14</v>
      </c>
      <c r="J37" s="126"/>
      <c r="K37" s="127">
        <f>H37*J37</f>
        <v>0</v>
      </c>
      <c r="L37" s="128">
        <f>IF(D37="S",K37,"")</f>
      </c>
      <c r="M37" s="129">
        <f>IF(OR(D37="P",D37="U"),K37,"")</f>
        <v>0</v>
      </c>
      <c r="N37" s="129">
        <f>IF(D37="H",K37,"")</f>
      </c>
      <c r="O37" s="129">
        <f>IF(D37="V",K37,"")</f>
      </c>
      <c r="P37" s="130">
        <v>0.0003200000000000001</v>
      </c>
      <c r="Q37" s="130">
        <v>0</v>
      </c>
      <c r="R37" s="130">
        <v>0.03500000000002502</v>
      </c>
      <c r="S37" s="126">
        <v>3.9725000000028388</v>
      </c>
      <c r="T37" s="131">
        <v>15</v>
      </c>
      <c r="U37" s="132">
        <f>K37*(T37+100)/100</f>
        <v>0</v>
      </c>
      <c r="V37" s="133"/>
    </row>
    <row r="38" spans="1:22" s="50" customFormat="1" ht="10.5" customHeight="1" outlineLevel="3">
      <c r="A38" s="134"/>
      <c r="B38" s="135"/>
      <c r="C38" s="135"/>
      <c r="D38" s="135"/>
      <c r="E38" s="135"/>
      <c r="F38" s="135"/>
      <c r="G38" s="135" t="s">
        <v>366</v>
      </c>
      <c r="H38" s="136">
        <v>712.879</v>
      </c>
      <c r="I38" s="137"/>
      <c r="J38" s="135"/>
      <c r="K38" s="135"/>
      <c r="L38" s="138"/>
      <c r="M38" s="138"/>
      <c r="N38" s="138"/>
      <c r="O38" s="138"/>
      <c r="P38" s="138"/>
      <c r="Q38" s="138"/>
      <c r="R38" s="138"/>
      <c r="S38" s="138"/>
      <c r="T38" s="139"/>
      <c r="U38" s="139"/>
      <c r="V38" s="135"/>
    </row>
    <row r="39" spans="1:22" ht="12.75" outlineLevel="2">
      <c r="A39" s="3"/>
      <c r="B39" s="93"/>
      <c r="C39" s="93"/>
      <c r="D39" s="120" t="s">
        <v>5</v>
      </c>
      <c r="E39" s="121">
        <v>3</v>
      </c>
      <c r="F39" s="122" t="s">
        <v>163</v>
      </c>
      <c r="G39" s="123" t="s">
        <v>417</v>
      </c>
      <c r="H39" s="124">
        <v>169.61</v>
      </c>
      <c r="I39" s="125" t="s">
        <v>14</v>
      </c>
      <c r="J39" s="126"/>
      <c r="K39" s="127">
        <f>H39*J39</f>
        <v>0</v>
      </c>
      <c r="L39" s="128">
        <f>IF(D39="S",K39,"")</f>
      </c>
      <c r="M39" s="129">
        <f>IF(OR(D39="P",D39="U"),K39,"")</f>
        <v>0</v>
      </c>
      <c r="N39" s="129">
        <f>IF(D39="H",K39,"")</f>
      </c>
      <c r="O39" s="129">
        <f>IF(D39="V",K39,"")</f>
      </c>
      <c r="P39" s="130">
        <v>0.03278999999999999</v>
      </c>
      <c r="Q39" s="130">
        <v>0</v>
      </c>
      <c r="R39" s="130">
        <v>0.41000000000008185</v>
      </c>
      <c r="S39" s="126">
        <v>36.68900000000661</v>
      </c>
      <c r="T39" s="131">
        <v>15</v>
      </c>
      <c r="U39" s="132">
        <f>K39*(T39+100)/100</f>
        <v>0</v>
      </c>
      <c r="V39" s="133"/>
    </row>
    <row r="40" spans="1:22" s="109" customFormat="1" ht="11.25" outlineLevel="2">
      <c r="A40" s="103"/>
      <c r="B40" s="103"/>
      <c r="C40" s="103"/>
      <c r="D40" s="103"/>
      <c r="E40" s="103"/>
      <c r="F40" s="103"/>
      <c r="G40" s="104" t="s">
        <v>488</v>
      </c>
      <c r="H40" s="103"/>
      <c r="I40" s="105"/>
      <c r="J40" s="103"/>
      <c r="K40" s="103"/>
      <c r="L40" s="106"/>
      <c r="M40" s="106"/>
      <c r="N40" s="106"/>
      <c r="O40" s="106"/>
      <c r="P40" s="107"/>
      <c r="Q40" s="103"/>
      <c r="R40" s="103"/>
      <c r="S40" s="103"/>
      <c r="T40" s="108"/>
      <c r="U40" s="108"/>
      <c r="V40" s="103"/>
    </row>
    <row r="41" spans="1:22" s="50" customFormat="1" ht="10.5" customHeight="1" outlineLevel="3">
      <c r="A41" s="134"/>
      <c r="B41" s="135"/>
      <c r="C41" s="135"/>
      <c r="D41" s="135"/>
      <c r="E41" s="135"/>
      <c r="F41" s="135"/>
      <c r="G41" s="135" t="s">
        <v>84</v>
      </c>
      <c r="H41" s="136">
        <v>169.61</v>
      </c>
      <c r="I41" s="137"/>
      <c r="J41" s="135"/>
      <c r="K41" s="135"/>
      <c r="L41" s="138"/>
      <c r="M41" s="138"/>
      <c r="N41" s="138"/>
      <c r="O41" s="138"/>
      <c r="P41" s="138"/>
      <c r="Q41" s="138"/>
      <c r="R41" s="138"/>
      <c r="S41" s="138"/>
      <c r="T41" s="139"/>
      <c r="U41" s="139"/>
      <c r="V41" s="135"/>
    </row>
    <row r="42" spans="1:22" ht="25.5" outlineLevel="2">
      <c r="A42" s="3"/>
      <c r="B42" s="93"/>
      <c r="C42" s="93"/>
      <c r="D42" s="120" t="s">
        <v>5</v>
      </c>
      <c r="E42" s="121">
        <v>4</v>
      </c>
      <c r="F42" s="122" t="s">
        <v>257</v>
      </c>
      <c r="G42" s="123" t="s">
        <v>500</v>
      </c>
      <c r="H42" s="124">
        <v>200</v>
      </c>
      <c r="I42" s="125" t="s">
        <v>14</v>
      </c>
      <c r="J42" s="126"/>
      <c r="K42" s="127">
        <f>H42*J42</f>
        <v>0</v>
      </c>
      <c r="L42" s="128">
        <f>IF(D42="S",K42,"")</f>
      </c>
      <c r="M42" s="129">
        <f>IF(OR(D42="P",D42="U"),K42,"")</f>
        <v>0</v>
      </c>
      <c r="N42" s="129">
        <f>IF(D42="H",K42,"")</f>
      </c>
      <c r="O42" s="129">
        <f>IF(D42="V",K42,"")</f>
      </c>
      <c r="P42" s="130">
        <v>0.00778</v>
      </c>
      <c r="Q42" s="130">
        <v>0</v>
      </c>
      <c r="R42" s="130">
        <v>0</v>
      </c>
      <c r="S42" s="126">
        <v>0</v>
      </c>
      <c r="T42" s="131">
        <v>15</v>
      </c>
      <c r="U42" s="132">
        <f>K42*(T42+100)/100</f>
        <v>0</v>
      </c>
      <c r="V42" s="133"/>
    </row>
    <row r="43" spans="1:22" s="109" customFormat="1" ht="11.25" outlineLevel="2">
      <c r="A43" s="103"/>
      <c r="B43" s="103"/>
      <c r="C43" s="103"/>
      <c r="D43" s="103"/>
      <c r="E43" s="103"/>
      <c r="F43" s="103"/>
      <c r="G43" s="104" t="s">
        <v>406</v>
      </c>
      <c r="H43" s="103"/>
      <c r="I43" s="105"/>
      <c r="J43" s="103"/>
      <c r="K43" s="103"/>
      <c r="L43" s="106"/>
      <c r="M43" s="106"/>
      <c r="N43" s="106"/>
      <c r="O43" s="106"/>
      <c r="P43" s="107"/>
      <c r="Q43" s="103"/>
      <c r="R43" s="103"/>
      <c r="S43" s="103"/>
      <c r="T43" s="108"/>
      <c r="U43" s="108"/>
      <c r="V43" s="103"/>
    </row>
    <row r="44" spans="1:22" ht="25.5" outlineLevel="2">
      <c r="A44" s="3"/>
      <c r="B44" s="93"/>
      <c r="C44" s="93"/>
      <c r="D44" s="120" t="s">
        <v>5</v>
      </c>
      <c r="E44" s="121">
        <v>5</v>
      </c>
      <c r="F44" s="122" t="s">
        <v>182</v>
      </c>
      <c r="G44" s="123" t="s">
        <v>508</v>
      </c>
      <c r="H44" s="124">
        <v>738.8276</v>
      </c>
      <c r="I44" s="125" t="s">
        <v>14</v>
      </c>
      <c r="J44" s="126"/>
      <c r="K44" s="127">
        <f>H44*J44</f>
        <v>0</v>
      </c>
      <c r="L44" s="128">
        <f>IF(D44="S",K44,"")</f>
      </c>
      <c r="M44" s="129">
        <f>IF(OR(D44="P",D44="U"),K44,"")</f>
        <v>0</v>
      </c>
      <c r="N44" s="129">
        <f>IF(D44="H",K44,"")</f>
      </c>
      <c r="O44" s="129">
        <f>IF(D44="V",K44,"")</f>
      </c>
      <c r="P44" s="130">
        <v>0.01091</v>
      </c>
      <c r="Q44" s="130">
        <v>0</v>
      </c>
      <c r="R44" s="130">
        <v>1.365000000000009</v>
      </c>
      <c r="S44" s="126">
        <v>142.15799999999828</v>
      </c>
      <c r="T44" s="131">
        <v>15</v>
      </c>
      <c r="U44" s="132">
        <f>K44*(T44+100)/100</f>
        <v>0</v>
      </c>
      <c r="V44" s="133"/>
    </row>
    <row r="45" spans="1:22" s="109" customFormat="1" ht="11.25" outlineLevel="2">
      <c r="A45" s="103"/>
      <c r="B45" s="103"/>
      <c r="C45" s="103"/>
      <c r="D45" s="103"/>
      <c r="E45" s="103"/>
      <c r="F45" s="103"/>
      <c r="G45" s="104" t="s">
        <v>360</v>
      </c>
      <c r="H45" s="103"/>
      <c r="I45" s="105"/>
      <c r="J45" s="103"/>
      <c r="K45" s="103"/>
      <c r="L45" s="106"/>
      <c r="M45" s="106"/>
      <c r="N45" s="106"/>
      <c r="O45" s="106"/>
      <c r="P45" s="107"/>
      <c r="Q45" s="103"/>
      <c r="R45" s="103"/>
      <c r="S45" s="103"/>
      <c r="T45" s="108"/>
      <c r="U45" s="108"/>
      <c r="V45" s="103"/>
    </row>
    <row r="46" spans="1:22" s="50" customFormat="1" ht="10.5" customHeight="1" outlineLevel="3">
      <c r="A46" s="134"/>
      <c r="B46" s="135"/>
      <c r="C46" s="135"/>
      <c r="D46" s="135"/>
      <c r="E46" s="135"/>
      <c r="F46" s="135"/>
      <c r="G46" s="135" t="s">
        <v>402</v>
      </c>
      <c r="H46" s="136">
        <v>0</v>
      </c>
      <c r="I46" s="137"/>
      <c r="J46" s="135"/>
      <c r="K46" s="135"/>
      <c r="L46" s="138"/>
      <c r="M46" s="138"/>
      <c r="N46" s="138"/>
      <c r="O46" s="138"/>
      <c r="P46" s="138"/>
      <c r="Q46" s="138"/>
      <c r="R46" s="138"/>
      <c r="S46" s="138"/>
      <c r="T46" s="139"/>
      <c r="U46" s="139"/>
      <c r="V46" s="135"/>
    </row>
    <row r="47" spans="1:22" s="50" customFormat="1" ht="10.5" customHeight="1" outlineLevel="3">
      <c r="A47" s="134"/>
      <c r="B47" s="135"/>
      <c r="C47" s="135"/>
      <c r="D47" s="135"/>
      <c r="E47" s="135"/>
      <c r="F47" s="135"/>
      <c r="G47" s="135" t="s">
        <v>60</v>
      </c>
      <c r="H47" s="136">
        <v>-56.4</v>
      </c>
      <c r="I47" s="137"/>
      <c r="J47" s="135"/>
      <c r="K47" s="135"/>
      <c r="L47" s="138"/>
      <c r="M47" s="138"/>
      <c r="N47" s="138"/>
      <c r="O47" s="138"/>
      <c r="P47" s="138"/>
      <c r="Q47" s="138"/>
      <c r="R47" s="138"/>
      <c r="S47" s="138"/>
      <c r="T47" s="139"/>
      <c r="U47" s="139"/>
      <c r="V47" s="135"/>
    </row>
    <row r="48" spans="1:22" s="50" customFormat="1" ht="10.5" customHeight="1" outlineLevel="3">
      <c r="A48" s="134"/>
      <c r="B48" s="135"/>
      <c r="C48" s="135"/>
      <c r="D48" s="135"/>
      <c r="E48" s="135"/>
      <c r="F48" s="135"/>
      <c r="G48" s="135" t="s">
        <v>341</v>
      </c>
      <c r="H48" s="136">
        <v>0</v>
      </c>
      <c r="I48" s="137"/>
      <c r="J48" s="135"/>
      <c r="K48" s="135"/>
      <c r="L48" s="138"/>
      <c r="M48" s="138"/>
      <c r="N48" s="138"/>
      <c r="O48" s="138"/>
      <c r="P48" s="138"/>
      <c r="Q48" s="138"/>
      <c r="R48" s="138"/>
      <c r="S48" s="138"/>
      <c r="T48" s="139"/>
      <c r="U48" s="139"/>
      <c r="V48" s="135"/>
    </row>
    <row r="49" spans="1:22" s="50" customFormat="1" ht="10.5" customHeight="1" outlineLevel="3">
      <c r="A49" s="134"/>
      <c r="B49" s="135"/>
      <c r="C49" s="135"/>
      <c r="D49" s="135"/>
      <c r="E49" s="135"/>
      <c r="F49" s="135"/>
      <c r="G49" s="135" t="s">
        <v>134</v>
      </c>
      <c r="H49" s="136">
        <v>137.24</v>
      </c>
      <c r="I49" s="137"/>
      <c r="J49" s="135"/>
      <c r="K49" s="135"/>
      <c r="L49" s="138"/>
      <c r="M49" s="138"/>
      <c r="N49" s="138"/>
      <c r="O49" s="138"/>
      <c r="P49" s="138"/>
      <c r="Q49" s="138"/>
      <c r="R49" s="138"/>
      <c r="S49" s="138"/>
      <c r="T49" s="139"/>
      <c r="U49" s="139"/>
      <c r="V49" s="135"/>
    </row>
    <row r="50" spans="1:22" s="50" customFormat="1" ht="10.5" customHeight="1" outlineLevel="3">
      <c r="A50" s="134"/>
      <c r="B50" s="135"/>
      <c r="C50" s="135"/>
      <c r="D50" s="135"/>
      <c r="E50" s="135"/>
      <c r="F50" s="135"/>
      <c r="G50" s="135" t="s">
        <v>322</v>
      </c>
      <c r="H50" s="136">
        <v>-22.5624</v>
      </c>
      <c r="I50" s="137"/>
      <c r="J50" s="135"/>
      <c r="K50" s="135"/>
      <c r="L50" s="138"/>
      <c r="M50" s="138"/>
      <c r="N50" s="138"/>
      <c r="O50" s="138"/>
      <c r="P50" s="138"/>
      <c r="Q50" s="138"/>
      <c r="R50" s="138"/>
      <c r="S50" s="138"/>
      <c r="T50" s="139"/>
      <c r="U50" s="139"/>
      <c r="V50" s="135"/>
    </row>
    <row r="51" spans="1:22" s="50" customFormat="1" ht="10.5" customHeight="1" outlineLevel="3">
      <c r="A51" s="134"/>
      <c r="B51" s="135"/>
      <c r="C51" s="135"/>
      <c r="D51" s="135"/>
      <c r="E51" s="135"/>
      <c r="F51" s="135"/>
      <c r="G51" s="135" t="s">
        <v>289</v>
      </c>
      <c r="H51" s="136">
        <v>-14.22</v>
      </c>
      <c r="I51" s="137"/>
      <c r="J51" s="135"/>
      <c r="K51" s="135"/>
      <c r="L51" s="138"/>
      <c r="M51" s="138"/>
      <c r="N51" s="138"/>
      <c r="O51" s="138"/>
      <c r="P51" s="138"/>
      <c r="Q51" s="138"/>
      <c r="R51" s="138"/>
      <c r="S51" s="138"/>
      <c r="T51" s="139"/>
      <c r="U51" s="139"/>
      <c r="V51" s="135"/>
    </row>
    <row r="52" spans="1:22" s="50" customFormat="1" ht="10.5" customHeight="1" outlineLevel="3">
      <c r="A52" s="134"/>
      <c r="B52" s="135"/>
      <c r="C52" s="135"/>
      <c r="D52" s="135"/>
      <c r="E52" s="135"/>
      <c r="F52" s="135"/>
      <c r="G52" s="135" t="s">
        <v>352</v>
      </c>
      <c r="H52" s="136">
        <v>0</v>
      </c>
      <c r="I52" s="137"/>
      <c r="J52" s="135"/>
      <c r="K52" s="135"/>
      <c r="L52" s="138"/>
      <c r="M52" s="138"/>
      <c r="N52" s="138"/>
      <c r="O52" s="138"/>
      <c r="P52" s="138"/>
      <c r="Q52" s="138"/>
      <c r="R52" s="138"/>
      <c r="S52" s="138"/>
      <c r="T52" s="139"/>
      <c r="U52" s="139"/>
      <c r="V52" s="135"/>
    </row>
    <row r="53" spans="1:22" s="50" customFormat="1" ht="10.5" customHeight="1" outlineLevel="3">
      <c r="A53" s="134"/>
      <c r="B53" s="135"/>
      <c r="C53" s="135"/>
      <c r="D53" s="135"/>
      <c r="E53" s="135"/>
      <c r="F53" s="135"/>
      <c r="G53" s="135" t="s">
        <v>148</v>
      </c>
      <c r="H53" s="136">
        <v>12.96</v>
      </c>
      <c r="I53" s="137"/>
      <c r="J53" s="135"/>
      <c r="K53" s="135"/>
      <c r="L53" s="138"/>
      <c r="M53" s="138"/>
      <c r="N53" s="138"/>
      <c r="O53" s="138"/>
      <c r="P53" s="138"/>
      <c r="Q53" s="138"/>
      <c r="R53" s="138"/>
      <c r="S53" s="138"/>
      <c r="T53" s="139"/>
      <c r="U53" s="139"/>
      <c r="V53" s="135"/>
    </row>
    <row r="54" spans="1:22" s="50" customFormat="1" ht="10.5" customHeight="1" outlineLevel="3">
      <c r="A54" s="134"/>
      <c r="B54" s="135"/>
      <c r="C54" s="135"/>
      <c r="D54" s="135"/>
      <c r="E54" s="135"/>
      <c r="F54" s="135"/>
      <c r="G54" s="135" t="s">
        <v>117</v>
      </c>
      <c r="H54" s="136">
        <v>0</v>
      </c>
      <c r="I54" s="137"/>
      <c r="J54" s="135"/>
      <c r="K54" s="135"/>
      <c r="L54" s="138"/>
      <c r="M54" s="138"/>
      <c r="N54" s="138"/>
      <c r="O54" s="138"/>
      <c r="P54" s="138"/>
      <c r="Q54" s="138"/>
      <c r="R54" s="138"/>
      <c r="S54" s="138"/>
      <c r="T54" s="139"/>
      <c r="U54" s="139"/>
      <c r="V54" s="135"/>
    </row>
    <row r="55" spans="1:22" s="50" customFormat="1" ht="10.5" customHeight="1" outlineLevel="3">
      <c r="A55" s="134"/>
      <c r="B55" s="135"/>
      <c r="C55" s="135"/>
      <c r="D55" s="135"/>
      <c r="E55" s="135"/>
      <c r="F55" s="135"/>
      <c r="G55" s="135" t="s">
        <v>153</v>
      </c>
      <c r="H55" s="136">
        <v>242.52</v>
      </c>
      <c r="I55" s="137"/>
      <c r="J55" s="135"/>
      <c r="K55" s="135"/>
      <c r="L55" s="138"/>
      <c r="M55" s="138"/>
      <c r="N55" s="138"/>
      <c r="O55" s="138"/>
      <c r="P55" s="138"/>
      <c r="Q55" s="138"/>
      <c r="R55" s="138"/>
      <c r="S55" s="138"/>
      <c r="T55" s="139"/>
      <c r="U55" s="139"/>
      <c r="V55" s="135"/>
    </row>
    <row r="56" spans="1:22" s="50" customFormat="1" ht="10.5" customHeight="1" outlineLevel="3">
      <c r="A56" s="134"/>
      <c r="B56" s="135"/>
      <c r="C56" s="135"/>
      <c r="D56" s="135"/>
      <c r="E56" s="135"/>
      <c r="F56" s="135"/>
      <c r="G56" s="135" t="s">
        <v>345</v>
      </c>
      <c r="H56" s="136">
        <v>0</v>
      </c>
      <c r="I56" s="137"/>
      <c r="J56" s="135"/>
      <c r="K56" s="135"/>
      <c r="L56" s="138"/>
      <c r="M56" s="138"/>
      <c r="N56" s="138"/>
      <c r="O56" s="138"/>
      <c r="P56" s="138"/>
      <c r="Q56" s="138"/>
      <c r="R56" s="138"/>
      <c r="S56" s="138"/>
      <c r="T56" s="139"/>
      <c r="U56" s="139"/>
      <c r="V56" s="135"/>
    </row>
    <row r="57" spans="1:22" s="50" customFormat="1" ht="10.5" customHeight="1" outlineLevel="3">
      <c r="A57" s="134"/>
      <c r="B57" s="135"/>
      <c r="C57" s="135"/>
      <c r="D57" s="135"/>
      <c r="E57" s="135"/>
      <c r="F57" s="135"/>
      <c r="G57" s="135" t="s">
        <v>155</v>
      </c>
      <c r="H57" s="136">
        <v>691.84</v>
      </c>
      <c r="I57" s="137"/>
      <c r="J57" s="135"/>
      <c r="K57" s="135"/>
      <c r="L57" s="138"/>
      <c r="M57" s="138"/>
      <c r="N57" s="138"/>
      <c r="O57" s="138"/>
      <c r="P57" s="138"/>
      <c r="Q57" s="138"/>
      <c r="R57" s="138"/>
      <c r="S57" s="138"/>
      <c r="T57" s="139"/>
      <c r="U57" s="139"/>
      <c r="V57" s="135"/>
    </row>
    <row r="58" spans="1:22" s="50" customFormat="1" ht="10.5" customHeight="1" outlineLevel="3">
      <c r="A58" s="134"/>
      <c r="B58" s="135"/>
      <c r="C58" s="135"/>
      <c r="D58" s="135"/>
      <c r="E58" s="135"/>
      <c r="F58" s="135"/>
      <c r="G58" s="135" t="s">
        <v>323</v>
      </c>
      <c r="H58" s="136">
        <v>-108.55</v>
      </c>
      <c r="I58" s="137"/>
      <c r="J58" s="135"/>
      <c r="K58" s="135"/>
      <c r="L58" s="138"/>
      <c r="M58" s="138"/>
      <c r="N58" s="138"/>
      <c r="O58" s="138"/>
      <c r="P58" s="138"/>
      <c r="Q58" s="138"/>
      <c r="R58" s="138"/>
      <c r="S58" s="138"/>
      <c r="T58" s="139"/>
      <c r="U58" s="139"/>
      <c r="V58" s="135"/>
    </row>
    <row r="59" spans="1:22" s="50" customFormat="1" ht="10.5" customHeight="1" outlineLevel="3">
      <c r="A59" s="134"/>
      <c r="B59" s="135"/>
      <c r="C59" s="135"/>
      <c r="D59" s="135"/>
      <c r="E59" s="135"/>
      <c r="F59" s="135"/>
      <c r="G59" s="135" t="s">
        <v>290</v>
      </c>
      <c r="H59" s="136">
        <v>-144</v>
      </c>
      <c r="I59" s="137"/>
      <c r="J59" s="135"/>
      <c r="K59" s="135"/>
      <c r="L59" s="138"/>
      <c r="M59" s="138"/>
      <c r="N59" s="138"/>
      <c r="O59" s="138"/>
      <c r="P59" s="138"/>
      <c r="Q59" s="138"/>
      <c r="R59" s="138"/>
      <c r="S59" s="138"/>
      <c r="T59" s="139"/>
      <c r="U59" s="139"/>
      <c r="V59" s="135"/>
    </row>
    <row r="60" spans="1:22" ht="25.5" outlineLevel="2">
      <c r="A60" s="3"/>
      <c r="B60" s="93"/>
      <c r="C60" s="93"/>
      <c r="D60" s="120" t="s">
        <v>5</v>
      </c>
      <c r="E60" s="121">
        <v>6</v>
      </c>
      <c r="F60" s="122" t="s">
        <v>183</v>
      </c>
      <c r="G60" s="123" t="s">
        <v>514</v>
      </c>
      <c r="H60" s="124">
        <v>56.4</v>
      </c>
      <c r="I60" s="125" t="s">
        <v>14</v>
      </c>
      <c r="J60" s="126"/>
      <c r="K60" s="127">
        <f>H60*J60</f>
        <v>0</v>
      </c>
      <c r="L60" s="128">
        <f>IF(D60="S",K60,"")</f>
      </c>
      <c r="M60" s="129">
        <f>IF(OR(D60="P",D60="U"),K60,"")</f>
        <v>0</v>
      </c>
      <c r="N60" s="129">
        <f>IF(D60="H",K60,"")</f>
      </c>
      <c r="O60" s="129">
        <f>IF(D60="V",K60,"")</f>
      </c>
      <c r="P60" s="130">
        <v>0.026140000000000004</v>
      </c>
      <c r="Q60" s="130">
        <v>0</v>
      </c>
      <c r="R60" s="130">
        <v>1.3949999999997544</v>
      </c>
      <c r="S60" s="126">
        <v>145.28399999997174</v>
      </c>
      <c r="T60" s="131">
        <v>15</v>
      </c>
      <c r="U60" s="132">
        <f>K60*(T60+100)/100</f>
        <v>0</v>
      </c>
      <c r="V60" s="133"/>
    </row>
    <row r="61" spans="1:22" s="109" customFormat="1" ht="11.25" outlineLevel="2">
      <c r="A61" s="103"/>
      <c r="B61" s="103"/>
      <c r="C61" s="103"/>
      <c r="D61" s="103"/>
      <c r="E61" s="103"/>
      <c r="F61" s="103"/>
      <c r="G61" s="104" t="s">
        <v>446</v>
      </c>
      <c r="H61" s="103"/>
      <c r="I61" s="105"/>
      <c r="J61" s="103"/>
      <c r="K61" s="103"/>
      <c r="L61" s="106"/>
      <c r="M61" s="106"/>
      <c r="N61" s="106"/>
      <c r="O61" s="106"/>
      <c r="P61" s="107"/>
      <c r="Q61" s="103"/>
      <c r="R61" s="103"/>
      <c r="S61" s="103"/>
      <c r="T61" s="108"/>
      <c r="U61" s="108"/>
      <c r="V61" s="103"/>
    </row>
    <row r="62" spans="1:22" s="50" customFormat="1" ht="10.5" customHeight="1" outlineLevel="3">
      <c r="A62" s="134"/>
      <c r="B62" s="135"/>
      <c r="C62" s="135"/>
      <c r="D62" s="135"/>
      <c r="E62" s="135"/>
      <c r="F62" s="135"/>
      <c r="G62" s="135" t="s">
        <v>266</v>
      </c>
      <c r="H62" s="136">
        <v>45.45</v>
      </c>
      <c r="I62" s="137"/>
      <c r="J62" s="135"/>
      <c r="K62" s="135"/>
      <c r="L62" s="138"/>
      <c r="M62" s="138"/>
      <c r="N62" s="138"/>
      <c r="O62" s="138"/>
      <c r="P62" s="138"/>
      <c r="Q62" s="138"/>
      <c r="R62" s="138"/>
      <c r="S62" s="138"/>
      <c r="T62" s="139"/>
      <c r="U62" s="139"/>
      <c r="V62" s="135"/>
    </row>
    <row r="63" spans="1:22" s="50" customFormat="1" ht="10.5" customHeight="1" outlineLevel="3">
      <c r="A63" s="134"/>
      <c r="B63" s="135"/>
      <c r="C63" s="135"/>
      <c r="D63" s="135"/>
      <c r="E63" s="135"/>
      <c r="F63" s="135"/>
      <c r="G63" s="135" t="s">
        <v>146</v>
      </c>
      <c r="H63" s="136">
        <v>10.95</v>
      </c>
      <c r="I63" s="137"/>
      <c r="J63" s="135"/>
      <c r="K63" s="135"/>
      <c r="L63" s="138"/>
      <c r="M63" s="138"/>
      <c r="N63" s="138"/>
      <c r="O63" s="138"/>
      <c r="P63" s="138"/>
      <c r="Q63" s="138"/>
      <c r="R63" s="138"/>
      <c r="S63" s="138"/>
      <c r="T63" s="139"/>
      <c r="U63" s="139"/>
      <c r="V63" s="135"/>
    </row>
    <row r="64" spans="1:22" ht="25.5" outlineLevel="2">
      <c r="A64" s="3"/>
      <c r="B64" s="93"/>
      <c r="C64" s="93"/>
      <c r="D64" s="120" t="s">
        <v>5</v>
      </c>
      <c r="E64" s="121">
        <v>7</v>
      </c>
      <c r="F64" s="122" t="s">
        <v>173</v>
      </c>
      <c r="G64" s="123" t="s">
        <v>495</v>
      </c>
      <c r="H64" s="124">
        <v>9.18</v>
      </c>
      <c r="I64" s="125" t="s">
        <v>14</v>
      </c>
      <c r="J64" s="126"/>
      <c r="K64" s="127">
        <f>H64*J64</f>
        <v>0</v>
      </c>
      <c r="L64" s="128">
        <f>IF(D64="S",K64,"")</f>
      </c>
      <c r="M64" s="129">
        <f>IF(OR(D64="P",D64="U"),K64,"")</f>
        <v>0</v>
      </c>
      <c r="N64" s="129">
        <f>IF(D64="H",K64,"")</f>
      </c>
      <c r="O64" s="129">
        <f>IF(D64="V",K64,"")</f>
      </c>
      <c r="P64" s="130">
        <v>0.00795</v>
      </c>
      <c r="Q64" s="130">
        <v>0</v>
      </c>
      <c r="R64" s="130">
        <v>1.3049999999998363</v>
      </c>
      <c r="S64" s="126">
        <v>136.1189999999801</v>
      </c>
      <c r="T64" s="131">
        <v>15</v>
      </c>
      <c r="U64" s="132">
        <f>K64*(T64+100)/100</f>
        <v>0</v>
      </c>
      <c r="V64" s="133"/>
    </row>
    <row r="65" spans="1:22" s="109" customFormat="1" ht="11.25" outlineLevel="2">
      <c r="A65" s="103"/>
      <c r="B65" s="103"/>
      <c r="C65" s="103"/>
      <c r="D65" s="103"/>
      <c r="E65" s="103"/>
      <c r="F65" s="103"/>
      <c r="G65" s="104" t="s">
        <v>356</v>
      </c>
      <c r="H65" s="103"/>
      <c r="I65" s="105"/>
      <c r="J65" s="103"/>
      <c r="K65" s="103"/>
      <c r="L65" s="106"/>
      <c r="M65" s="106"/>
      <c r="N65" s="106"/>
      <c r="O65" s="106"/>
      <c r="P65" s="107"/>
      <c r="Q65" s="103"/>
      <c r="R65" s="103"/>
      <c r="S65" s="103"/>
      <c r="T65" s="108"/>
      <c r="U65" s="108"/>
      <c r="V65" s="103"/>
    </row>
    <row r="66" spans="1:22" s="50" customFormat="1" ht="10.5" customHeight="1" outlineLevel="3">
      <c r="A66" s="134"/>
      <c r="B66" s="135"/>
      <c r="C66" s="135"/>
      <c r="D66" s="135"/>
      <c r="E66" s="135"/>
      <c r="F66" s="135"/>
      <c r="G66" s="135" t="s">
        <v>305</v>
      </c>
      <c r="H66" s="136">
        <v>2.142</v>
      </c>
      <c r="I66" s="137"/>
      <c r="J66" s="135"/>
      <c r="K66" s="135"/>
      <c r="L66" s="138"/>
      <c r="M66" s="138"/>
      <c r="N66" s="138"/>
      <c r="O66" s="138"/>
      <c r="P66" s="138"/>
      <c r="Q66" s="138"/>
      <c r="R66" s="138"/>
      <c r="S66" s="138"/>
      <c r="T66" s="139"/>
      <c r="U66" s="139"/>
      <c r="V66" s="135"/>
    </row>
    <row r="67" spans="1:22" s="50" customFormat="1" ht="10.5" customHeight="1" outlineLevel="3">
      <c r="A67" s="134"/>
      <c r="B67" s="135"/>
      <c r="C67" s="135"/>
      <c r="D67" s="135"/>
      <c r="E67" s="135"/>
      <c r="F67" s="135"/>
      <c r="G67" s="135" t="s">
        <v>271</v>
      </c>
      <c r="H67" s="136">
        <v>1.35</v>
      </c>
      <c r="I67" s="137"/>
      <c r="J67" s="135"/>
      <c r="K67" s="135"/>
      <c r="L67" s="138"/>
      <c r="M67" s="138"/>
      <c r="N67" s="138"/>
      <c r="O67" s="138"/>
      <c r="P67" s="138"/>
      <c r="Q67" s="138"/>
      <c r="R67" s="138"/>
      <c r="S67" s="138"/>
      <c r="T67" s="139"/>
      <c r="U67" s="139"/>
      <c r="V67" s="135"/>
    </row>
    <row r="68" spans="1:22" s="50" customFormat="1" ht="10.5" customHeight="1" outlineLevel="3">
      <c r="A68" s="134"/>
      <c r="B68" s="135"/>
      <c r="C68" s="135"/>
      <c r="D68" s="135"/>
      <c r="E68" s="135"/>
      <c r="F68" s="135"/>
      <c r="G68" s="135" t="s">
        <v>328</v>
      </c>
      <c r="H68" s="136">
        <v>5.688</v>
      </c>
      <c r="I68" s="137"/>
      <c r="J68" s="135"/>
      <c r="K68" s="135"/>
      <c r="L68" s="138"/>
      <c r="M68" s="138"/>
      <c r="N68" s="138"/>
      <c r="O68" s="138"/>
      <c r="P68" s="138"/>
      <c r="Q68" s="138"/>
      <c r="R68" s="138"/>
      <c r="S68" s="138"/>
      <c r="T68" s="139"/>
      <c r="U68" s="139"/>
      <c r="V68" s="135"/>
    </row>
    <row r="69" spans="1:22" ht="25.5" outlineLevel="2">
      <c r="A69" s="3"/>
      <c r="B69" s="93"/>
      <c r="C69" s="93"/>
      <c r="D69" s="120" t="s">
        <v>5</v>
      </c>
      <c r="E69" s="121">
        <v>8</v>
      </c>
      <c r="F69" s="122" t="s">
        <v>174</v>
      </c>
      <c r="G69" s="123" t="s">
        <v>496</v>
      </c>
      <c r="H69" s="124">
        <v>30.645</v>
      </c>
      <c r="I69" s="125" t="s">
        <v>14</v>
      </c>
      <c r="J69" s="126"/>
      <c r="K69" s="127">
        <f>H69*J69</f>
        <v>0</v>
      </c>
      <c r="L69" s="128">
        <f>IF(D69="S",K69,"")</f>
      </c>
      <c r="M69" s="129">
        <f>IF(OR(D69="P",D69="U"),K69,"")</f>
        <v>0</v>
      </c>
      <c r="N69" s="129">
        <f>IF(D69="H",K69,"")</f>
      </c>
      <c r="O69" s="129">
        <f>IF(D69="V",K69,"")</f>
      </c>
      <c r="P69" s="130">
        <v>0.00978</v>
      </c>
      <c r="Q69" s="130">
        <v>0</v>
      </c>
      <c r="R69" s="130">
        <v>1.3099999999999452</v>
      </c>
      <c r="S69" s="126">
        <v>136.63999999999146</v>
      </c>
      <c r="T69" s="131">
        <v>15</v>
      </c>
      <c r="U69" s="132">
        <f>K69*(T69+100)/100</f>
        <v>0</v>
      </c>
      <c r="V69" s="133"/>
    </row>
    <row r="70" spans="1:22" s="109" customFormat="1" ht="11.25" outlineLevel="2">
      <c r="A70" s="103"/>
      <c r="B70" s="103"/>
      <c r="C70" s="103"/>
      <c r="D70" s="103"/>
      <c r="E70" s="103"/>
      <c r="F70" s="103"/>
      <c r="G70" s="104" t="s">
        <v>410</v>
      </c>
      <c r="H70" s="103"/>
      <c r="I70" s="105"/>
      <c r="J70" s="103"/>
      <c r="K70" s="103"/>
      <c r="L70" s="106"/>
      <c r="M70" s="106"/>
      <c r="N70" s="106"/>
      <c r="O70" s="106"/>
      <c r="P70" s="107"/>
      <c r="Q70" s="103"/>
      <c r="R70" s="103"/>
      <c r="S70" s="103"/>
      <c r="T70" s="108"/>
      <c r="U70" s="108"/>
      <c r="V70" s="103"/>
    </row>
    <row r="71" spans="1:22" s="50" customFormat="1" ht="10.5" customHeight="1" outlineLevel="3">
      <c r="A71" s="134"/>
      <c r="B71" s="135"/>
      <c r="C71" s="135"/>
      <c r="D71" s="135"/>
      <c r="E71" s="135"/>
      <c r="F71" s="135"/>
      <c r="G71" s="135" t="s">
        <v>303</v>
      </c>
      <c r="H71" s="136">
        <v>27.72</v>
      </c>
      <c r="I71" s="137"/>
      <c r="J71" s="135"/>
      <c r="K71" s="135"/>
      <c r="L71" s="138"/>
      <c r="M71" s="138"/>
      <c r="N71" s="138"/>
      <c r="O71" s="138"/>
      <c r="P71" s="138"/>
      <c r="Q71" s="138"/>
      <c r="R71" s="138"/>
      <c r="S71" s="138"/>
      <c r="T71" s="139"/>
      <c r="U71" s="139"/>
      <c r="V71" s="135"/>
    </row>
    <row r="72" spans="1:22" s="50" customFormat="1" ht="10.5" customHeight="1" outlineLevel="3">
      <c r="A72" s="134"/>
      <c r="B72" s="135"/>
      <c r="C72" s="135"/>
      <c r="D72" s="135"/>
      <c r="E72" s="135"/>
      <c r="F72" s="135"/>
      <c r="G72" s="135" t="s">
        <v>308</v>
      </c>
      <c r="H72" s="136">
        <v>2.925</v>
      </c>
      <c r="I72" s="137"/>
      <c r="J72" s="135"/>
      <c r="K72" s="135"/>
      <c r="L72" s="138"/>
      <c r="M72" s="138"/>
      <c r="N72" s="138"/>
      <c r="O72" s="138"/>
      <c r="P72" s="138"/>
      <c r="Q72" s="138"/>
      <c r="R72" s="138"/>
      <c r="S72" s="138"/>
      <c r="T72" s="139"/>
      <c r="U72" s="139"/>
      <c r="V72" s="135"/>
    </row>
    <row r="73" spans="1:22" ht="25.5" outlineLevel="2">
      <c r="A73" s="3"/>
      <c r="B73" s="93"/>
      <c r="C73" s="93"/>
      <c r="D73" s="120" t="s">
        <v>5</v>
      </c>
      <c r="E73" s="121">
        <v>9</v>
      </c>
      <c r="F73" s="122" t="s">
        <v>175</v>
      </c>
      <c r="G73" s="123" t="s">
        <v>497</v>
      </c>
      <c r="H73" s="124">
        <v>13</v>
      </c>
      <c r="I73" s="125" t="s">
        <v>14</v>
      </c>
      <c r="J73" s="126"/>
      <c r="K73" s="127">
        <f>H73*J73</f>
        <v>0</v>
      </c>
      <c r="L73" s="128">
        <f>IF(D73="S",K73,"")</f>
      </c>
      <c r="M73" s="129">
        <f>IF(OR(D73="P",D73="U"),K73,"")</f>
        <v>0</v>
      </c>
      <c r="N73" s="129">
        <f>IF(D73="H",K73,"")</f>
      </c>
      <c r="O73" s="129">
        <f>IF(D73="V",K73,"")</f>
      </c>
      <c r="P73" s="130">
        <v>0.01037</v>
      </c>
      <c r="Q73" s="130">
        <v>0</v>
      </c>
      <c r="R73" s="130">
        <v>1.3349999999995816</v>
      </c>
      <c r="S73" s="126">
        <v>139.24499999995356</v>
      </c>
      <c r="T73" s="131">
        <v>15</v>
      </c>
      <c r="U73" s="132">
        <f>K73*(T73+100)/100</f>
        <v>0</v>
      </c>
      <c r="V73" s="133"/>
    </row>
    <row r="74" spans="1:22" s="109" customFormat="1" ht="11.25" outlineLevel="2">
      <c r="A74" s="103"/>
      <c r="B74" s="103"/>
      <c r="C74" s="103"/>
      <c r="D74" s="103"/>
      <c r="E74" s="103"/>
      <c r="F74" s="103"/>
      <c r="G74" s="104" t="s">
        <v>404</v>
      </c>
      <c r="H74" s="103"/>
      <c r="I74" s="105"/>
      <c r="J74" s="103"/>
      <c r="K74" s="103"/>
      <c r="L74" s="106"/>
      <c r="M74" s="106"/>
      <c r="N74" s="106"/>
      <c r="O74" s="106"/>
      <c r="P74" s="107"/>
      <c r="Q74" s="103"/>
      <c r="R74" s="103"/>
      <c r="S74" s="103"/>
      <c r="T74" s="108"/>
      <c r="U74" s="108"/>
      <c r="V74" s="103"/>
    </row>
    <row r="75" spans="1:22" s="50" customFormat="1" ht="10.5" customHeight="1" outlineLevel="3">
      <c r="A75" s="134"/>
      <c r="B75" s="135"/>
      <c r="C75" s="135"/>
      <c r="D75" s="135"/>
      <c r="E75" s="135"/>
      <c r="F75" s="135"/>
      <c r="G75" s="135" t="s">
        <v>324</v>
      </c>
      <c r="H75" s="136">
        <v>13</v>
      </c>
      <c r="I75" s="137"/>
      <c r="J75" s="135"/>
      <c r="K75" s="135"/>
      <c r="L75" s="138"/>
      <c r="M75" s="138"/>
      <c r="N75" s="138"/>
      <c r="O75" s="138"/>
      <c r="P75" s="138"/>
      <c r="Q75" s="138"/>
      <c r="R75" s="138"/>
      <c r="S75" s="138"/>
      <c r="T75" s="139"/>
      <c r="U75" s="139"/>
      <c r="V75" s="135"/>
    </row>
    <row r="76" spans="1:22" ht="12.75" outlineLevel="2">
      <c r="A76" s="3"/>
      <c r="B76" s="93"/>
      <c r="C76" s="93"/>
      <c r="D76" s="120" t="s">
        <v>5</v>
      </c>
      <c r="E76" s="121">
        <v>10</v>
      </c>
      <c r="F76" s="122" t="s">
        <v>176</v>
      </c>
      <c r="G76" s="123" t="s">
        <v>418</v>
      </c>
      <c r="H76" s="124">
        <v>48.9</v>
      </c>
      <c r="I76" s="125" t="s">
        <v>9</v>
      </c>
      <c r="J76" s="126"/>
      <c r="K76" s="127">
        <f>H76*J76</f>
        <v>0</v>
      </c>
      <c r="L76" s="128">
        <f>IF(D76="S",K76,"")</f>
      </c>
      <c r="M76" s="129">
        <f>IF(OR(D76="P",D76="U"),K76,"")</f>
        <v>0</v>
      </c>
      <c r="N76" s="129">
        <f>IF(D76="H",K76,"")</f>
      </c>
      <c r="O76" s="129">
        <f>IF(D76="V",K76,"")</f>
      </c>
      <c r="P76" s="130">
        <v>0.0005</v>
      </c>
      <c r="Q76" s="130">
        <v>0</v>
      </c>
      <c r="R76" s="130">
        <v>0.20000000000004547</v>
      </c>
      <c r="S76" s="126">
        <v>16.58000000000377</v>
      </c>
      <c r="T76" s="131">
        <v>15</v>
      </c>
      <c r="U76" s="132">
        <f>K76*(T76+100)/100</f>
        <v>0</v>
      </c>
      <c r="V76" s="133"/>
    </row>
    <row r="77" spans="1:22" s="50" customFormat="1" ht="10.5" customHeight="1" outlineLevel="3">
      <c r="A77" s="134"/>
      <c r="B77" s="135"/>
      <c r="C77" s="135"/>
      <c r="D77" s="135"/>
      <c r="E77" s="135"/>
      <c r="F77" s="135"/>
      <c r="G77" s="135" t="s">
        <v>54</v>
      </c>
      <c r="H77" s="136">
        <v>36.8</v>
      </c>
      <c r="I77" s="137"/>
      <c r="J77" s="135"/>
      <c r="K77" s="135"/>
      <c r="L77" s="138"/>
      <c r="M77" s="138"/>
      <c r="N77" s="138"/>
      <c r="O77" s="138"/>
      <c r="P77" s="138"/>
      <c r="Q77" s="138"/>
      <c r="R77" s="138"/>
      <c r="S77" s="138"/>
      <c r="T77" s="139"/>
      <c r="U77" s="139"/>
      <c r="V77" s="135"/>
    </row>
    <row r="78" spans="1:22" s="50" customFormat="1" ht="10.5" customHeight="1" outlineLevel="3">
      <c r="A78" s="134"/>
      <c r="B78" s="135"/>
      <c r="C78" s="135"/>
      <c r="D78" s="135"/>
      <c r="E78" s="135"/>
      <c r="F78" s="135"/>
      <c r="G78" s="135" t="s">
        <v>102</v>
      </c>
      <c r="H78" s="136">
        <v>-8.1</v>
      </c>
      <c r="I78" s="137"/>
      <c r="J78" s="135"/>
      <c r="K78" s="135"/>
      <c r="L78" s="138"/>
      <c r="M78" s="138"/>
      <c r="N78" s="138"/>
      <c r="O78" s="138"/>
      <c r="P78" s="138"/>
      <c r="Q78" s="138"/>
      <c r="R78" s="138"/>
      <c r="S78" s="138"/>
      <c r="T78" s="139"/>
      <c r="U78" s="139"/>
      <c r="V78" s="135"/>
    </row>
    <row r="79" spans="1:22" s="50" customFormat="1" ht="10.5" customHeight="1" outlineLevel="3">
      <c r="A79" s="134"/>
      <c r="B79" s="135"/>
      <c r="C79" s="135"/>
      <c r="D79" s="135"/>
      <c r="E79" s="135"/>
      <c r="F79" s="135"/>
      <c r="G79" s="135" t="s">
        <v>30</v>
      </c>
      <c r="H79" s="136">
        <v>7.3</v>
      </c>
      <c r="I79" s="137"/>
      <c r="J79" s="135"/>
      <c r="K79" s="135"/>
      <c r="L79" s="138"/>
      <c r="M79" s="138"/>
      <c r="N79" s="138"/>
      <c r="O79" s="138"/>
      <c r="P79" s="138"/>
      <c r="Q79" s="138"/>
      <c r="R79" s="138"/>
      <c r="S79" s="138"/>
      <c r="T79" s="139"/>
      <c r="U79" s="139"/>
      <c r="V79" s="135"/>
    </row>
    <row r="80" spans="1:22" s="50" customFormat="1" ht="10.5" customHeight="1" outlineLevel="3">
      <c r="A80" s="134"/>
      <c r="B80" s="135"/>
      <c r="C80" s="135"/>
      <c r="D80" s="135"/>
      <c r="E80" s="135"/>
      <c r="F80" s="135"/>
      <c r="G80" s="135" t="s">
        <v>49</v>
      </c>
      <c r="H80" s="136">
        <v>12.9</v>
      </c>
      <c r="I80" s="137"/>
      <c r="J80" s="135"/>
      <c r="K80" s="135"/>
      <c r="L80" s="138"/>
      <c r="M80" s="138"/>
      <c r="N80" s="138"/>
      <c r="O80" s="138"/>
      <c r="P80" s="138"/>
      <c r="Q80" s="138"/>
      <c r="R80" s="138"/>
      <c r="S80" s="138"/>
      <c r="T80" s="139"/>
      <c r="U80" s="139"/>
      <c r="V80" s="135"/>
    </row>
    <row r="81" spans="1:22" ht="12.75" outlineLevel="2">
      <c r="A81" s="3"/>
      <c r="B81" s="93"/>
      <c r="C81" s="93"/>
      <c r="D81" s="120" t="s">
        <v>5</v>
      </c>
      <c r="E81" s="121">
        <v>11</v>
      </c>
      <c r="F81" s="122" t="s">
        <v>177</v>
      </c>
      <c r="G81" s="123" t="s">
        <v>439</v>
      </c>
      <c r="H81" s="124">
        <v>642.3</v>
      </c>
      <c r="I81" s="125" t="s">
        <v>9</v>
      </c>
      <c r="J81" s="126"/>
      <c r="K81" s="127">
        <f>H81*J81</f>
        <v>0</v>
      </c>
      <c r="L81" s="128">
        <f>IF(D81="S",K81,"")</f>
      </c>
      <c r="M81" s="129">
        <f>IF(OR(D81="P",D81="U"),K81,"")</f>
        <v>0</v>
      </c>
      <c r="N81" s="129">
        <f>IF(D81="H",K81,"")</f>
      </c>
      <c r="O81" s="129">
        <f>IF(D81="V",K81,"")</f>
      </c>
      <c r="P81" s="130">
        <v>2.9999999999999997E-05</v>
      </c>
      <c r="Q81" s="130">
        <v>0</v>
      </c>
      <c r="R81" s="130">
        <v>0.30000000000018184</v>
      </c>
      <c r="S81" s="126">
        <v>24.870000000015082</v>
      </c>
      <c r="T81" s="131">
        <v>15</v>
      </c>
      <c r="U81" s="132">
        <f>K81*(T81+100)/100</f>
        <v>0</v>
      </c>
      <c r="V81" s="133"/>
    </row>
    <row r="82" spans="1:22" s="50" customFormat="1" ht="10.5" customHeight="1" outlineLevel="3">
      <c r="A82" s="134"/>
      <c r="B82" s="135"/>
      <c r="C82" s="135"/>
      <c r="D82" s="135"/>
      <c r="E82" s="135"/>
      <c r="F82" s="135"/>
      <c r="G82" s="135" t="s">
        <v>68</v>
      </c>
      <c r="H82" s="136">
        <v>454.6</v>
      </c>
      <c r="I82" s="137"/>
      <c r="J82" s="135"/>
      <c r="K82" s="135"/>
      <c r="L82" s="138"/>
      <c r="M82" s="138"/>
      <c r="N82" s="138"/>
      <c r="O82" s="138"/>
      <c r="P82" s="138"/>
      <c r="Q82" s="138"/>
      <c r="R82" s="138"/>
      <c r="S82" s="138"/>
      <c r="T82" s="139"/>
      <c r="U82" s="139"/>
      <c r="V82" s="135"/>
    </row>
    <row r="83" spans="1:22" s="50" customFormat="1" ht="10.5" customHeight="1" outlineLevel="3">
      <c r="A83" s="134"/>
      <c r="B83" s="135"/>
      <c r="C83" s="135"/>
      <c r="D83" s="135"/>
      <c r="E83" s="135"/>
      <c r="F83" s="135"/>
      <c r="G83" s="135" t="s">
        <v>87</v>
      </c>
      <c r="H83" s="136">
        <v>80.4</v>
      </c>
      <c r="I83" s="137"/>
      <c r="J83" s="135"/>
      <c r="K83" s="135"/>
      <c r="L83" s="138"/>
      <c r="M83" s="138"/>
      <c r="N83" s="138"/>
      <c r="O83" s="138"/>
      <c r="P83" s="138"/>
      <c r="Q83" s="138"/>
      <c r="R83" s="138"/>
      <c r="S83" s="138"/>
      <c r="T83" s="139"/>
      <c r="U83" s="139"/>
      <c r="V83" s="135"/>
    </row>
    <row r="84" spans="1:22" s="50" customFormat="1" ht="10.5" customHeight="1" outlineLevel="3">
      <c r="A84" s="134"/>
      <c r="B84" s="135"/>
      <c r="C84" s="135"/>
      <c r="D84" s="135"/>
      <c r="E84" s="135"/>
      <c r="F84" s="135"/>
      <c r="G84" s="135" t="s">
        <v>51</v>
      </c>
      <c r="H84" s="136">
        <v>20.1</v>
      </c>
      <c r="I84" s="137"/>
      <c r="J84" s="135"/>
      <c r="K84" s="135"/>
      <c r="L84" s="138"/>
      <c r="M84" s="138"/>
      <c r="N84" s="138"/>
      <c r="O84" s="138"/>
      <c r="P84" s="138"/>
      <c r="Q84" s="138"/>
      <c r="R84" s="138"/>
      <c r="S84" s="138"/>
      <c r="T84" s="139"/>
      <c r="U84" s="139"/>
      <c r="V84" s="135"/>
    </row>
    <row r="85" spans="1:22" s="50" customFormat="1" ht="10.5" customHeight="1" outlineLevel="3">
      <c r="A85" s="134"/>
      <c r="B85" s="135"/>
      <c r="C85" s="135"/>
      <c r="D85" s="135"/>
      <c r="E85" s="135"/>
      <c r="F85" s="135"/>
      <c r="G85" s="135" t="s">
        <v>107</v>
      </c>
      <c r="H85" s="136">
        <v>20.8</v>
      </c>
      <c r="I85" s="137"/>
      <c r="J85" s="135"/>
      <c r="K85" s="135"/>
      <c r="L85" s="138"/>
      <c r="M85" s="138"/>
      <c r="N85" s="138"/>
      <c r="O85" s="138"/>
      <c r="P85" s="138"/>
      <c r="Q85" s="138"/>
      <c r="R85" s="138"/>
      <c r="S85" s="138"/>
      <c r="T85" s="139"/>
      <c r="U85" s="139"/>
      <c r="V85" s="135"/>
    </row>
    <row r="86" spans="1:22" s="50" customFormat="1" ht="10.5" customHeight="1" outlineLevel="3">
      <c r="A86" s="134"/>
      <c r="B86" s="135"/>
      <c r="C86" s="135"/>
      <c r="D86" s="135"/>
      <c r="E86" s="135"/>
      <c r="F86" s="135"/>
      <c r="G86" s="135" t="s">
        <v>83</v>
      </c>
      <c r="H86" s="136">
        <v>61.6</v>
      </c>
      <c r="I86" s="137"/>
      <c r="J86" s="135"/>
      <c r="K86" s="135"/>
      <c r="L86" s="138"/>
      <c r="M86" s="138"/>
      <c r="N86" s="138"/>
      <c r="O86" s="138"/>
      <c r="P86" s="138"/>
      <c r="Q86" s="138"/>
      <c r="R86" s="138"/>
      <c r="S86" s="138"/>
      <c r="T86" s="139"/>
      <c r="U86" s="139"/>
      <c r="V86" s="135"/>
    </row>
    <row r="87" spans="1:22" s="50" customFormat="1" ht="10.5" customHeight="1" outlineLevel="3">
      <c r="A87" s="134"/>
      <c r="B87" s="135"/>
      <c r="C87" s="135"/>
      <c r="D87" s="135"/>
      <c r="E87" s="135"/>
      <c r="F87" s="135"/>
      <c r="G87" s="135" t="s">
        <v>62</v>
      </c>
      <c r="H87" s="136">
        <v>4.8</v>
      </c>
      <c r="I87" s="137"/>
      <c r="J87" s="135"/>
      <c r="K87" s="135"/>
      <c r="L87" s="138"/>
      <c r="M87" s="138"/>
      <c r="N87" s="138"/>
      <c r="O87" s="138"/>
      <c r="P87" s="138"/>
      <c r="Q87" s="138"/>
      <c r="R87" s="138"/>
      <c r="S87" s="138"/>
      <c r="T87" s="139"/>
      <c r="U87" s="139"/>
      <c r="V87" s="135"/>
    </row>
    <row r="88" spans="1:22" ht="12.75" outlineLevel="2">
      <c r="A88" s="3"/>
      <c r="B88" s="93"/>
      <c r="C88" s="93"/>
      <c r="D88" s="120" t="s">
        <v>5</v>
      </c>
      <c r="E88" s="121">
        <v>12</v>
      </c>
      <c r="F88" s="122" t="s">
        <v>179</v>
      </c>
      <c r="G88" s="123" t="s">
        <v>422</v>
      </c>
      <c r="H88" s="124">
        <v>113.28</v>
      </c>
      <c r="I88" s="125" t="s">
        <v>9</v>
      </c>
      <c r="J88" s="126"/>
      <c r="K88" s="127">
        <f>H88*J88</f>
        <v>0</v>
      </c>
      <c r="L88" s="128">
        <f>IF(D88="S",K88,"")</f>
      </c>
      <c r="M88" s="129">
        <f>IF(OR(D88="P",D88="U"),K88,"")</f>
        <v>0</v>
      </c>
      <c r="N88" s="129">
        <f>IF(D88="H",K88,"")</f>
      </c>
      <c r="O88" s="129">
        <f>IF(D88="V",K88,"")</f>
      </c>
      <c r="P88" s="130">
        <v>0.00020000000000000004</v>
      </c>
      <c r="Q88" s="130">
        <v>0</v>
      </c>
      <c r="R88" s="130">
        <v>0.36000000000012733</v>
      </c>
      <c r="S88" s="126">
        <v>29.844000000010556</v>
      </c>
      <c r="T88" s="131">
        <v>15</v>
      </c>
      <c r="U88" s="132">
        <f>K88*(T88+100)/100</f>
        <v>0</v>
      </c>
      <c r="V88" s="133"/>
    </row>
    <row r="89" spans="1:22" s="50" customFormat="1" ht="10.5" customHeight="1" outlineLevel="3">
      <c r="A89" s="134"/>
      <c r="B89" s="135"/>
      <c r="C89" s="135"/>
      <c r="D89" s="135"/>
      <c r="E89" s="135"/>
      <c r="F89" s="135"/>
      <c r="G89" s="135" t="s">
        <v>86</v>
      </c>
      <c r="H89" s="136">
        <v>14.28</v>
      </c>
      <c r="I89" s="137"/>
      <c r="J89" s="135"/>
      <c r="K89" s="135"/>
      <c r="L89" s="138"/>
      <c r="M89" s="138"/>
      <c r="N89" s="138"/>
      <c r="O89" s="138"/>
      <c r="P89" s="138"/>
      <c r="Q89" s="138"/>
      <c r="R89" s="138"/>
      <c r="S89" s="138"/>
      <c r="T89" s="139"/>
      <c r="U89" s="139"/>
      <c r="V89" s="135"/>
    </row>
    <row r="90" spans="1:22" s="50" customFormat="1" ht="10.5" customHeight="1" outlineLevel="3">
      <c r="A90" s="134"/>
      <c r="B90" s="135"/>
      <c r="C90" s="135"/>
      <c r="D90" s="135"/>
      <c r="E90" s="135"/>
      <c r="F90" s="135"/>
      <c r="G90" s="135" t="s">
        <v>63</v>
      </c>
      <c r="H90" s="136">
        <v>9</v>
      </c>
      <c r="I90" s="137"/>
      <c r="J90" s="135"/>
      <c r="K90" s="135"/>
      <c r="L90" s="138"/>
      <c r="M90" s="138"/>
      <c r="N90" s="138"/>
      <c r="O90" s="138"/>
      <c r="P90" s="138"/>
      <c r="Q90" s="138"/>
      <c r="R90" s="138"/>
      <c r="S90" s="138"/>
      <c r="T90" s="139"/>
      <c r="U90" s="139"/>
      <c r="V90" s="135"/>
    </row>
    <row r="91" spans="1:22" s="50" customFormat="1" ht="10.5" customHeight="1" outlineLevel="3">
      <c r="A91" s="134"/>
      <c r="B91" s="135"/>
      <c r="C91" s="135"/>
      <c r="D91" s="135"/>
      <c r="E91" s="135"/>
      <c r="F91" s="135"/>
      <c r="G91" s="135" t="s">
        <v>81</v>
      </c>
      <c r="H91" s="136">
        <v>90</v>
      </c>
      <c r="I91" s="137"/>
      <c r="J91" s="135"/>
      <c r="K91" s="135"/>
      <c r="L91" s="138"/>
      <c r="M91" s="138"/>
      <c r="N91" s="138"/>
      <c r="O91" s="138"/>
      <c r="P91" s="138"/>
      <c r="Q91" s="138"/>
      <c r="R91" s="138"/>
      <c r="S91" s="138"/>
      <c r="T91" s="139"/>
      <c r="U91" s="139"/>
      <c r="V91" s="135"/>
    </row>
    <row r="92" spans="1:22" ht="12.75" outlineLevel="2">
      <c r="A92" s="3"/>
      <c r="B92" s="93"/>
      <c r="C92" s="93"/>
      <c r="D92" s="120" t="s">
        <v>5</v>
      </c>
      <c r="E92" s="121">
        <v>13</v>
      </c>
      <c r="F92" s="122" t="s">
        <v>178</v>
      </c>
      <c r="G92" s="123" t="s">
        <v>420</v>
      </c>
      <c r="H92" s="124">
        <v>454.6</v>
      </c>
      <c r="I92" s="125" t="s">
        <v>9</v>
      </c>
      <c r="J92" s="126"/>
      <c r="K92" s="127">
        <f>H92*J92</f>
        <v>0</v>
      </c>
      <c r="L92" s="128">
        <f>IF(D92="S",K92,"")</f>
      </c>
      <c r="M92" s="129">
        <f>IF(OR(D92="P",D92="U"),K92,"")</f>
        <v>0</v>
      </c>
      <c r="N92" s="129">
        <f>IF(D92="H",K92,"")</f>
      </c>
      <c r="O92" s="129">
        <f>IF(D92="V",K92,"")</f>
      </c>
      <c r="P92" s="130">
        <v>0.00030000000000000003</v>
      </c>
      <c r="Q92" s="130">
        <v>0</v>
      </c>
      <c r="R92" s="130">
        <v>0.3600000000001274</v>
      </c>
      <c r="S92" s="126">
        <v>29.84400000001056</v>
      </c>
      <c r="T92" s="131">
        <v>15</v>
      </c>
      <c r="U92" s="132">
        <f>K92*(T92+100)/100</f>
        <v>0</v>
      </c>
      <c r="V92" s="133"/>
    </row>
    <row r="93" spans="1:22" s="50" customFormat="1" ht="10.5" customHeight="1" outlineLevel="3">
      <c r="A93" s="134"/>
      <c r="B93" s="135"/>
      <c r="C93" s="135"/>
      <c r="D93" s="135"/>
      <c r="E93" s="135"/>
      <c r="F93" s="135"/>
      <c r="G93" s="135" t="s">
        <v>81</v>
      </c>
      <c r="H93" s="136">
        <v>90</v>
      </c>
      <c r="I93" s="137"/>
      <c r="J93" s="135"/>
      <c r="K93" s="135"/>
      <c r="L93" s="138"/>
      <c r="M93" s="138"/>
      <c r="N93" s="138"/>
      <c r="O93" s="138"/>
      <c r="P93" s="138"/>
      <c r="Q93" s="138"/>
      <c r="R93" s="138"/>
      <c r="S93" s="138"/>
      <c r="T93" s="139"/>
      <c r="U93" s="139"/>
      <c r="V93" s="135"/>
    </row>
    <row r="94" spans="1:22" s="50" customFormat="1" ht="10.5" customHeight="1" outlineLevel="3">
      <c r="A94" s="134"/>
      <c r="B94" s="135"/>
      <c r="C94" s="135"/>
      <c r="D94" s="135"/>
      <c r="E94" s="135"/>
      <c r="F94" s="135"/>
      <c r="G94" s="135" t="s">
        <v>124</v>
      </c>
      <c r="H94" s="136">
        <v>192</v>
      </c>
      <c r="I94" s="137"/>
      <c r="J94" s="135"/>
      <c r="K94" s="135"/>
      <c r="L94" s="138"/>
      <c r="M94" s="138"/>
      <c r="N94" s="138"/>
      <c r="O94" s="138"/>
      <c r="P94" s="138"/>
      <c r="Q94" s="138"/>
      <c r="R94" s="138"/>
      <c r="S94" s="138"/>
      <c r="T94" s="139"/>
      <c r="U94" s="139"/>
      <c r="V94" s="135"/>
    </row>
    <row r="95" spans="1:22" s="50" customFormat="1" ht="10.5" customHeight="1" outlineLevel="3">
      <c r="A95" s="134"/>
      <c r="B95" s="135"/>
      <c r="C95" s="135"/>
      <c r="D95" s="135"/>
      <c r="E95" s="135"/>
      <c r="F95" s="135"/>
      <c r="G95" s="135" t="s">
        <v>128</v>
      </c>
      <c r="H95" s="136">
        <v>32.5</v>
      </c>
      <c r="I95" s="137"/>
      <c r="J95" s="135"/>
      <c r="K95" s="135"/>
      <c r="L95" s="138"/>
      <c r="M95" s="138"/>
      <c r="N95" s="138"/>
      <c r="O95" s="138"/>
      <c r="P95" s="138"/>
      <c r="Q95" s="138"/>
      <c r="R95" s="138"/>
      <c r="S95" s="138"/>
      <c r="T95" s="139"/>
      <c r="U95" s="139"/>
      <c r="V95" s="135"/>
    </row>
    <row r="96" spans="1:22" s="50" customFormat="1" ht="10.5" customHeight="1" outlineLevel="3">
      <c r="A96" s="134"/>
      <c r="B96" s="135"/>
      <c r="C96" s="135"/>
      <c r="D96" s="135"/>
      <c r="E96" s="135"/>
      <c r="F96" s="135"/>
      <c r="G96" s="135" t="s">
        <v>83</v>
      </c>
      <c r="H96" s="136">
        <v>61.6</v>
      </c>
      <c r="I96" s="137"/>
      <c r="J96" s="135"/>
      <c r="K96" s="135"/>
      <c r="L96" s="138"/>
      <c r="M96" s="138"/>
      <c r="N96" s="138"/>
      <c r="O96" s="138"/>
      <c r="P96" s="138"/>
      <c r="Q96" s="138"/>
      <c r="R96" s="138"/>
      <c r="S96" s="138"/>
      <c r="T96" s="139"/>
      <c r="U96" s="139"/>
      <c r="V96" s="135"/>
    </row>
    <row r="97" spans="1:22" s="50" customFormat="1" ht="10.5" customHeight="1" outlineLevel="3">
      <c r="A97" s="134"/>
      <c r="B97" s="135"/>
      <c r="C97" s="135"/>
      <c r="D97" s="135"/>
      <c r="E97" s="135"/>
      <c r="F97" s="135"/>
      <c r="G97" s="135" t="s">
        <v>90</v>
      </c>
      <c r="H97" s="136">
        <v>6.9</v>
      </c>
      <c r="I97" s="137"/>
      <c r="J97" s="135"/>
      <c r="K97" s="135"/>
      <c r="L97" s="138"/>
      <c r="M97" s="138"/>
      <c r="N97" s="138"/>
      <c r="O97" s="138"/>
      <c r="P97" s="138"/>
      <c r="Q97" s="138"/>
      <c r="R97" s="138"/>
      <c r="S97" s="138"/>
      <c r="T97" s="139"/>
      <c r="U97" s="139"/>
      <c r="V97" s="135"/>
    </row>
    <row r="98" spans="1:22" s="50" customFormat="1" ht="10.5" customHeight="1" outlineLevel="3">
      <c r="A98" s="134"/>
      <c r="B98" s="135"/>
      <c r="C98" s="135"/>
      <c r="D98" s="135"/>
      <c r="E98" s="135"/>
      <c r="F98" s="135"/>
      <c r="G98" s="135" t="s">
        <v>65</v>
      </c>
      <c r="H98" s="136">
        <v>10.4</v>
      </c>
      <c r="I98" s="137"/>
      <c r="J98" s="135"/>
      <c r="K98" s="135"/>
      <c r="L98" s="138"/>
      <c r="M98" s="138"/>
      <c r="N98" s="138"/>
      <c r="O98" s="138"/>
      <c r="P98" s="138"/>
      <c r="Q98" s="138"/>
      <c r="R98" s="138"/>
      <c r="S98" s="138"/>
      <c r="T98" s="139"/>
      <c r="U98" s="139"/>
      <c r="V98" s="135"/>
    </row>
    <row r="99" spans="1:22" s="50" customFormat="1" ht="10.5" customHeight="1" outlineLevel="3">
      <c r="A99" s="134"/>
      <c r="B99" s="135"/>
      <c r="C99" s="135"/>
      <c r="D99" s="135"/>
      <c r="E99" s="135"/>
      <c r="F99" s="135"/>
      <c r="G99" s="135" t="s">
        <v>86</v>
      </c>
      <c r="H99" s="136">
        <v>14.28</v>
      </c>
      <c r="I99" s="137"/>
      <c r="J99" s="135"/>
      <c r="K99" s="135"/>
      <c r="L99" s="138"/>
      <c r="M99" s="138"/>
      <c r="N99" s="138"/>
      <c r="O99" s="138"/>
      <c r="P99" s="138"/>
      <c r="Q99" s="138"/>
      <c r="R99" s="138"/>
      <c r="S99" s="138"/>
      <c r="T99" s="139"/>
      <c r="U99" s="139"/>
      <c r="V99" s="135"/>
    </row>
    <row r="100" spans="1:22" s="50" customFormat="1" ht="10.5" customHeight="1" outlineLevel="3">
      <c r="A100" s="134"/>
      <c r="B100" s="135"/>
      <c r="C100" s="135"/>
      <c r="D100" s="135"/>
      <c r="E100" s="135"/>
      <c r="F100" s="135"/>
      <c r="G100" s="135" t="s">
        <v>63</v>
      </c>
      <c r="H100" s="136">
        <v>9</v>
      </c>
      <c r="I100" s="137"/>
      <c r="J100" s="135"/>
      <c r="K100" s="135"/>
      <c r="L100" s="138"/>
      <c r="M100" s="138"/>
      <c r="N100" s="138"/>
      <c r="O100" s="138"/>
      <c r="P100" s="138"/>
      <c r="Q100" s="138"/>
      <c r="R100" s="138"/>
      <c r="S100" s="138"/>
      <c r="T100" s="139"/>
      <c r="U100" s="139"/>
      <c r="V100" s="135"/>
    </row>
    <row r="101" spans="1:22" s="50" customFormat="1" ht="10.5" customHeight="1" outlineLevel="3">
      <c r="A101" s="134"/>
      <c r="B101" s="135"/>
      <c r="C101" s="135"/>
      <c r="D101" s="135"/>
      <c r="E101" s="135"/>
      <c r="F101" s="135"/>
      <c r="G101" s="135" t="s">
        <v>123</v>
      </c>
      <c r="H101" s="136">
        <v>37.92</v>
      </c>
      <c r="I101" s="137"/>
      <c r="J101" s="135"/>
      <c r="K101" s="135"/>
      <c r="L101" s="138"/>
      <c r="M101" s="138"/>
      <c r="N101" s="138"/>
      <c r="O101" s="138"/>
      <c r="P101" s="138"/>
      <c r="Q101" s="138"/>
      <c r="R101" s="138"/>
      <c r="S101" s="138"/>
      <c r="T101" s="139"/>
      <c r="U101" s="139"/>
      <c r="V101" s="135"/>
    </row>
    <row r="102" spans="1:22" ht="12.75" outlineLevel="2">
      <c r="A102" s="3"/>
      <c r="B102" s="93"/>
      <c r="C102" s="93"/>
      <c r="D102" s="120" t="s">
        <v>5</v>
      </c>
      <c r="E102" s="121">
        <v>14</v>
      </c>
      <c r="F102" s="122" t="s">
        <v>184</v>
      </c>
      <c r="G102" s="123" t="s">
        <v>445</v>
      </c>
      <c r="H102" s="124">
        <v>182.04</v>
      </c>
      <c r="I102" s="125" t="s">
        <v>9</v>
      </c>
      <c r="J102" s="126"/>
      <c r="K102" s="127">
        <f>H102*J102</f>
        <v>0</v>
      </c>
      <c r="L102" s="128">
        <f>IF(D102="S",K102,"")</f>
      </c>
      <c r="M102" s="129">
        <f>IF(OR(D102="P",D102="U"),K102,"")</f>
        <v>0</v>
      </c>
      <c r="N102" s="129">
        <f>IF(D102="H",K102,"")</f>
      </c>
      <c r="O102" s="129">
        <f>IF(D102="V",K102,"")</f>
      </c>
      <c r="P102" s="130">
        <v>0.0004000000000000001</v>
      </c>
      <c r="Q102" s="130">
        <v>0</v>
      </c>
      <c r="R102" s="130">
        <v>0.3600000000001274</v>
      </c>
      <c r="S102" s="126">
        <v>29.844000000010553</v>
      </c>
      <c r="T102" s="131">
        <v>15</v>
      </c>
      <c r="U102" s="132">
        <f>K102*(T102+100)/100</f>
        <v>0</v>
      </c>
      <c r="V102" s="133"/>
    </row>
    <row r="103" spans="1:22" s="50" customFormat="1" ht="10.5" customHeight="1" outlineLevel="3">
      <c r="A103" s="134"/>
      <c r="B103" s="135"/>
      <c r="C103" s="135"/>
      <c r="D103" s="135"/>
      <c r="E103" s="135"/>
      <c r="F103" s="135"/>
      <c r="G103" s="135" t="s">
        <v>90</v>
      </c>
      <c r="H103" s="136">
        <v>6.9</v>
      </c>
      <c r="I103" s="137"/>
      <c r="J103" s="135"/>
      <c r="K103" s="135"/>
      <c r="L103" s="138"/>
      <c r="M103" s="138"/>
      <c r="N103" s="138"/>
      <c r="O103" s="138"/>
      <c r="P103" s="138"/>
      <c r="Q103" s="138"/>
      <c r="R103" s="138"/>
      <c r="S103" s="138"/>
      <c r="T103" s="139"/>
      <c r="U103" s="139"/>
      <c r="V103" s="135"/>
    </row>
    <row r="104" spans="1:22" s="50" customFormat="1" ht="10.5" customHeight="1" outlineLevel="3">
      <c r="A104" s="134"/>
      <c r="B104" s="135"/>
      <c r="C104" s="135"/>
      <c r="D104" s="135"/>
      <c r="E104" s="135"/>
      <c r="F104" s="135"/>
      <c r="G104" s="135" t="s">
        <v>88</v>
      </c>
      <c r="H104" s="136">
        <v>6.5</v>
      </c>
      <c r="I104" s="137"/>
      <c r="J104" s="135"/>
      <c r="K104" s="135"/>
      <c r="L104" s="138"/>
      <c r="M104" s="138"/>
      <c r="N104" s="138"/>
      <c r="O104" s="138"/>
      <c r="P104" s="138"/>
      <c r="Q104" s="138"/>
      <c r="R104" s="138"/>
      <c r="S104" s="138"/>
      <c r="T104" s="139"/>
      <c r="U104" s="139"/>
      <c r="V104" s="135"/>
    </row>
    <row r="105" spans="1:22" s="50" customFormat="1" ht="10.5" customHeight="1" outlineLevel="3">
      <c r="A105" s="134"/>
      <c r="B105" s="135"/>
      <c r="C105" s="135"/>
      <c r="D105" s="135"/>
      <c r="E105" s="135"/>
      <c r="F105" s="135"/>
      <c r="G105" s="135" t="s">
        <v>81</v>
      </c>
      <c r="H105" s="136">
        <v>90</v>
      </c>
      <c r="I105" s="137"/>
      <c r="J105" s="135"/>
      <c r="K105" s="135"/>
      <c r="L105" s="138"/>
      <c r="M105" s="138"/>
      <c r="N105" s="138"/>
      <c r="O105" s="138"/>
      <c r="P105" s="138"/>
      <c r="Q105" s="138"/>
      <c r="R105" s="138"/>
      <c r="S105" s="138"/>
      <c r="T105" s="139"/>
      <c r="U105" s="139"/>
      <c r="V105" s="135"/>
    </row>
    <row r="106" spans="1:22" s="50" customFormat="1" ht="10.5" customHeight="1" outlineLevel="3">
      <c r="A106" s="134"/>
      <c r="B106" s="135"/>
      <c r="C106" s="135"/>
      <c r="D106" s="135"/>
      <c r="E106" s="135"/>
      <c r="F106" s="135"/>
      <c r="G106" s="135" t="s">
        <v>78</v>
      </c>
      <c r="H106" s="136">
        <v>11.6</v>
      </c>
      <c r="I106" s="137"/>
      <c r="J106" s="135"/>
      <c r="K106" s="135"/>
      <c r="L106" s="138"/>
      <c r="M106" s="138"/>
      <c r="N106" s="138"/>
      <c r="O106" s="138"/>
      <c r="P106" s="138"/>
      <c r="Q106" s="138"/>
      <c r="R106" s="138"/>
      <c r="S106" s="138"/>
      <c r="T106" s="139"/>
      <c r="U106" s="139"/>
      <c r="V106" s="135"/>
    </row>
    <row r="107" spans="1:22" s="50" customFormat="1" ht="10.5" customHeight="1" outlineLevel="3">
      <c r="A107" s="134"/>
      <c r="B107" s="135"/>
      <c r="C107" s="135"/>
      <c r="D107" s="135"/>
      <c r="E107" s="135"/>
      <c r="F107" s="135"/>
      <c r="G107" s="135" t="s">
        <v>77</v>
      </c>
      <c r="H107" s="136">
        <v>1.74</v>
      </c>
      <c r="I107" s="137"/>
      <c r="J107" s="135"/>
      <c r="K107" s="135"/>
      <c r="L107" s="138"/>
      <c r="M107" s="138"/>
      <c r="N107" s="138"/>
      <c r="O107" s="138"/>
      <c r="P107" s="138"/>
      <c r="Q107" s="138"/>
      <c r="R107" s="138"/>
      <c r="S107" s="138"/>
      <c r="T107" s="139"/>
      <c r="U107" s="139"/>
      <c r="V107" s="135"/>
    </row>
    <row r="108" spans="1:22" s="50" customFormat="1" ht="10.5" customHeight="1" outlineLevel="3">
      <c r="A108" s="134"/>
      <c r="B108" s="135"/>
      <c r="C108" s="135"/>
      <c r="D108" s="135"/>
      <c r="E108" s="135"/>
      <c r="F108" s="135"/>
      <c r="G108" s="135" t="s">
        <v>72</v>
      </c>
      <c r="H108" s="136">
        <v>35.7</v>
      </c>
      <c r="I108" s="137"/>
      <c r="J108" s="135"/>
      <c r="K108" s="135"/>
      <c r="L108" s="138"/>
      <c r="M108" s="138"/>
      <c r="N108" s="138"/>
      <c r="O108" s="138"/>
      <c r="P108" s="138"/>
      <c r="Q108" s="138"/>
      <c r="R108" s="138"/>
      <c r="S108" s="138"/>
      <c r="T108" s="139"/>
      <c r="U108" s="139"/>
      <c r="V108" s="135"/>
    </row>
    <row r="109" spans="1:22" s="50" customFormat="1" ht="10.5" customHeight="1" outlineLevel="3">
      <c r="A109" s="134"/>
      <c r="B109" s="135"/>
      <c r="C109" s="135"/>
      <c r="D109" s="135"/>
      <c r="E109" s="135"/>
      <c r="F109" s="135"/>
      <c r="G109" s="135" t="s">
        <v>86</v>
      </c>
      <c r="H109" s="136">
        <v>14.28</v>
      </c>
      <c r="I109" s="137"/>
      <c r="J109" s="135"/>
      <c r="K109" s="135"/>
      <c r="L109" s="138"/>
      <c r="M109" s="138"/>
      <c r="N109" s="138"/>
      <c r="O109" s="138"/>
      <c r="P109" s="138"/>
      <c r="Q109" s="138"/>
      <c r="R109" s="138"/>
      <c r="S109" s="138"/>
      <c r="T109" s="139"/>
      <c r="U109" s="139"/>
      <c r="V109" s="135"/>
    </row>
    <row r="110" spans="1:22" s="50" customFormat="1" ht="10.5" customHeight="1" outlineLevel="3">
      <c r="A110" s="134"/>
      <c r="B110" s="135"/>
      <c r="C110" s="135"/>
      <c r="D110" s="135"/>
      <c r="E110" s="135"/>
      <c r="F110" s="135"/>
      <c r="G110" s="135" t="s">
        <v>63</v>
      </c>
      <c r="H110" s="136">
        <v>9</v>
      </c>
      <c r="I110" s="137"/>
      <c r="J110" s="135"/>
      <c r="K110" s="135"/>
      <c r="L110" s="138"/>
      <c r="M110" s="138"/>
      <c r="N110" s="138"/>
      <c r="O110" s="138"/>
      <c r="P110" s="138"/>
      <c r="Q110" s="138"/>
      <c r="R110" s="138"/>
      <c r="S110" s="138"/>
      <c r="T110" s="139"/>
      <c r="U110" s="139"/>
      <c r="V110" s="135"/>
    </row>
    <row r="111" spans="1:22" s="50" customFormat="1" ht="10.5" customHeight="1" outlineLevel="3">
      <c r="A111" s="134"/>
      <c r="B111" s="135"/>
      <c r="C111" s="135"/>
      <c r="D111" s="135"/>
      <c r="E111" s="135"/>
      <c r="F111" s="135"/>
      <c r="G111" s="135" t="s">
        <v>79</v>
      </c>
      <c r="H111" s="136">
        <v>2.96</v>
      </c>
      <c r="I111" s="137"/>
      <c r="J111" s="135"/>
      <c r="K111" s="135"/>
      <c r="L111" s="138"/>
      <c r="M111" s="138"/>
      <c r="N111" s="138"/>
      <c r="O111" s="138"/>
      <c r="P111" s="138"/>
      <c r="Q111" s="138"/>
      <c r="R111" s="138"/>
      <c r="S111" s="138"/>
      <c r="T111" s="139"/>
      <c r="U111" s="139"/>
      <c r="V111" s="135"/>
    </row>
    <row r="112" spans="1:22" s="50" customFormat="1" ht="10.5" customHeight="1" outlineLevel="3">
      <c r="A112" s="134"/>
      <c r="B112" s="135"/>
      <c r="C112" s="135"/>
      <c r="D112" s="135"/>
      <c r="E112" s="135"/>
      <c r="F112" s="135"/>
      <c r="G112" s="135" t="s">
        <v>50</v>
      </c>
      <c r="H112" s="136">
        <v>2.36</v>
      </c>
      <c r="I112" s="137"/>
      <c r="J112" s="135"/>
      <c r="K112" s="135"/>
      <c r="L112" s="138"/>
      <c r="M112" s="138"/>
      <c r="N112" s="138"/>
      <c r="O112" s="138"/>
      <c r="P112" s="138"/>
      <c r="Q112" s="138"/>
      <c r="R112" s="138"/>
      <c r="S112" s="138"/>
      <c r="T112" s="139"/>
      <c r="U112" s="139"/>
      <c r="V112" s="135"/>
    </row>
    <row r="113" spans="1:22" s="50" customFormat="1" ht="10.5" customHeight="1" outlineLevel="3">
      <c r="A113" s="134"/>
      <c r="B113" s="135"/>
      <c r="C113" s="135"/>
      <c r="D113" s="135"/>
      <c r="E113" s="135"/>
      <c r="F113" s="135"/>
      <c r="G113" s="135" t="s">
        <v>1</v>
      </c>
      <c r="H113" s="136">
        <v>1</v>
      </c>
      <c r="I113" s="137"/>
      <c r="J113" s="135"/>
      <c r="K113" s="135"/>
      <c r="L113" s="138"/>
      <c r="M113" s="138"/>
      <c r="N113" s="138"/>
      <c r="O113" s="138"/>
      <c r="P113" s="138"/>
      <c r="Q113" s="138"/>
      <c r="R113" s="138"/>
      <c r="S113" s="138"/>
      <c r="T113" s="139"/>
      <c r="U113" s="139"/>
      <c r="V113" s="135"/>
    </row>
    <row r="114" spans="1:22" ht="12.75" outlineLevel="2">
      <c r="A114" s="3"/>
      <c r="B114" s="93"/>
      <c r="C114" s="93"/>
      <c r="D114" s="120" t="s">
        <v>5</v>
      </c>
      <c r="E114" s="121">
        <v>15</v>
      </c>
      <c r="F114" s="122" t="s">
        <v>169</v>
      </c>
      <c r="G114" s="123" t="s">
        <v>473</v>
      </c>
      <c r="H114" s="124">
        <v>334.26</v>
      </c>
      <c r="I114" s="125" t="s">
        <v>14</v>
      </c>
      <c r="J114" s="126"/>
      <c r="K114" s="127">
        <f>H114*J114</f>
        <v>0</v>
      </c>
      <c r="L114" s="128">
        <f>IF(D114="S",K114,"")</f>
      </c>
      <c r="M114" s="129">
        <f>IF(OR(D114="P",D114="U"),K114,"")</f>
        <v>0</v>
      </c>
      <c r="N114" s="129">
        <f>IF(D114="H",K114,"")</f>
      </c>
      <c r="O114" s="129">
        <f>IF(D114="V",K114,"")</f>
      </c>
      <c r="P114" s="130">
        <v>0.00032</v>
      </c>
      <c r="Q114" s="130">
        <v>0</v>
      </c>
      <c r="R114" s="130">
        <v>0.03500000000002501</v>
      </c>
      <c r="S114" s="126">
        <v>3.972500000002839</v>
      </c>
      <c r="T114" s="131">
        <v>15</v>
      </c>
      <c r="U114" s="132">
        <f>K114*(T114+100)/100</f>
        <v>0</v>
      </c>
      <c r="V114" s="133"/>
    </row>
    <row r="115" spans="1:22" ht="12.75" outlineLevel="2">
      <c r="A115" s="3"/>
      <c r="B115" s="93"/>
      <c r="C115" s="93"/>
      <c r="D115" s="120" t="s">
        <v>5</v>
      </c>
      <c r="E115" s="121">
        <v>16</v>
      </c>
      <c r="F115" s="122" t="s">
        <v>170</v>
      </c>
      <c r="G115" s="123" t="s">
        <v>427</v>
      </c>
      <c r="H115" s="124">
        <v>334.26</v>
      </c>
      <c r="I115" s="125" t="s">
        <v>14</v>
      </c>
      <c r="J115" s="126"/>
      <c r="K115" s="127">
        <f>H115*J115</f>
        <v>0</v>
      </c>
      <c r="L115" s="128">
        <f>IF(D115="S",K115,"")</f>
      </c>
      <c r="M115" s="129">
        <f>IF(OR(D115="P",D115="U"),K115,"")</f>
        <v>0</v>
      </c>
      <c r="N115" s="129">
        <f>IF(D115="H",K115,"")</f>
      </c>
      <c r="O115" s="129">
        <f>IF(D115="V",K115,"")</f>
      </c>
      <c r="P115" s="130">
        <v>0.00468</v>
      </c>
      <c r="Q115" s="130">
        <v>0</v>
      </c>
      <c r="R115" s="130">
        <v>0.2800000000000864</v>
      </c>
      <c r="S115" s="126">
        <v>29.332000000008556</v>
      </c>
      <c r="T115" s="131">
        <v>15</v>
      </c>
      <c r="U115" s="132">
        <f>K115*(T115+100)/100</f>
        <v>0</v>
      </c>
      <c r="V115" s="133"/>
    </row>
    <row r="116" spans="1:22" s="50" customFormat="1" ht="10.5" customHeight="1" outlineLevel="3">
      <c r="A116" s="134"/>
      <c r="B116" s="135"/>
      <c r="C116" s="135"/>
      <c r="D116" s="135"/>
      <c r="E116" s="135"/>
      <c r="F116" s="135"/>
      <c r="G116" s="135" t="s">
        <v>288</v>
      </c>
      <c r="H116" s="136">
        <v>0</v>
      </c>
      <c r="I116" s="137"/>
      <c r="J116" s="135"/>
      <c r="K116" s="135"/>
      <c r="L116" s="138"/>
      <c r="M116" s="138"/>
      <c r="N116" s="138"/>
      <c r="O116" s="138"/>
      <c r="P116" s="138"/>
      <c r="Q116" s="138"/>
      <c r="R116" s="138"/>
      <c r="S116" s="138"/>
      <c r="T116" s="139"/>
      <c r="U116" s="139"/>
      <c r="V116" s="135"/>
    </row>
    <row r="117" spans="1:22" s="50" customFormat="1" ht="10.5" customHeight="1" outlineLevel="3">
      <c r="A117" s="134"/>
      <c r="B117" s="135"/>
      <c r="C117" s="135"/>
      <c r="D117" s="135"/>
      <c r="E117" s="135"/>
      <c r="F117" s="135"/>
      <c r="G117" s="135" t="s">
        <v>121</v>
      </c>
      <c r="H117" s="136">
        <v>75.2</v>
      </c>
      <c r="I117" s="137"/>
      <c r="J117" s="135"/>
      <c r="K117" s="135"/>
      <c r="L117" s="138"/>
      <c r="M117" s="138"/>
      <c r="N117" s="138"/>
      <c r="O117" s="138"/>
      <c r="P117" s="138"/>
      <c r="Q117" s="138"/>
      <c r="R117" s="138"/>
      <c r="S117" s="138"/>
      <c r="T117" s="139"/>
      <c r="U117" s="139"/>
      <c r="V117" s="135"/>
    </row>
    <row r="118" spans="1:22" s="50" customFormat="1" ht="10.5" customHeight="1" outlineLevel="3">
      <c r="A118" s="134"/>
      <c r="B118" s="135"/>
      <c r="C118" s="135"/>
      <c r="D118" s="135"/>
      <c r="E118" s="135"/>
      <c r="F118" s="135"/>
      <c r="G118" s="135" t="s">
        <v>104</v>
      </c>
      <c r="H118" s="136">
        <v>35.7</v>
      </c>
      <c r="I118" s="137"/>
      <c r="J118" s="135"/>
      <c r="K118" s="135"/>
      <c r="L118" s="138"/>
      <c r="M118" s="138"/>
      <c r="N118" s="138"/>
      <c r="O118" s="138"/>
      <c r="P118" s="138"/>
      <c r="Q118" s="138"/>
      <c r="R118" s="138"/>
      <c r="S118" s="138"/>
      <c r="T118" s="139"/>
      <c r="U118" s="139"/>
      <c r="V118" s="135"/>
    </row>
    <row r="119" spans="1:22" s="50" customFormat="1" ht="10.5" customHeight="1" outlineLevel="3">
      <c r="A119" s="134"/>
      <c r="B119" s="135"/>
      <c r="C119" s="135"/>
      <c r="D119" s="135"/>
      <c r="E119" s="135"/>
      <c r="F119" s="135"/>
      <c r="G119" s="135" t="s">
        <v>151</v>
      </c>
      <c r="H119" s="136">
        <v>9.36</v>
      </c>
      <c r="I119" s="137"/>
      <c r="J119" s="135"/>
      <c r="K119" s="135"/>
      <c r="L119" s="138"/>
      <c r="M119" s="138"/>
      <c r="N119" s="138"/>
      <c r="O119" s="138"/>
      <c r="P119" s="138"/>
      <c r="Q119" s="138"/>
      <c r="R119" s="138"/>
      <c r="S119" s="138"/>
      <c r="T119" s="139"/>
      <c r="U119" s="139"/>
      <c r="V119" s="135"/>
    </row>
    <row r="120" spans="1:22" s="50" customFormat="1" ht="10.5" customHeight="1" outlineLevel="3">
      <c r="A120" s="134"/>
      <c r="B120" s="135"/>
      <c r="C120" s="135"/>
      <c r="D120" s="135"/>
      <c r="E120" s="135"/>
      <c r="F120" s="135"/>
      <c r="G120" s="135" t="s">
        <v>293</v>
      </c>
      <c r="H120" s="136">
        <v>1.725</v>
      </c>
      <c r="I120" s="137"/>
      <c r="J120" s="135"/>
      <c r="K120" s="135"/>
      <c r="L120" s="138"/>
      <c r="M120" s="138"/>
      <c r="N120" s="138"/>
      <c r="O120" s="138"/>
      <c r="P120" s="138"/>
      <c r="Q120" s="138"/>
      <c r="R120" s="138"/>
      <c r="S120" s="138"/>
      <c r="T120" s="139"/>
      <c r="U120" s="139"/>
      <c r="V120" s="135"/>
    </row>
    <row r="121" spans="1:22" s="50" customFormat="1" ht="10.5" customHeight="1" outlineLevel="3">
      <c r="A121" s="134"/>
      <c r="B121" s="135"/>
      <c r="C121" s="135"/>
      <c r="D121" s="135"/>
      <c r="E121" s="135"/>
      <c r="F121" s="135"/>
      <c r="G121" s="135" t="s">
        <v>269</v>
      </c>
      <c r="H121" s="136">
        <v>1.768</v>
      </c>
      <c r="I121" s="137"/>
      <c r="J121" s="135"/>
      <c r="K121" s="135"/>
      <c r="L121" s="138"/>
      <c r="M121" s="138"/>
      <c r="N121" s="138"/>
      <c r="O121" s="138"/>
      <c r="P121" s="138"/>
      <c r="Q121" s="138"/>
      <c r="R121" s="138"/>
      <c r="S121" s="138"/>
      <c r="T121" s="139"/>
      <c r="U121" s="139"/>
      <c r="V121" s="135"/>
    </row>
    <row r="122" spans="1:22" s="50" customFormat="1" ht="10.5" customHeight="1" outlineLevel="3">
      <c r="A122" s="134"/>
      <c r="B122" s="135"/>
      <c r="C122" s="135"/>
      <c r="D122" s="135"/>
      <c r="E122" s="135"/>
      <c r="F122" s="135"/>
      <c r="G122" s="135" t="s">
        <v>276</v>
      </c>
      <c r="H122" s="136">
        <v>2.76</v>
      </c>
      <c r="I122" s="137"/>
      <c r="J122" s="135"/>
      <c r="K122" s="135"/>
      <c r="L122" s="138"/>
      <c r="M122" s="138"/>
      <c r="N122" s="138"/>
      <c r="O122" s="138"/>
      <c r="P122" s="138"/>
      <c r="Q122" s="138"/>
      <c r="R122" s="138"/>
      <c r="S122" s="138"/>
      <c r="T122" s="139"/>
      <c r="U122" s="139"/>
      <c r="V122" s="135"/>
    </row>
    <row r="123" spans="1:22" s="50" customFormat="1" ht="10.5" customHeight="1" outlineLevel="3">
      <c r="A123" s="134"/>
      <c r="B123" s="135"/>
      <c r="C123" s="135"/>
      <c r="D123" s="135"/>
      <c r="E123" s="135"/>
      <c r="F123" s="135"/>
      <c r="G123" s="135" t="s">
        <v>149</v>
      </c>
      <c r="H123" s="136">
        <v>2.4</v>
      </c>
      <c r="I123" s="137"/>
      <c r="J123" s="135"/>
      <c r="K123" s="135"/>
      <c r="L123" s="138"/>
      <c r="M123" s="138"/>
      <c r="N123" s="138"/>
      <c r="O123" s="138"/>
      <c r="P123" s="138"/>
      <c r="Q123" s="138"/>
      <c r="R123" s="138"/>
      <c r="S123" s="138"/>
      <c r="T123" s="139"/>
      <c r="U123" s="139"/>
      <c r="V123" s="135"/>
    </row>
    <row r="124" spans="1:22" s="50" customFormat="1" ht="10.5" customHeight="1" outlineLevel="3">
      <c r="A124" s="134"/>
      <c r="B124" s="135"/>
      <c r="C124" s="135"/>
      <c r="D124" s="135"/>
      <c r="E124" s="135"/>
      <c r="F124" s="135"/>
      <c r="G124" s="135" t="s">
        <v>327</v>
      </c>
      <c r="H124" s="136">
        <v>0</v>
      </c>
      <c r="I124" s="137"/>
      <c r="J124" s="135"/>
      <c r="K124" s="135"/>
      <c r="L124" s="138"/>
      <c r="M124" s="138"/>
      <c r="N124" s="138"/>
      <c r="O124" s="138"/>
      <c r="P124" s="138"/>
      <c r="Q124" s="138"/>
      <c r="R124" s="138"/>
      <c r="S124" s="138"/>
      <c r="T124" s="139"/>
      <c r="U124" s="139"/>
      <c r="V124" s="135"/>
    </row>
    <row r="125" spans="1:22" s="50" customFormat="1" ht="10.5" customHeight="1" outlineLevel="3">
      <c r="A125" s="134"/>
      <c r="B125" s="135"/>
      <c r="C125" s="135"/>
      <c r="D125" s="135"/>
      <c r="E125" s="135"/>
      <c r="F125" s="135"/>
      <c r="G125" s="135" t="s">
        <v>106</v>
      </c>
      <c r="H125" s="136">
        <v>135.174</v>
      </c>
      <c r="I125" s="137"/>
      <c r="J125" s="135"/>
      <c r="K125" s="135"/>
      <c r="L125" s="138"/>
      <c r="M125" s="138"/>
      <c r="N125" s="138"/>
      <c r="O125" s="138"/>
      <c r="P125" s="138"/>
      <c r="Q125" s="138"/>
      <c r="R125" s="138"/>
      <c r="S125" s="138"/>
      <c r="T125" s="139"/>
      <c r="U125" s="139"/>
      <c r="V125" s="135"/>
    </row>
    <row r="126" spans="1:22" s="50" customFormat="1" ht="10.5" customHeight="1" outlineLevel="3">
      <c r="A126" s="134"/>
      <c r="B126" s="135"/>
      <c r="C126" s="135"/>
      <c r="D126" s="135"/>
      <c r="E126" s="135"/>
      <c r="F126" s="135"/>
      <c r="G126" s="135" t="s">
        <v>438</v>
      </c>
      <c r="H126" s="136">
        <v>0</v>
      </c>
      <c r="I126" s="137"/>
      <c r="J126" s="135"/>
      <c r="K126" s="135"/>
      <c r="L126" s="138"/>
      <c r="M126" s="138"/>
      <c r="N126" s="138"/>
      <c r="O126" s="138"/>
      <c r="P126" s="138"/>
      <c r="Q126" s="138"/>
      <c r="R126" s="138"/>
      <c r="S126" s="138"/>
      <c r="T126" s="139"/>
      <c r="U126" s="139"/>
      <c r="V126" s="135"/>
    </row>
    <row r="127" spans="1:22" s="50" customFormat="1" ht="10.5" customHeight="1" outlineLevel="3">
      <c r="A127" s="134"/>
      <c r="B127" s="135"/>
      <c r="C127" s="135"/>
      <c r="D127" s="135"/>
      <c r="E127" s="135"/>
      <c r="F127" s="135"/>
      <c r="G127" s="135" t="s">
        <v>330</v>
      </c>
      <c r="H127" s="136">
        <v>3.924</v>
      </c>
      <c r="I127" s="137"/>
      <c r="J127" s="135"/>
      <c r="K127" s="135"/>
      <c r="L127" s="138"/>
      <c r="M127" s="138"/>
      <c r="N127" s="138"/>
      <c r="O127" s="138"/>
      <c r="P127" s="138"/>
      <c r="Q127" s="138"/>
      <c r="R127" s="138"/>
      <c r="S127" s="138"/>
      <c r="T127" s="139"/>
      <c r="U127" s="139"/>
      <c r="V127" s="135"/>
    </row>
    <row r="128" spans="1:22" s="50" customFormat="1" ht="10.5" customHeight="1" outlineLevel="3">
      <c r="A128" s="134"/>
      <c r="B128" s="135"/>
      <c r="C128" s="135"/>
      <c r="D128" s="135"/>
      <c r="E128" s="135"/>
      <c r="F128" s="135"/>
      <c r="G128" s="135" t="s">
        <v>309</v>
      </c>
      <c r="H128" s="136">
        <v>4.554</v>
      </c>
      <c r="I128" s="137"/>
      <c r="J128" s="135"/>
      <c r="K128" s="135"/>
      <c r="L128" s="138"/>
      <c r="M128" s="138"/>
      <c r="N128" s="138"/>
      <c r="O128" s="138"/>
      <c r="P128" s="138"/>
      <c r="Q128" s="138"/>
      <c r="R128" s="138"/>
      <c r="S128" s="138"/>
      <c r="T128" s="139"/>
      <c r="U128" s="139"/>
      <c r="V128" s="135"/>
    </row>
    <row r="129" spans="1:22" s="50" customFormat="1" ht="10.5" customHeight="1" outlineLevel="3">
      <c r="A129" s="134"/>
      <c r="B129" s="135"/>
      <c r="C129" s="135"/>
      <c r="D129" s="135"/>
      <c r="E129" s="135"/>
      <c r="F129" s="135"/>
      <c r="G129" s="135" t="s">
        <v>305</v>
      </c>
      <c r="H129" s="136">
        <v>2.142</v>
      </c>
      <c r="I129" s="137"/>
      <c r="J129" s="135"/>
      <c r="K129" s="135"/>
      <c r="L129" s="138"/>
      <c r="M129" s="138"/>
      <c r="N129" s="138"/>
      <c r="O129" s="138"/>
      <c r="P129" s="138"/>
      <c r="Q129" s="138"/>
      <c r="R129" s="138"/>
      <c r="S129" s="138"/>
      <c r="T129" s="139"/>
      <c r="U129" s="139"/>
      <c r="V129" s="135"/>
    </row>
    <row r="130" spans="1:22" s="50" customFormat="1" ht="10.5" customHeight="1" outlineLevel="3">
      <c r="A130" s="134"/>
      <c r="B130" s="135"/>
      <c r="C130" s="135"/>
      <c r="D130" s="135"/>
      <c r="E130" s="135"/>
      <c r="F130" s="135"/>
      <c r="G130" s="135" t="s">
        <v>271</v>
      </c>
      <c r="H130" s="136">
        <v>1.35</v>
      </c>
      <c r="I130" s="137"/>
      <c r="J130" s="135"/>
      <c r="K130" s="135"/>
      <c r="L130" s="138"/>
      <c r="M130" s="138"/>
      <c r="N130" s="138"/>
      <c r="O130" s="138"/>
      <c r="P130" s="138"/>
      <c r="Q130" s="138"/>
      <c r="R130" s="138"/>
      <c r="S130" s="138"/>
      <c r="T130" s="139"/>
      <c r="U130" s="139"/>
      <c r="V130" s="135"/>
    </row>
    <row r="131" spans="1:22" s="50" customFormat="1" ht="10.5" customHeight="1" outlineLevel="3">
      <c r="A131" s="134"/>
      <c r="B131" s="135"/>
      <c r="C131" s="135"/>
      <c r="D131" s="135"/>
      <c r="E131" s="135"/>
      <c r="F131" s="135"/>
      <c r="G131" s="135" t="s">
        <v>335</v>
      </c>
      <c r="H131" s="136">
        <v>5.688</v>
      </c>
      <c r="I131" s="137"/>
      <c r="J131" s="135"/>
      <c r="K131" s="135"/>
      <c r="L131" s="138"/>
      <c r="M131" s="138"/>
      <c r="N131" s="138"/>
      <c r="O131" s="138"/>
      <c r="P131" s="138"/>
      <c r="Q131" s="138"/>
      <c r="R131" s="138"/>
      <c r="S131" s="138"/>
      <c r="T131" s="139"/>
      <c r="U131" s="139"/>
      <c r="V131" s="135"/>
    </row>
    <row r="132" spans="1:22" s="50" customFormat="1" ht="10.5" customHeight="1" outlineLevel="3">
      <c r="A132" s="134"/>
      <c r="B132" s="135"/>
      <c r="C132" s="135"/>
      <c r="D132" s="135"/>
      <c r="E132" s="135"/>
      <c r="F132" s="135"/>
      <c r="G132" s="135" t="s">
        <v>301</v>
      </c>
      <c r="H132" s="136">
        <v>13.5</v>
      </c>
      <c r="I132" s="137"/>
      <c r="J132" s="135"/>
      <c r="K132" s="135"/>
      <c r="L132" s="138"/>
      <c r="M132" s="138"/>
      <c r="N132" s="138"/>
      <c r="O132" s="138"/>
      <c r="P132" s="138"/>
      <c r="Q132" s="138"/>
      <c r="R132" s="138"/>
      <c r="S132" s="138"/>
      <c r="T132" s="139"/>
      <c r="U132" s="139"/>
      <c r="V132" s="135"/>
    </row>
    <row r="133" spans="1:22" s="50" customFormat="1" ht="10.5" customHeight="1" outlineLevel="3">
      <c r="A133" s="134"/>
      <c r="B133" s="135"/>
      <c r="C133" s="135"/>
      <c r="D133" s="135"/>
      <c r="E133" s="135"/>
      <c r="F133" s="135"/>
      <c r="G133" s="135" t="s">
        <v>329</v>
      </c>
      <c r="H133" s="136">
        <v>28.8</v>
      </c>
      <c r="I133" s="137"/>
      <c r="J133" s="135"/>
      <c r="K133" s="135"/>
      <c r="L133" s="138"/>
      <c r="M133" s="138"/>
      <c r="N133" s="138"/>
      <c r="O133" s="138"/>
      <c r="P133" s="138"/>
      <c r="Q133" s="138"/>
      <c r="R133" s="138"/>
      <c r="S133" s="138"/>
      <c r="T133" s="139"/>
      <c r="U133" s="139"/>
      <c r="V133" s="135"/>
    </row>
    <row r="134" spans="1:22" s="50" customFormat="1" ht="10.5" customHeight="1" outlineLevel="3">
      <c r="A134" s="134"/>
      <c r="B134" s="135"/>
      <c r="C134" s="135"/>
      <c r="D134" s="135"/>
      <c r="E134" s="135"/>
      <c r="F134" s="135"/>
      <c r="G134" s="135" t="s">
        <v>302</v>
      </c>
      <c r="H134" s="136">
        <v>9.24</v>
      </c>
      <c r="I134" s="137"/>
      <c r="J134" s="135"/>
      <c r="K134" s="135"/>
      <c r="L134" s="138"/>
      <c r="M134" s="138"/>
      <c r="N134" s="138"/>
      <c r="O134" s="138"/>
      <c r="P134" s="138"/>
      <c r="Q134" s="138"/>
      <c r="R134" s="138"/>
      <c r="S134" s="138"/>
      <c r="T134" s="139"/>
      <c r="U134" s="139"/>
      <c r="V134" s="135"/>
    </row>
    <row r="135" spans="1:22" s="50" customFormat="1" ht="10.5" customHeight="1" outlineLevel="3">
      <c r="A135" s="134"/>
      <c r="B135" s="135"/>
      <c r="C135" s="135"/>
      <c r="D135" s="135"/>
      <c r="E135" s="135"/>
      <c r="F135" s="135"/>
      <c r="G135" s="135" t="s">
        <v>307</v>
      </c>
      <c r="H135" s="136">
        <v>0.975</v>
      </c>
      <c r="I135" s="137"/>
      <c r="J135" s="135"/>
      <c r="K135" s="135"/>
      <c r="L135" s="138"/>
      <c r="M135" s="138"/>
      <c r="N135" s="138"/>
      <c r="O135" s="138"/>
      <c r="P135" s="138"/>
      <c r="Q135" s="138"/>
      <c r="R135" s="138"/>
      <c r="S135" s="138"/>
      <c r="T135" s="139"/>
      <c r="U135" s="139"/>
      <c r="V135" s="135"/>
    </row>
    <row r="136" spans="1:22" ht="12.75" outlineLevel="2">
      <c r="A136" s="3"/>
      <c r="B136" s="93"/>
      <c r="C136" s="93"/>
      <c r="D136" s="120" t="s">
        <v>5</v>
      </c>
      <c r="E136" s="121">
        <v>17</v>
      </c>
      <c r="F136" s="122" t="s">
        <v>167</v>
      </c>
      <c r="G136" s="123" t="s">
        <v>474</v>
      </c>
      <c r="H136" s="124">
        <v>1047.139</v>
      </c>
      <c r="I136" s="125" t="s">
        <v>14</v>
      </c>
      <c r="J136" s="126"/>
      <c r="K136" s="127">
        <f>H136*J136</f>
        <v>0</v>
      </c>
      <c r="L136" s="128">
        <f>IF(D136="S",K136,"")</f>
      </c>
      <c r="M136" s="129">
        <f>IF(OR(D136="P",D136="U"),K136,"")</f>
        <v>0</v>
      </c>
      <c r="N136" s="129">
        <f>IF(D136="H",K136,"")</f>
      </c>
      <c r="O136" s="129">
        <f>IF(D136="V",K136,"")</f>
      </c>
      <c r="P136" s="130">
        <v>0.00024999999999999995</v>
      </c>
      <c r="Q136" s="130">
        <v>0</v>
      </c>
      <c r="R136" s="130">
        <v>0.03500000000002501</v>
      </c>
      <c r="S136" s="126">
        <v>3.9725000000028388</v>
      </c>
      <c r="T136" s="131">
        <v>15</v>
      </c>
      <c r="U136" s="132">
        <f>K136*(T136+100)/100</f>
        <v>0</v>
      </c>
      <c r="V136" s="133"/>
    </row>
    <row r="137" spans="1:22" s="50" customFormat="1" ht="10.5" customHeight="1" outlineLevel="3">
      <c r="A137" s="134"/>
      <c r="B137" s="135"/>
      <c r="C137" s="135"/>
      <c r="D137" s="135"/>
      <c r="E137" s="135"/>
      <c r="F137" s="135"/>
      <c r="G137" s="135" t="s">
        <v>379</v>
      </c>
      <c r="H137" s="136">
        <v>848.053</v>
      </c>
      <c r="I137" s="137"/>
      <c r="J137" s="135"/>
      <c r="K137" s="135"/>
      <c r="L137" s="138"/>
      <c r="M137" s="138"/>
      <c r="N137" s="138"/>
      <c r="O137" s="138"/>
      <c r="P137" s="138"/>
      <c r="Q137" s="138"/>
      <c r="R137" s="138"/>
      <c r="S137" s="138"/>
      <c r="T137" s="139"/>
      <c r="U137" s="139"/>
      <c r="V137" s="135"/>
    </row>
    <row r="138" spans="1:22" s="50" customFormat="1" ht="10.5" customHeight="1" outlineLevel="3">
      <c r="A138" s="134"/>
      <c r="B138" s="135"/>
      <c r="C138" s="135"/>
      <c r="D138" s="135"/>
      <c r="E138" s="135"/>
      <c r="F138" s="135"/>
      <c r="G138" s="135" t="s">
        <v>338</v>
      </c>
      <c r="H138" s="136">
        <v>199.086</v>
      </c>
      <c r="I138" s="137"/>
      <c r="J138" s="135"/>
      <c r="K138" s="135"/>
      <c r="L138" s="138"/>
      <c r="M138" s="138"/>
      <c r="N138" s="138"/>
      <c r="O138" s="138"/>
      <c r="P138" s="138"/>
      <c r="Q138" s="138"/>
      <c r="R138" s="138"/>
      <c r="S138" s="138"/>
      <c r="T138" s="139"/>
      <c r="U138" s="139"/>
      <c r="V138" s="135"/>
    </row>
    <row r="139" spans="1:22" ht="25.5" outlineLevel="2">
      <c r="A139" s="3"/>
      <c r="B139" s="93"/>
      <c r="C139" s="93"/>
      <c r="D139" s="120" t="s">
        <v>5</v>
      </c>
      <c r="E139" s="121">
        <v>18</v>
      </c>
      <c r="F139" s="122" t="s">
        <v>166</v>
      </c>
      <c r="G139" s="123" t="s">
        <v>515</v>
      </c>
      <c r="H139" s="124">
        <v>1047.139</v>
      </c>
      <c r="I139" s="125" t="s">
        <v>14</v>
      </c>
      <c r="J139" s="126"/>
      <c r="K139" s="127">
        <f>H139*J139</f>
        <v>0</v>
      </c>
      <c r="L139" s="128">
        <f>IF(D139="S",K139,"")</f>
      </c>
      <c r="M139" s="129">
        <f>IF(OR(D139="P",D139="U"),K139,"")</f>
        <v>0</v>
      </c>
      <c r="N139" s="129">
        <f>IF(D139="H",K139,"")</f>
      </c>
      <c r="O139" s="129">
        <f>IF(D139="V",K139,"")</f>
      </c>
      <c r="P139" s="130">
        <v>0.0032</v>
      </c>
      <c r="Q139" s="130">
        <v>0</v>
      </c>
      <c r="R139" s="130">
        <v>0.23000000000001816</v>
      </c>
      <c r="S139" s="126">
        <v>26.105000000002065</v>
      </c>
      <c r="T139" s="131">
        <v>15</v>
      </c>
      <c r="U139" s="132">
        <f>K139*(T139+100)/100</f>
        <v>0</v>
      </c>
      <c r="V139" s="133"/>
    </row>
    <row r="140" spans="1:22" s="109" customFormat="1" ht="11.25" outlineLevel="2">
      <c r="A140" s="103"/>
      <c r="B140" s="103"/>
      <c r="C140" s="103"/>
      <c r="D140" s="103"/>
      <c r="E140" s="103"/>
      <c r="F140" s="103"/>
      <c r="G140" s="104" t="s">
        <v>430</v>
      </c>
      <c r="H140" s="103"/>
      <c r="I140" s="105"/>
      <c r="J140" s="103"/>
      <c r="K140" s="103"/>
      <c r="L140" s="106"/>
      <c r="M140" s="106"/>
      <c r="N140" s="106"/>
      <c r="O140" s="106"/>
      <c r="P140" s="107"/>
      <c r="Q140" s="103"/>
      <c r="R140" s="103"/>
      <c r="S140" s="103"/>
      <c r="T140" s="108"/>
      <c r="U140" s="108"/>
      <c r="V140" s="103"/>
    </row>
    <row r="141" spans="1:22" ht="25.5" outlineLevel="2">
      <c r="A141" s="3"/>
      <c r="B141" s="93"/>
      <c r="C141" s="93"/>
      <c r="D141" s="120" t="s">
        <v>5</v>
      </c>
      <c r="E141" s="121">
        <v>19</v>
      </c>
      <c r="F141" s="122" t="s">
        <v>172</v>
      </c>
      <c r="G141" s="123" t="s">
        <v>503</v>
      </c>
      <c r="H141" s="124">
        <v>112.8</v>
      </c>
      <c r="I141" s="125" t="s">
        <v>9</v>
      </c>
      <c r="J141" s="126"/>
      <c r="K141" s="127">
        <f>H141*J141</f>
        <v>0</v>
      </c>
      <c r="L141" s="128">
        <f>IF(D141="S",K141,"")</f>
      </c>
      <c r="M141" s="129">
        <f>IF(OR(D141="P",D141="U"),K141,"")</f>
        <v>0</v>
      </c>
      <c r="N141" s="129">
        <f>IF(D141="H",K141,"")</f>
      </c>
      <c r="O141" s="129">
        <f>IF(D141="V",K141,"")</f>
      </c>
      <c r="P141" s="130">
        <v>8E-05</v>
      </c>
      <c r="Q141" s="130">
        <v>0</v>
      </c>
      <c r="R141" s="130">
        <v>0.021000000000009678</v>
      </c>
      <c r="S141" s="126">
        <v>2.6489000000012672</v>
      </c>
      <c r="T141" s="131">
        <v>15</v>
      </c>
      <c r="U141" s="132">
        <f>K141*(T141+100)/100</f>
        <v>0</v>
      </c>
      <c r="V141" s="133"/>
    </row>
    <row r="142" spans="1:22" s="50" customFormat="1" ht="10.5" customHeight="1" outlineLevel="3">
      <c r="A142" s="134"/>
      <c r="B142" s="135"/>
      <c r="C142" s="135"/>
      <c r="D142" s="135"/>
      <c r="E142" s="135"/>
      <c r="F142" s="135"/>
      <c r="G142" s="135" t="s">
        <v>85</v>
      </c>
      <c r="H142" s="136">
        <v>112.8</v>
      </c>
      <c r="I142" s="137"/>
      <c r="J142" s="135"/>
      <c r="K142" s="135"/>
      <c r="L142" s="138"/>
      <c r="M142" s="138"/>
      <c r="N142" s="138"/>
      <c r="O142" s="138"/>
      <c r="P142" s="138"/>
      <c r="Q142" s="138"/>
      <c r="R142" s="138"/>
      <c r="S142" s="138"/>
      <c r="T142" s="139"/>
      <c r="U142" s="139"/>
      <c r="V142" s="135"/>
    </row>
    <row r="143" spans="1:22" ht="25.5" outlineLevel="2">
      <c r="A143" s="3"/>
      <c r="B143" s="93"/>
      <c r="C143" s="93"/>
      <c r="D143" s="120" t="s">
        <v>5</v>
      </c>
      <c r="E143" s="121">
        <v>20</v>
      </c>
      <c r="F143" s="122" t="s">
        <v>168</v>
      </c>
      <c r="G143" s="123" t="s">
        <v>492</v>
      </c>
      <c r="H143" s="124">
        <v>135.174</v>
      </c>
      <c r="I143" s="125" t="s">
        <v>14</v>
      </c>
      <c r="J143" s="126"/>
      <c r="K143" s="127">
        <f>H143*J143</f>
        <v>0</v>
      </c>
      <c r="L143" s="128">
        <f>IF(D143="S",K143,"")</f>
      </c>
      <c r="M143" s="129">
        <f>IF(OR(D143="P",D143="U"),K143,"")</f>
        <v>0</v>
      </c>
      <c r="N143" s="129">
        <f>IF(D143="H",K143,"")</f>
      </c>
      <c r="O143" s="129">
        <f>IF(D143="V",K143,"")</f>
      </c>
      <c r="P143" s="130">
        <v>9.999999999999999E-05</v>
      </c>
      <c r="Q143" s="130">
        <v>0</v>
      </c>
      <c r="R143" s="130">
        <v>0.03500000000002501</v>
      </c>
      <c r="S143" s="126">
        <v>3.9725000000028388</v>
      </c>
      <c r="T143" s="131">
        <v>15</v>
      </c>
      <c r="U143" s="132">
        <f>K143*(T143+100)/100</f>
        <v>0</v>
      </c>
      <c r="V143" s="133"/>
    </row>
    <row r="144" spans="1:22" ht="12.75" outlineLevel="2">
      <c r="A144" s="3"/>
      <c r="B144" s="93"/>
      <c r="C144" s="93"/>
      <c r="D144" s="120" t="s">
        <v>5</v>
      </c>
      <c r="E144" s="121">
        <v>21</v>
      </c>
      <c r="F144" s="122" t="s">
        <v>171</v>
      </c>
      <c r="G144" s="123" t="s">
        <v>428</v>
      </c>
      <c r="H144" s="124">
        <v>135.1742</v>
      </c>
      <c r="I144" s="125" t="s">
        <v>14</v>
      </c>
      <c r="J144" s="126"/>
      <c r="K144" s="127">
        <f>H144*J144</f>
        <v>0</v>
      </c>
      <c r="L144" s="128">
        <f>IF(D144="S",K144,"")</f>
      </c>
      <c r="M144" s="129">
        <f>IF(OR(D144="P",D144="U"),K144,"")</f>
        <v>0</v>
      </c>
      <c r="N144" s="129">
        <f>IF(D144="H",K144,"")</f>
      </c>
      <c r="O144" s="129">
        <f>IF(D144="V",K144,"")</f>
      </c>
      <c r="P144" s="130">
        <v>0.0032</v>
      </c>
      <c r="Q144" s="130">
        <v>0</v>
      </c>
      <c r="R144" s="130">
        <v>0</v>
      </c>
      <c r="S144" s="126">
        <v>0</v>
      </c>
      <c r="T144" s="131">
        <v>15</v>
      </c>
      <c r="U144" s="132">
        <f>K144*(T144+100)/100</f>
        <v>0</v>
      </c>
      <c r="V144" s="133"/>
    </row>
    <row r="145" spans="1:22" s="50" customFormat="1" ht="10.5" customHeight="1" outlineLevel="3">
      <c r="A145" s="134"/>
      <c r="B145" s="135"/>
      <c r="C145" s="135"/>
      <c r="D145" s="135"/>
      <c r="E145" s="135"/>
      <c r="F145" s="135"/>
      <c r="G145" s="135" t="s">
        <v>270</v>
      </c>
      <c r="H145" s="136">
        <v>95.68</v>
      </c>
      <c r="I145" s="137"/>
      <c r="J145" s="135"/>
      <c r="K145" s="135"/>
      <c r="L145" s="138"/>
      <c r="M145" s="138"/>
      <c r="N145" s="138"/>
      <c r="O145" s="138"/>
      <c r="P145" s="138"/>
      <c r="Q145" s="138"/>
      <c r="R145" s="138"/>
      <c r="S145" s="138"/>
      <c r="T145" s="139"/>
      <c r="U145" s="139"/>
      <c r="V145" s="135"/>
    </row>
    <row r="146" spans="1:22" s="50" customFormat="1" ht="10.5" customHeight="1" outlineLevel="3">
      <c r="A146" s="134"/>
      <c r="B146" s="135"/>
      <c r="C146" s="135"/>
      <c r="D146" s="135"/>
      <c r="E146" s="135"/>
      <c r="F146" s="135"/>
      <c r="G146" s="135" t="s">
        <v>122</v>
      </c>
      <c r="H146" s="136">
        <v>16.77</v>
      </c>
      <c r="I146" s="137"/>
      <c r="J146" s="135"/>
      <c r="K146" s="135"/>
      <c r="L146" s="138"/>
      <c r="M146" s="138"/>
      <c r="N146" s="138"/>
      <c r="O146" s="138"/>
      <c r="P146" s="138"/>
      <c r="Q146" s="138"/>
      <c r="R146" s="138"/>
      <c r="S146" s="138"/>
      <c r="T146" s="139"/>
      <c r="U146" s="139"/>
      <c r="V146" s="135"/>
    </row>
    <row r="147" spans="1:22" s="50" customFormat="1" ht="10.5" customHeight="1" outlineLevel="3">
      <c r="A147" s="134"/>
      <c r="B147" s="135"/>
      <c r="C147" s="135"/>
      <c r="D147" s="135"/>
      <c r="E147" s="135"/>
      <c r="F147" s="135"/>
      <c r="G147" s="135" t="s">
        <v>67</v>
      </c>
      <c r="H147" s="136">
        <v>4.5</v>
      </c>
      <c r="I147" s="137"/>
      <c r="J147" s="135"/>
      <c r="K147" s="135"/>
      <c r="L147" s="138"/>
      <c r="M147" s="138"/>
      <c r="N147" s="138"/>
      <c r="O147" s="138"/>
      <c r="P147" s="138"/>
      <c r="Q147" s="138"/>
      <c r="R147" s="138"/>
      <c r="S147" s="138"/>
      <c r="T147" s="139"/>
      <c r="U147" s="139"/>
      <c r="V147" s="135"/>
    </row>
    <row r="148" spans="1:22" s="50" customFormat="1" ht="10.5" customHeight="1" outlineLevel="3">
      <c r="A148" s="134"/>
      <c r="B148" s="135"/>
      <c r="C148" s="135"/>
      <c r="D148" s="135"/>
      <c r="E148" s="135"/>
      <c r="F148" s="135"/>
      <c r="G148" s="135" t="s">
        <v>292</v>
      </c>
      <c r="H148" s="136">
        <v>-11.628</v>
      </c>
      <c r="I148" s="137"/>
      <c r="J148" s="135"/>
      <c r="K148" s="135"/>
      <c r="L148" s="138"/>
      <c r="M148" s="138"/>
      <c r="N148" s="138"/>
      <c r="O148" s="138"/>
      <c r="P148" s="138"/>
      <c r="Q148" s="138"/>
      <c r="R148" s="138"/>
      <c r="S148" s="138"/>
      <c r="T148" s="139"/>
      <c r="U148" s="139"/>
      <c r="V148" s="135"/>
    </row>
    <row r="149" spans="1:22" s="50" customFormat="1" ht="10.5" customHeight="1" outlineLevel="3">
      <c r="A149" s="134"/>
      <c r="B149" s="135"/>
      <c r="C149" s="135"/>
      <c r="D149" s="135"/>
      <c r="E149" s="135"/>
      <c r="F149" s="135"/>
      <c r="G149" s="135" t="s">
        <v>262</v>
      </c>
      <c r="H149" s="136">
        <v>-1.3452</v>
      </c>
      <c r="I149" s="137"/>
      <c r="J149" s="135"/>
      <c r="K149" s="135"/>
      <c r="L149" s="138"/>
      <c r="M149" s="138"/>
      <c r="N149" s="138"/>
      <c r="O149" s="138"/>
      <c r="P149" s="138"/>
      <c r="Q149" s="138"/>
      <c r="R149" s="138"/>
      <c r="S149" s="138"/>
      <c r="T149" s="139"/>
      <c r="U149" s="139"/>
      <c r="V149" s="135"/>
    </row>
    <row r="150" spans="1:22" s="50" customFormat="1" ht="10.5" customHeight="1" outlineLevel="3">
      <c r="A150" s="134"/>
      <c r="B150" s="135"/>
      <c r="C150" s="135"/>
      <c r="D150" s="135"/>
      <c r="E150" s="135"/>
      <c r="F150" s="135"/>
      <c r="G150" s="135" t="s">
        <v>321</v>
      </c>
      <c r="H150" s="136">
        <v>-1.6872</v>
      </c>
      <c r="I150" s="137"/>
      <c r="J150" s="135"/>
      <c r="K150" s="135"/>
      <c r="L150" s="138"/>
      <c r="M150" s="138"/>
      <c r="N150" s="138"/>
      <c r="O150" s="138"/>
      <c r="P150" s="138"/>
      <c r="Q150" s="138"/>
      <c r="R150" s="138"/>
      <c r="S150" s="138"/>
      <c r="T150" s="139"/>
      <c r="U150" s="139"/>
      <c r="V150" s="135"/>
    </row>
    <row r="151" spans="1:22" s="50" customFormat="1" ht="10.5" customHeight="1" outlineLevel="3">
      <c r="A151" s="134"/>
      <c r="B151" s="135"/>
      <c r="C151" s="135"/>
      <c r="D151" s="135"/>
      <c r="E151" s="135"/>
      <c r="F151" s="135"/>
      <c r="G151" s="135" t="s">
        <v>46</v>
      </c>
      <c r="H151" s="136">
        <v>-2</v>
      </c>
      <c r="I151" s="137"/>
      <c r="J151" s="135"/>
      <c r="K151" s="135"/>
      <c r="L151" s="138"/>
      <c r="M151" s="138"/>
      <c r="N151" s="138"/>
      <c r="O151" s="138"/>
      <c r="P151" s="138"/>
      <c r="Q151" s="138"/>
      <c r="R151" s="138"/>
      <c r="S151" s="138"/>
      <c r="T151" s="139"/>
      <c r="U151" s="139"/>
      <c r="V151" s="135"/>
    </row>
    <row r="152" spans="1:22" s="50" customFormat="1" ht="10.5" customHeight="1" outlineLevel="3">
      <c r="A152" s="134"/>
      <c r="B152" s="135"/>
      <c r="C152" s="135"/>
      <c r="D152" s="135"/>
      <c r="E152" s="135"/>
      <c r="F152" s="135"/>
      <c r="G152" s="135" t="s">
        <v>320</v>
      </c>
      <c r="H152" s="136">
        <v>-6.612</v>
      </c>
      <c r="I152" s="137"/>
      <c r="J152" s="135"/>
      <c r="K152" s="135"/>
      <c r="L152" s="138"/>
      <c r="M152" s="138"/>
      <c r="N152" s="138"/>
      <c r="O152" s="138"/>
      <c r="P152" s="138"/>
      <c r="Q152" s="138"/>
      <c r="R152" s="138"/>
      <c r="S152" s="138"/>
      <c r="T152" s="139"/>
      <c r="U152" s="139"/>
      <c r="V152" s="135"/>
    </row>
    <row r="153" spans="1:22" s="50" customFormat="1" ht="10.5" customHeight="1" outlineLevel="3">
      <c r="A153" s="134"/>
      <c r="B153" s="135"/>
      <c r="C153" s="135"/>
      <c r="D153" s="135"/>
      <c r="E153" s="135"/>
      <c r="F153" s="135"/>
      <c r="G153" s="135" t="s">
        <v>319</v>
      </c>
      <c r="H153" s="136">
        <v>-0.9918</v>
      </c>
      <c r="I153" s="137"/>
      <c r="J153" s="135"/>
      <c r="K153" s="135"/>
      <c r="L153" s="138"/>
      <c r="M153" s="138"/>
      <c r="N153" s="138"/>
      <c r="O153" s="138"/>
      <c r="P153" s="138"/>
      <c r="Q153" s="138"/>
      <c r="R153" s="138"/>
      <c r="S153" s="138"/>
      <c r="T153" s="139"/>
      <c r="U153" s="139"/>
      <c r="V153" s="135"/>
    </row>
    <row r="154" spans="1:22" s="50" customFormat="1" ht="10.5" customHeight="1" outlineLevel="3">
      <c r="A154" s="134"/>
      <c r="B154" s="135"/>
      <c r="C154" s="135"/>
      <c r="D154" s="135"/>
      <c r="E154" s="135"/>
      <c r="F154" s="135"/>
      <c r="G154" s="135" t="s">
        <v>334</v>
      </c>
      <c r="H154" s="136">
        <v>3.2832</v>
      </c>
      <c r="I154" s="137"/>
      <c r="J154" s="135"/>
      <c r="K154" s="135"/>
      <c r="L154" s="138"/>
      <c r="M154" s="138"/>
      <c r="N154" s="138"/>
      <c r="O154" s="138"/>
      <c r="P154" s="138"/>
      <c r="Q154" s="138"/>
      <c r="R154" s="138"/>
      <c r="S154" s="138"/>
      <c r="T154" s="139"/>
      <c r="U154" s="139"/>
      <c r="V154" s="135"/>
    </row>
    <row r="155" spans="1:22" s="50" customFormat="1" ht="10.5" customHeight="1" outlineLevel="3">
      <c r="A155" s="134"/>
      <c r="B155" s="135"/>
      <c r="C155" s="135"/>
      <c r="D155" s="135"/>
      <c r="E155" s="135"/>
      <c r="F155" s="135"/>
      <c r="G155" s="135" t="s">
        <v>299</v>
      </c>
      <c r="H155" s="136">
        <v>1.392</v>
      </c>
      <c r="I155" s="137"/>
      <c r="J155" s="135"/>
      <c r="K155" s="135"/>
      <c r="L155" s="138"/>
      <c r="M155" s="138"/>
      <c r="N155" s="138"/>
      <c r="O155" s="138"/>
      <c r="P155" s="138"/>
      <c r="Q155" s="138"/>
      <c r="R155" s="138"/>
      <c r="S155" s="138"/>
      <c r="T155" s="139"/>
      <c r="U155" s="139"/>
      <c r="V155" s="135"/>
    </row>
    <row r="156" spans="1:22" s="50" customFormat="1" ht="10.5" customHeight="1" outlineLevel="3">
      <c r="A156" s="134"/>
      <c r="B156" s="135"/>
      <c r="C156" s="135"/>
      <c r="D156" s="135"/>
      <c r="E156" s="135"/>
      <c r="F156" s="135"/>
      <c r="G156" s="135" t="s">
        <v>296</v>
      </c>
      <c r="H156" s="136">
        <v>0.2088</v>
      </c>
      <c r="I156" s="137"/>
      <c r="J156" s="135"/>
      <c r="K156" s="135"/>
      <c r="L156" s="138"/>
      <c r="M156" s="138"/>
      <c r="N156" s="138"/>
      <c r="O156" s="138"/>
      <c r="P156" s="138"/>
      <c r="Q156" s="138"/>
      <c r="R156" s="138"/>
      <c r="S156" s="138"/>
      <c r="T156" s="139"/>
      <c r="U156" s="139"/>
      <c r="V156" s="135"/>
    </row>
    <row r="157" spans="1:22" s="50" customFormat="1" ht="10.5" customHeight="1" outlineLevel="3">
      <c r="A157" s="134"/>
      <c r="B157" s="135"/>
      <c r="C157" s="135"/>
      <c r="D157" s="135"/>
      <c r="E157" s="135"/>
      <c r="F157" s="135"/>
      <c r="G157" s="135" t="s">
        <v>280</v>
      </c>
      <c r="H157" s="136">
        <v>2.448</v>
      </c>
      <c r="I157" s="137"/>
      <c r="J157" s="135"/>
      <c r="K157" s="135"/>
      <c r="L157" s="138"/>
      <c r="M157" s="138"/>
      <c r="N157" s="138"/>
      <c r="O157" s="138"/>
      <c r="P157" s="138"/>
      <c r="Q157" s="138"/>
      <c r="R157" s="138"/>
      <c r="S157" s="138"/>
      <c r="T157" s="139"/>
      <c r="U157" s="139"/>
      <c r="V157" s="135"/>
    </row>
    <row r="158" spans="1:22" s="50" customFormat="1" ht="10.5" customHeight="1" outlineLevel="3">
      <c r="A158" s="134"/>
      <c r="B158" s="135"/>
      <c r="C158" s="135"/>
      <c r="D158" s="135"/>
      <c r="E158" s="135"/>
      <c r="F158" s="135"/>
      <c r="G158" s="135" t="s">
        <v>300</v>
      </c>
      <c r="H158" s="136">
        <v>0.3552</v>
      </c>
      <c r="I158" s="137"/>
      <c r="J158" s="135"/>
      <c r="K158" s="135"/>
      <c r="L158" s="138"/>
      <c r="M158" s="138"/>
      <c r="N158" s="138"/>
      <c r="O158" s="138"/>
      <c r="P158" s="138"/>
      <c r="Q158" s="138"/>
      <c r="R158" s="138"/>
      <c r="S158" s="138"/>
      <c r="T158" s="139"/>
      <c r="U158" s="139"/>
      <c r="V158" s="135"/>
    </row>
    <row r="159" spans="1:22" s="50" customFormat="1" ht="10.5" customHeight="1" outlineLevel="3">
      <c r="A159" s="134"/>
      <c r="B159" s="135"/>
      <c r="C159" s="135"/>
      <c r="D159" s="135"/>
      <c r="E159" s="135"/>
      <c r="F159" s="135"/>
      <c r="G159" s="135" t="s">
        <v>157</v>
      </c>
      <c r="H159" s="136">
        <v>0.2832</v>
      </c>
      <c r="I159" s="137"/>
      <c r="J159" s="135"/>
      <c r="K159" s="135"/>
      <c r="L159" s="138"/>
      <c r="M159" s="138"/>
      <c r="N159" s="138"/>
      <c r="O159" s="138"/>
      <c r="P159" s="138"/>
      <c r="Q159" s="138"/>
      <c r="R159" s="138"/>
      <c r="S159" s="138"/>
      <c r="T159" s="139"/>
      <c r="U159" s="139"/>
      <c r="V159" s="135"/>
    </row>
    <row r="160" spans="1:22" s="50" customFormat="1" ht="10.5" customHeight="1" outlineLevel="3">
      <c r="A160" s="134"/>
      <c r="B160" s="135"/>
      <c r="C160" s="135"/>
      <c r="D160" s="135"/>
      <c r="E160" s="135"/>
      <c r="F160" s="135"/>
      <c r="G160" s="135" t="s">
        <v>94</v>
      </c>
      <c r="H160" s="136">
        <v>0.6</v>
      </c>
      <c r="I160" s="137"/>
      <c r="J160" s="135"/>
      <c r="K160" s="135"/>
      <c r="L160" s="138"/>
      <c r="M160" s="138"/>
      <c r="N160" s="138"/>
      <c r="O160" s="138"/>
      <c r="P160" s="138"/>
      <c r="Q160" s="138"/>
      <c r="R160" s="138"/>
      <c r="S160" s="138"/>
      <c r="T160" s="139"/>
      <c r="U160" s="139"/>
      <c r="V160" s="135"/>
    </row>
    <row r="161" spans="1:22" s="50" customFormat="1" ht="10.5" customHeight="1" outlineLevel="3">
      <c r="A161" s="134"/>
      <c r="B161" s="135"/>
      <c r="C161" s="135"/>
      <c r="D161" s="135"/>
      <c r="E161" s="135"/>
      <c r="F161" s="135"/>
      <c r="G161" s="135" t="s">
        <v>120</v>
      </c>
      <c r="H161" s="136">
        <v>16.9</v>
      </c>
      <c r="I161" s="137"/>
      <c r="J161" s="135"/>
      <c r="K161" s="135"/>
      <c r="L161" s="138"/>
      <c r="M161" s="138"/>
      <c r="N161" s="138"/>
      <c r="O161" s="138"/>
      <c r="P161" s="138"/>
      <c r="Q161" s="138"/>
      <c r="R161" s="138"/>
      <c r="S161" s="138"/>
      <c r="T161" s="139"/>
      <c r="U161" s="139"/>
      <c r="V161" s="135"/>
    </row>
    <row r="162" spans="1:22" s="50" customFormat="1" ht="10.5" customHeight="1" outlineLevel="3">
      <c r="A162" s="134"/>
      <c r="B162" s="135"/>
      <c r="C162" s="135"/>
      <c r="D162" s="135"/>
      <c r="E162" s="135"/>
      <c r="F162" s="135"/>
      <c r="G162" s="135" t="s">
        <v>105</v>
      </c>
      <c r="H162" s="136">
        <v>2.25</v>
      </c>
      <c r="I162" s="137"/>
      <c r="J162" s="135"/>
      <c r="K162" s="135"/>
      <c r="L162" s="138"/>
      <c r="M162" s="138"/>
      <c r="N162" s="138"/>
      <c r="O162" s="138"/>
      <c r="P162" s="138"/>
      <c r="Q162" s="138"/>
      <c r="R162" s="138"/>
      <c r="S162" s="138"/>
      <c r="T162" s="139"/>
      <c r="U162" s="139"/>
      <c r="V162" s="135"/>
    </row>
    <row r="163" spans="1:22" s="50" customFormat="1" ht="10.5" customHeight="1" outlineLevel="3">
      <c r="A163" s="134"/>
      <c r="B163" s="135"/>
      <c r="C163" s="135"/>
      <c r="D163" s="135"/>
      <c r="E163" s="135"/>
      <c r="F163" s="135"/>
      <c r="G163" s="135" t="s">
        <v>101</v>
      </c>
      <c r="H163" s="136">
        <v>0</v>
      </c>
      <c r="I163" s="137"/>
      <c r="J163" s="135"/>
      <c r="K163" s="135"/>
      <c r="L163" s="138"/>
      <c r="M163" s="138"/>
      <c r="N163" s="138"/>
      <c r="O163" s="138"/>
      <c r="P163" s="138"/>
      <c r="Q163" s="138"/>
      <c r="R163" s="138"/>
      <c r="S163" s="138"/>
      <c r="T163" s="139"/>
      <c r="U163" s="139"/>
      <c r="V163" s="135"/>
    </row>
    <row r="164" spans="1:22" s="50" customFormat="1" ht="10.5" customHeight="1" outlineLevel="3">
      <c r="A164" s="134"/>
      <c r="B164" s="135"/>
      <c r="C164" s="135"/>
      <c r="D164" s="135"/>
      <c r="E164" s="135"/>
      <c r="F164" s="135"/>
      <c r="G164" s="135" t="s">
        <v>151</v>
      </c>
      <c r="H164" s="136">
        <v>9.36</v>
      </c>
      <c r="I164" s="137"/>
      <c r="J164" s="135"/>
      <c r="K164" s="135"/>
      <c r="L164" s="138"/>
      <c r="M164" s="138"/>
      <c r="N164" s="138"/>
      <c r="O164" s="138"/>
      <c r="P164" s="138"/>
      <c r="Q164" s="138"/>
      <c r="R164" s="138"/>
      <c r="S164" s="138"/>
      <c r="T164" s="139"/>
      <c r="U164" s="139"/>
      <c r="V164" s="135"/>
    </row>
    <row r="165" spans="1:22" s="50" customFormat="1" ht="10.5" customHeight="1" outlineLevel="3">
      <c r="A165" s="134"/>
      <c r="B165" s="135"/>
      <c r="C165" s="135"/>
      <c r="D165" s="135"/>
      <c r="E165" s="135"/>
      <c r="F165" s="135"/>
      <c r="G165" s="135" t="s">
        <v>264</v>
      </c>
      <c r="H165" s="136">
        <v>1.768</v>
      </c>
      <c r="I165" s="137"/>
      <c r="J165" s="135"/>
      <c r="K165" s="135"/>
      <c r="L165" s="138"/>
      <c r="M165" s="138"/>
      <c r="N165" s="138"/>
      <c r="O165" s="138"/>
      <c r="P165" s="138"/>
      <c r="Q165" s="138"/>
      <c r="R165" s="138"/>
      <c r="S165" s="138"/>
      <c r="T165" s="139"/>
      <c r="U165" s="139"/>
      <c r="V165" s="135"/>
    </row>
    <row r="166" spans="1:22" s="50" customFormat="1" ht="10.5" customHeight="1" outlineLevel="3">
      <c r="A166" s="134"/>
      <c r="B166" s="135"/>
      <c r="C166" s="135"/>
      <c r="D166" s="135"/>
      <c r="E166" s="135"/>
      <c r="F166" s="135"/>
      <c r="G166" s="135" t="s">
        <v>144</v>
      </c>
      <c r="H166" s="136">
        <v>2.08</v>
      </c>
      <c r="I166" s="137"/>
      <c r="J166" s="135"/>
      <c r="K166" s="135"/>
      <c r="L166" s="138"/>
      <c r="M166" s="138"/>
      <c r="N166" s="138"/>
      <c r="O166" s="138"/>
      <c r="P166" s="138"/>
      <c r="Q166" s="138"/>
      <c r="R166" s="138"/>
      <c r="S166" s="138"/>
      <c r="T166" s="139"/>
      <c r="U166" s="139"/>
      <c r="V166" s="135"/>
    </row>
    <row r="167" spans="1:22" s="50" customFormat="1" ht="10.5" customHeight="1" outlineLevel="3">
      <c r="A167" s="134"/>
      <c r="B167" s="135"/>
      <c r="C167" s="135"/>
      <c r="D167" s="135"/>
      <c r="E167" s="135"/>
      <c r="F167" s="135"/>
      <c r="G167" s="135" t="s">
        <v>44</v>
      </c>
      <c r="H167" s="136">
        <v>0</v>
      </c>
      <c r="I167" s="137"/>
      <c r="J167" s="135"/>
      <c r="K167" s="135"/>
      <c r="L167" s="138"/>
      <c r="M167" s="138"/>
      <c r="N167" s="138"/>
      <c r="O167" s="138"/>
      <c r="P167" s="138"/>
      <c r="Q167" s="138"/>
      <c r="R167" s="138"/>
      <c r="S167" s="138"/>
      <c r="T167" s="139"/>
      <c r="U167" s="139"/>
      <c r="V167" s="135"/>
    </row>
    <row r="168" spans="1:22" s="50" customFormat="1" ht="10.5" customHeight="1" outlineLevel="3">
      <c r="A168" s="134"/>
      <c r="B168" s="135"/>
      <c r="C168" s="135"/>
      <c r="D168" s="135"/>
      <c r="E168" s="135"/>
      <c r="F168" s="135"/>
      <c r="G168" s="135" t="s">
        <v>143</v>
      </c>
      <c r="H168" s="136">
        <v>1.56</v>
      </c>
      <c r="I168" s="137"/>
      <c r="J168" s="135"/>
      <c r="K168" s="135"/>
      <c r="L168" s="138"/>
      <c r="M168" s="138"/>
      <c r="N168" s="138"/>
      <c r="O168" s="138"/>
      <c r="P168" s="138"/>
      <c r="Q168" s="138"/>
      <c r="R168" s="138"/>
      <c r="S168" s="138"/>
      <c r="T168" s="139"/>
      <c r="U168" s="139"/>
      <c r="V168" s="135"/>
    </row>
    <row r="169" spans="1:22" ht="12.75" outlineLevel="2">
      <c r="A169" s="3"/>
      <c r="B169" s="93"/>
      <c r="C169" s="93"/>
      <c r="D169" s="120" t="s">
        <v>5</v>
      </c>
      <c r="E169" s="121">
        <v>22</v>
      </c>
      <c r="F169" s="122" t="s">
        <v>186</v>
      </c>
      <c r="G169" s="123" t="s">
        <v>466</v>
      </c>
      <c r="H169" s="124">
        <v>249.2</v>
      </c>
      <c r="I169" s="125" t="s">
        <v>9</v>
      </c>
      <c r="J169" s="126"/>
      <c r="K169" s="127">
        <f>H169*J169</f>
        <v>0</v>
      </c>
      <c r="L169" s="128">
        <f>IF(D169="S",K169,"")</f>
      </c>
      <c r="M169" s="129">
        <f>IF(OR(D169="P",D169="U"),K169,"")</f>
        <v>0</v>
      </c>
      <c r="N169" s="129">
        <f>IF(D169="H",K169,"")</f>
      </c>
      <c r="O169" s="129">
        <f>IF(D169="V",K169,"")</f>
      </c>
      <c r="P169" s="130">
        <v>0.02079</v>
      </c>
      <c r="Q169" s="130">
        <v>0</v>
      </c>
      <c r="R169" s="130">
        <v>0.1500000000000057</v>
      </c>
      <c r="S169" s="126">
        <v>13.635000000000518</v>
      </c>
      <c r="T169" s="131">
        <v>15</v>
      </c>
      <c r="U169" s="132">
        <f>K169*(T169+100)/100</f>
        <v>0</v>
      </c>
      <c r="V169" s="133"/>
    </row>
    <row r="170" spans="1:22" s="50" customFormat="1" ht="10.5" customHeight="1" outlineLevel="3">
      <c r="A170" s="134"/>
      <c r="B170" s="135"/>
      <c r="C170" s="135"/>
      <c r="D170" s="135"/>
      <c r="E170" s="135"/>
      <c r="F170" s="135"/>
      <c r="G170" s="135"/>
      <c r="H170" s="136"/>
      <c r="I170" s="137"/>
      <c r="J170" s="135"/>
      <c r="K170" s="135"/>
      <c r="L170" s="138"/>
      <c r="M170" s="138"/>
      <c r="N170" s="138"/>
      <c r="O170" s="138"/>
      <c r="P170" s="138"/>
      <c r="Q170" s="138"/>
      <c r="R170" s="138"/>
      <c r="S170" s="138"/>
      <c r="T170" s="139"/>
      <c r="U170" s="139"/>
      <c r="V170" s="135"/>
    </row>
    <row r="171" spans="1:22" ht="12.75" outlineLevel="1">
      <c r="A171" s="3"/>
      <c r="B171" s="94"/>
      <c r="C171" s="95" t="s">
        <v>25</v>
      </c>
      <c r="D171" s="96" t="s">
        <v>4</v>
      </c>
      <c r="E171" s="97"/>
      <c r="F171" s="97" t="s">
        <v>38</v>
      </c>
      <c r="G171" s="98" t="s">
        <v>361</v>
      </c>
      <c r="H171" s="97"/>
      <c r="I171" s="96"/>
      <c r="J171" s="97"/>
      <c r="K171" s="99">
        <f>SUBTOTAL(9,K172:K173)</f>
        <v>0</v>
      </c>
      <c r="L171" s="100">
        <f>SUBTOTAL(9,L172:L173)</f>
        <v>0</v>
      </c>
      <c r="M171" s="100">
        <f>SUBTOTAL(9,M172:M173)</f>
        <v>0</v>
      </c>
      <c r="N171" s="100">
        <f>SUBTOTAL(9,N172:N173)</f>
        <v>0</v>
      </c>
      <c r="O171" s="100">
        <f>SUBTOTAL(9,O172:O173)</f>
        <v>0</v>
      </c>
      <c r="P171" s="101">
        <f>SUMPRODUCT(P172:P173,$H172:$H173)</f>
        <v>0</v>
      </c>
      <c r="Q171" s="101">
        <f>SUMPRODUCT(Q172:Q173,$H172:$H173)</f>
        <v>0</v>
      </c>
      <c r="R171" s="101">
        <f>SUMPRODUCT(R172:R173,$H172:$H173)</f>
        <v>0</v>
      </c>
      <c r="S171" s="100">
        <f>SUMPRODUCT(S172:S173,$H172:$H173)</f>
        <v>0</v>
      </c>
      <c r="T171" s="102">
        <f>SUMPRODUCT(T172:T173,$K172:$K173)/100</f>
        <v>0</v>
      </c>
      <c r="U171" s="102">
        <f>K171+T171</f>
        <v>0</v>
      </c>
      <c r="V171" s="93"/>
    </row>
    <row r="172" spans="1:22" ht="12.75" outlineLevel="2">
      <c r="A172" s="3"/>
      <c r="B172" s="110"/>
      <c r="C172" s="111"/>
      <c r="D172" s="112"/>
      <c r="E172" s="113" t="s">
        <v>415</v>
      </c>
      <c r="F172" s="114"/>
      <c r="G172" s="115"/>
      <c r="H172" s="114"/>
      <c r="I172" s="112"/>
      <c r="J172" s="114"/>
      <c r="K172" s="116"/>
      <c r="L172" s="117"/>
      <c r="M172" s="117"/>
      <c r="N172" s="117"/>
      <c r="O172" s="117"/>
      <c r="P172" s="118"/>
      <c r="Q172" s="118"/>
      <c r="R172" s="118"/>
      <c r="S172" s="118"/>
      <c r="T172" s="119"/>
      <c r="U172" s="119"/>
      <c r="V172" s="93"/>
    </row>
    <row r="173" spans="1:22" ht="12.75" outlineLevel="2">
      <c r="A173" s="3"/>
      <c r="B173" s="93"/>
      <c r="C173" s="93"/>
      <c r="D173" s="120" t="s">
        <v>5</v>
      </c>
      <c r="E173" s="121">
        <v>1</v>
      </c>
      <c r="F173" s="122" t="s">
        <v>218</v>
      </c>
      <c r="G173" s="123" t="s">
        <v>392</v>
      </c>
      <c r="H173" s="124">
        <v>6</v>
      </c>
      <c r="I173" s="125" t="s">
        <v>45</v>
      </c>
      <c r="J173" s="126"/>
      <c r="K173" s="127">
        <f>H173*J173</f>
        <v>0</v>
      </c>
      <c r="L173" s="128">
        <f>IF(D173="S",K173,"")</f>
      </c>
      <c r="M173" s="129">
        <f>IF(OR(D173="P",D173="U"),K173,"")</f>
        <v>0</v>
      </c>
      <c r="N173" s="129">
        <f>IF(D173="H",K173,"")</f>
      </c>
      <c r="O173" s="129">
        <f>IF(D173="V",K173,"")</f>
      </c>
      <c r="P173" s="130">
        <v>0</v>
      </c>
      <c r="Q173" s="130">
        <v>0</v>
      </c>
      <c r="R173" s="130">
        <v>0</v>
      </c>
      <c r="S173" s="126">
        <v>0</v>
      </c>
      <c r="T173" s="131">
        <v>15</v>
      </c>
      <c r="U173" s="132">
        <f>K173*(T173+100)/100</f>
        <v>0</v>
      </c>
      <c r="V173" s="133"/>
    </row>
    <row r="174" spans="1:22" ht="12.75" outlineLevel="1">
      <c r="A174" s="3"/>
      <c r="B174" s="94"/>
      <c r="C174" s="95" t="s">
        <v>26</v>
      </c>
      <c r="D174" s="96" t="s">
        <v>4</v>
      </c>
      <c r="E174" s="97"/>
      <c r="F174" s="97" t="s">
        <v>38</v>
      </c>
      <c r="G174" s="98" t="s">
        <v>372</v>
      </c>
      <c r="H174" s="97"/>
      <c r="I174" s="96"/>
      <c r="J174" s="97"/>
      <c r="K174" s="99">
        <f>SUBTOTAL(9,K175:K190)</f>
        <v>0</v>
      </c>
      <c r="L174" s="100">
        <f>SUBTOTAL(9,L175:L190)</f>
        <v>0</v>
      </c>
      <c r="M174" s="100">
        <f>SUBTOTAL(9,M175:M190)</f>
        <v>0</v>
      </c>
      <c r="N174" s="100">
        <f>SUBTOTAL(9,N175:N190)</f>
        <v>0</v>
      </c>
      <c r="O174" s="100">
        <f>SUBTOTAL(9,O175:O190)</f>
        <v>0</v>
      </c>
      <c r="P174" s="101">
        <f>SUMPRODUCT(P175:P190,$H175:$H190)</f>
        <v>3.0525617000000005</v>
      </c>
      <c r="Q174" s="101">
        <f>SUMPRODUCT(Q175:Q190,$H175:$H190)</f>
        <v>0</v>
      </c>
      <c r="R174" s="101">
        <f>SUMPRODUCT(R175:R190,$H175:$H190)</f>
        <v>845.9571499998008</v>
      </c>
      <c r="S174" s="100">
        <f>SUMPRODUCT(S175:S190,$H175:$H190)</f>
        <v>88044.2733099793</v>
      </c>
      <c r="T174" s="102">
        <f>SUMPRODUCT(T175:T190,$K175:$K190)/100</f>
        <v>0</v>
      </c>
      <c r="U174" s="102">
        <f>K174+T174</f>
        <v>0</v>
      </c>
      <c r="V174" s="93"/>
    </row>
    <row r="175" spans="1:22" ht="12.75" outlineLevel="2">
      <c r="A175" s="3"/>
      <c r="B175" s="110"/>
      <c r="C175" s="111"/>
      <c r="D175" s="112"/>
      <c r="E175" s="113" t="s">
        <v>415</v>
      </c>
      <c r="F175" s="114"/>
      <c r="G175" s="115"/>
      <c r="H175" s="114"/>
      <c r="I175" s="112"/>
      <c r="J175" s="114"/>
      <c r="K175" s="116"/>
      <c r="L175" s="117"/>
      <c r="M175" s="117"/>
      <c r="N175" s="117"/>
      <c r="O175" s="117"/>
      <c r="P175" s="118"/>
      <c r="Q175" s="118"/>
      <c r="R175" s="118"/>
      <c r="S175" s="118"/>
      <c r="T175" s="119"/>
      <c r="U175" s="119"/>
      <c r="V175" s="93"/>
    </row>
    <row r="176" spans="1:22" ht="12.75" outlineLevel="2">
      <c r="A176" s="3"/>
      <c r="B176" s="93"/>
      <c r="C176" s="93"/>
      <c r="D176" s="120" t="s">
        <v>5</v>
      </c>
      <c r="E176" s="121">
        <v>1</v>
      </c>
      <c r="F176" s="122" t="s">
        <v>223</v>
      </c>
      <c r="G176" s="123" t="s">
        <v>481</v>
      </c>
      <c r="H176" s="124">
        <v>1415.04</v>
      </c>
      <c r="I176" s="125" t="s">
        <v>14</v>
      </c>
      <c r="J176" s="126"/>
      <c r="K176" s="127">
        <f>H176*J176</f>
        <v>0</v>
      </c>
      <c r="L176" s="128">
        <f>IF(D176="S",K176,"")</f>
      </c>
      <c r="M176" s="129">
        <f>IF(OR(D176="P",D176="U"),K176,"")</f>
        <v>0</v>
      </c>
      <c r="N176" s="129">
        <f>IF(D176="H",K176,"")</f>
      </c>
      <c r="O176" s="129">
        <f>IF(D176="V",K176,"")</f>
      </c>
      <c r="P176" s="130">
        <v>0.002</v>
      </c>
      <c r="Q176" s="130">
        <v>0</v>
      </c>
      <c r="R176" s="130">
        <v>0.17000000000007276</v>
      </c>
      <c r="S176" s="126">
        <v>17.714000000007584</v>
      </c>
      <c r="T176" s="131">
        <v>15</v>
      </c>
      <c r="U176" s="132">
        <f>K176*(T176+100)/100</f>
        <v>0</v>
      </c>
      <c r="V176" s="133"/>
    </row>
    <row r="177" spans="1:22" s="50" customFormat="1" ht="10.5" customHeight="1" outlineLevel="3">
      <c r="A177" s="134"/>
      <c r="B177" s="135"/>
      <c r="C177" s="135"/>
      <c r="D177" s="135"/>
      <c r="E177" s="135"/>
      <c r="F177" s="135"/>
      <c r="G177" s="135" t="s">
        <v>164</v>
      </c>
      <c r="H177" s="136">
        <v>739.68</v>
      </c>
      <c r="I177" s="137"/>
      <c r="J177" s="135"/>
      <c r="K177" s="135"/>
      <c r="L177" s="138"/>
      <c r="M177" s="138"/>
      <c r="N177" s="138"/>
      <c r="O177" s="138"/>
      <c r="P177" s="138"/>
      <c r="Q177" s="138"/>
      <c r="R177" s="138"/>
      <c r="S177" s="138"/>
      <c r="T177" s="139"/>
      <c r="U177" s="139"/>
      <c r="V177" s="135"/>
    </row>
    <row r="178" spans="1:22" s="50" customFormat="1" ht="10.5" customHeight="1" outlineLevel="3">
      <c r="A178" s="134"/>
      <c r="B178" s="135"/>
      <c r="C178" s="135"/>
      <c r="D178" s="135"/>
      <c r="E178" s="135"/>
      <c r="F178" s="135"/>
      <c r="G178" s="135" t="s">
        <v>283</v>
      </c>
      <c r="H178" s="136">
        <v>293.46</v>
      </c>
      <c r="I178" s="137"/>
      <c r="J178" s="135"/>
      <c r="K178" s="135"/>
      <c r="L178" s="138"/>
      <c r="M178" s="138"/>
      <c r="N178" s="138"/>
      <c r="O178" s="138"/>
      <c r="P178" s="138"/>
      <c r="Q178" s="138"/>
      <c r="R178" s="138"/>
      <c r="S178" s="138"/>
      <c r="T178" s="139"/>
      <c r="U178" s="139"/>
      <c r="V178" s="135"/>
    </row>
    <row r="179" spans="1:22" s="50" customFormat="1" ht="10.5" customHeight="1" outlineLevel="3">
      <c r="A179" s="134"/>
      <c r="B179" s="135"/>
      <c r="C179" s="135"/>
      <c r="D179" s="135"/>
      <c r="E179" s="135"/>
      <c r="F179" s="135"/>
      <c r="G179" s="135" t="s">
        <v>133</v>
      </c>
      <c r="H179" s="136">
        <v>122.61</v>
      </c>
      <c r="I179" s="137"/>
      <c r="J179" s="135"/>
      <c r="K179" s="135"/>
      <c r="L179" s="138"/>
      <c r="M179" s="138"/>
      <c r="N179" s="138"/>
      <c r="O179" s="138"/>
      <c r="P179" s="138"/>
      <c r="Q179" s="138"/>
      <c r="R179" s="138"/>
      <c r="S179" s="138"/>
      <c r="T179" s="139"/>
      <c r="U179" s="139"/>
      <c r="V179" s="135"/>
    </row>
    <row r="180" spans="1:22" s="50" customFormat="1" ht="10.5" customHeight="1" outlineLevel="3">
      <c r="A180" s="134"/>
      <c r="B180" s="135"/>
      <c r="C180" s="135"/>
      <c r="D180" s="135"/>
      <c r="E180" s="135"/>
      <c r="F180" s="135"/>
      <c r="G180" s="135" t="s">
        <v>154</v>
      </c>
      <c r="H180" s="136">
        <v>259.29</v>
      </c>
      <c r="I180" s="137"/>
      <c r="J180" s="135"/>
      <c r="K180" s="135"/>
      <c r="L180" s="138"/>
      <c r="M180" s="138"/>
      <c r="N180" s="138"/>
      <c r="O180" s="138"/>
      <c r="P180" s="138"/>
      <c r="Q180" s="138"/>
      <c r="R180" s="138"/>
      <c r="S180" s="138"/>
      <c r="T180" s="139"/>
      <c r="U180" s="139"/>
      <c r="V180" s="135"/>
    </row>
    <row r="181" spans="1:22" ht="25.5" outlineLevel="2">
      <c r="A181" s="3"/>
      <c r="B181" s="93"/>
      <c r="C181" s="93"/>
      <c r="D181" s="120" t="s">
        <v>5</v>
      </c>
      <c r="E181" s="121">
        <v>2</v>
      </c>
      <c r="F181" s="122" t="s">
        <v>224</v>
      </c>
      <c r="G181" s="123" t="s">
        <v>511</v>
      </c>
      <c r="H181" s="124">
        <v>1415.04</v>
      </c>
      <c r="I181" s="125" t="s">
        <v>14</v>
      </c>
      <c r="J181" s="126"/>
      <c r="K181" s="127">
        <f>H181*J181</f>
        <v>0</v>
      </c>
      <c r="L181" s="128">
        <f>IF(D181="S",K181,"")</f>
      </c>
      <c r="M181" s="129">
        <f>IF(OR(D181="P",D181="U"),K181,"")</f>
        <v>0</v>
      </c>
      <c r="N181" s="129">
        <f>IF(D181="H",K181,"")</f>
      </c>
      <c r="O181" s="129">
        <f>IF(D181="V",K181,"")</f>
      </c>
      <c r="P181" s="130">
        <v>0</v>
      </c>
      <c r="Q181" s="130">
        <v>0</v>
      </c>
      <c r="R181" s="130">
        <v>0.007999999999995566</v>
      </c>
      <c r="S181" s="126">
        <v>0.8335999999995382</v>
      </c>
      <c r="T181" s="131">
        <v>15</v>
      </c>
      <c r="U181" s="132">
        <f>K181*(T181+100)/100</f>
        <v>0</v>
      </c>
      <c r="V181" s="133"/>
    </row>
    <row r="182" spans="1:22" s="109" customFormat="1" ht="11.25" outlineLevel="2">
      <c r="A182" s="103"/>
      <c r="B182" s="103"/>
      <c r="C182" s="103"/>
      <c r="D182" s="103"/>
      <c r="E182" s="103"/>
      <c r="F182" s="103"/>
      <c r="G182" s="104" t="s">
        <v>456</v>
      </c>
      <c r="H182" s="103"/>
      <c r="I182" s="105"/>
      <c r="J182" s="103"/>
      <c r="K182" s="103"/>
      <c r="L182" s="106"/>
      <c r="M182" s="106"/>
      <c r="N182" s="106"/>
      <c r="O182" s="106"/>
      <c r="P182" s="107"/>
      <c r="Q182" s="103"/>
      <c r="R182" s="103"/>
      <c r="S182" s="103"/>
      <c r="T182" s="108"/>
      <c r="U182" s="108"/>
      <c r="V182" s="103"/>
    </row>
    <row r="183" spans="1:22" ht="12.75" outlineLevel="2">
      <c r="A183" s="3"/>
      <c r="B183" s="93"/>
      <c r="C183" s="93"/>
      <c r="D183" s="120" t="s">
        <v>5</v>
      </c>
      <c r="E183" s="121">
        <v>3</v>
      </c>
      <c r="F183" s="122" t="s">
        <v>225</v>
      </c>
      <c r="G183" s="123" t="s">
        <v>483</v>
      </c>
      <c r="H183" s="124">
        <v>1415.04</v>
      </c>
      <c r="I183" s="125" t="s">
        <v>14</v>
      </c>
      <c r="J183" s="126"/>
      <c r="K183" s="127">
        <f>H183*J183</f>
        <v>0</v>
      </c>
      <c r="L183" s="128">
        <f>IF(D183="S",K183,"")</f>
      </c>
      <c r="M183" s="129">
        <f>IF(OR(D183="P",D183="U"),K183,"")</f>
        <v>0</v>
      </c>
      <c r="N183" s="129">
        <f>IF(D183="H",K183,"")</f>
      </c>
      <c r="O183" s="129">
        <f>IF(D183="V",K183,"")</f>
      </c>
      <c r="P183" s="130">
        <v>0</v>
      </c>
      <c r="Q183" s="130">
        <v>0</v>
      </c>
      <c r="R183" s="130">
        <v>0.12199999999995725</v>
      </c>
      <c r="S183" s="126">
        <v>12.712399999995545</v>
      </c>
      <c r="T183" s="131">
        <v>15</v>
      </c>
      <c r="U183" s="132">
        <f>K183*(T183+100)/100</f>
        <v>0</v>
      </c>
      <c r="V183" s="133"/>
    </row>
    <row r="184" spans="1:22" ht="12.75" outlineLevel="2">
      <c r="A184" s="3"/>
      <c r="B184" s="93"/>
      <c r="C184" s="93"/>
      <c r="D184" s="120" t="s">
        <v>5</v>
      </c>
      <c r="E184" s="121">
        <v>4</v>
      </c>
      <c r="F184" s="122" t="s">
        <v>227</v>
      </c>
      <c r="G184" s="123" t="s">
        <v>451</v>
      </c>
      <c r="H184" s="124">
        <v>1268.31</v>
      </c>
      <c r="I184" s="125" t="s">
        <v>14</v>
      </c>
      <c r="J184" s="126"/>
      <c r="K184" s="127">
        <f>H184*J184</f>
        <v>0</v>
      </c>
      <c r="L184" s="128">
        <f>IF(D184="S",K184,"")</f>
      </c>
      <c r="M184" s="129">
        <f>IF(OR(D184="P",D184="U"),K184,"")</f>
        <v>0</v>
      </c>
      <c r="N184" s="129">
        <f>IF(D184="H",K184,"")</f>
      </c>
      <c r="O184" s="129">
        <f>IF(D184="V",K184,"")</f>
      </c>
      <c r="P184" s="130">
        <v>7E-05</v>
      </c>
      <c r="Q184" s="130">
        <v>0</v>
      </c>
      <c r="R184" s="130">
        <v>0.3249999999998181</v>
      </c>
      <c r="S184" s="126">
        <v>33.864999999981045</v>
      </c>
      <c r="T184" s="131">
        <v>15</v>
      </c>
      <c r="U184" s="132">
        <f>K184*(T184+100)/100</f>
        <v>0</v>
      </c>
      <c r="V184" s="133"/>
    </row>
    <row r="185" spans="1:22" s="109" customFormat="1" ht="11.25" outlineLevel="2">
      <c r="A185" s="103"/>
      <c r="B185" s="103"/>
      <c r="C185" s="103"/>
      <c r="D185" s="103"/>
      <c r="E185" s="103"/>
      <c r="F185" s="103"/>
      <c r="G185" s="104" t="s">
        <v>468</v>
      </c>
      <c r="H185" s="103"/>
      <c r="I185" s="105"/>
      <c r="J185" s="103"/>
      <c r="K185" s="103"/>
      <c r="L185" s="106"/>
      <c r="M185" s="106"/>
      <c r="N185" s="106"/>
      <c r="O185" s="106"/>
      <c r="P185" s="107"/>
      <c r="Q185" s="103"/>
      <c r="R185" s="103"/>
      <c r="S185" s="103"/>
      <c r="T185" s="108"/>
      <c r="U185" s="108"/>
      <c r="V185" s="103"/>
    </row>
    <row r="186" spans="1:22" ht="12.75" outlineLevel="2">
      <c r="A186" s="3"/>
      <c r="B186" s="93"/>
      <c r="C186" s="93"/>
      <c r="D186" s="120" t="s">
        <v>5</v>
      </c>
      <c r="E186" s="121">
        <v>5</v>
      </c>
      <c r="F186" s="122" t="s">
        <v>228</v>
      </c>
      <c r="G186" s="123" t="s">
        <v>484</v>
      </c>
      <c r="H186" s="124">
        <v>19.1</v>
      </c>
      <c r="I186" s="125" t="s">
        <v>9</v>
      </c>
      <c r="J186" s="126"/>
      <c r="K186" s="127">
        <f>H186*J186</f>
        <v>0</v>
      </c>
      <c r="L186" s="128">
        <f>IF(D186="S",K186,"")</f>
      </c>
      <c r="M186" s="129">
        <f>IF(OR(D186="P",D186="U"),K186,"")</f>
        <v>0</v>
      </c>
      <c r="N186" s="129">
        <f>IF(D186="H",K186,"")</f>
      </c>
      <c r="O186" s="129">
        <f>IF(D186="V",K186,"")</f>
      </c>
      <c r="P186" s="130">
        <v>0.007</v>
      </c>
      <c r="Q186" s="130">
        <v>0</v>
      </c>
      <c r="R186" s="130">
        <v>0.2869999999998072</v>
      </c>
      <c r="S186" s="126">
        <v>26.662299999982086</v>
      </c>
      <c r="T186" s="131">
        <v>15</v>
      </c>
      <c r="U186" s="132">
        <f>K186*(T186+100)/100</f>
        <v>0</v>
      </c>
      <c r="V186" s="133"/>
    </row>
    <row r="187" spans="1:22" s="50" customFormat="1" ht="10.5" customHeight="1" outlineLevel="3">
      <c r="A187" s="134"/>
      <c r="B187" s="135"/>
      <c r="C187" s="135"/>
      <c r="D187" s="135"/>
      <c r="E187" s="135"/>
      <c r="F187" s="135"/>
      <c r="G187" s="135" t="s">
        <v>111</v>
      </c>
      <c r="H187" s="136">
        <v>19.1</v>
      </c>
      <c r="I187" s="137"/>
      <c r="J187" s="135"/>
      <c r="K187" s="135"/>
      <c r="L187" s="138"/>
      <c r="M187" s="138"/>
      <c r="N187" s="138"/>
      <c r="O187" s="138"/>
      <c r="P187" s="138"/>
      <c r="Q187" s="138"/>
      <c r="R187" s="138"/>
      <c r="S187" s="138"/>
      <c r="T187" s="139"/>
      <c r="U187" s="139"/>
      <c r="V187" s="135"/>
    </row>
    <row r="188" spans="1:22" ht="12.75" outlineLevel="2">
      <c r="A188" s="3"/>
      <c r="B188" s="93"/>
      <c r="C188" s="93"/>
      <c r="D188" s="120" t="s">
        <v>5</v>
      </c>
      <c r="E188" s="121">
        <v>6</v>
      </c>
      <c r="F188" s="122" t="s">
        <v>229</v>
      </c>
      <c r="G188" s="123" t="s">
        <v>487</v>
      </c>
      <c r="H188" s="124">
        <v>19.1</v>
      </c>
      <c r="I188" s="125" t="s">
        <v>9</v>
      </c>
      <c r="J188" s="126"/>
      <c r="K188" s="127">
        <f>H188*J188</f>
        <v>0</v>
      </c>
      <c r="L188" s="128">
        <f>IF(D188="S",K188,"")</f>
      </c>
      <c r="M188" s="129">
        <f>IF(OR(D188="P",D188="U"),K188,"")</f>
        <v>0</v>
      </c>
      <c r="N188" s="129">
        <f>IF(D188="H",K188,"")</f>
      </c>
      <c r="O188" s="129">
        <f>IF(D188="V",K188,"")</f>
      </c>
      <c r="P188" s="130">
        <v>0</v>
      </c>
      <c r="Q188" s="130">
        <v>0</v>
      </c>
      <c r="R188" s="130">
        <v>0.012000000000000455</v>
      </c>
      <c r="S188" s="126">
        <v>1.1148000000000422</v>
      </c>
      <c r="T188" s="131">
        <v>15</v>
      </c>
      <c r="U188" s="132">
        <f>K188*(T188+100)/100</f>
        <v>0</v>
      </c>
      <c r="V188" s="133"/>
    </row>
    <row r="189" spans="1:22" s="109" customFormat="1" ht="11.25" outlineLevel="2">
      <c r="A189" s="103"/>
      <c r="B189" s="103"/>
      <c r="C189" s="103"/>
      <c r="D189" s="103"/>
      <c r="E189" s="103"/>
      <c r="F189" s="103"/>
      <c r="G189" s="104" t="s">
        <v>456</v>
      </c>
      <c r="H189" s="103"/>
      <c r="I189" s="105"/>
      <c r="J189" s="103"/>
      <c r="K189" s="103"/>
      <c r="L189" s="106"/>
      <c r="M189" s="106"/>
      <c r="N189" s="106"/>
      <c r="O189" s="106"/>
      <c r="P189" s="107"/>
      <c r="Q189" s="103"/>
      <c r="R189" s="103"/>
      <c r="S189" s="103"/>
      <c r="T189" s="108"/>
      <c r="U189" s="108"/>
      <c r="V189" s="103"/>
    </row>
    <row r="190" spans="1:22" ht="12.75" outlineLevel="2">
      <c r="A190" s="3"/>
      <c r="B190" s="93"/>
      <c r="C190" s="93"/>
      <c r="D190" s="120" t="s">
        <v>5</v>
      </c>
      <c r="E190" s="121">
        <v>7</v>
      </c>
      <c r="F190" s="122" t="s">
        <v>230</v>
      </c>
      <c r="G190" s="123" t="s">
        <v>486</v>
      </c>
      <c r="H190" s="124">
        <v>19.1</v>
      </c>
      <c r="I190" s="125" t="s">
        <v>9</v>
      </c>
      <c r="J190" s="126"/>
      <c r="K190" s="127">
        <f>H190*J190</f>
        <v>0</v>
      </c>
      <c r="L190" s="128">
        <f>IF(D190="S",K190,"")</f>
      </c>
      <c r="M190" s="129">
        <f>IF(OR(D190="P",D190="U"),K190,"")</f>
        <v>0</v>
      </c>
      <c r="N190" s="129">
        <f>IF(D190="H",K190,"")</f>
      </c>
      <c r="O190" s="129">
        <f>IF(D190="V",K190,"")</f>
      </c>
      <c r="P190" s="130">
        <v>0</v>
      </c>
      <c r="Q190" s="130">
        <v>0</v>
      </c>
      <c r="R190" s="130">
        <v>0.1849999999999454</v>
      </c>
      <c r="S190" s="126">
        <v>17.18649999999493</v>
      </c>
      <c r="T190" s="131">
        <v>15</v>
      </c>
      <c r="U190" s="132">
        <f>K190*(T190+100)/100</f>
        <v>0</v>
      </c>
      <c r="V190" s="133"/>
    </row>
    <row r="191" spans="1:22" ht="12.75" outlineLevel="1">
      <c r="A191" s="3"/>
      <c r="B191" s="94"/>
      <c r="C191" s="95" t="s">
        <v>27</v>
      </c>
      <c r="D191" s="96" t="s">
        <v>4</v>
      </c>
      <c r="E191" s="97"/>
      <c r="F191" s="97" t="s">
        <v>38</v>
      </c>
      <c r="G191" s="98" t="s">
        <v>384</v>
      </c>
      <c r="H191" s="97"/>
      <c r="I191" s="96"/>
      <c r="J191" s="97"/>
      <c r="K191" s="99">
        <f>SUBTOTAL(9,K192:K209)</f>
        <v>0</v>
      </c>
      <c r="L191" s="100">
        <f>SUBTOTAL(9,L192:L209)</f>
        <v>0</v>
      </c>
      <c r="M191" s="100">
        <f>SUBTOTAL(9,M192:M209)</f>
        <v>0</v>
      </c>
      <c r="N191" s="100">
        <f>SUBTOTAL(9,N192:N209)</f>
        <v>0</v>
      </c>
      <c r="O191" s="100">
        <f>SUBTOTAL(9,O192:O209)</f>
        <v>0</v>
      </c>
      <c r="P191" s="101">
        <f>SUMPRODUCT(P192:P209,$H192:$H209)</f>
        <v>0.0037691860000000008</v>
      </c>
      <c r="Q191" s="101">
        <f>SUMPRODUCT(Q192:Q209,$H192:$H209)</f>
        <v>0</v>
      </c>
      <c r="R191" s="101">
        <f>SUMPRODUCT(R192:R209,$H192:$H209)</f>
        <v>56.49941800004142</v>
      </c>
      <c r="S191" s="100">
        <f>SUMPRODUCT(S192:S209,$H192:$H209)</f>
        <v>4563.05175220343</v>
      </c>
      <c r="T191" s="102">
        <f>SUMPRODUCT(T192:T209,$K192:$K209)/100</f>
        <v>0</v>
      </c>
      <c r="U191" s="102">
        <f>K191+T191</f>
        <v>0</v>
      </c>
      <c r="V191" s="93"/>
    </row>
    <row r="192" spans="1:22" ht="12.75" outlineLevel="2">
      <c r="A192" s="3"/>
      <c r="B192" s="110"/>
      <c r="C192" s="111"/>
      <c r="D192" s="112"/>
      <c r="E192" s="113" t="s">
        <v>415</v>
      </c>
      <c r="F192" s="114"/>
      <c r="G192" s="115"/>
      <c r="H192" s="114"/>
      <c r="I192" s="112"/>
      <c r="J192" s="114"/>
      <c r="K192" s="116"/>
      <c r="L192" s="117"/>
      <c r="M192" s="117"/>
      <c r="N192" s="117"/>
      <c r="O192" s="117"/>
      <c r="P192" s="118"/>
      <c r="Q192" s="118"/>
      <c r="R192" s="118"/>
      <c r="S192" s="118"/>
      <c r="T192" s="119"/>
      <c r="U192" s="119"/>
      <c r="V192" s="93"/>
    </row>
    <row r="193" spans="1:22" ht="12.75" outlineLevel="2">
      <c r="A193" s="3"/>
      <c r="B193" s="93"/>
      <c r="C193" s="93"/>
      <c r="D193" s="120" t="s">
        <v>5</v>
      </c>
      <c r="E193" s="121">
        <v>1</v>
      </c>
      <c r="F193" s="122" t="s">
        <v>231</v>
      </c>
      <c r="G193" s="123" t="s">
        <v>447</v>
      </c>
      <c r="H193" s="124">
        <v>376.9186</v>
      </c>
      <c r="I193" s="125" t="s">
        <v>14</v>
      </c>
      <c r="J193" s="126"/>
      <c r="K193" s="127">
        <f>H193*J193</f>
        <v>0</v>
      </c>
      <c r="L193" s="128">
        <f>IF(D193="S",K193,"")</f>
      </c>
      <c r="M193" s="129">
        <f>IF(OR(D193="P",D193="U"),K193,"")</f>
        <v>0</v>
      </c>
      <c r="N193" s="129">
        <f>IF(D193="H",K193,"")</f>
      </c>
      <c r="O193" s="129">
        <f>IF(D193="V",K193,"")</f>
      </c>
      <c r="P193" s="130">
        <v>1E-05</v>
      </c>
      <c r="Q193" s="130">
        <v>0</v>
      </c>
      <c r="R193" s="130">
        <v>0.13000000000010914</v>
      </c>
      <c r="S193" s="126">
        <v>10.777000000009048</v>
      </c>
      <c r="T193" s="131">
        <v>15</v>
      </c>
      <c r="U193" s="132">
        <f>K193*(T193+100)/100</f>
        <v>0</v>
      </c>
      <c r="V193" s="133"/>
    </row>
    <row r="194" spans="1:22" s="50" customFormat="1" ht="10.5" customHeight="1" outlineLevel="3">
      <c r="A194" s="134"/>
      <c r="B194" s="135"/>
      <c r="C194" s="135"/>
      <c r="D194" s="135"/>
      <c r="E194" s="135"/>
      <c r="F194" s="135"/>
      <c r="G194" s="135" t="s">
        <v>306</v>
      </c>
      <c r="H194" s="136">
        <v>22.5624</v>
      </c>
      <c r="I194" s="137"/>
      <c r="J194" s="135"/>
      <c r="K194" s="135"/>
      <c r="L194" s="138"/>
      <c r="M194" s="138"/>
      <c r="N194" s="138"/>
      <c r="O194" s="138"/>
      <c r="P194" s="138"/>
      <c r="Q194" s="138"/>
      <c r="R194" s="138"/>
      <c r="S194" s="138"/>
      <c r="T194" s="139"/>
      <c r="U194" s="139"/>
      <c r="V194" s="135"/>
    </row>
    <row r="195" spans="1:22" s="50" customFormat="1" ht="10.5" customHeight="1" outlineLevel="3">
      <c r="A195" s="134"/>
      <c r="B195" s="135"/>
      <c r="C195" s="135"/>
      <c r="D195" s="135"/>
      <c r="E195" s="135"/>
      <c r="F195" s="135"/>
      <c r="G195" s="135" t="s">
        <v>273</v>
      </c>
      <c r="H195" s="136">
        <v>14.22</v>
      </c>
      <c r="I195" s="137"/>
      <c r="J195" s="135"/>
      <c r="K195" s="135"/>
      <c r="L195" s="138"/>
      <c r="M195" s="138"/>
      <c r="N195" s="138"/>
      <c r="O195" s="138"/>
      <c r="P195" s="138"/>
      <c r="Q195" s="138"/>
      <c r="R195" s="138"/>
      <c r="S195" s="138"/>
      <c r="T195" s="139"/>
      <c r="U195" s="139"/>
      <c r="V195" s="135"/>
    </row>
    <row r="196" spans="1:22" s="50" customFormat="1" ht="10.5" customHeight="1" outlineLevel="3">
      <c r="A196" s="134"/>
      <c r="B196" s="135"/>
      <c r="C196" s="135"/>
      <c r="D196" s="135"/>
      <c r="E196" s="135"/>
      <c r="F196" s="135"/>
      <c r="G196" s="135" t="s">
        <v>279</v>
      </c>
      <c r="H196" s="136">
        <v>48.576</v>
      </c>
      <c r="I196" s="137"/>
      <c r="J196" s="135"/>
      <c r="K196" s="135"/>
      <c r="L196" s="138"/>
      <c r="M196" s="138"/>
      <c r="N196" s="138"/>
      <c r="O196" s="138"/>
      <c r="P196" s="138"/>
      <c r="Q196" s="138"/>
      <c r="R196" s="138"/>
      <c r="S196" s="138"/>
      <c r="T196" s="139"/>
      <c r="U196" s="139"/>
      <c r="V196" s="135"/>
    </row>
    <row r="197" spans="1:22" s="50" customFormat="1" ht="10.5" customHeight="1" outlineLevel="3">
      <c r="A197" s="134"/>
      <c r="B197" s="135"/>
      <c r="C197" s="135"/>
      <c r="D197" s="135"/>
      <c r="E197" s="135"/>
      <c r="F197" s="135"/>
      <c r="G197" s="135" t="s">
        <v>267</v>
      </c>
      <c r="H197" s="136">
        <v>5.256</v>
      </c>
      <c r="I197" s="137"/>
      <c r="J197" s="135"/>
      <c r="K197" s="135"/>
      <c r="L197" s="138"/>
      <c r="M197" s="138"/>
      <c r="N197" s="138"/>
      <c r="O197" s="138"/>
      <c r="P197" s="138"/>
      <c r="Q197" s="138"/>
      <c r="R197" s="138"/>
      <c r="S197" s="138"/>
      <c r="T197" s="139"/>
      <c r="U197" s="139"/>
      <c r="V197" s="135"/>
    </row>
    <row r="198" spans="1:22" s="50" customFormat="1" ht="10.5" customHeight="1" outlineLevel="3">
      <c r="A198" s="134"/>
      <c r="B198" s="135"/>
      <c r="C198" s="135"/>
      <c r="D198" s="135"/>
      <c r="E198" s="135"/>
      <c r="F198" s="135"/>
      <c r="G198" s="135" t="s">
        <v>2</v>
      </c>
      <c r="H198" s="136">
        <v>2</v>
      </c>
      <c r="I198" s="137"/>
      <c r="J198" s="135"/>
      <c r="K198" s="135"/>
      <c r="L198" s="138"/>
      <c r="M198" s="138"/>
      <c r="N198" s="138"/>
      <c r="O198" s="138"/>
      <c r="P198" s="138"/>
      <c r="Q198" s="138"/>
      <c r="R198" s="138"/>
      <c r="S198" s="138"/>
      <c r="T198" s="139"/>
      <c r="U198" s="139"/>
      <c r="V198" s="135"/>
    </row>
    <row r="199" spans="1:22" s="50" customFormat="1" ht="10.5" customHeight="1" outlineLevel="3">
      <c r="A199" s="134"/>
      <c r="B199" s="135"/>
      <c r="C199" s="135"/>
      <c r="D199" s="135"/>
      <c r="E199" s="135"/>
      <c r="F199" s="135"/>
      <c r="G199" s="135" t="s">
        <v>282</v>
      </c>
      <c r="H199" s="136">
        <v>11.628</v>
      </c>
      <c r="I199" s="137"/>
      <c r="J199" s="135"/>
      <c r="K199" s="135"/>
      <c r="L199" s="138"/>
      <c r="M199" s="138"/>
      <c r="N199" s="138"/>
      <c r="O199" s="138"/>
      <c r="P199" s="138"/>
      <c r="Q199" s="138"/>
      <c r="R199" s="138"/>
      <c r="S199" s="138"/>
      <c r="T199" s="139"/>
      <c r="U199" s="139"/>
      <c r="V199" s="135"/>
    </row>
    <row r="200" spans="1:22" s="50" customFormat="1" ht="10.5" customHeight="1" outlineLevel="3">
      <c r="A200" s="134"/>
      <c r="B200" s="135"/>
      <c r="C200" s="135"/>
      <c r="D200" s="135"/>
      <c r="E200" s="135"/>
      <c r="F200" s="135"/>
      <c r="G200" s="135" t="s">
        <v>295</v>
      </c>
      <c r="H200" s="136">
        <v>1.6872</v>
      </c>
      <c r="I200" s="137"/>
      <c r="J200" s="135"/>
      <c r="K200" s="135"/>
      <c r="L200" s="138"/>
      <c r="M200" s="138"/>
      <c r="N200" s="138"/>
      <c r="O200" s="138"/>
      <c r="P200" s="138"/>
      <c r="Q200" s="138"/>
      <c r="R200" s="138"/>
      <c r="S200" s="138"/>
      <c r="T200" s="139"/>
      <c r="U200" s="139"/>
      <c r="V200" s="135"/>
    </row>
    <row r="201" spans="1:22" s="50" customFormat="1" ht="10.5" customHeight="1" outlineLevel="3">
      <c r="A201" s="134"/>
      <c r="B201" s="135"/>
      <c r="C201" s="135"/>
      <c r="D201" s="135"/>
      <c r="E201" s="135"/>
      <c r="F201" s="135"/>
      <c r="G201" s="135" t="s">
        <v>158</v>
      </c>
      <c r="H201" s="136">
        <v>1.3452</v>
      </c>
      <c r="I201" s="137"/>
      <c r="J201" s="135"/>
      <c r="K201" s="135"/>
      <c r="L201" s="138"/>
      <c r="M201" s="138"/>
      <c r="N201" s="138"/>
      <c r="O201" s="138"/>
      <c r="P201" s="138"/>
      <c r="Q201" s="138"/>
      <c r="R201" s="138"/>
      <c r="S201" s="138"/>
      <c r="T201" s="139"/>
      <c r="U201" s="139"/>
      <c r="V201" s="135"/>
    </row>
    <row r="202" spans="1:22" s="50" customFormat="1" ht="10.5" customHeight="1" outlineLevel="3">
      <c r="A202" s="134"/>
      <c r="B202" s="135"/>
      <c r="C202" s="135"/>
      <c r="D202" s="135"/>
      <c r="E202" s="135"/>
      <c r="F202" s="135"/>
      <c r="G202" s="135" t="s">
        <v>277</v>
      </c>
      <c r="H202" s="136">
        <v>17.94</v>
      </c>
      <c r="I202" s="137"/>
      <c r="J202" s="135"/>
      <c r="K202" s="135"/>
      <c r="L202" s="138"/>
      <c r="M202" s="138"/>
      <c r="N202" s="138"/>
      <c r="O202" s="138"/>
      <c r="P202" s="138"/>
      <c r="Q202" s="138"/>
      <c r="R202" s="138"/>
      <c r="S202" s="138"/>
      <c r="T202" s="139"/>
      <c r="U202" s="139"/>
      <c r="V202" s="135"/>
    </row>
    <row r="203" spans="1:22" s="50" customFormat="1" ht="10.5" customHeight="1" outlineLevel="3">
      <c r="A203" s="134"/>
      <c r="B203" s="135"/>
      <c r="C203" s="135"/>
      <c r="D203" s="135"/>
      <c r="E203" s="135"/>
      <c r="F203" s="135"/>
      <c r="G203" s="135" t="s">
        <v>294</v>
      </c>
      <c r="H203" s="136">
        <v>6.612</v>
      </c>
      <c r="I203" s="137"/>
      <c r="J203" s="135"/>
      <c r="K203" s="135"/>
      <c r="L203" s="138"/>
      <c r="M203" s="138"/>
      <c r="N203" s="138"/>
      <c r="O203" s="138"/>
      <c r="P203" s="138"/>
      <c r="Q203" s="138"/>
      <c r="R203" s="138"/>
      <c r="S203" s="138"/>
      <c r="T203" s="139"/>
      <c r="U203" s="139"/>
      <c r="V203" s="135"/>
    </row>
    <row r="204" spans="1:22" s="50" customFormat="1" ht="10.5" customHeight="1" outlineLevel="3">
      <c r="A204" s="134"/>
      <c r="B204" s="135"/>
      <c r="C204" s="135"/>
      <c r="D204" s="135"/>
      <c r="E204" s="135"/>
      <c r="F204" s="135"/>
      <c r="G204" s="135" t="s">
        <v>297</v>
      </c>
      <c r="H204" s="136">
        <v>0.9918</v>
      </c>
      <c r="I204" s="137"/>
      <c r="J204" s="135"/>
      <c r="K204" s="135"/>
      <c r="L204" s="138"/>
      <c r="M204" s="138"/>
      <c r="N204" s="138"/>
      <c r="O204" s="138"/>
      <c r="P204" s="138"/>
      <c r="Q204" s="138"/>
      <c r="R204" s="138"/>
      <c r="S204" s="138"/>
      <c r="T204" s="139"/>
      <c r="U204" s="139"/>
      <c r="V204" s="135"/>
    </row>
    <row r="205" spans="1:22" s="50" customFormat="1" ht="10.5" customHeight="1" outlineLevel="3">
      <c r="A205" s="134"/>
      <c r="B205" s="135"/>
      <c r="C205" s="135"/>
      <c r="D205" s="135"/>
      <c r="E205" s="135"/>
      <c r="F205" s="135"/>
      <c r="G205" s="135" t="s">
        <v>304</v>
      </c>
      <c r="H205" s="136">
        <v>100.1</v>
      </c>
      <c r="I205" s="137"/>
      <c r="J205" s="135"/>
      <c r="K205" s="135"/>
      <c r="L205" s="138"/>
      <c r="M205" s="138"/>
      <c r="N205" s="138"/>
      <c r="O205" s="138"/>
      <c r="P205" s="138"/>
      <c r="Q205" s="138"/>
      <c r="R205" s="138"/>
      <c r="S205" s="138"/>
      <c r="T205" s="139"/>
      <c r="U205" s="139"/>
      <c r="V205" s="135"/>
    </row>
    <row r="206" spans="1:22" s="50" customFormat="1" ht="10.5" customHeight="1" outlineLevel="3">
      <c r="A206" s="134"/>
      <c r="B206" s="135"/>
      <c r="C206" s="135"/>
      <c r="D206" s="135"/>
      <c r="E206" s="135"/>
      <c r="F206" s="135"/>
      <c r="G206" s="135" t="s">
        <v>272</v>
      </c>
      <c r="H206" s="136">
        <v>144</v>
      </c>
      <c r="I206" s="137"/>
      <c r="J206" s="135"/>
      <c r="K206" s="135"/>
      <c r="L206" s="138"/>
      <c r="M206" s="138"/>
      <c r="N206" s="138"/>
      <c r="O206" s="138"/>
      <c r="P206" s="138"/>
      <c r="Q206" s="138"/>
      <c r="R206" s="138"/>
      <c r="S206" s="138"/>
      <c r="T206" s="139"/>
      <c r="U206" s="139"/>
      <c r="V206" s="135"/>
    </row>
    <row r="207" spans="1:22" ht="25.5" outlineLevel="2">
      <c r="A207" s="3"/>
      <c r="B207" s="93"/>
      <c r="C207" s="93"/>
      <c r="D207" s="120" t="s">
        <v>5</v>
      </c>
      <c r="E207" s="121">
        <v>2</v>
      </c>
      <c r="F207" s="122" t="s">
        <v>232</v>
      </c>
      <c r="G207" s="123" t="s">
        <v>493</v>
      </c>
      <c r="H207" s="124">
        <v>500</v>
      </c>
      <c r="I207" s="125" t="s">
        <v>14</v>
      </c>
      <c r="J207" s="126"/>
      <c r="K207" s="127">
        <f>H207*J207</f>
        <v>0</v>
      </c>
      <c r="L207" s="128">
        <f>IF(D207="S",K207,"")</f>
      </c>
      <c r="M207" s="129">
        <f>IF(OR(D207="P",D207="U"),K207,"")</f>
        <v>0</v>
      </c>
      <c r="N207" s="129">
        <f>IF(D207="H",K207,"")</f>
      </c>
      <c r="O207" s="129">
        <f>IF(D207="V",K207,"")</f>
      </c>
      <c r="P207" s="130">
        <v>0</v>
      </c>
      <c r="Q207" s="130">
        <v>0</v>
      </c>
      <c r="R207" s="130">
        <v>0.015000000000000568</v>
      </c>
      <c r="S207" s="126">
        <v>1.002000000000038</v>
      </c>
      <c r="T207" s="131">
        <v>15</v>
      </c>
      <c r="U207" s="132">
        <f>K207*(T207+100)/100</f>
        <v>0</v>
      </c>
      <c r="V207" s="133"/>
    </row>
    <row r="208" spans="1:22" ht="12.75" outlineLevel="2">
      <c r="A208" s="3"/>
      <c r="B208" s="93"/>
      <c r="C208" s="93"/>
      <c r="D208" s="120" t="s">
        <v>5</v>
      </c>
      <c r="E208" s="121">
        <v>3</v>
      </c>
      <c r="F208" s="122" t="s">
        <v>233</v>
      </c>
      <c r="G208" s="123" t="s">
        <v>437</v>
      </c>
      <c r="H208" s="124">
        <v>1</v>
      </c>
      <c r="I208" s="125" t="s">
        <v>45</v>
      </c>
      <c r="J208" s="126"/>
      <c r="K208" s="127">
        <f>H208*J208</f>
        <v>0</v>
      </c>
      <c r="L208" s="128">
        <f>IF(D208="S",K208,"")</f>
      </c>
      <c r="M208" s="129">
        <f>IF(OR(D208="P",D208="U"),K208,"")</f>
        <v>0</v>
      </c>
      <c r="N208" s="129">
        <f>IF(D208="H",K208,"")</f>
      </c>
      <c r="O208" s="129">
        <f>IF(D208="V",K208,"")</f>
      </c>
      <c r="P208" s="130">
        <v>0</v>
      </c>
      <c r="Q208" s="130">
        <v>0</v>
      </c>
      <c r="R208" s="130">
        <v>0</v>
      </c>
      <c r="S208" s="126">
        <v>0</v>
      </c>
      <c r="T208" s="131">
        <v>15</v>
      </c>
      <c r="U208" s="132">
        <f>K208*(T208+100)/100</f>
        <v>0</v>
      </c>
      <c r="V208" s="133"/>
    </row>
    <row r="209" spans="1:22" ht="12.75" outlineLevel="2">
      <c r="A209" s="3"/>
      <c r="B209" s="93"/>
      <c r="C209" s="93"/>
      <c r="D209" s="120" t="s">
        <v>5</v>
      </c>
      <c r="E209" s="121">
        <v>4</v>
      </c>
      <c r="F209" s="122" t="s">
        <v>234</v>
      </c>
      <c r="G209" s="123" t="s">
        <v>435</v>
      </c>
      <c r="H209" s="124">
        <v>4</v>
      </c>
      <c r="I209" s="125" t="s">
        <v>45</v>
      </c>
      <c r="J209" s="126"/>
      <c r="K209" s="127">
        <f>H209*J209</f>
        <v>0</v>
      </c>
      <c r="L209" s="128">
        <f>IF(D209="S",K209,"")</f>
      </c>
      <c r="M209" s="129">
        <f>IF(OR(D209="P",D209="U"),K209,"")</f>
        <v>0</v>
      </c>
      <c r="N209" s="129">
        <f>IF(D209="H",K209,"")</f>
      </c>
      <c r="O209" s="129">
        <f>IF(D209="V",K209,"")</f>
      </c>
      <c r="P209" s="130">
        <v>0</v>
      </c>
      <c r="Q209" s="130">
        <v>0</v>
      </c>
      <c r="R209" s="130">
        <v>0</v>
      </c>
      <c r="S209" s="126">
        <v>0</v>
      </c>
      <c r="T209" s="131">
        <v>15</v>
      </c>
      <c r="U209" s="132">
        <f>K209*(T209+100)/100</f>
        <v>0</v>
      </c>
      <c r="V209" s="133"/>
    </row>
    <row r="210" spans="1:22" ht="12.75" outlineLevel="1">
      <c r="A210" s="3"/>
      <c r="B210" s="94"/>
      <c r="C210" s="95" t="s">
        <v>28</v>
      </c>
      <c r="D210" s="96" t="s">
        <v>4</v>
      </c>
      <c r="E210" s="97"/>
      <c r="F210" s="97" t="s">
        <v>38</v>
      </c>
      <c r="G210" s="98" t="s">
        <v>387</v>
      </c>
      <c r="H210" s="97"/>
      <c r="I210" s="96"/>
      <c r="J210" s="97"/>
      <c r="K210" s="99">
        <f>SUBTOTAL(9,K211:K216)</f>
        <v>0</v>
      </c>
      <c r="L210" s="100">
        <f>SUBTOTAL(9,L211:L216)</f>
        <v>0</v>
      </c>
      <c r="M210" s="100">
        <f>SUBTOTAL(9,M211:M216)</f>
        <v>0</v>
      </c>
      <c r="N210" s="100">
        <f>SUBTOTAL(9,N211:N216)</f>
        <v>0</v>
      </c>
      <c r="O210" s="100">
        <f>SUBTOTAL(9,O211:O216)</f>
        <v>0</v>
      </c>
      <c r="P210" s="101">
        <f>SUMPRODUCT(P211:P216,$H211:$H216)</f>
        <v>0</v>
      </c>
      <c r="Q210" s="101">
        <f>SUMPRODUCT(Q211:Q216,$H211:$H216)</f>
        <v>8.48053</v>
      </c>
      <c r="R210" s="101">
        <f>SUMPRODUCT(R211:R216,$H211:$H216)</f>
        <v>46.55810970000779</v>
      </c>
      <c r="S210" s="100">
        <f>SUMPRODUCT(S211:S216,$H211:$H216)</f>
        <v>3792.7643929606757</v>
      </c>
      <c r="T210" s="102">
        <f>SUMPRODUCT(T211:T216,$K211:$K216)/100</f>
        <v>0</v>
      </c>
      <c r="U210" s="102">
        <f>K210+T210</f>
        <v>0</v>
      </c>
      <c r="V210" s="93"/>
    </row>
    <row r="211" spans="1:22" ht="12.75" outlineLevel="2">
      <c r="A211" s="3"/>
      <c r="B211" s="110"/>
      <c r="C211" s="111"/>
      <c r="D211" s="112"/>
      <c r="E211" s="113" t="s">
        <v>415</v>
      </c>
      <c r="F211" s="114"/>
      <c r="G211" s="115"/>
      <c r="H211" s="114"/>
      <c r="I211" s="112"/>
      <c r="J211" s="114"/>
      <c r="K211" s="116"/>
      <c r="L211" s="117"/>
      <c r="M211" s="117"/>
      <c r="N211" s="117"/>
      <c r="O211" s="117"/>
      <c r="P211" s="118"/>
      <c r="Q211" s="118"/>
      <c r="R211" s="118"/>
      <c r="S211" s="118"/>
      <c r="T211" s="119"/>
      <c r="U211" s="119"/>
      <c r="V211" s="93"/>
    </row>
    <row r="212" spans="1:22" ht="12.75" outlineLevel="2">
      <c r="A212" s="3"/>
      <c r="B212" s="93"/>
      <c r="C212" s="93"/>
      <c r="D212" s="120" t="s">
        <v>5</v>
      </c>
      <c r="E212" s="121">
        <v>1</v>
      </c>
      <c r="F212" s="122" t="s">
        <v>238</v>
      </c>
      <c r="G212" s="123" t="s">
        <v>464</v>
      </c>
      <c r="H212" s="124">
        <v>848.053</v>
      </c>
      <c r="I212" s="125" t="s">
        <v>14</v>
      </c>
      <c r="J212" s="126"/>
      <c r="K212" s="127">
        <f>H212*J212</f>
        <v>0</v>
      </c>
      <c r="L212" s="128">
        <f>IF(D212="S",K212,"")</f>
      </c>
      <c r="M212" s="129">
        <f>IF(OR(D212="P",D212="U"),K212,"")</f>
        <v>0</v>
      </c>
      <c r="N212" s="129">
        <f>IF(D212="H",K212,"")</f>
      </c>
      <c r="O212" s="129">
        <f>IF(D212="V",K212,"")</f>
      </c>
      <c r="P212" s="130">
        <v>0</v>
      </c>
      <c r="Q212" s="130">
        <v>0.01</v>
      </c>
      <c r="R212" s="130">
        <v>0.05000000000001137</v>
      </c>
      <c r="S212" s="126">
        <v>4.145000000000943</v>
      </c>
      <c r="T212" s="131">
        <v>15</v>
      </c>
      <c r="U212" s="132">
        <f>K212*(T212+100)/100</f>
        <v>0</v>
      </c>
      <c r="V212" s="133"/>
    </row>
    <row r="213" spans="1:22" s="50" customFormat="1" ht="10.5" customHeight="1" outlineLevel="3">
      <c r="A213" s="134"/>
      <c r="B213" s="135"/>
      <c r="C213" s="135"/>
      <c r="D213" s="135"/>
      <c r="E213" s="135"/>
      <c r="F213" s="135"/>
      <c r="G213" s="135" t="s">
        <v>379</v>
      </c>
      <c r="H213" s="136">
        <v>848.053</v>
      </c>
      <c r="I213" s="137"/>
      <c r="J213" s="135"/>
      <c r="K213" s="135"/>
      <c r="L213" s="138"/>
      <c r="M213" s="138"/>
      <c r="N213" s="138"/>
      <c r="O213" s="138"/>
      <c r="P213" s="138"/>
      <c r="Q213" s="138"/>
      <c r="R213" s="138"/>
      <c r="S213" s="138"/>
      <c r="T213" s="139"/>
      <c r="U213" s="139"/>
      <c r="V213" s="135"/>
    </row>
    <row r="214" spans="1:22" ht="12.75" outlineLevel="2">
      <c r="A214" s="3"/>
      <c r="B214" s="93"/>
      <c r="C214" s="93"/>
      <c r="D214" s="120" t="s">
        <v>7</v>
      </c>
      <c r="E214" s="121">
        <v>2</v>
      </c>
      <c r="F214" s="122" t="s">
        <v>242</v>
      </c>
      <c r="G214" s="123" t="s">
        <v>380</v>
      </c>
      <c r="H214" s="124">
        <v>8.48053</v>
      </c>
      <c r="I214" s="125" t="s">
        <v>10</v>
      </c>
      <c r="J214" s="126"/>
      <c r="K214" s="127">
        <f>H214*J214</f>
        <v>0</v>
      </c>
      <c r="L214" s="128">
        <f>IF(D214="S",K214,"")</f>
      </c>
      <c r="M214" s="129">
        <f>IF(OR(D214="P",D214="U"),K214,"")</f>
        <v>0</v>
      </c>
      <c r="N214" s="129">
        <f>IF(D214="H",K214,"")</f>
      </c>
      <c r="O214" s="129">
        <f>IF(D214="V",K214,"")</f>
      </c>
      <c r="P214" s="130">
        <v>0</v>
      </c>
      <c r="Q214" s="130">
        <v>0</v>
      </c>
      <c r="R214" s="130">
        <v>0.4899999999997817</v>
      </c>
      <c r="S214" s="126">
        <v>32.73199999998542</v>
      </c>
      <c r="T214" s="131">
        <v>15</v>
      </c>
      <c r="U214" s="132">
        <f>K214*(T214+100)/100</f>
        <v>0</v>
      </c>
      <c r="V214" s="133"/>
    </row>
    <row r="215" spans="1:22" ht="12.75" outlineLevel="2">
      <c r="A215" s="3"/>
      <c r="B215" s="93"/>
      <c r="C215" s="93"/>
      <c r="D215" s="120" t="s">
        <v>7</v>
      </c>
      <c r="E215" s="121">
        <v>3</v>
      </c>
      <c r="F215" s="122" t="s">
        <v>243</v>
      </c>
      <c r="G215" s="123" t="s">
        <v>386</v>
      </c>
      <c r="H215" s="124">
        <v>84.8053</v>
      </c>
      <c r="I215" s="125" t="s">
        <v>10</v>
      </c>
      <c r="J215" s="126"/>
      <c r="K215" s="127">
        <f>H215*J215</f>
        <v>0</v>
      </c>
      <c r="L215" s="128">
        <f>IF(D215="S",K215,"")</f>
      </c>
      <c r="M215" s="129">
        <f>IF(OR(D215="P",D215="U"),K215,"")</f>
        <v>0</v>
      </c>
      <c r="N215" s="129">
        <f>IF(D215="H",K215,"")</f>
      </c>
      <c r="O215" s="129">
        <f>IF(D215="V",K215,"")</f>
      </c>
      <c r="P215" s="130">
        <v>0</v>
      </c>
      <c r="Q215" s="130">
        <v>0</v>
      </c>
      <c r="R215" s="130">
        <v>0</v>
      </c>
      <c r="S215" s="126">
        <v>0</v>
      </c>
      <c r="T215" s="131">
        <v>15</v>
      </c>
      <c r="U215" s="132">
        <f>K215*(T215+100)/100</f>
        <v>0</v>
      </c>
      <c r="V215" s="133"/>
    </row>
    <row r="216" spans="1:22" ht="12.75" outlineLevel="2">
      <c r="A216" s="3"/>
      <c r="B216" s="93"/>
      <c r="C216" s="93"/>
      <c r="D216" s="120" t="s">
        <v>7</v>
      </c>
      <c r="E216" s="121">
        <v>4</v>
      </c>
      <c r="F216" s="122" t="s">
        <v>247</v>
      </c>
      <c r="G216" s="123" t="s">
        <v>368</v>
      </c>
      <c r="H216" s="124">
        <v>8.48053</v>
      </c>
      <c r="I216" s="125" t="s">
        <v>10</v>
      </c>
      <c r="J216" s="126"/>
      <c r="K216" s="127">
        <f>H216*J216</f>
        <v>0</v>
      </c>
      <c r="L216" s="128">
        <f>IF(D216="S",K216,"")</f>
      </c>
      <c r="M216" s="129">
        <f>IF(OR(D216="P",D216="U"),K216,"")</f>
        <v>0</v>
      </c>
      <c r="N216" s="129">
        <f>IF(D216="H",K216,"")</f>
      </c>
      <c r="O216" s="129">
        <f>IF(D216="V",K216,"")</f>
      </c>
      <c r="P216" s="130">
        <v>0</v>
      </c>
      <c r="Q216" s="130">
        <v>0</v>
      </c>
      <c r="R216" s="130">
        <v>0</v>
      </c>
      <c r="S216" s="126">
        <v>0</v>
      </c>
      <c r="T216" s="131">
        <v>15</v>
      </c>
      <c r="U216" s="132">
        <f>K216*(T216+100)/100</f>
        <v>0</v>
      </c>
      <c r="V216" s="133"/>
    </row>
    <row r="217" spans="1:22" ht="12.75" outlineLevel="1">
      <c r="A217" s="3"/>
      <c r="B217" s="94"/>
      <c r="C217" s="95" t="s">
        <v>29</v>
      </c>
      <c r="D217" s="96" t="s">
        <v>4</v>
      </c>
      <c r="E217" s="97"/>
      <c r="F217" s="97" t="s">
        <v>38</v>
      </c>
      <c r="G217" s="98" t="s">
        <v>315</v>
      </c>
      <c r="H217" s="97"/>
      <c r="I217" s="96"/>
      <c r="J217" s="97"/>
      <c r="K217" s="99">
        <f>SUBTOTAL(9,K218:K219)</f>
        <v>0</v>
      </c>
      <c r="L217" s="100">
        <f>SUBTOTAL(9,L218:L219)</f>
        <v>0</v>
      </c>
      <c r="M217" s="100">
        <f>SUBTOTAL(9,M218:M219)</f>
        <v>0</v>
      </c>
      <c r="N217" s="100">
        <f>SUBTOTAL(9,N218:N219)</f>
        <v>0</v>
      </c>
      <c r="O217" s="100">
        <f>SUBTOTAL(9,O218:O219)</f>
        <v>0</v>
      </c>
      <c r="P217" s="101">
        <f>SUMPRODUCT(P218:P219,$H218:$H219)</f>
        <v>0</v>
      </c>
      <c r="Q217" s="101">
        <f>SUMPRODUCT(Q218:Q219,$H218:$H219)</f>
        <v>0</v>
      </c>
      <c r="R217" s="101">
        <f>SUMPRODUCT(R218:R219,$H218:$H219)</f>
        <v>12.011726458321789</v>
      </c>
      <c r="S217" s="100">
        <f>SUMPRODUCT(S218:S219,$H218:$H219)</f>
        <v>1039.7267060183897</v>
      </c>
      <c r="T217" s="102">
        <f>SUMPRODUCT(T218:T219,$K218:$K219)/100</f>
        <v>0</v>
      </c>
      <c r="U217" s="102">
        <f>K217+T217</f>
        <v>0</v>
      </c>
      <c r="V217" s="93"/>
    </row>
    <row r="218" spans="1:22" ht="12.75" outlineLevel="2">
      <c r="A218" s="3"/>
      <c r="B218" s="110"/>
      <c r="C218" s="111"/>
      <c r="D218" s="112"/>
      <c r="E218" s="113" t="s">
        <v>415</v>
      </c>
      <c r="F218" s="114"/>
      <c r="G218" s="115"/>
      <c r="H218" s="114"/>
      <c r="I218" s="112"/>
      <c r="J218" s="114"/>
      <c r="K218" s="116"/>
      <c r="L218" s="117"/>
      <c r="M218" s="117"/>
      <c r="N218" s="117"/>
      <c r="O218" s="117"/>
      <c r="P218" s="118"/>
      <c r="Q218" s="118"/>
      <c r="R218" s="118"/>
      <c r="S218" s="118"/>
      <c r="T218" s="119"/>
      <c r="U218" s="119"/>
      <c r="V218" s="93"/>
    </row>
    <row r="219" spans="1:22" ht="12.75" outlineLevel="2">
      <c r="A219" s="3"/>
      <c r="B219" s="93"/>
      <c r="C219" s="93"/>
      <c r="D219" s="120" t="s">
        <v>7</v>
      </c>
      <c r="E219" s="121">
        <v>1</v>
      </c>
      <c r="F219" s="122" t="s">
        <v>248</v>
      </c>
      <c r="G219" s="123" t="s">
        <v>442</v>
      </c>
      <c r="H219" s="124">
        <v>37.89188157199895</v>
      </c>
      <c r="I219" s="125" t="s">
        <v>10</v>
      </c>
      <c r="J219" s="126"/>
      <c r="K219" s="127">
        <f>H219*J219</f>
        <v>0</v>
      </c>
      <c r="L219" s="128">
        <f>IF(D219="S",K219,"")</f>
      </c>
      <c r="M219" s="129">
        <f>IF(OR(D219="P",D219="U"),K219,"")</f>
        <v>0</v>
      </c>
      <c r="N219" s="129">
        <f>IF(D219="H",K219,"")</f>
      </c>
      <c r="O219" s="129">
        <f>IF(D219="V",K219,"")</f>
      </c>
      <c r="P219" s="130">
        <v>0</v>
      </c>
      <c r="Q219" s="130">
        <v>0</v>
      </c>
      <c r="R219" s="130">
        <v>0.31699999999995043</v>
      </c>
      <c r="S219" s="126">
        <v>27.43929999999575</v>
      </c>
      <c r="T219" s="131">
        <v>15</v>
      </c>
      <c r="U219" s="132">
        <f>K219*(T219+100)/100</f>
        <v>0</v>
      </c>
      <c r="V219" s="133"/>
    </row>
    <row r="220" spans="1:22" ht="12.75" outlineLevel="1">
      <c r="A220" s="3"/>
      <c r="B220" s="94"/>
      <c r="C220" s="95" t="s">
        <v>32</v>
      </c>
      <c r="D220" s="96" t="s">
        <v>4</v>
      </c>
      <c r="E220" s="97"/>
      <c r="F220" s="97" t="s">
        <v>42</v>
      </c>
      <c r="G220" s="98" t="s">
        <v>349</v>
      </c>
      <c r="H220" s="97"/>
      <c r="I220" s="96"/>
      <c r="J220" s="97"/>
      <c r="K220" s="99">
        <f>SUBTOTAL(9,K221:K250)</f>
        <v>0</v>
      </c>
      <c r="L220" s="100">
        <f>SUBTOTAL(9,L221:L250)</f>
        <v>0</v>
      </c>
      <c r="M220" s="100">
        <f>SUBTOTAL(9,M221:M250)</f>
        <v>0</v>
      </c>
      <c r="N220" s="100">
        <f>SUBTOTAL(9,N221:N250)</f>
        <v>0</v>
      </c>
      <c r="O220" s="100">
        <f>SUBTOTAL(9,O221:O250)</f>
        <v>0</v>
      </c>
      <c r="P220" s="101">
        <f>SUMPRODUCT(P221:P250,$H221:$H250)</f>
        <v>0.4596123999999999</v>
      </c>
      <c r="Q220" s="101">
        <f>SUMPRODUCT(Q221:Q250,$H221:$H250)</f>
        <v>0.6440976000000002</v>
      </c>
      <c r="R220" s="101">
        <f>SUMPRODUCT(R221:R250,$H221:$H250)</f>
        <v>132.83756254280507</v>
      </c>
      <c r="S220" s="100">
        <f>SUMPRODUCT(S221:S250,$H221:$H250)</f>
        <v>13293.769649936301</v>
      </c>
      <c r="T220" s="102">
        <f>SUMPRODUCT(T221:T250,$K221:$K250)/100</f>
        <v>0</v>
      </c>
      <c r="U220" s="102">
        <f>K220+T220</f>
        <v>0</v>
      </c>
      <c r="V220" s="93"/>
    </row>
    <row r="221" spans="1:22" ht="12.75" outlineLevel="2">
      <c r="A221" s="3"/>
      <c r="B221" s="110"/>
      <c r="C221" s="111"/>
      <c r="D221" s="112"/>
      <c r="E221" s="113" t="s">
        <v>415</v>
      </c>
      <c r="F221" s="114"/>
      <c r="G221" s="115"/>
      <c r="H221" s="114"/>
      <c r="I221" s="112"/>
      <c r="J221" s="114"/>
      <c r="K221" s="116"/>
      <c r="L221" s="117"/>
      <c r="M221" s="117"/>
      <c r="N221" s="117"/>
      <c r="O221" s="117"/>
      <c r="P221" s="118"/>
      <c r="Q221" s="118"/>
      <c r="R221" s="118"/>
      <c r="S221" s="118"/>
      <c r="T221" s="119"/>
      <c r="U221" s="119"/>
      <c r="V221" s="93"/>
    </row>
    <row r="222" spans="1:22" ht="12.75" outlineLevel="2">
      <c r="A222" s="3"/>
      <c r="B222" s="93"/>
      <c r="C222" s="93"/>
      <c r="D222" s="120" t="s">
        <v>5</v>
      </c>
      <c r="E222" s="121">
        <v>1</v>
      </c>
      <c r="F222" s="122" t="s">
        <v>204</v>
      </c>
      <c r="G222" s="123" t="s">
        <v>413</v>
      </c>
      <c r="H222" s="124">
        <v>86.5</v>
      </c>
      <c r="I222" s="125" t="s">
        <v>9</v>
      </c>
      <c r="J222" s="126"/>
      <c r="K222" s="127">
        <f>H222*J222</f>
        <v>0</v>
      </c>
      <c r="L222" s="128">
        <f>IF(D222="S",K222,"")</f>
      </c>
      <c r="M222" s="129">
        <f>IF(OR(D222="P",D222="U"),K222,"")</f>
        <v>0</v>
      </c>
      <c r="N222" s="129">
        <f>IF(D222="H",K222,"")</f>
      </c>
      <c r="O222" s="129">
        <f>IF(D222="V",K222,"")</f>
      </c>
      <c r="P222" s="130">
        <v>0.0028999999999999994</v>
      </c>
      <c r="Q222" s="130">
        <v>0</v>
      </c>
      <c r="R222" s="130">
        <v>0.29699999999985494</v>
      </c>
      <c r="S222" s="126">
        <v>30.265799999985262</v>
      </c>
      <c r="T222" s="131">
        <v>15</v>
      </c>
      <c r="U222" s="132">
        <f>K222*(T222+100)/100</f>
        <v>0</v>
      </c>
      <c r="V222" s="133"/>
    </row>
    <row r="223" spans="1:22" s="109" customFormat="1" ht="11.25" outlineLevel="2">
      <c r="A223" s="103"/>
      <c r="B223" s="103"/>
      <c r="C223" s="103"/>
      <c r="D223" s="103"/>
      <c r="E223" s="103"/>
      <c r="F223" s="103"/>
      <c r="G223" s="104" t="s">
        <v>431</v>
      </c>
      <c r="H223" s="103"/>
      <c r="I223" s="105"/>
      <c r="J223" s="103"/>
      <c r="K223" s="103"/>
      <c r="L223" s="106"/>
      <c r="M223" s="106"/>
      <c r="N223" s="106"/>
      <c r="O223" s="106"/>
      <c r="P223" s="107"/>
      <c r="Q223" s="103"/>
      <c r="R223" s="103"/>
      <c r="S223" s="103"/>
      <c r="T223" s="108"/>
      <c r="U223" s="108"/>
      <c r="V223" s="103"/>
    </row>
    <row r="224" spans="1:22" s="50" customFormat="1" ht="10.5" customHeight="1" outlineLevel="3">
      <c r="A224" s="134"/>
      <c r="B224" s="135"/>
      <c r="C224" s="135"/>
      <c r="D224" s="135"/>
      <c r="E224" s="135"/>
      <c r="F224" s="135"/>
      <c r="G224" s="135" t="s">
        <v>336</v>
      </c>
      <c r="H224" s="136">
        <v>86.5</v>
      </c>
      <c r="I224" s="137"/>
      <c r="J224" s="135"/>
      <c r="K224" s="135"/>
      <c r="L224" s="138"/>
      <c r="M224" s="138"/>
      <c r="N224" s="138"/>
      <c r="O224" s="138"/>
      <c r="P224" s="138"/>
      <c r="Q224" s="138"/>
      <c r="R224" s="138"/>
      <c r="S224" s="138"/>
      <c r="T224" s="139"/>
      <c r="U224" s="139"/>
      <c r="V224" s="135"/>
    </row>
    <row r="225" spans="1:22" ht="12.75" outlineLevel="2">
      <c r="A225" s="3"/>
      <c r="B225" s="93"/>
      <c r="C225" s="93"/>
      <c r="D225" s="120" t="s">
        <v>5</v>
      </c>
      <c r="E225" s="121">
        <v>2</v>
      </c>
      <c r="F225" s="122" t="s">
        <v>203</v>
      </c>
      <c r="G225" s="123" t="s">
        <v>426</v>
      </c>
      <c r="H225" s="124">
        <v>130</v>
      </c>
      <c r="I225" s="125" t="s">
        <v>45</v>
      </c>
      <c r="J225" s="126"/>
      <c r="K225" s="127">
        <f>H225*J225</f>
        <v>0</v>
      </c>
      <c r="L225" s="128">
        <f>IF(D225="S",K225,"")</f>
      </c>
      <c r="M225" s="129">
        <f>IF(OR(D225="P",D225="U"),K225,"")</f>
        <v>0</v>
      </c>
      <c r="N225" s="129">
        <f>IF(D225="H",K225,"")</f>
      </c>
      <c r="O225" s="129">
        <f>IF(D225="V",K225,"")</f>
      </c>
      <c r="P225" s="130">
        <v>0</v>
      </c>
      <c r="Q225" s="130">
        <v>0</v>
      </c>
      <c r="R225" s="130">
        <v>0</v>
      </c>
      <c r="S225" s="126">
        <v>0</v>
      </c>
      <c r="T225" s="131">
        <v>15</v>
      </c>
      <c r="U225" s="132">
        <f>K225*(T225+100)/100</f>
        <v>0</v>
      </c>
      <c r="V225" s="133"/>
    </row>
    <row r="226" spans="1:22" s="50" customFormat="1" ht="10.5" customHeight="1" outlineLevel="3">
      <c r="A226" s="134"/>
      <c r="B226" s="135"/>
      <c r="C226" s="135"/>
      <c r="D226" s="135"/>
      <c r="E226" s="135"/>
      <c r="F226" s="135"/>
      <c r="G226" s="135" t="s">
        <v>58</v>
      </c>
      <c r="H226" s="136">
        <v>0</v>
      </c>
      <c r="I226" s="137"/>
      <c r="J226" s="135"/>
      <c r="K226" s="135"/>
      <c r="L226" s="138"/>
      <c r="M226" s="138"/>
      <c r="N226" s="138"/>
      <c r="O226" s="138"/>
      <c r="P226" s="138"/>
      <c r="Q226" s="138"/>
      <c r="R226" s="138"/>
      <c r="S226" s="138"/>
      <c r="T226" s="139"/>
      <c r="U226" s="139"/>
      <c r="V226" s="135"/>
    </row>
    <row r="227" spans="1:22" s="50" customFormat="1" ht="10.5" customHeight="1" outlineLevel="3">
      <c r="A227" s="134"/>
      <c r="B227" s="135"/>
      <c r="C227" s="135"/>
      <c r="D227" s="135"/>
      <c r="E227" s="135"/>
      <c r="F227" s="135"/>
      <c r="G227" s="135" t="s">
        <v>48</v>
      </c>
      <c r="H227" s="136">
        <v>72</v>
      </c>
      <c r="I227" s="137"/>
      <c r="J227" s="135"/>
      <c r="K227" s="135"/>
      <c r="L227" s="138"/>
      <c r="M227" s="138"/>
      <c r="N227" s="138"/>
      <c r="O227" s="138"/>
      <c r="P227" s="138"/>
      <c r="Q227" s="138"/>
      <c r="R227" s="138"/>
      <c r="S227" s="138"/>
      <c r="T227" s="139"/>
      <c r="U227" s="139"/>
      <c r="V227" s="135"/>
    </row>
    <row r="228" spans="1:22" s="50" customFormat="1" ht="10.5" customHeight="1" outlineLevel="3">
      <c r="A228" s="134"/>
      <c r="B228" s="135"/>
      <c r="C228" s="135"/>
      <c r="D228" s="135"/>
      <c r="E228" s="135"/>
      <c r="F228" s="135"/>
      <c r="G228" s="135" t="s">
        <v>333</v>
      </c>
      <c r="H228" s="136">
        <v>0</v>
      </c>
      <c r="I228" s="137"/>
      <c r="J228" s="135"/>
      <c r="K228" s="135"/>
      <c r="L228" s="138"/>
      <c r="M228" s="138"/>
      <c r="N228" s="138"/>
      <c r="O228" s="138"/>
      <c r="P228" s="138"/>
      <c r="Q228" s="138"/>
      <c r="R228" s="138"/>
      <c r="S228" s="138"/>
      <c r="T228" s="139"/>
      <c r="U228" s="139"/>
      <c r="V228" s="135"/>
    </row>
    <row r="229" spans="1:22" s="50" customFormat="1" ht="10.5" customHeight="1" outlineLevel="3">
      <c r="A229" s="134"/>
      <c r="B229" s="135"/>
      <c r="C229" s="135"/>
      <c r="D229" s="135"/>
      <c r="E229" s="135"/>
      <c r="F229" s="135"/>
      <c r="G229" s="135" t="s">
        <v>66</v>
      </c>
      <c r="H229" s="136">
        <v>58</v>
      </c>
      <c r="I229" s="137"/>
      <c r="J229" s="135"/>
      <c r="K229" s="135"/>
      <c r="L229" s="138"/>
      <c r="M229" s="138"/>
      <c r="N229" s="138"/>
      <c r="O229" s="138"/>
      <c r="P229" s="138"/>
      <c r="Q229" s="138"/>
      <c r="R229" s="138"/>
      <c r="S229" s="138"/>
      <c r="T229" s="139"/>
      <c r="U229" s="139"/>
      <c r="V229" s="135"/>
    </row>
    <row r="230" spans="1:22" ht="12.75" outlineLevel="2">
      <c r="A230" s="3"/>
      <c r="B230" s="93"/>
      <c r="C230" s="93"/>
      <c r="D230" s="120" t="s">
        <v>5</v>
      </c>
      <c r="E230" s="121">
        <v>3</v>
      </c>
      <c r="F230" s="122" t="s">
        <v>202</v>
      </c>
      <c r="G230" s="123" t="s">
        <v>441</v>
      </c>
      <c r="H230" s="124">
        <v>223.2</v>
      </c>
      <c r="I230" s="125" t="s">
        <v>9</v>
      </c>
      <c r="J230" s="126"/>
      <c r="K230" s="127">
        <f>H230*J230</f>
        <v>0</v>
      </c>
      <c r="L230" s="128">
        <f>IF(D230="S",K230,"")</f>
      </c>
      <c r="M230" s="129">
        <f>IF(OR(D230="P",D230="U"),K230,"")</f>
        <v>0</v>
      </c>
      <c r="N230" s="129">
        <f>IF(D230="H",K230,"")</f>
      </c>
      <c r="O230" s="129">
        <f>IF(D230="V",K230,"")</f>
      </c>
      <c r="P230" s="130">
        <v>0</v>
      </c>
      <c r="Q230" s="130">
        <v>0.0028700000000000006</v>
      </c>
      <c r="R230" s="130">
        <v>0.09000000000003183</v>
      </c>
      <c r="S230" s="126">
        <v>9.378000000003317</v>
      </c>
      <c r="T230" s="131">
        <v>15</v>
      </c>
      <c r="U230" s="132">
        <f>K230*(T230+100)/100</f>
        <v>0</v>
      </c>
      <c r="V230" s="133"/>
    </row>
    <row r="231" spans="1:22" s="50" customFormat="1" ht="10.5" customHeight="1" outlineLevel="3">
      <c r="A231" s="134"/>
      <c r="B231" s="135"/>
      <c r="C231" s="135"/>
      <c r="D231" s="135"/>
      <c r="E231" s="135"/>
      <c r="F231" s="135"/>
      <c r="G231" s="135" t="s">
        <v>127</v>
      </c>
      <c r="H231" s="136">
        <v>223.2</v>
      </c>
      <c r="I231" s="137"/>
      <c r="J231" s="135"/>
      <c r="K231" s="135"/>
      <c r="L231" s="138"/>
      <c r="M231" s="138"/>
      <c r="N231" s="138"/>
      <c r="O231" s="138"/>
      <c r="P231" s="138"/>
      <c r="Q231" s="138"/>
      <c r="R231" s="138"/>
      <c r="S231" s="138"/>
      <c r="T231" s="139"/>
      <c r="U231" s="139"/>
      <c r="V231" s="135"/>
    </row>
    <row r="232" spans="1:22" ht="12.75" outlineLevel="2">
      <c r="A232" s="3"/>
      <c r="B232" s="93"/>
      <c r="C232" s="93"/>
      <c r="D232" s="120" t="s">
        <v>5</v>
      </c>
      <c r="E232" s="121">
        <v>4</v>
      </c>
      <c r="F232" s="122" t="s">
        <v>200</v>
      </c>
      <c r="G232" s="123" t="s">
        <v>477</v>
      </c>
      <c r="H232" s="124">
        <v>90</v>
      </c>
      <c r="I232" s="125" t="s">
        <v>9</v>
      </c>
      <c r="J232" s="126"/>
      <c r="K232" s="127">
        <f>H232*J232</f>
        <v>0</v>
      </c>
      <c r="L232" s="128">
        <f>IF(D232="S",K232,"")</f>
      </c>
      <c r="M232" s="129">
        <f>IF(OR(D232="P",D232="U"),K232,"")</f>
        <v>0</v>
      </c>
      <c r="N232" s="129">
        <f>IF(D232="H",K232,"")</f>
      </c>
      <c r="O232" s="129">
        <f>IF(D232="V",K232,"")</f>
      </c>
      <c r="P232" s="130">
        <v>0.00064</v>
      </c>
      <c r="Q232" s="130">
        <v>0</v>
      </c>
      <c r="R232" s="130">
        <v>0.31300000000010186</v>
      </c>
      <c r="S232" s="126">
        <v>30.974500000010657</v>
      </c>
      <c r="T232" s="131">
        <v>15</v>
      </c>
      <c r="U232" s="132">
        <f>K232*(T232+100)/100</f>
        <v>0</v>
      </c>
      <c r="V232" s="133"/>
    </row>
    <row r="233" spans="1:22" s="50" customFormat="1" ht="10.5" customHeight="1" outlineLevel="3">
      <c r="A233" s="134"/>
      <c r="B233" s="135"/>
      <c r="C233" s="135"/>
      <c r="D233" s="135"/>
      <c r="E233" s="135"/>
      <c r="F233" s="135"/>
      <c r="G233" s="135" t="s">
        <v>398</v>
      </c>
      <c r="H233" s="136">
        <v>0</v>
      </c>
      <c r="I233" s="137"/>
      <c r="J233" s="135"/>
      <c r="K233" s="135"/>
      <c r="L233" s="138"/>
      <c r="M233" s="138"/>
      <c r="N233" s="138"/>
      <c r="O233" s="138"/>
      <c r="P233" s="138"/>
      <c r="Q233" s="138"/>
      <c r="R233" s="138"/>
      <c r="S233" s="138"/>
      <c r="T233" s="139"/>
      <c r="U233" s="139"/>
      <c r="V233" s="135"/>
    </row>
    <row r="234" spans="1:22" s="50" customFormat="1" ht="10.5" customHeight="1" outlineLevel="3">
      <c r="A234" s="134"/>
      <c r="B234" s="135"/>
      <c r="C234" s="135"/>
      <c r="D234" s="135"/>
      <c r="E234" s="135"/>
      <c r="F234" s="135"/>
      <c r="G234" s="135" t="s">
        <v>81</v>
      </c>
      <c r="H234" s="136">
        <v>90</v>
      </c>
      <c r="I234" s="137"/>
      <c r="J234" s="135"/>
      <c r="K234" s="135"/>
      <c r="L234" s="138"/>
      <c r="M234" s="138"/>
      <c r="N234" s="138"/>
      <c r="O234" s="138"/>
      <c r="P234" s="138"/>
      <c r="Q234" s="138"/>
      <c r="R234" s="138"/>
      <c r="S234" s="138"/>
      <c r="T234" s="139"/>
      <c r="U234" s="139"/>
      <c r="V234" s="135"/>
    </row>
    <row r="235" spans="1:22" s="50" customFormat="1" ht="10.5" customHeight="1" outlineLevel="3">
      <c r="A235" s="134"/>
      <c r="B235" s="135"/>
      <c r="C235" s="135"/>
      <c r="D235" s="135"/>
      <c r="E235" s="135"/>
      <c r="F235" s="135"/>
      <c r="G235" s="135"/>
      <c r="H235" s="136"/>
      <c r="I235" s="137"/>
      <c r="J235" s="135"/>
      <c r="K235" s="135"/>
      <c r="L235" s="138"/>
      <c r="M235" s="138"/>
      <c r="N235" s="138"/>
      <c r="O235" s="138"/>
      <c r="P235" s="138"/>
      <c r="Q235" s="138"/>
      <c r="R235" s="138"/>
      <c r="S235" s="138"/>
      <c r="T235" s="139"/>
      <c r="U235" s="139"/>
      <c r="V235" s="135"/>
    </row>
    <row r="236" spans="1:22" ht="12.75" outlineLevel="2">
      <c r="A236" s="3"/>
      <c r="B236" s="93"/>
      <c r="C236" s="93"/>
      <c r="D236" s="120" t="s">
        <v>5</v>
      </c>
      <c r="E236" s="121">
        <v>5</v>
      </c>
      <c r="F236" s="122" t="s">
        <v>201</v>
      </c>
      <c r="G236" s="123" t="s">
        <v>478</v>
      </c>
      <c r="H236" s="124">
        <v>133.2</v>
      </c>
      <c r="I236" s="125" t="s">
        <v>9</v>
      </c>
      <c r="J236" s="126"/>
      <c r="K236" s="127">
        <f>H236*J236</f>
        <v>0</v>
      </c>
      <c r="L236" s="128">
        <f>IF(D236="S",K236,"")</f>
      </c>
      <c r="M236" s="129">
        <f>IF(OR(D236="P",D236="U"),K236,"")</f>
        <v>0</v>
      </c>
      <c r="N236" s="129">
        <f>IF(D236="H",K236,"")</f>
      </c>
      <c r="O236" s="129">
        <f>IF(D236="V",K236,"")</f>
      </c>
      <c r="P236" s="130">
        <v>0.00101</v>
      </c>
      <c r="Q236" s="130">
        <v>0</v>
      </c>
      <c r="R236" s="130">
        <v>0.36400000000003274</v>
      </c>
      <c r="S236" s="126">
        <v>36.07570000000364</v>
      </c>
      <c r="T236" s="131">
        <v>15</v>
      </c>
      <c r="U236" s="132">
        <f>K236*(T236+100)/100</f>
        <v>0</v>
      </c>
      <c r="V236" s="133"/>
    </row>
    <row r="237" spans="1:22" s="50" customFormat="1" ht="10.5" customHeight="1" outlineLevel="3">
      <c r="A237" s="134"/>
      <c r="B237" s="135"/>
      <c r="C237" s="135"/>
      <c r="D237" s="135"/>
      <c r="E237" s="135"/>
      <c r="F237" s="135"/>
      <c r="G237" s="135" t="s">
        <v>416</v>
      </c>
      <c r="H237" s="136">
        <v>0</v>
      </c>
      <c r="I237" s="137"/>
      <c r="J237" s="135"/>
      <c r="K237" s="135"/>
      <c r="L237" s="138"/>
      <c r="M237" s="138"/>
      <c r="N237" s="138"/>
      <c r="O237" s="138"/>
      <c r="P237" s="138"/>
      <c r="Q237" s="138"/>
      <c r="R237" s="138"/>
      <c r="S237" s="138"/>
      <c r="T237" s="139"/>
      <c r="U237" s="139"/>
      <c r="V237" s="135"/>
    </row>
    <row r="238" spans="1:22" s="50" customFormat="1" ht="10.5" customHeight="1" outlineLevel="3">
      <c r="A238" s="134"/>
      <c r="B238" s="135"/>
      <c r="C238" s="135"/>
      <c r="D238" s="135"/>
      <c r="E238" s="135"/>
      <c r="F238" s="135"/>
      <c r="G238" s="135" t="s">
        <v>82</v>
      </c>
      <c r="H238" s="136">
        <v>28.8</v>
      </c>
      <c r="I238" s="137"/>
      <c r="J238" s="135"/>
      <c r="K238" s="135"/>
      <c r="L238" s="138"/>
      <c r="M238" s="138"/>
      <c r="N238" s="138"/>
      <c r="O238" s="138"/>
      <c r="P238" s="138"/>
      <c r="Q238" s="138"/>
      <c r="R238" s="138"/>
      <c r="S238" s="138"/>
      <c r="T238" s="139"/>
      <c r="U238" s="139"/>
      <c r="V238" s="135"/>
    </row>
    <row r="239" spans="1:22" s="50" customFormat="1" ht="10.5" customHeight="1" outlineLevel="3">
      <c r="A239" s="134"/>
      <c r="B239" s="135"/>
      <c r="C239" s="135"/>
      <c r="D239" s="135"/>
      <c r="E239" s="135"/>
      <c r="F239" s="135"/>
      <c r="G239" s="135" t="s">
        <v>80</v>
      </c>
      <c r="H239" s="136">
        <v>18</v>
      </c>
      <c r="I239" s="137"/>
      <c r="J239" s="135"/>
      <c r="K239" s="135"/>
      <c r="L239" s="138"/>
      <c r="M239" s="138"/>
      <c r="N239" s="138"/>
      <c r="O239" s="138"/>
      <c r="P239" s="138"/>
      <c r="Q239" s="138"/>
      <c r="R239" s="138"/>
      <c r="S239" s="138"/>
      <c r="T239" s="139"/>
      <c r="U239" s="139"/>
      <c r="V239" s="135"/>
    </row>
    <row r="240" spans="1:22" s="50" customFormat="1" ht="10.5" customHeight="1" outlineLevel="3">
      <c r="A240" s="134"/>
      <c r="B240" s="135"/>
      <c r="C240" s="135"/>
      <c r="D240" s="135"/>
      <c r="E240" s="135"/>
      <c r="F240" s="135"/>
      <c r="G240" s="135" t="s">
        <v>91</v>
      </c>
      <c r="H240" s="136">
        <v>86.4</v>
      </c>
      <c r="I240" s="137"/>
      <c r="J240" s="135"/>
      <c r="K240" s="135"/>
      <c r="L240" s="138"/>
      <c r="M240" s="138"/>
      <c r="N240" s="138"/>
      <c r="O240" s="138"/>
      <c r="P240" s="138"/>
      <c r="Q240" s="138"/>
      <c r="R240" s="138"/>
      <c r="S240" s="138"/>
      <c r="T240" s="139"/>
      <c r="U240" s="139"/>
      <c r="V240" s="135"/>
    </row>
    <row r="241" spans="1:22" ht="12.75" outlineLevel="2">
      <c r="A241" s="3"/>
      <c r="B241" s="93"/>
      <c r="C241" s="93"/>
      <c r="D241" s="120" t="s">
        <v>5</v>
      </c>
      <c r="E241" s="121">
        <v>6</v>
      </c>
      <c r="F241" s="122" t="s">
        <v>199</v>
      </c>
      <c r="G241" s="123" t="s">
        <v>476</v>
      </c>
      <c r="H241" s="124">
        <v>26</v>
      </c>
      <c r="I241" s="125" t="s">
        <v>9</v>
      </c>
      <c r="J241" s="126"/>
      <c r="K241" s="127">
        <f>H241*J241</f>
        <v>0</v>
      </c>
      <c r="L241" s="128">
        <f>IF(D241="S",K241,"")</f>
      </c>
      <c r="M241" s="129">
        <f>IF(OR(D241="P",D241="U"),K241,"")</f>
        <v>0</v>
      </c>
      <c r="N241" s="129">
        <f>IF(D241="H",K241,"")</f>
      </c>
      <c r="O241" s="129">
        <f>IF(D241="V",K241,"")</f>
      </c>
      <c r="P241" s="130">
        <v>0.00052</v>
      </c>
      <c r="Q241" s="130">
        <v>0</v>
      </c>
      <c r="R241" s="130">
        <v>0.29799999999988813</v>
      </c>
      <c r="S241" s="126">
        <v>29.475399999989293</v>
      </c>
      <c r="T241" s="131">
        <v>15</v>
      </c>
      <c r="U241" s="132">
        <f>K241*(T241+100)/100</f>
        <v>0</v>
      </c>
      <c r="V241" s="133"/>
    </row>
    <row r="242" spans="1:22" s="50" customFormat="1" ht="10.5" customHeight="1" outlineLevel="3">
      <c r="A242" s="134"/>
      <c r="B242" s="135"/>
      <c r="C242" s="135"/>
      <c r="D242" s="135"/>
      <c r="E242" s="135"/>
      <c r="F242" s="135"/>
      <c r="G242" s="135" t="s">
        <v>399</v>
      </c>
      <c r="H242" s="136">
        <v>0</v>
      </c>
      <c r="I242" s="137"/>
      <c r="J242" s="135"/>
      <c r="K242" s="135"/>
      <c r="L242" s="138"/>
      <c r="M242" s="138"/>
      <c r="N242" s="138"/>
      <c r="O242" s="138"/>
      <c r="P242" s="138"/>
      <c r="Q242" s="138"/>
      <c r="R242" s="138"/>
      <c r="S242" s="138"/>
      <c r="T242" s="139"/>
      <c r="U242" s="139"/>
      <c r="V242" s="135"/>
    </row>
    <row r="243" spans="1:22" s="50" customFormat="1" ht="10.5" customHeight="1" outlineLevel="3">
      <c r="A243" s="134"/>
      <c r="B243" s="135"/>
      <c r="C243" s="135"/>
      <c r="D243" s="135"/>
      <c r="E243" s="135"/>
      <c r="F243" s="135"/>
      <c r="G243" s="135" t="s">
        <v>89</v>
      </c>
      <c r="H243" s="136">
        <v>26</v>
      </c>
      <c r="I243" s="137"/>
      <c r="J243" s="135"/>
      <c r="K243" s="135"/>
      <c r="L243" s="138"/>
      <c r="M243" s="138"/>
      <c r="N243" s="138"/>
      <c r="O243" s="138"/>
      <c r="P243" s="138"/>
      <c r="Q243" s="138"/>
      <c r="R243" s="138"/>
      <c r="S243" s="138"/>
      <c r="T243" s="139"/>
      <c r="U243" s="139"/>
      <c r="V243" s="135"/>
    </row>
    <row r="244" spans="1:22" s="50" customFormat="1" ht="10.5" customHeight="1" outlineLevel="3">
      <c r="A244" s="134"/>
      <c r="B244" s="135"/>
      <c r="C244" s="135"/>
      <c r="D244" s="135"/>
      <c r="E244" s="135"/>
      <c r="F244" s="135"/>
      <c r="G244" s="135"/>
      <c r="H244" s="136"/>
      <c r="I244" s="137"/>
      <c r="J244" s="135"/>
      <c r="K244" s="135"/>
      <c r="L244" s="138"/>
      <c r="M244" s="138"/>
      <c r="N244" s="138"/>
      <c r="O244" s="138"/>
      <c r="P244" s="138"/>
      <c r="Q244" s="138"/>
      <c r="R244" s="138"/>
      <c r="S244" s="138"/>
      <c r="T244" s="139"/>
      <c r="U244" s="139"/>
      <c r="V244" s="135"/>
    </row>
    <row r="245" spans="1:22" ht="12.75" outlineLevel="2">
      <c r="A245" s="3"/>
      <c r="B245" s="93"/>
      <c r="C245" s="93"/>
      <c r="D245" s="120" t="s">
        <v>5</v>
      </c>
      <c r="E245" s="121">
        <v>7</v>
      </c>
      <c r="F245" s="122" t="s">
        <v>193</v>
      </c>
      <c r="G245" s="123" t="s">
        <v>453</v>
      </c>
      <c r="H245" s="124">
        <v>0.48</v>
      </c>
      <c r="I245" s="125" t="s">
        <v>14</v>
      </c>
      <c r="J245" s="126"/>
      <c r="K245" s="127">
        <f>H245*J245</f>
        <v>0</v>
      </c>
      <c r="L245" s="128">
        <f>IF(D245="S",K245,"")</f>
      </c>
      <c r="M245" s="129">
        <f>IF(OR(D245="P",D245="U"),K245,"")</f>
        <v>0</v>
      </c>
      <c r="N245" s="129">
        <f>IF(D245="H",K245,"")</f>
      </c>
      <c r="O245" s="129">
        <f>IF(D245="V",K245,"")</f>
      </c>
      <c r="P245" s="130">
        <v>0.00648</v>
      </c>
      <c r="Q245" s="130">
        <v>0</v>
      </c>
      <c r="R245" s="130">
        <v>0.6970000000001164</v>
      </c>
      <c r="S245" s="126">
        <v>66.19480000000927</v>
      </c>
      <c r="T245" s="131">
        <v>15</v>
      </c>
      <c r="U245" s="132">
        <f>K245*(T245+100)/100</f>
        <v>0</v>
      </c>
      <c r="V245" s="133"/>
    </row>
    <row r="246" spans="1:22" s="109" customFormat="1" ht="11.25" outlineLevel="2">
      <c r="A246" s="103"/>
      <c r="B246" s="103"/>
      <c r="C246" s="103"/>
      <c r="D246" s="103"/>
      <c r="E246" s="103"/>
      <c r="F246" s="103"/>
      <c r="G246" s="104" t="s">
        <v>408</v>
      </c>
      <c r="H246" s="103"/>
      <c r="I246" s="105"/>
      <c r="J246" s="103"/>
      <c r="K246" s="103"/>
      <c r="L246" s="106"/>
      <c r="M246" s="106"/>
      <c r="N246" s="106"/>
      <c r="O246" s="106"/>
      <c r="P246" s="107"/>
      <c r="Q246" s="103"/>
      <c r="R246" s="103"/>
      <c r="S246" s="103"/>
      <c r="T246" s="108"/>
      <c r="U246" s="108"/>
      <c r="V246" s="103"/>
    </row>
    <row r="247" spans="1:22" s="50" customFormat="1" ht="10.5" customHeight="1" outlineLevel="3">
      <c r="A247" s="134"/>
      <c r="B247" s="135"/>
      <c r="C247" s="135"/>
      <c r="D247" s="135"/>
      <c r="E247" s="135"/>
      <c r="F247" s="135"/>
      <c r="G247" s="135" t="s">
        <v>147</v>
      </c>
      <c r="H247" s="136">
        <v>0.48</v>
      </c>
      <c r="I247" s="137"/>
      <c r="J247" s="135"/>
      <c r="K247" s="135"/>
      <c r="L247" s="138"/>
      <c r="M247" s="138"/>
      <c r="N247" s="138"/>
      <c r="O247" s="138"/>
      <c r="P247" s="138"/>
      <c r="Q247" s="138"/>
      <c r="R247" s="138"/>
      <c r="S247" s="138"/>
      <c r="T247" s="139"/>
      <c r="U247" s="139"/>
      <c r="V247" s="135"/>
    </row>
    <row r="248" spans="1:22" ht="25.5" outlineLevel="2">
      <c r="A248" s="3"/>
      <c r="B248" s="93"/>
      <c r="C248" s="93"/>
      <c r="D248" s="120" t="s">
        <v>5</v>
      </c>
      <c r="E248" s="121">
        <v>8</v>
      </c>
      <c r="F248" s="122" t="s">
        <v>195</v>
      </c>
      <c r="G248" s="123" t="s">
        <v>489</v>
      </c>
      <c r="H248" s="124">
        <v>0.48</v>
      </c>
      <c r="I248" s="125" t="s">
        <v>14</v>
      </c>
      <c r="J248" s="126"/>
      <c r="K248" s="127">
        <f>H248*J248</f>
        <v>0</v>
      </c>
      <c r="L248" s="128">
        <f>IF(D248="S",K248,"")</f>
      </c>
      <c r="M248" s="129">
        <f>IF(OR(D248="P",D248="U"),K248,"")</f>
        <v>0</v>
      </c>
      <c r="N248" s="129">
        <f>IF(D248="H",K248,"")</f>
      </c>
      <c r="O248" s="129">
        <f>IF(D248="V",K248,"")</f>
      </c>
      <c r="P248" s="130">
        <v>0</v>
      </c>
      <c r="Q248" s="130">
        <v>0.00732</v>
      </c>
      <c r="R248" s="130">
        <v>0.10000000000002274</v>
      </c>
      <c r="S248" s="126">
        <v>10.420000000002371</v>
      </c>
      <c r="T248" s="131">
        <v>15</v>
      </c>
      <c r="U248" s="132">
        <f>K248*(T248+100)/100</f>
        <v>0</v>
      </c>
      <c r="V248" s="133"/>
    </row>
    <row r="249" spans="1:22" s="109" customFormat="1" ht="11.25" outlineLevel="2">
      <c r="A249" s="103"/>
      <c r="B249" s="103"/>
      <c r="C249" s="103"/>
      <c r="D249" s="103"/>
      <c r="E249" s="103"/>
      <c r="F249" s="103"/>
      <c r="G249" s="104" t="s">
        <v>408</v>
      </c>
      <c r="H249" s="103"/>
      <c r="I249" s="105"/>
      <c r="J249" s="103"/>
      <c r="K249" s="103"/>
      <c r="L249" s="106"/>
      <c r="M249" s="106"/>
      <c r="N249" s="106"/>
      <c r="O249" s="106"/>
      <c r="P249" s="107"/>
      <c r="Q249" s="103"/>
      <c r="R249" s="103"/>
      <c r="S249" s="103"/>
      <c r="T249" s="108"/>
      <c r="U249" s="108"/>
      <c r="V249" s="103"/>
    </row>
    <row r="250" spans="1:22" ht="12.75" outlineLevel="2">
      <c r="A250" s="3"/>
      <c r="B250" s="93"/>
      <c r="C250" s="93"/>
      <c r="D250" s="120" t="s">
        <v>7</v>
      </c>
      <c r="E250" s="121">
        <v>9</v>
      </c>
      <c r="F250" s="122" t="s">
        <v>250</v>
      </c>
      <c r="G250" s="123" t="s">
        <v>479</v>
      </c>
      <c r="H250" s="124">
        <v>0.4596123999999999</v>
      </c>
      <c r="I250" s="125" t="s">
        <v>10</v>
      </c>
      <c r="J250" s="126"/>
      <c r="K250" s="127">
        <f>H250*J250</f>
        <v>0</v>
      </c>
      <c r="L250" s="128">
        <f>IF(D250="S",K250,"")</f>
      </c>
      <c r="M250" s="129">
        <f>IF(OR(D250="P",D250="U"),K250,"")</f>
        <v>0</v>
      </c>
      <c r="N250" s="129">
        <f>IF(D250="H",K250,"")</f>
      </c>
      <c r="O250" s="129">
        <f>IF(D250="V",K250,"")</f>
      </c>
      <c r="P250" s="130">
        <v>0</v>
      </c>
      <c r="Q250" s="130">
        <v>0</v>
      </c>
      <c r="R250" s="130">
        <v>4.946999999999662</v>
      </c>
      <c r="S250" s="126">
        <v>405.74319999996897</v>
      </c>
      <c r="T250" s="131">
        <v>15</v>
      </c>
      <c r="U250" s="132">
        <f>K250*(T250+100)/100</f>
        <v>0</v>
      </c>
      <c r="V250" s="133"/>
    </row>
    <row r="251" spans="1:22" ht="12.75" outlineLevel="1">
      <c r="A251" s="3"/>
      <c r="B251" s="94"/>
      <c r="C251" s="95" t="s">
        <v>35</v>
      </c>
      <c r="D251" s="96" t="s">
        <v>4</v>
      </c>
      <c r="E251" s="97"/>
      <c r="F251" s="97" t="s">
        <v>42</v>
      </c>
      <c r="G251" s="98" t="s">
        <v>351</v>
      </c>
      <c r="H251" s="97"/>
      <c r="I251" s="96"/>
      <c r="J251" s="97"/>
      <c r="K251" s="99">
        <f>SUBTOTAL(9,K252:K261)</f>
        <v>0</v>
      </c>
      <c r="L251" s="100">
        <f>SUBTOTAL(9,L252:L261)</f>
        <v>0</v>
      </c>
      <c r="M251" s="100">
        <f>SUBTOTAL(9,M252:M261)</f>
        <v>0</v>
      </c>
      <c r="N251" s="100">
        <f>SUBTOTAL(9,N252:N261)</f>
        <v>0</v>
      </c>
      <c r="O251" s="100">
        <f>SUBTOTAL(9,O252:O261)</f>
        <v>0</v>
      </c>
      <c r="P251" s="101">
        <f>SUMPRODUCT(P252:P261,$H252:$H261)</f>
        <v>0.07147980000000001</v>
      </c>
      <c r="Q251" s="101">
        <f>SUMPRODUCT(Q252:Q261,$H252:$H261)</f>
        <v>0</v>
      </c>
      <c r="R251" s="101">
        <f>SUMPRODUCT(R252:R261,$H252:$H261)</f>
        <v>8.061521138998103</v>
      </c>
      <c r="S251" s="100">
        <f>SUMPRODUCT(S252:S261,$H252:$H261)</f>
        <v>747.9825024229236</v>
      </c>
      <c r="T251" s="102">
        <f>SUMPRODUCT(T252:T261,$K252:$K261)/100</f>
        <v>0</v>
      </c>
      <c r="U251" s="102">
        <f>K251+T251</f>
        <v>0</v>
      </c>
      <c r="V251" s="93"/>
    </row>
    <row r="252" spans="1:22" ht="12.75" outlineLevel="2">
      <c r="A252" s="3"/>
      <c r="B252" s="110"/>
      <c r="C252" s="111"/>
      <c r="D252" s="112"/>
      <c r="E252" s="113" t="s">
        <v>415</v>
      </c>
      <c r="F252" s="114"/>
      <c r="G252" s="115"/>
      <c r="H252" s="114"/>
      <c r="I252" s="112"/>
      <c r="J252" s="114"/>
      <c r="K252" s="116"/>
      <c r="L252" s="117"/>
      <c r="M252" s="117"/>
      <c r="N252" s="117"/>
      <c r="O252" s="117"/>
      <c r="P252" s="118"/>
      <c r="Q252" s="118"/>
      <c r="R252" s="118"/>
      <c r="S252" s="118"/>
      <c r="T252" s="119"/>
      <c r="U252" s="119"/>
      <c r="V252" s="93"/>
    </row>
    <row r="253" spans="1:22" ht="25.5" outlineLevel="2">
      <c r="A253" s="3"/>
      <c r="B253" s="93"/>
      <c r="C253" s="93"/>
      <c r="D253" s="120" t="s">
        <v>5</v>
      </c>
      <c r="E253" s="121">
        <v>1</v>
      </c>
      <c r="F253" s="122" t="s">
        <v>212</v>
      </c>
      <c r="G253" s="123" t="s">
        <v>509</v>
      </c>
      <c r="H253" s="124">
        <v>39.06</v>
      </c>
      <c r="I253" s="125" t="s">
        <v>9</v>
      </c>
      <c r="J253" s="126"/>
      <c r="K253" s="127">
        <f>H253*J253</f>
        <v>0</v>
      </c>
      <c r="L253" s="128">
        <f>IF(D253="S",K253,"")</f>
      </c>
      <c r="M253" s="129">
        <f>IF(OR(D253="P",D253="U"),K253,"")</f>
        <v>0</v>
      </c>
      <c r="N253" s="129">
        <f>IF(D253="H",K253,"")</f>
      </c>
      <c r="O253" s="129">
        <f>IF(D253="V",K253,"")</f>
      </c>
      <c r="P253" s="130">
        <v>0.00078</v>
      </c>
      <c r="Q253" s="130">
        <v>0</v>
      </c>
      <c r="R253" s="130">
        <v>0.2039999999999509</v>
      </c>
      <c r="S253" s="126">
        <v>18.951599999995437</v>
      </c>
      <c r="T253" s="131">
        <v>15</v>
      </c>
      <c r="U253" s="132">
        <f>K253*(T253+100)/100</f>
        <v>0</v>
      </c>
      <c r="V253" s="133"/>
    </row>
    <row r="254" spans="1:22" s="50" customFormat="1" ht="10.5" customHeight="1" outlineLevel="3">
      <c r="A254" s="134"/>
      <c r="B254" s="135"/>
      <c r="C254" s="135"/>
      <c r="D254" s="135"/>
      <c r="E254" s="135"/>
      <c r="F254" s="135"/>
      <c r="G254" s="135" t="s">
        <v>78</v>
      </c>
      <c r="H254" s="136">
        <v>11.6</v>
      </c>
      <c r="I254" s="137"/>
      <c r="J254" s="135"/>
      <c r="K254" s="135"/>
      <c r="L254" s="138"/>
      <c r="M254" s="138"/>
      <c r="N254" s="138"/>
      <c r="O254" s="138"/>
      <c r="P254" s="138"/>
      <c r="Q254" s="138"/>
      <c r="R254" s="138"/>
      <c r="S254" s="138"/>
      <c r="T254" s="139"/>
      <c r="U254" s="139"/>
      <c r="V254" s="135"/>
    </row>
    <row r="255" spans="1:22" s="50" customFormat="1" ht="10.5" customHeight="1" outlineLevel="3">
      <c r="A255" s="134"/>
      <c r="B255" s="135"/>
      <c r="C255" s="135"/>
      <c r="D255" s="135"/>
      <c r="E255" s="135"/>
      <c r="F255" s="135"/>
      <c r="G255" s="135" t="s">
        <v>77</v>
      </c>
      <c r="H255" s="136">
        <v>1.74</v>
      </c>
      <c r="I255" s="137"/>
      <c r="J255" s="135"/>
      <c r="K255" s="135"/>
      <c r="L255" s="138"/>
      <c r="M255" s="138"/>
      <c r="N255" s="138"/>
      <c r="O255" s="138"/>
      <c r="P255" s="138"/>
      <c r="Q255" s="138"/>
      <c r="R255" s="138"/>
      <c r="S255" s="138"/>
      <c r="T255" s="139"/>
      <c r="U255" s="139"/>
      <c r="V255" s="135"/>
    </row>
    <row r="256" spans="1:22" s="50" customFormat="1" ht="10.5" customHeight="1" outlineLevel="3">
      <c r="A256" s="134"/>
      <c r="B256" s="135"/>
      <c r="C256" s="135"/>
      <c r="D256" s="135"/>
      <c r="E256" s="135"/>
      <c r="F256" s="135"/>
      <c r="G256" s="135" t="s">
        <v>70</v>
      </c>
      <c r="H256" s="136">
        <v>20.4</v>
      </c>
      <c r="I256" s="137"/>
      <c r="J256" s="135"/>
      <c r="K256" s="135"/>
      <c r="L256" s="138"/>
      <c r="M256" s="138"/>
      <c r="N256" s="138"/>
      <c r="O256" s="138"/>
      <c r="P256" s="138"/>
      <c r="Q256" s="138"/>
      <c r="R256" s="138"/>
      <c r="S256" s="138"/>
      <c r="T256" s="139"/>
      <c r="U256" s="139"/>
      <c r="V256" s="135"/>
    </row>
    <row r="257" spans="1:22" s="50" customFormat="1" ht="10.5" customHeight="1" outlineLevel="3">
      <c r="A257" s="134"/>
      <c r="B257" s="135"/>
      <c r="C257" s="135"/>
      <c r="D257" s="135"/>
      <c r="E257" s="135"/>
      <c r="F257" s="135"/>
      <c r="G257" s="135" t="s">
        <v>79</v>
      </c>
      <c r="H257" s="136">
        <v>2.96</v>
      </c>
      <c r="I257" s="137"/>
      <c r="J257" s="135"/>
      <c r="K257" s="135"/>
      <c r="L257" s="138"/>
      <c r="M257" s="138"/>
      <c r="N257" s="138"/>
      <c r="O257" s="138"/>
      <c r="P257" s="138"/>
      <c r="Q257" s="138"/>
      <c r="R257" s="138"/>
      <c r="S257" s="138"/>
      <c r="T257" s="139"/>
      <c r="U257" s="139"/>
      <c r="V257" s="135"/>
    </row>
    <row r="258" spans="1:22" s="50" customFormat="1" ht="10.5" customHeight="1" outlineLevel="3">
      <c r="A258" s="134"/>
      <c r="B258" s="135"/>
      <c r="C258" s="135"/>
      <c r="D258" s="135"/>
      <c r="E258" s="135"/>
      <c r="F258" s="135"/>
      <c r="G258" s="135" t="s">
        <v>50</v>
      </c>
      <c r="H258" s="136">
        <v>2.36</v>
      </c>
      <c r="I258" s="137"/>
      <c r="J258" s="135"/>
      <c r="K258" s="135"/>
      <c r="L258" s="138"/>
      <c r="M258" s="138"/>
      <c r="N258" s="138"/>
      <c r="O258" s="138"/>
      <c r="P258" s="138"/>
      <c r="Q258" s="138"/>
      <c r="R258" s="138"/>
      <c r="S258" s="138"/>
      <c r="T258" s="139"/>
      <c r="U258" s="139"/>
      <c r="V258" s="135"/>
    </row>
    <row r="259" spans="1:22" ht="12.75" outlineLevel="2">
      <c r="A259" s="3"/>
      <c r="B259" s="93"/>
      <c r="C259" s="93"/>
      <c r="D259" s="120" t="s">
        <v>6</v>
      </c>
      <c r="E259" s="121">
        <v>2</v>
      </c>
      <c r="F259" s="122" t="s">
        <v>136</v>
      </c>
      <c r="G259" s="123" t="s">
        <v>423</v>
      </c>
      <c r="H259" s="124">
        <v>8.2026</v>
      </c>
      <c r="I259" s="125" t="s">
        <v>14</v>
      </c>
      <c r="J259" s="126"/>
      <c r="K259" s="127">
        <f>H259*J259</f>
        <v>0</v>
      </c>
      <c r="L259" s="128">
        <f>IF(D259="S",K259,"")</f>
        <v>0</v>
      </c>
      <c r="M259" s="129">
        <f>IF(OR(D259="P",D259="U"),K259,"")</f>
      </c>
      <c r="N259" s="129">
        <f>IF(D259="H",K259,"")</f>
      </c>
      <c r="O259" s="129">
        <f>IF(D259="V",K259,"")</f>
      </c>
      <c r="P259" s="130">
        <v>0.005</v>
      </c>
      <c r="Q259" s="130">
        <v>0</v>
      </c>
      <c r="R259" s="130">
        <v>0</v>
      </c>
      <c r="S259" s="126">
        <v>0</v>
      </c>
      <c r="T259" s="131">
        <v>15</v>
      </c>
      <c r="U259" s="132">
        <f>K259*(T259+100)/100</f>
        <v>0</v>
      </c>
      <c r="V259" s="133"/>
    </row>
    <row r="260" spans="1:22" s="50" customFormat="1" ht="10.5" customHeight="1" outlineLevel="3">
      <c r="A260" s="134"/>
      <c r="B260" s="135"/>
      <c r="C260" s="135"/>
      <c r="D260" s="135"/>
      <c r="E260" s="135"/>
      <c r="F260" s="135"/>
      <c r="G260" s="135" t="s">
        <v>339</v>
      </c>
      <c r="H260" s="136">
        <v>8.2026</v>
      </c>
      <c r="I260" s="137"/>
      <c r="J260" s="135"/>
      <c r="K260" s="135"/>
      <c r="L260" s="138"/>
      <c r="M260" s="138"/>
      <c r="N260" s="138"/>
      <c r="O260" s="138"/>
      <c r="P260" s="138"/>
      <c r="Q260" s="138"/>
      <c r="R260" s="138"/>
      <c r="S260" s="138"/>
      <c r="T260" s="139"/>
      <c r="U260" s="139"/>
      <c r="V260" s="135"/>
    </row>
    <row r="261" spans="1:22" ht="12.75" outlineLevel="2">
      <c r="A261" s="3"/>
      <c r="B261" s="93"/>
      <c r="C261" s="93"/>
      <c r="D261" s="120" t="s">
        <v>7</v>
      </c>
      <c r="E261" s="121">
        <v>3</v>
      </c>
      <c r="F261" s="122" t="s">
        <v>252</v>
      </c>
      <c r="G261" s="123" t="s">
        <v>460</v>
      </c>
      <c r="H261" s="124">
        <v>0.07147980000000001</v>
      </c>
      <c r="I261" s="125" t="s">
        <v>10</v>
      </c>
      <c r="J261" s="126"/>
      <c r="K261" s="127">
        <f>H261*J261</f>
        <v>0</v>
      </c>
      <c r="L261" s="128">
        <f>IF(D261="S",K261,"")</f>
      </c>
      <c r="M261" s="129">
        <f>IF(OR(D261="P",D261="U"),K261,"")</f>
        <v>0</v>
      </c>
      <c r="N261" s="129">
        <f>IF(D261="H",K261,"")</f>
      </c>
      <c r="O261" s="129">
        <f>IF(D261="V",K261,"")</f>
      </c>
      <c r="P261" s="130">
        <v>0</v>
      </c>
      <c r="Q261" s="130">
        <v>0</v>
      </c>
      <c r="R261" s="130">
        <v>1.305000000000291</v>
      </c>
      <c r="S261" s="126">
        <v>108.18450000002412</v>
      </c>
      <c r="T261" s="131">
        <v>15</v>
      </c>
      <c r="U261" s="132">
        <f>K261*(T261+100)/100</f>
        <v>0</v>
      </c>
      <c r="V261" s="133"/>
    </row>
    <row r="262" spans="1:22" ht="12.75" outlineLevel="1">
      <c r="A262" s="3"/>
      <c r="B262" s="94"/>
      <c r="C262" s="95" t="s">
        <v>36</v>
      </c>
      <c r="D262" s="96" t="s">
        <v>4</v>
      </c>
      <c r="E262" s="97"/>
      <c r="F262" s="97" t="s">
        <v>42</v>
      </c>
      <c r="G262" s="98" t="s">
        <v>99</v>
      </c>
      <c r="H262" s="97"/>
      <c r="I262" s="96"/>
      <c r="J262" s="97"/>
      <c r="K262" s="99">
        <f>SUBTOTAL(9,K263:K273)</f>
        <v>0</v>
      </c>
      <c r="L262" s="100">
        <f>SUBTOTAL(9,L263:L273)</f>
        <v>0</v>
      </c>
      <c r="M262" s="100">
        <f>SUBTOTAL(9,M263:M273)</f>
        <v>0</v>
      </c>
      <c r="N262" s="100">
        <f>SUBTOTAL(9,N263:N273)</f>
        <v>0</v>
      </c>
      <c r="O262" s="100">
        <f>SUBTOTAL(9,O263:O273)</f>
        <v>0</v>
      </c>
      <c r="P262" s="101">
        <f>SUMPRODUCT(P263:P273,$H263:$H273)</f>
        <v>0.0042724</v>
      </c>
      <c r="Q262" s="101">
        <f>SUMPRODUCT(Q263:Q273,$H263:$H273)</f>
        <v>0</v>
      </c>
      <c r="R262" s="101">
        <f>SUMPRODUCT(R263:R273,$H263:$H273)</f>
        <v>1.406600000000273</v>
      </c>
      <c r="S262" s="100">
        <f>SUMPRODUCT(S263:S273,$H263:$H273)</f>
        <v>115.70834000002216</v>
      </c>
      <c r="T262" s="102">
        <f>SUMPRODUCT(T263:T273,$K263:$K273)/100</f>
        <v>0</v>
      </c>
      <c r="U262" s="102">
        <f>K262+T262</f>
        <v>0</v>
      </c>
      <c r="V262" s="93"/>
    </row>
    <row r="263" spans="1:22" ht="12.75" outlineLevel="2">
      <c r="A263" s="3"/>
      <c r="B263" s="110"/>
      <c r="C263" s="111"/>
      <c r="D263" s="112"/>
      <c r="E263" s="113" t="s">
        <v>415</v>
      </c>
      <c r="F263" s="114"/>
      <c r="G263" s="115"/>
      <c r="H263" s="114"/>
      <c r="I263" s="112"/>
      <c r="J263" s="114"/>
      <c r="K263" s="116"/>
      <c r="L263" s="117"/>
      <c r="M263" s="117"/>
      <c r="N263" s="117"/>
      <c r="O263" s="117"/>
      <c r="P263" s="118"/>
      <c r="Q263" s="118"/>
      <c r="R263" s="118"/>
      <c r="S263" s="118"/>
      <c r="T263" s="119"/>
      <c r="U263" s="119"/>
      <c r="V263" s="93"/>
    </row>
    <row r="264" spans="1:22" ht="25.5" outlineLevel="2">
      <c r="A264" s="3"/>
      <c r="B264" s="93"/>
      <c r="C264" s="93"/>
      <c r="D264" s="120" t="s">
        <v>5</v>
      </c>
      <c r="E264" s="121">
        <v>1</v>
      </c>
      <c r="F264" s="122" t="s">
        <v>214</v>
      </c>
      <c r="G264" s="123" t="s">
        <v>505</v>
      </c>
      <c r="H264" s="124">
        <v>0.6</v>
      </c>
      <c r="I264" s="125" t="s">
        <v>14</v>
      </c>
      <c r="J264" s="126"/>
      <c r="K264" s="127">
        <f>H264*J264</f>
        <v>0</v>
      </c>
      <c r="L264" s="128">
        <f>IF(D264="S",K264,"")</f>
      </c>
      <c r="M264" s="129">
        <f>IF(OR(D264="P",D264="U"),K264,"")</f>
        <v>0</v>
      </c>
      <c r="N264" s="129">
        <f>IF(D264="H",K264,"")</f>
      </c>
      <c r="O264" s="129">
        <f>IF(D264="V",K264,"")</f>
      </c>
      <c r="P264" s="130">
        <v>0.00051</v>
      </c>
      <c r="Q264" s="130">
        <v>0</v>
      </c>
      <c r="R264" s="130">
        <v>0.3070000000002082</v>
      </c>
      <c r="S264" s="126">
        <v>23.952300000016496</v>
      </c>
      <c r="T264" s="131">
        <v>15</v>
      </c>
      <c r="U264" s="132">
        <f>K264*(T264+100)/100</f>
        <v>0</v>
      </c>
      <c r="V264" s="133"/>
    </row>
    <row r="265" spans="1:22" s="50" customFormat="1" ht="10.5" customHeight="1" outlineLevel="3">
      <c r="A265" s="134"/>
      <c r="B265" s="135"/>
      <c r="C265" s="135"/>
      <c r="D265" s="135"/>
      <c r="E265" s="135"/>
      <c r="F265" s="135"/>
      <c r="G265" s="135" t="s">
        <v>116</v>
      </c>
      <c r="H265" s="136">
        <v>0</v>
      </c>
      <c r="I265" s="137"/>
      <c r="J265" s="135"/>
      <c r="K265" s="135"/>
      <c r="L265" s="138"/>
      <c r="M265" s="138"/>
      <c r="N265" s="138"/>
      <c r="O265" s="138"/>
      <c r="P265" s="138"/>
      <c r="Q265" s="138"/>
      <c r="R265" s="138"/>
      <c r="S265" s="138"/>
      <c r="T265" s="139"/>
      <c r="U265" s="139"/>
      <c r="V265" s="135"/>
    </row>
    <row r="266" spans="1:22" s="50" customFormat="1" ht="10.5" customHeight="1" outlineLevel="3">
      <c r="A266" s="134"/>
      <c r="B266" s="135"/>
      <c r="C266" s="135"/>
      <c r="D266" s="135"/>
      <c r="E266" s="135"/>
      <c r="F266" s="135"/>
      <c r="G266" s="135" t="s">
        <v>142</v>
      </c>
      <c r="H266" s="136">
        <v>0.6</v>
      </c>
      <c r="I266" s="137"/>
      <c r="J266" s="135"/>
      <c r="K266" s="135"/>
      <c r="L266" s="138"/>
      <c r="M266" s="138"/>
      <c r="N266" s="138"/>
      <c r="O266" s="138"/>
      <c r="P266" s="138"/>
      <c r="Q266" s="138"/>
      <c r="R266" s="138"/>
      <c r="S266" s="138"/>
      <c r="T266" s="139"/>
      <c r="U266" s="139"/>
      <c r="V266" s="135"/>
    </row>
    <row r="267" spans="1:22" s="50" customFormat="1" ht="10.5" customHeight="1" outlineLevel="3">
      <c r="A267" s="134"/>
      <c r="B267" s="135"/>
      <c r="C267" s="135"/>
      <c r="D267" s="135"/>
      <c r="E267" s="135"/>
      <c r="F267" s="135"/>
      <c r="G267" s="135"/>
      <c r="H267" s="136"/>
      <c r="I267" s="137"/>
      <c r="J267" s="135"/>
      <c r="K267" s="135"/>
      <c r="L267" s="138"/>
      <c r="M267" s="138"/>
      <c r="N267" s="138"/>
      <c r="O267" s="138"/>
      <c r="P267" s="138"/>
      <c r="Q267" s="138"/>
      <c r="R267" s="138"/>
      <c r="S267" s="138"/>
      <c r="T267" s="139"/>
      <c r="U267" s="139"/>
      <c r="V267" s="135"/>
    </row>
    <row r="268" spans="1:22" s="50" customFormat="1" ht="10.5" customHeight="1" outlineLevel="3">
      <c r="A268" s="134"/>
      <c r="B268" s="135"/>
      <c r="C268" s="135"/>
      <c r="D268" s="135"/>
      <c r="E268" s="135"/>
      <c r="F268" s="135"/>
      <c r="G268" s="135"/>
      <c r="H268" s="136"/>
      <c r="I268" s="137"/>
      <c r="J268" s="135"/>
      <c r="K268" s="135"/>
      <c r="L268" s="138"/>
      <c r="M268" s="138"/>
      <c r="N268" s="138"/>
      <c r="O268" s="138"/>
      <c r="P268" s="138"/>
      <c r="Q268" s="138"/>
      <c r="R268" s="138"/>
      <c r="S268" s="138"/>
      <c r="T268" s="139"/>
      <c r="U268" s="139"/>
      <c r="V268" s="135"/>
    </row>
    <row r="269" spans="1:22" ht="25.5" outlineLevel="2">
      <c r="A269" s="3"/>
      <c r="B269" s="93"/>
      <c r="C269" s="93"/>
      <c r="D269" s="120" t="s">
        <v>5</v>
      </c>
      <c r="E269" s="121">
        <v>2</v>
      </c>
      <c r="F269" s="122" t="s">
        <v>217</v>
      </c>
      <c r="G269" s="123" t="s">
        <v>513</v>
      </c>
      <c r="H269" s="124">
        <v>5.36</v>
      </c>
      <c r="I269" s="125" t="s">
        <v>14</v>
      </c>
      <c r="J269" s="126"/>
      <c r="K269" s="127">
        <f>H269*J269</f>
        <v>0</v>
      </c>
      <c r="L269" s="128">
        <f>IF(D269="S",K269,"")</f>
      </c>
      <c r="M269" s="129">
        <f>IF(OR(D269="P",D269="U"),K269,"")</f>
        <v>0</v>
      </c>
      <c r="N269" s="129">
        <f>IF(D269="H",K269,"")</f>
      </c>
      <c r="O269" s="129">
        <f>IF(D269="V",K269,"")</f>
      </c>
      <c r="P269" s="130">
        <v>0.00074</v>
      </c>
      <c r="Q269" s="130">
        <v>0</v>
      </c>
      <c r="R269" s="130">
        <v>0.22000000000002728</v>
      </c>
      <c r="S269" s="126">
        <v>18.238000000002263</v>
      </c>
      <c r="T269" s="131">
        <v>15</v>
      </c>
      <c r="U269" s="132">
        <f>K269*(T269+100)/100</f>
        <v>0</v>
      </c>
      <c r="V269" s="133"/>
    </row>
    <row r="270" spans="1:22" s="50" customFormat="1" ht="10.5" customHeight="1" outlineLevel="3">
      <c r="A270" s="134"/>
      <c r="B270" s="135"/>
      <c r="C270" s="135"/>
      <c r="D270" s="135"/>
      <c r="E270" s="135"/>
      <c r="F270" s="135"/>
      <c r="G270" s="135" t="s">
        <v>145</v>
      </c>
      <c r="H270" s="136">
        <v>3.28</v>
      </c>
      <c r="I270" s="137"/>
      <c r="J270" s="135"/>
      <c r="K270" s="135"/>
      <c r="L270" s="138"/>
      <c r="M270" s="138"/>
      <c r="N270" s="138"/>
      <c r="O270" s="138"/>
      <c r="P270" s="138"/>
      <c r="Q270" s="138"/>
      <c r="R270" s="138"/>
      <c r="S270" s="138"/>
      <c r="T270" s="139"/>
      <c r="U270" s="139"/>
      <c r="V270" s="135"/>
    </row>
    <row r="271" spans="1:22" s="50" customFormat="1" ht="10.5" customHeight="1" outlineLevel="3">
      <c r="A271" s="134"/>
      <c r="B271" s="135"/>
      <c r="C271" s="135"/>
      <c r="D271" s="135"/>
      <c r="E271" s="135"/>
      <c r="F271" s="135"/>
      <c r="G271" s="135" t="s">
        <v>161</v>
      </c>
      <c r="H271" s="136">
        <v>2.08</v>
      </c>
      <c r="I271" s="137"/>
      <c r="J271" s="135"/>
      <c r="K271" s="135"/>
      <c r="L271" s="138"/>
      <c r="M271" s="138"/>
      <c r="N271" s="138"/>
      <c r="O271" s="138"/>
      <c r="P271" s="138"/>
      <c r="Q271" s="138"/>
      <c r="R271" s="138"/>
      <c r="S271" s="138"/>
      <c r="T271" s="139"/>
      <c r="U271" s="139"/>
      <c r="V271" s="135"/>
    </row>
    <row r="272" spans="1:22" ht="12.75" outlineLevel="2">
      <c r="A272" s="3"/>
      <c r="B272" s="93"/>
      <c r="C272" s="93"/>
      <c r="D272" s="120" t="s">
        <v>5</v>
      </c>
      <c r="E272" s="121">
        <v>3</v>
      </c>
      <c r="F272" s="122" t="s">
        <v>213</v>
      </c>
      <c r="G272" s="123" t="s">
        <v>459</v>
      </c>
      <c r="H272" s="124">
        <v>0.6</v>
      </c>
      <c r="I272" s="125" t="s">
        <v>14</v>
      </c>
      <c r="J272" s="126"/>
      <c r="K272" s="127">
        <f>H272*J272</f>
        <v>0</v>
      </c>
      <c r="L272" s="128">
        <f>IF(D272="S",K272,"")</f>
      </c>
      <c r="M272" s="129">
        <f>IF(OR(D272="P",D272="U"),K272,"")</f>
        <v>0</v>
      </c>
      <c r="N272" s="129">
        <f>IF(D272="H",K272,"")</f>
      </c>
      <c r="O272" s="129">
        <f>IF(D272="V",K272,"")</f>
      </c>
      <c r="P272" s="130">
        <v>0</v>
      </c>
      <c r="Q272" s="130">
        <v>0</v>
      </c>
      <c r="R272" s="130">
        <v>0.07200000000000273</v>
      </c>
      <c r="S272" s="126">
        <v>5.968800000000226</v>
      </c>
      <c r="T272" s="131">
        <v>15</v>
      </c>
      <c r="U272" s="132">
        <f>K272*(T272+100)/100</f>
        <v>0</v>
      </c>
      <c r="V272" s="133"/>
    </row>
    <row r="273" spans="1:22" s="50" customFormat="1" ht="10.5" customHeight="1" outlineLevel="3">
      <c r="A273" s="134"/>
      <c r="B273" s="135"/>
      <c r="C273" s="135"/>
      <c r="D273" s="135"/>
      <c r="E273" s="135"/>
      <c r="F273" s="135"/>
      <c r="G273" s="135" t="s">
        <v>16</v>
      </c>
      <c r="H273" s="136">
        <v>0.6</v>
      </c>
      <c r="I273" s="137"/>
      <c r="J273" s="135"/>
      <c r="K273" s="135"/>
      <c r="L273" s="138"/>
      <c r="M273" s="138"/>
      <c r="N273" s="138"/>
      <c r="O273" s="138"/>
      <c r="P273" s="138"/>
      <c r="Q273" s="138"/>
      <c r="R273" s="138"/>
      <c r="S273" s="138"/>
      <c r="T273" s="139"/>
      <c r="U273" s="139"/>
      <c r="V273" s="135"/>
    </row>
    <row r="274" spans="1:22" ht="12.75" outlineLevel="1">
      <c r="A274" s="3"/>
      <c r="B274" s="94"/>
      <c r="C274" s="95" t="s">
        <v>37</v>
      </c>
      <c r="D274" s="96" t="s">
        <v>4</v>
      </c>
      <c r="E274" s="97"/>
      <c r="F274" s="97" t="s">
        <v>38</v>
      </c>
      <c r="G274" s="98" t="s">
        <v>260</v>
      </c>
      <c r="H274" s="97"/>
      <c r="I274" s="96"/>
      <c r="J274" s="97"/>
      <c r="K274" s="99">
        <f>SUBTOTAL(9,K275:K280)</f>
        <v>0</v>
      </c>
      <c r="L274" s="100">
        <f>SUBTOTAL(9,L275:L280)</f>
        <v>0</v>
      </c>
      <c r="M274" s="100">
        <f>SUBTOTAL(9,M275:M280)</f>
        <v>0</v>
      </c>
      <c r="N274" s="100">
        <f>SUBTOTAL(9,N275:N280)</f>
        <v>0</v>
      </c>
      <c r="O274" s="100">
        <f>SUBTOTAL(9,O275:O280)</f>
        <v>0</v>
      </c>
      <c r="P274" s="101">
        <f>SUMPRODUCT(P275:P280,$H275:$H280)</f>
        <v>0</v>
      </c>
      <c r="Q274" s="101">
        <f>SUMPRODUCT(Q275:Q280,$H275:$H280)</f>
        <v>0</v>
      </c>
      <c r="R274" s="101">
        <f>SUMPRODUCT(R275:R280,$H275:$H280)</f>
        <v>0</v>
      </c>
      <c r="S274" s="100">
        <f>SUMPRODUCT(S275:S280,$H275:$H280)</f>
        <v>0</v>
      </c>
      <c r="T274" s="102">
        <f>SUMPRODUCT(T275:T280,$K275:$K280)/100</f>
        <v>0</v>
      </c>
      <c r="U274" s="102">
        <f>K274+T274</f>
        <v>0</v>
      </c>
      <c r="V274" s="93"/>
    </row>
    <row r="275" spans="1:22" ht="12.75" outlineLevel="2">
      <c r="A275" s="3"/>
      <c r="B275" s="110"/>
      <c r="C275" s="111"/>
      <c r="D275" s="112"/>
      <c r="E275" s="113" t="s">
        <v>415</v>
      </c>
      <c r="F275" s="114"/>
      <c r="G275" s="115"/>
      <c r="H275" s="114"/>
      <c r="I275" s="112"/>
      <c r="J275" s="114"/>
      <c r="K275" s="116"/>
      <c r="L275" s="117"/>
      <c r="M275" s="117"/>
      <c r="N275" s="117"/>
      <c r="O275" s="117"/>
      <c r="P275" s="118"/>
      <c r="Q275" s="118"/>
      <c r="R275" s="118"/>
      <c r="S275" s="118"/>
      <c r="T275" s="119"/>
      <c r="U275" s="119"/>
      <c r="V275" s="93"/>
    </row>
    <row r="276" spans="1:22" ht="12.75" outlineLevel="2">
      <c r="A276" s="3"/>
      <c r="B276" s="93"/>
      <c r="C276" s="93"/>
      <c r="D276" s="120" t="s">
        <v>5</v>
      </c>
      <c r="E276" s="121">
        <v>1</v>
      </c>
      <c r="F276" s="122" t="s">
        <v>219</v>
      </c>
      <c r="G276" s="123" t="s">
        <v>376</v>
      </c>
      <c r="H276" s="124">
        <v>8</v>
      </c>
      <c r="I276" s="125" t="s">
        <v>8</v>
      </c>
      <c r="J276" s="126"/>
      <c r="K276" s="127">
        <f>H276*J276</f>
        <v>0</v>
      </c>
      <c r="L276" s="128">
        <f>IF(D276="S",K276,"")</f>
      </c>
      <c r="M276" s="129">
        <f>IF(OR(D276="P",D276="U"),K276,"")</f>
        <v>0</v>
      </c>
      <c r="N276" s="129">
        <f>IF(D276="H",K276,"")</f>
      </c>
      <c r="O276" s="129">
        <f>IF(D276="V",K276,"")</f>
      </c>
      <c r="P276" s="130">
        <v>0</v>
      </c>
      <c r="Q276" s="130">
        <v>0</v>
      </c>
      <c r="R276" s="130">
        <v>0</v>
      </c>
      <c r="S276" s="126">
        <v>0</v>
      </c>
      <c r="T276" s="131">
        <v>15</v>
      </c>
      <c r="U276" s="132">
        <f>K276*(T276+100)/100</f>
        <v>0</v>
      </c>
      <c r="V276" s="133"/>
    </row>
    <row r="277" spans="1:22" ht="12.75" outlineLevel="2">
      <c r="A277" s="3"/>
      <c r="B277" s="93"/>
      <c r="C277" s="93"/>
      <c r="D277" s="120" t="s">
        <v>5</v>
      </c>
      <c r="E277" s="121">
        <v>2</v>
      </c>
      <c r="F277" s="122" t="s">
        <v>222</v>
      </c>
      <c r="G277" s="123" t="s">
        <v>467</v>
      </c>
      <c r="H277" s="124">
        <v>100.5</v>
      </c>
      <c r="I277" s="125" t="s">
        <v>9</v>
      </c>
      <c r="J277" s="126"/>
      <c r="K277" s="127">
        <f>H277*J277</f>
        <v>0</v>
      </c>
      <c r="L277" s="128">
        <f>IF(D277="S",K277,"")</f>
      </c>
      <c r="M277" s="129">
        <f>IF(OR(D277="P",D277="U"),K277,"")</f>
        <v>0</v>
      </c>
      <c r="N277" s="129">
        <f>IF(D277="H",K277,"")</f>
      </c>
      <c r="O277" s="129">
        <f>IF(D277="V",K277,"")</f>
      </c>
      <c r="P277" s="130">
        <v>0</v>
      </c>
      <c r="Q277" s="130">
        <v>0</v>
      </c>
      <c r="R277" s="130">
        <v>0</v>
      </c>
      <c r="S277" s="126">
        <v>0</v>
      </c>
      <c r="T277" s="131">
        <v>15</v>
      </c>
      <c r="U277" s="132">
        <f>K277*(T277+100)/100</f>
        <v>0</v>
      </c>
      <c r="V277" s="133"/>
    </row>
    <row r="278" spans="1:22" s="50" customFormat="1" ht="10.5" customHeight="1" outlineLevel="3">
      <c r="A278" s="134"/>
      <c r="B278" s="135"/>
      <c r="C278" s="135"/>
      <c r="D278" s="135"/>
      <c r="E278" s="135"/>
      <c r="F278" s="135"/>
      <c r="G278" s="135" t="s">
        <v>95</v>
      </c>
      <c r="H278" s="136">
        <v>100.5</v>
      </c>
      <c r="I278" s="137"/>
      <c r="J278" s="135"/>
      <c r="K278" s="135"/>
      <c r="L278" s="138"/>
      <c r="M278" s="138"/>
      <c r="N278" s="138"/>
      <c r="O278" s="138"/>
      <c r="P278" s="138"/>
      <c r="Q278" s="138"/>
      <c r="R278" s="138"/>
      <c r="S278" s="138"/>
      <c r="T278" s="139"/>
      <c r="U278" s="139"/>
      <c r="V278" s="135"/>
    </row>
    <row r="279" spans="1:22" ht="12.75" outlineLevel="2">
      <c r="A279" s="3"/>
      <c r="B279" s="93"/>
      <c r="C279" s="93"/>
      <c r="D279" s="120" t="s">
        <v>5</v>
      </c>
      <c r="E279" s="121">
        <v>3</v>
      </c>
      <c r="F279" s="122" t="s">
        <v>220</v>
      </c>
      <c r="G279" s="123" t="s">
        <v>332</v>
      </c>
      <c r="H279" s="124">
        <v>10</v>
      </c>
      <c r="I279" s="125" t="s">
        <v>45</v>
      </c>
      <c r="J279" s="126"/>
      <c r="K279" s="127">
        <f>H279*J279</f>
        <v>0</v>
      </c>
      <c r="L279" s="128">
        <f>IF(D279="S",K279,"")</f>
      </c>
      <c r="M279" s="129">
        <f>IF(OR(D279="P",D279="U"),K279,"")</f>
        <v>0</v>
      </c>
      <c r="N279" s="129">
        <f>IF(D279="H",K279,"")</f>
      </c>
      <c r="O279" s="129">
        <f>IF(D279="V",K279,"")</f>
      </c>
      <c r="P279" s="130">
        <v>0</v>
      </c>
      <c r="Q279" s="130">
        <v>0</v>
      </c>
      <c r="R279" s="130">
        <v>0</v>
      </c>
      <c r="S279" s="126">
        <v>0</v>
      </c>
      <c r="T279" s="131">
        <v>15</v>
      </c>
      <c r="U279" s="132">
        <f>K279*(T279+100)/100</f>
        <v>0</v>
      </c>
      <c r="V279" s="133"/>
    </row>
    <row r="280" spans="1:22" ht="12.75" outlineLevel="2">
      <c r="A280" s="3"/>
      <c r="B280" s="93"/>
      <c r="C280" s="93"/>
      <c r="D280" s="120" t="s">
        <v>5</v>
      </c>
      <c r="E280" s="121">
        <v>4</v>
      </c>
      <c r="F280" s="122" t="s">
        <v>221</v>
      </c>
      <c r="G280" s="123" t="s">
        <v>378</v>
      </c>
      <c r="H280" s="124">
        <v>1</v>
      </c>
      <c r="I280" s="125" t="s">
        <v>100</v>
      </c>
      <c r="J280" s="126"/>
      <c r="K280" s="127">
        <f>H280*J280</f>
        <v>0</v>
      </c>
      <c r="L280" s="128">
        <f>IF(D280="S",K280,"")</f>
      </c>
      <c r="M280" s="129">
        <f>IF(OR(D280="P",D280="U"),K280,"")</f>
        <v>0</v>
      </c>
      <c r="N280" s="129">
        <f>IF(D280="H",K280,"")</f>
      </c>
      <c r="O280" s="129">
        <f>IF(D280="V",K280,"")</f>
      </c>
      <c r="P280" s="130">
        <v>0</v>
      </c>
      <c r="Q280" s="130">
        <v>0</v>
      </c>
      <c r="R280" s="130">
        <v>0</v>
      </c>
      <c r="S280" s="126">
        <v>0</v>
      </c>
      <c r="T280" s="131">
        <v>15</v>
      </c>
      <c r="U280" s="132">
        <f>K280*(T280+100)/100</f>
        <v>0</v>
      </c>
      <c r="V280" s="133"/>
    </row>
    <row r="281" spans="1:22" ht="8.25" customHeight="1">
      <c r="A281" s="3"/>
      <c r="B281" s="3"/>
      <c r="C281" s="3"/>
      <c r="D281" s="3"/>
      <c r="E281" s="3"/>
      <c r="F281" s="3"/>
      <c r="G281" s="3"/>
      <c r="H281" s="3"/>
      <c r="I281" s="83"/>
      <c r="J281" s="3"/>
      <c r="K281" s="3"/>
      <c r="L281" s="52"/>
      <c r="M281" s="52"/>
      <c r="N281" s="52"/>
      <c r="O281" s="52"/>
      <c r="P281" s="52"/>
      <c r="Q281" s="52"/>
      <c r="R281" s="52"/>
      <c r="S281" s="52"/>
      <c r="T281" s="53"/>
      <c r="U281" s="53"/>
      <c r="V281" s="3"/>
    </row>
    <row r="282" spans="1:22" ht="15">
      <c r="A282" s="3"/>
      <c r="B282" s="84" t="s">
        <v>18</v>
      </c>
      <c r="C282" s="85"/>
      <c r="D282" s="86" t="s">
        <v>3</v>
      </c>
      <c r="E282" s="85"/>
      <c r="F282" s="87"/>
      <c r="G282" s="88" t="s">
        <v>340</v>
      </c>
      <c r="H282" s="85"/>
      <c r="I282" s="86"/>
      <c r="J282" s="85"/>
      <c r="K282" s="89">
        <f aca="true" t="shared" si="2" ref="K282:T282">SUMIF($D283:$D360,"O",K283:K360)</f>
        <v>0</v>
      </c>
      <c r="L282" s="90">
        <f t="shared" si="2"/>
        <v>0</v>
      </c>
      <c r="M282" s="90">
        <f t="shared" si="2"/>
        <v>0</v>
      </c>
      <c r="N282" s="90">
        <f t="shared" si="2"/>
        <v>0</v>
      </c>
      <c r="O282" s="90">
        <f t="shared" si="2"/>
        <v>0</v>
      </c>
      <c r="P282" s="91">
        <f t="shared" si="2"/>
        <v>7.675685009599998</v>
      </c>
      <c r="Q282" s="91">
        <f t="shared" si="2"/>
        <v>7.6685976</v>
      </c>
      <c r="R282" s="91">
        <f t="shared" si="2"/>
        <v>170.23412769487052</v>
      </c>
      <c r="S282" s="90">
        <f t="shared" si="2"/>
        <v>14667.402517951276</v>
      </c>
      <c r="T282" s="92">
        <f t="shared" si="2"/>
        <v>0</v>
      </c>
      <c r="U282" s="92">
        <f>K282+T282</f>
        <v>0</v>
      </c>
      <c r="V282" s="93"/>
    </row>
    <row r="283" spans="1:22" ht="12.75" outlineLevel="1">
      <c r="A283" s="3"/>
      <c r="B283" s="94"/>
      <c r="C283" s="95" t="s">
        <v>24</v>
      </c>
      <c r="D283" s="96" t="s">
        <v>4</v>
      </c>
      <c r="E283" s="97"/>
      <c r="F283" s="97" t="s">
        <v>38</v>
      </c>
      <c r="G283" s="98" t="s">
        <v>381</v>
      </c>
      <c r="H283" s="97"/>
      <c r="I283" s="96"/>
      <c r="J283" s="97"/>
      <c r="K283" s="99">
        <f>SUBTOTAL(9,K284:K294)</f>
        <v>0</v>
      </c>
      <c r="L283" s="100">
        <f>SUBTOTAL(9,L284:L294)</f>
        <v>0</v>
      </c>
      <c r="M283" s="100">
        <f>SUBTOTAL(9,M284:M294)</f>
        <v>0</v>
      </c>
      <c r="N283" s="100">
        <f>SUBTOTAL(9,N284:N294)</f>
        <v>0</v>
      </c>
      <c r="O283" s="100">
        <f>SUBTOTAL(9,O284:O294)</f>
        <v>0</v>
      </c>
      <c r="P283" s="101">
        <f>SUMPRODUCT(P284:P294,$H284:$H294)</f>
        <v>6.806767809599998</v>
      </c>
      <c r="Q283" s="101">
        <f>SUMPRODUCT(Q284:Q294,$H284:$H294)</f>
        <v>0</v>
      </c>
      <c r="R283" s="101">
        <f>SUMPRODUCT(R284:R294,$H284:$H294)</f>
        <v>15.44817096000328</v>
      </c>
      <c r="S283" s="100">
        <f>SUMPRODUCT(S284:S294,$H284:$H294)</f>
        <v>1349.0305917843093</v>
      </c>
      <c r="T283" s="102">
        <f>SUMPRODUCT(T284:T294,$K284:$K294)/100</f>
        <v>0</v>
      </c>
      <c r="U283" s="102">
        <f>K283+T283</f>
        <v>0</v>
      </c>
      <c r="V283" s="93"/>
    </row>
    <row r="284" spans="1:22" ht="12.75" outlineLevel="2">
      <c r="A284" s="3"/>
      <c r="B284" s="110"/>
      <c r="C284" s="111"/>
      <c r="D284" s="112"/>
      <c r="E284" s="113" t="s">
        <v>415</v>
      </c>
      <c r="F284" s="114"/>
      <c r="G284" s="115"/>
      <c r="H284" s="114"/>
      <c r="I284" s="112"/>
      <c r="J284" s="114"/>
      <c r="K284" s="116"/>
      <c r="L284" s="117"/>
      <c r="M284" s="117"/>
      <c r="N284" s="117"/>
      <c r="O284" s="117"/>
      <c r="P284" s="118"/>
      <c r="Q284" s="118"/>
      <c r="R284" s="118"/>
      <c r="S284" s="118"/>
      <c r="T284" s="119"/>
      <c r="U284" s="119"/>
      <c r="V284" s="93"/>
    </row>
    <row r="285" spans="1:22" ht="12.75" outlineLevel="2">
      <c r="A285" s="3"/>
      <c r="B285" s="93"/>
      <c r="C285" s="93"/>
      <c r="D285" s="120" t="s">
        <v>5</v>
      </c>
      <c r="E285" s="121">
        <v>1</v>
      </c>
      <c r="F285" s="122" t="s">
        <v>187</v>
      </c>
      <c r="G285" s="123" t="s">
        <v>449</v>
      </c>
      <c r="H285" s="124">
        <v>2.448</v>
      </c>
      <c r="I285" s="125" t="s">
        <v>15</v>
      </c>
      <c r="J285" s="126"/>
      <c r="K285" s="127">
        <f>H285*J285</f>
        <v>0</v>
      </c>
      <c r="L285" s="128">
        <f>IF(D285="S",K285,"")</f>
      </c>
      <c r="M285" s="129">
        <f>IF(OR(D285="P",D285="U"),K285,"")</f>
        <v>0</v>
      </c>
      <c r="N285" s="129">
        <f>IF(D285="H",K285,"")</f>
      </c>
      <c r="O285" s="129">
        <f>IF(D285="V",K285,"")</f>
      </c>
      <c r="P285" s="130">
        <v>2.4532899999999995</v>
      </c>
      <c r="Q285" s="130">
        <v>0</v>
      </c>
      <c r="R285" s="130">
        <v>3.212999999999738</v>
      </c>
      <c r="S285" s="126">
        <v>266.3576999999783</v>
      </c>
      <c r="T285" s="131">
        <v>15</v>
      </c>
      <c r="U285" s="132">
        <f>K285*(T285+100)/100</f>
        <v>0</v>
      </c>
      <c r="V285" s="133"/>
    </row>
    <row r="286" spans="1:22" s="50" customFormat="1" ht="10.5" customHeight="1" outlineLevel="3">
      <c r="A286" s="134"/>
      <c r="B286" s="135"/>
      <c r="C286" s="135"/>
      <c r="D286" s="135"/>
      <c r="E286" s="135"/>
      <c r="F286" s="135"/>
      <c r="G286" s="135" t="s">
        <v>162</v>
      </c>
      <c r="H286" s="136">
        <v>2.448</v>
      </c>
      <c r="I286" s="137"/>
      <c r="J286" s="135"/>
      <c r="K286" s="135"/>
      <c r="L286" s="138"/>
      <c r="M286" s="138"/>
      <c r="N286" s="138"/>
      <c r="O286" s="138"/>
      <c r="P286" s="138"/>
      <c r="Q286" s="138"/>
      <c r="R286" s="138"/>
      <c r="S286" s="138"/>
      <c r="T286" s="139"/>
      <c r="U286" s="139"/>
      <c r="V286" s="135"/>
    </row>
    <row r="287" spans="1:22" ht="25.5" outlineLevel="2">
      <c r="A287" s="3"/>
      <c r="B287" s="93"/>
      <c r="C287" s="93"/>
      <c r="D287" s="120" t="s">
        <v>5</v>
      </c>
      <c r="E287" s="121">
        <v>2</v>
      </c>
      <c r="F287" s="122" t="s">
        <v>190</v>
      </c>
      <c r="G287" s="123" t="s">
        <v>512</v>
      </c>
      <c r="H287" s="124">
        <v>14.58</v>
      </c>
      <c r="I287" s="125" t="s">
        <v>14</v>
      </c>
      <c r="J287" s="126"/>
      <c r="K287" s="127">
        <f>H287*J287</f>
        <v>0</v>
      </c>
      <c r="L287" s="128">
        <f>IF(D287="S",K287,"")</f>
      </c>
      <c r="M287" s="129">
        <f>IF(OR(D287="P",D287="U"),K287,"")</f>
        <v>0</v>
      </c>
      <c r="N287" s="129">
        <f>IF(D287="H",K287,"")</f>
      </c>
      <c r="O287" s="129">
        <f>IF(D287="V",K287,"")</f>
      </c>
      <c r="P287" s="130">
        <v>0.046060000000000004</v>
      </c>
      <c r="Q287" s="130">
        <v>0</v>
      </c>
      <c r="R287" s="130">
        <v>0.3580000000002315</v>
      </c>
      <c r="S287" s="126">
        <v>32.8582000000213</v>
      </c>
      <c r="T287" s="131">
        <v>15</v>
      </c>
      <c r="U287" s="132">
        <f>K287*(T287+100)/100</f>
        <v>0</v>
      </c>
      <c r="V287" s="133"/>
    </row>
    <row r="288" spans="1:22" s="109" customFormat="1" ht="11.25" outlineLevel="2">
      <c r="A288" s="103"/>
      <c r="B288" s="103"/>
      <c r="C288" s="103"/>
      <c r="D288" s="103"/>
      <c r="E288" s="103"/>
      <c r="F288" s="103"/>
      <c r="G288" s="104" t="s">
        <v>403</v>
      </c>
      <c r="H288" s="103"/>
      <c r="I288" s="105"/>
      <c r="J288" s="103"/>
      <c r="K288" s="103"/>
      <c r="L288" s="106"/>
      <c r="M288" s="106"/>
      <c r="N288" s="106"/>
      <c r="O288" s="106"/>
      <c r="P288" s="107"/>
      <c r="Q288" s="103"/>
      <c r="R288" s="103"/>
      <c r="S288" s="103"/>
      <c r="T288" s="108"/>
      <c r="U288" s="108"/>
      <c r="V288" s="103"/>
    </row>
    <row r="289" spans="1:22" ht="12.75" outlineLevel="2">
      <c r="A289" s="3"/>
      <c r="B289" s="93"/>
      <c r="C289" s="93"/>
      <c r="D289" s="120" t="s">
        <v>5</v>
      </c>
      <c r="E289" s="121">
        <v>3</v>
      </c>
      <c r="F289" s="122" t="s">
        <v>189</v>
      </c>
      <c r="G289" s="123" t="s">
        <v>455</v>
      </c>
      <c r="H289" s="124">
        <v>14.58</v>
      </c>
      <c r="I289" s="125" t="s">
        <v>14</v>
      </c>
      <c r="J289" s="126"/>
      <c r="K289" s="127">
        <f>H289*J289</f>
        <v>0</v>
      </c>
      <c r="L289" s="128">
        <f>IF(D289="S",K289,"")</f>
      </c>
      <c r="M289" s="129">
        <f>IF(OR(D289="P",D289="U"),K289,"")</f>
        <v>0</v>
      </c>
      <c r="N289" s="129">
        <f>IF(D289="H",K289,"")</f>
      </c>
      <c r="O289" s="129">
        <f>IF(D289="V",K289,"")</f>
      </c>
      <c r="P289" s="130">
        <v>0</v>
      </c>
      <c r="Q289" s="130">
        <v>0</v>
      </c>
      <c r="R289" s="130">
        <v>0.04700000000002547</v>
      </c>
      <c r="S289" s="126">
        <v>4.366300000002366</v>
      </c>
      <c r="T289" s="131">
        <v>15</v>
      </c>
      <c r="U289" s="132">
        <f>K289*(T289+100)/100</f>
        <v>0</v>
      </c>
      <c r="V289" s="133"/>
    </row>
    <row r="290" spans="1:22" s="109" customFormat="1" ht="11.25" outlineLevel="2">
      <c r="A290" s="103"/>
      <c r="B290" s="103"/>
      <c r="C290" s="103"/>
      <c r="D290" s="103"/>
      <c r="E290" s="103"/>
      <c r="F290" s="103"/>
      <c r="G290" s="104" t="s">
        <v>403</v>
      </c>
      <c r="H290" s="103"/>
      <c r="I290" s="105"/>
      <c r="J290" s="103"/>
      <c r="K290" s="103"/>
      <c r="L290" s="106"/>
      <c r="M290" s="106"/>
      <c r="N290" s="106"/>
      <c r="O290" s="106"/>
      <c r="P290" s="107"/>
      <c r="Q290" s="103"/>
      <c r="R290" s="103"/>
      <c r="S290" s="103"/>
      <c r="T290" s="108"/>
      <c r="U290" s="108"/>
      <c r="V290" s="103"/>
    </row>
    <row r="291" spans="1:22" ht="12.75" outlineLevel="2">
      <c r="A291" s="3"/>
      <c r="B291" s="93"/>
      <c r="C291" s="93"/>
      <c r="D291" s="120" t="s">
        <v>5</v>
      </c>
      <c r="E291" s="121">
        <v>4</v>
      </c>
      <c r="F291" s="122" t="s">
        <v>210</v>
      </c>
      <c r="G291" s="123" t="s">
        <v>374</v>
      </c>
      <c r="H291" s="124">
        <v>45.18</v>
      </c>
      <c r="I291" s="125" t="s">
        <v>14</v>
      </c>
      <c r="J291" s="126"/>
      <c r="K291" s="127">
        <f>H291*J291</f>
        <v>0</v>
      </c>
      <c r="L291" s="128">
        <f>IF(D291="S",K291,"")</f>
      </c>
      <c r="M291" s="129">
        <f>IF(OR(D291="P",D291="U"),K291,"")</f>
        <v>0</v>
      </c>
      <c r="N291" s="129">
        <f>IF(D291="H",K291,"")</f>
      </c>
      <c r="O291" s="129">
        <f>IF(D291="V",K291,"")</f>
      </c>
      <c r="P291" s="130">
        <v>0.0003</v>
      </c>
      <c r="Q291" s="130">
        <v>0</v>
      </c>
      <c r="R291" s="130">
        <v>0</v>
      </c>
      <c r="S291" s="126">
        <v>0</v>
      </c>
      <c r="T291" s="131">
        <v>15</v>
      </c>
      <c r="U291" s="132">
        <f>K291*(T291+100)/100</f>
        <v>0</v>
      </c>
      <c r="V291" s="133"/>
    </row>
    <row r="292" spans="1:22" s="50" customFormat="1" ht="10.5" customHeight="1" outlineLevel="3">
      <c r="A292" s="134"/>
      <c r="B292" s="135"/>
      <c r="C292" s="135"/>
      <c r="D292" s="135"/>
      <c r="E292" s="135"/>
      <c r="F292" s="135"/>
      <c r="G292" s="135" t="s">
        <v>278</v>
      </c>
      <c r="H292" s="136">
        <v>45.18</v>
      </c>
      <c r="I292" s="137"/>
      <c r="J292" s="135"/>
      <c r="K292" s="135"/>
      <c r="L292" s="138"/>
      <c r="M292" s="138"/>
      <c r="N292" s="138"/>
      <c r="O292" s="138"/>
      <c r="P292" s="138"/>
      <c r="Q292" s="138"/>
      <c r="R292" s="138"/>
      <c r="S292" s="138"/>
      <c r="T292" s="139"/>
      <c r="U292" s="139"/>
      <c r="V292" s="135"/>
    </row>
    <row r="293" spans="1:22" ht="12.75" outlineLevel="2">
      <c r="A293" s="3"/>
      <c r="B293" s="93"/>
      <c r="C293" s="93"/>
      <c r="D293" s="120" t="s">
        <v>5</v>
      </c>
      <c r="E293" s="121">
        <v>5</v>
      </c>
      <c r="F293" s="122" t="s">
        <v>188</v>
      </c>
      <c r="G293" s="123" t="s">
        <v>434</v>
      </c>
      <c r="H293" s="124">
        <v>0.11016</v>
      </c>
      <c r="I293" s="125" t="s">
        <v>10</v>
      </c>
      <c r="J293" s="126"/>
      <c r="K293" s="127">
        <f>H293*J293</f>
        <v>0</v>
      </c>
      <c r="L293" s="128">
        <f>IF(D293="S",K293,"")</f>
      </c>
      <c r="M293" s="129">
        <f>IF(OR(D293="P",D293="U"),K293,"")</f>
        <v>0</v>
      </c>
      <c r="N293" s="129">
        <f>IF(D293="H",K293,"")</f>
      </c>
      <c r="O293" s="129">
        <f>IF(D293="V",K293,"")</f>
      </c>
      <c r="P293" s="130">
        <v>1.05306</v>
      </c>
      <c r="Q293" s="130">
        <v>0</v>
      </c>
      <c r="R293" s="130">
        <v>15.231000000001586</v>
      </c>
      <c r="S293" s="126">
        <v>1400.269900000156</v>
      </c>
      <c r="T293" s="131">
        <v>15</v>
      </c>
      <c r="U293" s="132">
        <f>K293*(T293+100)/100</f>
        <v>0</v>
      </c>
      <c r="V293" s="133"/>
    </row>
    <row r="294" spans="1:22" s="50" customFormat="1" ht="10.5" customHeight="1" outlineLevel="3">
      <c r="A294" s="134"/>
      <c r="B294" s="135"/>
      <c r="C294" s="135"/>
      <c r="D294" s="135"/>
      <c r="E294" s="135"/>
      <c r="F294" s="135"/>
      <c r="G294" s="135" t="s">
        <v>337</v>
      </c>
      <c r="H294" s="136">
        <v>0.1102</v>
      </c>
      <c r="I294" s="137"/>
      <c r="J294" s="135"/>
      <c r="K294" s="135"/>
      <c r="L294" s="138"/>
      <c r="M294" s="138"/>
      <c r="N294" s="138"/>
      <c r="O294" s="138"/>
      <c r="P294" s="138"/>
      <c r="Q294" s="138"/>
      <c r="R294" s="138"/>
      <c r="S294" s="138"/>
      <c r="T294" s="139"/>
      <c r="U294" s="139"/>
      <c r="V294" s="135"/>
    </row>
    <row r="295" spans="1:22" ht="12.75" outlineLevel="1">
      <c r="A295" s="3"/>
      <c r="B295" s="94"/>
      <c r="C295" s="95" t="s">
        <v>28</v>
      </c>
      <c r="D295" s="96" t="s">
        <v>4</v>
      </c>
      <c r="E295" s="97"/>
      <c r="F295" s="97" t="s">
        <v>38</v>
      </c>
      <c r="G295" s="98" t="s">
        <v>387</v>
      </c>
      <c r="H295" s="97"/>
      <c r="I295" s="96"/>
      <c r="J295" s="97"/>
      <c r="K295" s="99">
        <f>SUBTOTAL(9,K296:K305)</f>
        <v>0</v>
      </c>
      <c r="L295" s="100">
        <f>SUBTOTAL(9,L296:L305)</f>
        <v>0</v>
      </c>
      <c r="M295" s="100">
        <f>SUBTOTAL(9,M296:M305)</f>
        <v>0</v>
      </c>
      <c r="N295" s="100">
        <f>SUBTOTAL(9,N296:N305)</f>
        <v>0</v>
      </c>
      <c r="O295" s="100">
        <f>SUBTOTAL(9,O296:O305)</f>
        <v>0</v>
      </c>
      <c r="P295" s="101">
        <f>SUMPRODUCT(P296:P305,$H296:$H305)</f>
        <v>0</v>
      </c>
      <c r="Q295" s="101">
        <f>SUMPRODUCT(Q296:Q305,$H296:$H305)</f>
        <v>7.3746</v>
      </c>
      <c r="R295" s="101">
        <f>SUMPRODUCT(R296:R305,$H296:$H305)</f>
        <v>45.653455800006405</v>
      </c>
      <c r="S295" s="100">
        <f>SUMPRODUCT(S296:S305,$H296:$H305)</f>
        <v>3657.0725458204956</v>
      </c>
      <c r="T295" s="102">
        <f>SUMPRODUCT(T296:T305,$K296:$K305)/100</f>
        <v>0</v>
      </c>
      <c r="U295" s="102">
        <f>K295+T295</f>
        <v>0</v>
      </c>
      <c r="V295" s="93"/>
    </row>
    <row r="296" spans="1:22" ht="12.75" outlineLevel="2">
      <c r="A296" s="3"/>
      <c r="B296" s="110"/>
      <c r="C296" s="111"/>
      <c r="D296" s="112"/>
      <c r="E296" s="113" t="s">
        <v>415</v>
      </c>
      <c r="F296" s="114"/>
      <c r="G296" s="115"/>
      <c r="H296" s="114"/>
      <c r="I296" s="112"/>
      <c r="J296" s="114"/>
      <c r="K296" s="116"/>
      <c r="L296" s="117"/>
      <c r="M296" s="117"/>
      <c r="N296" s="117"/>
      <c r="O296" s="117"/>
      <c r="P296" s="118"/>
      <c r="Q296" s="118"/>
      <c r="R296" s="118"/>
      <c r="S296" s="118"/>
      <c r="T296" s="119"/>
      <c r="U296" s="119"/>
      <c r="V296" s="93"/>
    </row>
    <row r="297" spans="1:22" ht="12.75" outlineLevel="2">
      <c r="A297" s="3"/>
      <c r="B297" s="93"/>
      <c r="C297" s="93"/>
      <c r="D297" s="120" t="s">
        <v>7</v>
      </c>
      <c r="E297" s="121">
        <v>1</v>
      </c>
      <c r="F297" s="122" t="s">
        <v>239</v>
      </c>
      <c r="G297" s="123" t="s">
        <v>457</v>
      </c>
      <c r="H297" s="124">
        <v>7.3746</v>
      </c>
      <c r="I297" s="125" t="s">
        <v>10</v>
      </c>
      <c r="J297" s="126"/>
      <c r="K297" s="127">
        <f aca="true" t="shared" si="3" ref="K297:K302">H297*J297</f>
        <v>0</v>
      </c>
      <c r="L297" s="128">
        <f aca="true" t="shared" si="4" ref="L297:L302">IF(D297="S",K297,"")</f>
      </c>
      <c r="M297" s="129">
        <f aca="true" t="shared" si="5" ref="M297:M302">IF(OR(D297="P",D297="U"),K297,"")</f>
        <v>0</v>
      </c>
      <c r="N297" s="129">
        <f aca="true" t="shared" si="6" ref="N297:N302">IF(D297="H",K297,"")</f>
      </c>
      <c r="O297" s="129">
        <f aca="true" t="shared" si="7" ref="O297:O302">IF(D297="V",K297,"")</f>
      </c>
      <c r="P297" s="130">
        <v>0</v>
      </c>
      <c r="Q297" s="130">
        <v>0</v>
      </c>
      <c r="R297" s="130">
        <v>0.9329999999999926</v>
      </c>
      <c r="S297" s="126">
        <v>77.34569999999938</v>
      </c>
      <c r="T297" s="131">
        <v>15</v>
      </c>
      <c r="U297" s="132">
        <f aca="true" t="shared" si="8" ref="U297:U302">K297*(T297+100)/100</f>
        <v>0</v>
      </c>
      <c r="V297" s="133"/>
    </row>
    <row r="298" spans="1:22" ht="12.75" outlineLevel="2">
      <c r="A298" s="3"/>
      <c r="B298" s="93"/>
      <c r="C298" s="93"/>
      <c r="D298" s="120" t="s">
        <v>7</v>
      </c>
      <c r="E298" s="121">
        <v>2</v>
      </c>
      <c r="F298" s="122" t="s">
        <v>240</v>
      </c>
      <c r="G298" s="123" t="s">
        <v>450</v>
      </c>
      <c r="H298" s="124">
        <v>22.1238</v>
      </c>
      <c r="I298" s="125" t="s">
        <v>10</v>
      </c>
      <c r="J298" s="126"/>
      <c r="K298" s="127">
        <f t="shared" si="3"/>
        <v>0</v>
      </c>
      <c r="L298" s="128">
        <f t="shared" si="4"/>
      </c>
      <c r="M298" s="129">
        <f t="shared" si="5"/>
        <v>0</v>
      </c>
      <c r="N298" s="129">
        <f t="shared" si="6"/>
      </c>
      <c r="O298" s="129">
        <f t="shared" si="7"/>
      </c>
      <c r="P298" s="130">
        <v>0</v>
      </c>
      <c r="Q298" s="130">
        <v>0</v>
      </c>
      <c r="R298" s="130">
        <v>0.400000000000091</v>
      </c>
      <c r="S298" s="126">
        <v>33.16000000000754</v>
      </c>
      <c r="T298" s="131">
        <v>15</v>
      </c>
      <c r="U298" s="132">
        <f t="shared" si="8"/>
        <v>0</v>
      </c>
      <c r="V298" s="133"/>
    </row>
    <row r="299" spans="1:22" ht="12.75" outlineLevel="2">
      <c r="A299" s="3"/>
      <c r="B299" s="93"/>
      <c r="C299" s="93"/>
      <c r="D299" s="120" t="s">
        <v>7</v>
      </c>
      <c r="E299" s="121">
        <v>3</v>
      </c>
      <c r="F299" s="122" t="s">
        <v>242</v>
      </c>
      <c r="G299" s="123" t="s">
        <v>411</v>
      </c>
      <c r="H299" s="124">
        <v>7.3746</v>
      </c>
      <c r="I299" s="125" t="s">
        <v>10</v>
      </c>
      <c r="J299" s="126"/>
      <c r="K299" s="127">
        <f t="shared" si="3"/>
        <v>0</v>
      </c>
      <c r="L299" s="128">
        <f t="shared" si="4"/>
      </c>
      <c r="M299" s="129">
        <f t="shared" si="5"/>
        <v>0</v>
      </c>
      <c r="N299" s="129">
        <f t="shared" si="6"/>
      </c>
      <c r="O299" s="129">
        <f t="shared" si="7"/>
      </c>
      <c r="P299" s="130">
        <v>0</v>
      </c>
      <c r="Q299" s="130">
        <v>0</v>
      </c>
      <c r="R299" s="130">
        <v>0.48999999999978167</v>
      </c>
      <c r="S299" s="126">
        <v>40.620999999981905</v>
      </c>
      <c r="T299" s="131">
        <v>15</v>
      </c>
      <c r="U299" s="132">
        <f t="shared" si="8"/>
        <v>0</v>
      </c>
      <c r="V299" s="133"/>
    </row>
    <row r="300" spans="1:22" ht="12.75" outlineLevel="2">
      <c r="A300" s="3"/>
      <c r="B300" s="93"/>
      <c r="C300" s="93"/>
      <c r="D300" s="120" t="s">
        <v>7</v>
      </c>
      <c r="E300" s="121">
        <v>4</v>
      </c>
      <c r="F300" s="122" t="s">
        <v>243</v>
      </c>
      <c r="G300" s="123" t="s">
        <v>475</v>
      </c>
      <c r="H300" s="124">
        <v>81.1206</v>
      </c>
      <c r="I300" s="125" t="s">
        <v>10</v>
      </c>
      <c r="J300" s="126"/>
      <c r="K300" s="127">
        <f t="shared" si="3"/>
        <v>0</v>
      </c>
      <c r="L300" s="128">
        <f t="shared" si="4"/>
      </c>
      <c r="M300" s="129">
        <f t="shared" si="5"/>
        <v>0</v>
      </c>
      <c r="N300" s="129">
        <f t="shared" si="6"/>
      </c>
      <c r="O300" s="129">
        <f t="shared" si="7"/>
      </c>
      <c r="P300" s="130">
        <v>0</v>
      </c>
      <c r="Q300" s="130">
        <v>0</v>
      </c>
      <c r="R300" s="130">
        <v>0</v>
      </c>
      <c r="S300" s="126">
        <v>0</v>
      </c>
      <c r="T300" s="131">
        <v>15</v>
      </c>
      <c r="U300" s="132">
        <f t="shared" si="8"/>
        <v>0</v>
      </c>
      <c r="V300" s="133"/>
    </row>
    <row r="301" spans="1:22" ht="12.75" outlineLevel="2">
      <c r="A301" s="3"/>
      <c r="B301" s="93"/>
      <c r="C301" s="93"/>
      <c r="D301" s="120" t="s">
        <v>7</v>
      </c>
      <c r="E301" s="121">
        <v>5</v>
      </c>
      <c r="F301" s="122" t="s">
        <v>247</v>
      </c>
      <c r="G301" s="123" t="s">
        <v>368</v>
      </c>
      <c r="H301" s="124">
        <v>7.3746</v>
      </c>
      <c r="I301" s="125" t="s">
        <v>10</v>
      </c>
      <c r="J301" s="126"/>
      <c r="K301" s="127">
        <f t="shared" si="3"/>
        <v>0</v>
      </c>
      <c r="L301" s="128">
        <f t="shared" si="4"/>
      </c>
      <c r="M301" s="129">
        <f t="shared" si="5"/>
        <v>0</v>
      </c>
      <c r="N301" s="129">
        <f t="shared" si="6"/>
      </c>
      <c r="O301" s="129">
        <f t="shared" si="7"/>
      </c>
      <c r="P301" s="130">
        <v>0</v>
      </c>
      <c r="Q301" s="130">
        <v>0</v>
      </c>
      <c r="R301" s="130">
        <v>0</v>
      </c>
      <c r="S301" s="126">
        <v>0</v>
      </c>
      <c r="T301" s="131">
        <v>15</v>
      </c>
      <c r="U301" s="132">
        <f t="shared" si="8"/>
        <v>0</v>
      </c>
      <c r="V301" s="133"/>
    </row>
    <row r="302" spans="1:22" ht="25.5" outlineLevel="2">
      <c r="A302" s="3"/>
      <c r="B302" s="93"/>
      <c r="C302" s="93"/>
      <c r="D302" s="120" t="s">
        <v>5</v>
      </c>
      <c r="E302" s="121">
        <v>6</v>
      </c>
      <c r="F302" s="122" t="s">
        <v>235</v>
      </c>
      <c r="G302" s="123" t="s">
        <v>506</v>
      </c>
      <c r="H302" s="124">
        <v>2.448</v>
      </c>
      <c r="I302" s="125" t="s">
        <v>15</v>
      </c>
      <c r="J302" s="126"/>
      <c r="K302" s="127">
        <f t="shared" si="3"/>
        <v>0</v>
      </c>
      <c r="L302" s="128">
        <f t="shared" si="4"/>
      </c>
      <c r="M302" s="129">
        <f t="shared" si="5"/>
        <v>0</v>
      </c>
      <c r="N302" s="129">
        <f t="shared" si="6"/>
      </c>
      <c r="O302" s="129">
        <f t="shared" si="7"/>
      </c>
      <c r="P302" s="130">
        <v>0</v>
      </c>
      <c r="Q302" s="130">
        <v>2.2</v>
      </c>
      <c r="R302" s="130">
        <v>7.510000000001582</v>
      </c>
      <c r="S302" s="126">
        <v>622.5790000001313</v>
      </c>
      <c r="T302" s="131">
        <v>15</v>
      </c>
      <c r="U302" s="132">
        <f t="shared" si="8"/>
        <v>0</v>
      </c>
      <c r="V302" s="133"/>
    </row>
    <row r="303" spans="1:22" s="50" customFormat="1" ht="10.5" customHeight="1" outlineLevel="3">
      <c r="A303" s="134"/>
      <c r="B303" s="135"/>
      <c r="C303" s="135"/>
      <c r="D303" s="135"/>
      <c r="E303" s="135"/>
      <c r="F303" s="135"/>
      <c r="G303" s="135" t="s">
        <v>162</v>
      </c>
      <c r="H303" s="136">
        <v>2.448</v>
      </c>
      <c r="I303" s="137"/>
      <c r="J303" s="135"/>
      <c r="K303" s="135"/>
      <c r="L303" s="138"/>
      <c r="M303" s="138"/>
      <c r="N303" s="138"/>
      <c r="O303" s="138"/>
      <c r="P303" s="138"/>
      <c r="Q303" s="138"/>
      <c r="R303" s="138"/>
      <c r="S303" s="138"/>
      <c r="T303" s="139"/>
      <c r="U303" s="139"/>
      <c r="V303" s="135"/>
    </row>
    <row r="304" spans="1:22" ht="25.5" outlineLevel="2">
      <c r="A304" s="3"/>
      <c r="B304" s="93"/>
      <c r="C304" s="93"/>
      <c r="D304" s="120" t="s">
        <v>5</v>
      </c>
      <c r="E304" s="121">
        <v>7</v>
      </c>
      <c r="F304" s="122" t="s">
        <v>236</v>
      </c>
      <c r="G304" s="123" t="s">
        <v>507</v>
      </c>
      <c r="H304" s="124">
        <v>30.6</v>
      </c>
      <c r="I304" s="125" t="s">
        <v>14</v>
      </c>
      <c r="J304" s="126"/>
      <c r="K304" s="127">
        <f>H304*J304</f>
        <v>0</v>
      </c>
      <c r="L304" s="128">
        <f>IF(D304="S",K304,"")</f>
      </c>
      <c r="M304" s="129">
        <f>IF(OR(D304="P",D304="U"),K304,"")</f>
        <v>0</v>
      </c>
      <c r="N304" s="129">
        <f>IF(D304="H",K304,"")</f>
      </c>
      <c r="O304" s="129">
        <f>IF(D304="V",K304,"")</f>
      </c>
      <c r="P304" s="130">
        <v>0</v>
      </c>
      <c r="Q304" s="130">
        <v>0.065</v>
      </c>
      <c r="R304" s="130">
        <v>0.2590000000000714</v>
      </c>
      <c r="S304" s="126">
        <v>17.301200000004766</v>
      </c>
      <c r="T304" s="131">
        <v>15</v>
      </c>
      <c r="U304" s="132">
        <f>K304*(T304+100)/100</f>
        <v>0</v>
      </c>
      <c r="V304" s="133"/>
    </row>
    <row r="305" spans="1:22" s="50" customFormat="1" ht="10.5" customHeight="1" outlineLevel="3">
      <c r="A305" s="134"/>
      <c r="B305" s="135"/>
      <c r="C305" s="135"/>
      <c r="D305" s="135"/>
      <c r="E305" s="135"/>
      <c r="F305" s="135"/>
      <c r="G305" s="135" t="s">
        <v>103</v>
      </c>
      <c r="H305" s="136">
        <v>30.6</v>
      </c>
      <c r="I305" s="137"/>
      <c r="J305" s="135"/>
      <c r="K305" s="135"/>
      <c r="L305" s="138"/>
      <c r="M305" s="138"/>
      <c r="N305" s="138"/>
      <c r="O305" s="138"/>
      <c r="P305" s="138"/>
      <c r="Q305" s="138"/>
      <c r="R305" s="138"/>
      <c r="S305" s="138"/>
      <c r="T305" s="139"/>
      <c r="U305" s="139"/>
      <c r="V305" s="135"/>
    </row>
    <row r="306" spans="1:22" ht="12.75" outlineLevel="1">
      <c r="A306" s="3"/>
      <c r="B306" s="94"/>
      <c r="C306" s="95" t="s">
        <v>29</v>
      </c>
      <c r="D306" s="96" t="s">
        <v>4</v>
      </c>
      <c r="E306" s="97"/>
      <c r="F306" s="97" t="s">
        <v>38</v>
      </c>
      <c r="G306" s="98" t="s">
        <v>382</v>
      </c>
      <c r="H306" s="97"/>
      <c r="I306" s="96"/>
      <c r="J306" s="97"/>
      <c r="K306" s="99">
        <f>SUBTOTAL(9,K307:K308)</f>
        <v>0</v>
      </c>
      <c r="L306" s="100">
        <f>SUBTOTAL(9,L307:L308)</f>
        <v>0</v>
      </c>
      <c r="M306" s="100">
        <f>SUBTOTAL(9,M307:M308)</f>
        <v>0</v>
      </c>
      <c r="N306" s="100">
        <f>SUBTOTAL(9,N307:N308)</f>
        <v>0</v>
      </c>
      <c r="O306" s="100">
        <f>SUBTOTAL(9,O307:O308)</f>
        <v>0</v>
      </c>
      <c r="P306" s="101">
        <f>SUMPRODUCT(P307:P308,$H307:$H308)</f>
        <v>0</v>
      </c>
      <c r="Q306" s="101">
        <f>SUMPRODUCT(Q307:Q308,$H307:$H308)</f>
        <v>0</v>
      </c>
      <c r="R306" s="101">
        <f>SUMPRODUCT(R307:R308,$H307:$H308)</f>
        <v>2.433192148042819</v>
      </c>
      <c r="S306" s="100">
        <f>SUMPRODUCT(S307:S308,$H307:$H308)</f>
        <v>210.6154236838846</v>
      </c>
      <c r="T306" s="102">
        <f>SUMPRODUCT(T307:T308,$K307:$K308)/100</f>
        <v>0</v>
      </c>
      <c r="U306" s="102">
        <f>K306+T306</f>
        <v>0</v>
      </c>
      <c r="V306" s="93"/>
    </row>
    <row r="307" spans="1:22" ht="12.75" outlineLevel="2">
      <c r="A307" s="3"/>
      <c r="B307" s="110"/>
      <c r="C307" s="111"/>
      <c r="D307" s="112"/>
      <c r="E307" s="113" t="s">
        <v>415</v>
      </c>
      <c r="F307" s="114"/>
      <c r="G307" s="115"/>
      <c r="H307" s="114"/>
      <c r="I307" s="112"/>
      <c r="J307" s="114"/>
      <c r="K307" s="116"/>
      <c r="L307" s="117"/>
      <c r="M307" s="117"/>
      <c r="N307" s="117"/>
      <c r="O307" s="117"/>
      <c r="P307" s="118"/>
      <c r="Q307" s="118"/>
      <c r="R307" s="118"/>
      <c r="S307" s="118"/>
      <c r="T307" s="119"/>
      <c r="U307" s="119"/>
      <c r="V307" s="93"/>
    </row>
    <row r="308" spans="1:22" ht="12.75" outlineLevel="2">
      <c r="A308" s="3"/>
      <c r="B308" s="93"/>
      <c r="C308" s="93"/>
      <c r="D308" s="120" t="s">
        <v>7</v>
      </c>
      <c r="E308" s="121">
        <v>1</v>
      </c>
      <c r="F308" s="122" t="s">
        <v>248</v>
      </c>
      <c r="G308" s="123" t="s">
        <v>442</v>
      </c>
      <c r="H308" s="124">
        <v>7.675685009599999</v>
      </c>
      <c r="I308" s="125" t="s">
        <v>10</v>
      </c>
      <c r="J308" s="126"/>
      <c r="K308" s="127">
        <f>H308*J308</f>
        <v>0</v>
      </c>
      <c r="L308" s="128">
        <f>IF(D308="S",K308,"")</f>
      </c>
      <c r="M308" s="129">
        <f>IF(OR(D308="P",D308="U"),K308,"")</f>
        <v>0</v>
      </c>
      <c r="N308" s="129">
        <f>IF(D308="H",K308,"")</f>
      </c>
      <c r="O308" s="129">
        <f>IF(D308="V",K308,"")</f>
      </c>
      <c r="P308" s="130">
        <v>0</v>
      </c>
      <c r="Q308" s="130">
        <v>0</v>
      </c>
      <c r="R308" s="130">
        <v>0.31699999999995043</v>
      </c>
      <c r="S308" s="126">
        <v>27.439299999995747</v>
      </c>
      <c r="T308" s="131">
        <v>15</v>
      </c>
      <c r="U308" s="132">
        <f>K308*(T308+100)/100</f>
        <v>0</v>
      </c>
      <c r="V308" s="133"/>
    </row>
    <row r="309" spans="1:22" ht="12.75" outlineLevel="1">
      <c r="A309" s="3"/>
      <c r="B309" s="94"/>
      <c r="C309" s="95" t="s">
        <v>31</v>
      </c>
      <c r="D309" s="96" t="s">
        <v>4</v>
      </c>
      <c r="E309" s="97"/>
      <c r="F309" s="97" t="s">
        <v>42</v>
      </c>
      <c r="G309" s="98" t="s">
        <v>355</v>
      </c>
      <c r="H309" s="97"/>
      <c r="I309" s="96"/>
      <c r="J309" s="97"/>
      <c r="K309" s="99">
        <f>SUBTOTAL(9,K310:K315)</f>
        <v>0</v>
      </c>
      <c r="L309" s="100">
        <f>SUBTOTAL(9,L310:L315)</f>
        <v>0</v>
      </c>
      <c r="M309" s="100">
        <f>SUBTOTAL(9,M310:M315)</f>
        <v>0</v>
      </c>
      <c r="N309" s="100">
        <f>SUBTOTAL(9,N310:N315)</f>
        <v>0</v>
      </c>
      <c r="O309" s="100">
        <f>SUBTOTAL(9,O310:O315)</f>
        <v>0</v>
      </c>
      <c r="P309" s="101">
        <f>SUMPRODUCT(P310:P315,$H310:$H315)</f>
        <v>0.144375</v>
      </c>
      <c r="Q309" s="101">
        <f>SUMPRODUCT(Q310:Q315,$H310:$H315)</f>
        <v>0</v>
      </c>
      <c r="R309" s="101">
        <f>SUMPRODUCT(R310:R315,$H310:$H315)</f>
        <v>8.30034187500261</v>
      </c>
      <c r="S309" s="100">
        <f>SUMPRODUCT(S310:S315,$H310:$H315)</f>
        <v>710.0509164377216</v>
      </c>
      <c r="T309" s="102">
        <f>SUMPRODUCT(T310:T315,$K310:$K315)/100</f>
        <v>0</v>
      </c>
      <c r="U309" s="102">
        <f>K309+T309</f>
        <v>0</v>
      </c>
      <c r="V309" s="93"/>
    </row>
    <row r="310" spans="1:22" ht="12.75" outlineLevel="2">
      <c r="A310" s="3"/>
      <c r="B310" s="110"/>
      <c r="C310" s="111"/>
      <c r="D310" s="112"/>
      <c r="E310" s="113" t="s">
        <v>415</v>
      </c>
      <c r="F310" s="114"/>
      <c r="G310" s="115"/>
      <c r="H310" s="114"/>
      <c r="I310" s="112"/>
      <c r="J310" s="114"/>
      <c r="K310" s="116"/>
      <c r="L310" s="117"/>
      <c r="M310" s="117"/>
      <c r="N310" s="117"/>
      <c r="O310" s="117"/>
      <c r="P310" s="118"/>
      <c r="Q310" s="118"/>
      <c r="R310" s="118"/>
      <c r="S310" s="118"/>
      <c r="T310" s="119"/>
      <c r="U310" s="119"/>
      <c r="V310" s="93"/>
    </row>
    <row r="311" spans="1:22" ht="12.75" outlineLevel="2">
      <c r="A311" s="3"/>
      <c r="B311" s="93"/>
      <c r="C311" s="93"/>
      <c r="D311" s="120" t="s">
        <v>5</v>
      </c>
      <c r="E311" s="121">
        <v>1</v>
      </c>
      <c r="F311" s="122" t="s">
        <v>191</v>
      </c>
      <c r="G311" s="123" t="s">
        <v>480</v>
      </c>
      <c r="H311" s="124">
        <v>30.6</v>
      </c>
      <c r="I311" s="125" t="s">
        <v>14</v>
      </c>
      <c r="J311" s="126"/>
      <c r="K311" s="127">
        <f>H311*J311</f>
        <v>0</v>
      </c>
      <c r="L311" s="128">
        <f>IF(D311="S",K311,"")</f>
      </c>
      <c r="M311" s="129">
        <f>IF(OR(D311="P",D311="U"),K311,"")</f>
        <v>0</v>
      </c>
      <c r="N311" s="129">
        <f>IF(D311="H",K311,"")</f>
      </c>
      <c r="O311" s="129">
        <f>IF(D311="V",K311,"")</f>
      </c>
      <c r="P311" s="130">
        <v>0.0035</v>
      </c>
      <c r="Q311" s="130">
        <v>0</v>
      </c>
      <c r="R311" s="130">
        <v>0.1800000000000637</v>
      </c>
      <c r="S311" s="126">
        <v>14.92200000000528</v>
      </c>
      <c r="T311" s="131">
        <v>15</v>
      </c>
      <c r="U311" s="132">
        <f>K311*(T311+100)/100</f>
        <v>0</v>
      </c>
      <c r="V311" s="133"/>
    </row>
    <row r="312" spans="1:22" ht="12.75" outlineLevel="2">
      <c r="A312" s="3"/>
      <c r="B312" s="93"/>
      <c r="C312" s="93"/>
      <c r="D312" s="120" t="s">
        <v>5</v>
      </c>
      <c r="E312" s="121">
        <v>2</v>
      </c>
      <c r="F312" s="122" t="s">
        <v>192</v>
      </c>
      <c r="G312" s="123" t="s">
        <v>470</v>
      </c>
      <c r="H312" s="124">
        <v>10.65</v>
      </c>
      <c r="I312" s="125" t="s">
        <v>14</v>
      </c>
      <c r="J312" s="126"/>
      <c r="K312" s="127">
        <f>H312*J312</f>
        <v>0</v>
      </c>
      <c r="L312" s="128">
        <f>IF(D312="S",K312,"")</f>
      </c>
      <c r="M312" s="129">
        <f>IF(OR(D312="P",D312="U"),K312,"")</f>
        <v>0</v>
      </c>
      <c r="N312" s="129">
        <f>IF(D312="H",K312,"")</f>
      </c>
      <c r="O312" s="129">
        <f>IF(D312="V",K312,"")</f>
      </c>
      <c r="P312" s="130">
        <v>0.0035</v>
      </c>
      <c r="Q312" s="130">
        <v>0</v>
      </c>
      <c r="R312" s="130">
        <v>0.2400000000000659</v>
      </c>
      <c r="S312" s="126">
        <v>21.896000000005923</v>
      </c>
      <c r="T312" s="131">
        <v>15</v>
      </c>
      <c r="U312" s="132">
        <f>K312*(T312+100)/100</f>
        <v>0</v>
      </c>
      <c r="V312" s="133"/>
    </row>
    <row r="313" spans="1:22" s="50" customFormat="1" ht="10.5" customHeight="1" outlineLevel="3">
      <c r="A313" s="134"/>
      <c r="B313" s="135"/>
      <c r="C313" s="135"/>
      <c r="D313" s="135"/>
      <c r="E313" s="135"/>
      <c r="F313" s="135"/>
      <c r="G313" s="135" t="s">
        <v>268</v>
      </c>
      <c r="H313" s="136">
        <v>3</v>
      </c>
      <c r="I313" s="137"/>
      <c r="J313" s="135"/>
      <c r="K313" s="135"/>
      <c r="L313" s="138"/>
      <c r="M313" s="138"/>
      <c r="N313" s="138"/>
      <c r="O313" s="138"/>
      <c r="P313" s="138"/>
      <c r="Q313" s="138"/>
      <c r="R313" s="138"/>
      <c r="S313" s="138"/>
      <c r="T313" s="139"/>
      <c r="U313" s="139"/>
      <c r="V313" s="135"/>
    </row>
    <row r="314" spans="1:22" s="50" customFormat="1" ht="10.5" customHeight="1" outlineLevel="3">
      <c r="A314" s="134"/>
      <c r="B314" s="135"/>
      <c r="C314" s="135"/>
      <c r="D314" s="135"/>
      <c r="E314" s="135"/>
      <c r="F314" s="135"/>
      <c r="G314" s="135" t="s">
        <v>281</v>
      </c>
      <c r="H314" s="136">
        <v>7.65</v>
      </c>
      <c r="I314" s="137"/>
      <c r="J314" s="135"/>
      <c r="K314" s="135"/>
      <c r="L314" s="138"/>
      <c r="M314" s="138"/>
      <c r="N314" s="138"/>
      <c r="O314" s="138"/>
      <c r="P314" s="138"/>
      <c r="Q314" s="138"/>
      <c r="R314" s="138"/>
      <c r="S314" s="138"/>
      <c r="T314" s="139"/>
      <c r="U314" s="139"/>
      <c r="V314" s="135"/>
    </row>
    <row r="315" spans="1:22" ht="25.5" outlineLevel="2">
      <c r="A315" s="3"/>
      <c r="B315" s="93"/>
      <c r="C315" s="93"/>
      <c r="D315" s="120" t="s">
        <v>7</v>
      </c>
      <c r="E315" s="121">
        <v>3</v>
      </c>
      <c r="F315" s="122" t="s">
        <v>249</v>
      </c>
      <c r="G315" s="123" t="s">
        <v>499</v>
      </c>
      <c r="H315" s="124">
        <v>0.144375</v>
      </c>
      <c r="I315" s="125" t="s">
        <v>10</v>
      </c>
      <c r="J315" s="126"/>
      <c r="K315" s="127">
        <f>H315*J315</f>
        <v>0</v>
      </c>
      <c r="L315" s="128">
        <f>IF(D315="S",K315,"")</f>
      </c>
      <c r="M315" s="129">
        <f>IF(OR(D315="P",D315="U"),K315,"")</f>
        <v>0</v>
      </c>
      <c r="N315" s="129">
        <f>IF(D315="H",K315,"")</f>
      </c>
      <c r="O315" s="129">
        <f>IF(D315="V",K315,"")</f>
      </c>
      <c r="P315" s="130">
        <v>0</v>
      </c>
      <c r="Q315" s="130">
        <v>0</v>
      </c>
      <c r="R315" s="130">
        <v>1.6369999999997162</v>
      </c>
      <c r="S315" s="126">
        <v>140.22729999997875</v>
      </c>
      <c r="T315" s="131">
        <v>15</v>
      </c>
      <c r="U315" s="132">
        <f>K315*(T315+100)/100</f>
        <v>0</v>
      </c>
      <c r="V315" s="133"/>
    </row>
    <row r="316" spans="1:22" ht="12.75" outlineLevel="1">
      <c r="A316" s="3"/>
      <c r="B316" s="94"/>
      <c r="C316" s="95" t="s">
        <v>32</v>
      </c>
      <c r="D316" s="96" t="s">
        <v>4</v>
      </c>
      <c r="E316" s="97"/>
      <c r="F316" s="97" t="s">
        <v>42</v>
      </c>
      <c r="G316" s="98" t="s">
        <v>349</v>
      </c>
      <c r="H316" s="97"/>
      <c r="I316" s="96"/>
      <c r="J316" s="97"/>
      <c r="K316" s="99">
        <f>SUBTOTAL(9,K317:K333)</f>
        <v>0</v>
      </c>
      <c r="L316" s="100">
        <f>SUBTOTAL(9,L317:L333)</f>
        <v>0</v>
      </c>
      <c r="M316" s="100">
        <f>SUBTOTAL(9,M317:M333)</f>
        <v>0</v>
      </c>
      <c r="N316" s="100">
        <f>SUBTOTAL(9,N317:N333)</f>
        <v>0</v>
      </c>
      <c r="O316" s="100">
        <f>SUBTOTAL(9,O317:O333)</f>
        <v>0</v>
      </c>
      <c r="P316" s="101">
        <f>SUMPRODUCT(P317:P333,$H317:$H333)</f>
        <v>0.1865744</v>
      </c>
      <c r="Q316" s="101">
        <f>SUMPRODUCT(Q317:Q333,$H317:$H333)</f>
        <v>0.2939976000000001</v>
      </c>
      <c r="R316" s="101">
        <f>SUMPRODUCT(R317:R333,$H317:$H333)</f>
        <v>22.59644355680399</v>
      </c>
      <c r="S316" s="100">
        <f>SUMPRODUCT(S317:S333,$H317:$H333)</f>
        <v>2143.0040380944347</v>
      </c>
      <c r="T316" s="102">
        <f>SUMPRODUCT(T317:T333,$K317:$K333)/100</f>
        <v>0</v>
      </c>
      <c r="U316" s="102">
        <f>K316+T316</f>
        <v>0</v>
      </c>
      <c r="V316" s="93"/>
    </row>
    <row r="317" spans="1:22" ht="12.75" outlineLevel="2">
      <c r="A317" s="3"/>
      <c r="B317" s="110"/>
      <c r="C317" s="111"/>
      <c r="D317" s="112"/>
      <c r="E317" s="113" t="s">
        <v>415</v>
      </c>
      <c r="F317" s="114"/>
      <c r="G317" s="115"/>
      <c r="H317" s="114"/>
      <c r="I317" s="112"/>
      <c r="J317" s="114"/>
      <c r="K317" s="116"/>
      <c r="L317" s="117"/>
      <c r="M317" s="117"/>
      <c r="N317" s="117"/>
      <c r="O317" s="117"/>
      <c r="P317" s="118"/>
      <c r="Q317" s="118"/>
      <c r="R317" s="118"/>
      <c r="S317" s="118"/>
      <c r="T317" s="119"/>
      <c r="U317" s="119"/>
      <c r="V317" s="93"/>
    </row>
    <row r="318" spans="1:22" ht="12.75" outlineLevel="2">
      <c r="A318" s="3"/>
      <c r="B318" s="93"/>
      <c r="C318" s="93"/>
      <c r="D318" s="120" t="s">
        <v>5</v>
      </c>
      <c r="E318" s="121">
        <v>1</v>
      </c>
      <c r="F318" s="122" t="s">
        <v>196</v>
      </c>
      <c r="G318" s="123" t="s">
        <v>469</v>
      </c>
      <c r="H318" s="124">
        <v>30.6</v>
      </c>
      <c r="I318" s="125" t="s">
        <v>9</v>
      </c>
      <c r="J318" s="126"/>
      <c r="K318" s="127">
        <f>H318*J318</f>
        <v>0</v>
      </c>
      <c r="L318" s="128">
        <f>IF(D318="S",K318,"")</f>
      </c>
      <c r="M318" s="129">
        <f>IF(OR(D318="P",D318="U"),K318,"")</f>
        <v>0</v>
      </c>
      <c r="N318" s="129">
        <f>IF(D318="H",K318,"")</f>
      </c>
      <c r="O318" s="129">
        <f>IF(D318="V",K318,"")</f>
      </c>
      <c r="P318" s="130">
        <v>0</v>
      </c>
      <c r="Q318" s="130">
        <v>0.0032600000000000003</v>
      </c>
      <c r="R318" s="130">
        <v>0.050000000000011376</v>
      </c>
      <c r="S318" s="126">
        <v>4.645000000001057</v>
      </c>
      <c r="T318" s="131">
        <v>15</v>
      </c>
      <c r="U318" s="132">
        <f>K318*(T318+100)/100</f>
        <v>0</v>
      </c>
      <c r="V318" s="133"/>
    </row>
    <row r="319" spans="1:22" s="50" customFormat="1" ht="10.5" customHeight="1" outlineLevel="3">
      <c r="A319" s="134"/>
      <c r="B319" s="135"/>
      <c r="C319" s="135"/>
      <c r="D319" s="135"/>
      <c r="E319" s="135"/>
      <c r="F319" s="135"/>
      <c r="G319" s="135" t="s">
        <v>71</v>
      </c>
      <c r="H319" s="136">
        <v>30.6</v>
      </c>
      <c r="I319" s="137"/>
      <c r="J319" s="135"/>
      <c r="K319" s="135"/>
      <c r="L319" s="138"/>
      <c r="M319" s="138"/>
      <c r="N319" s="138"/>
      <c r="O319" s="138"/>
      <c r="P319" s="138"/>
      <c r="Q319" s="138"/>
      <c r="R319" s="138"/>
      <c r="S319" s="138"/>
      <c r="T319" s="139"/>
      <c r="U319" s="139"/>
      <c r="V319" s="135"/>
    </row>
    <row r="320" spans="1:22" ht="12.75" outlineLevel="2">
      <c r="A320" s="3"/>
      <c r="B320" s="93"/>
      <c r="C320" s="93"/>
      <c r="D320" s="120" t="s">
        <v>5</v>
      </c>
      <c r="E320" s="121">
        <v>2</v>
      </c>
      <c r="F320" s="122" t="s">
        <v>198</v>
      </c>
      <c r="G320" s="123" t="s">
        <v>472</v>
      </c>
      <c r="H320" s="124">
        <v>30.6</v>
      </c>
      <c r="I320" s="125" t="s">
        <v>9</v>
      </c>
      <c r="J320" s="126"/>
      <c r="K320" s="127">
        <f>H320*J320</f>
        <v>0</v>
      </c>
      <c r="L320" s="128">
        <f>IF(D320="S",K320,"")</f>
      </c>
      <c r="M320" s="129">
        <f>IF(OR(D320="P",D320="U"),K320,"")</f>
        <v>0</v>
      </c>
      <c r="N320" s="129">
        <f>IF(D320="H",K320,"")</f>
      </c>
      <c r="O320" s="129">
        <f>IF(D320="V",K320,"")</f>
      </c>
      <c r="P320" s="130">
        <v>0</v>
      </c>
      <c r="Q320" s="130">
        <v>0.0028600000000000006</v>
      </c>
      <c r="R320" s="130">
        <v>0.050000000000011376</v>
      </c>
      <c r="S320" s="126">
        <v>5.67500000000129</v>
      </c>
      <c r="T320" s="131">
        <v>15</v>
      </c>
      <c r="U320" s="132">
        <f>K320*(T320+100)/100</f>
        <v>0</v>
      </c>
      <c r="V320" s="133"/>
    </row>
    <row r="321" spans="1:22" ht="12.75" outlineLevel="2">
      <c r="A321" s="3"/>
      <c r="B321" s="93"/>
      <c r="C321" s="93"/>
      <c r="D321" s="120" t="s">
        <v>5</v>
      </c>
      <c r="E321" s="121">
        <v>3</v>
      </c>
      <c r="F321" s="122" t="s">
        <v>197</v>
      </c>
      <c r="G321" s="123" t="s">
        <v>454</v>
      </c>
      <c r="H321" s="124">
        <v>30.6</v>
      </c>
      <c r="I321" s="125" t="s">
        <v>9</v>
      </c>
      <c r="J321" s="126"/>
      <c r="K321" s="127">
        <f>H321*J321</f>
        <v>0</v>
      </c>
      <c r="L321" s="128">
        <f>IF(D321="S",K321,"")</f>
      </c>
      <c r="M321" s="129">
        <f>IF(OR(D321="P",D321="U"),K321,"")</f>
        <v>0</v>
      </c>
      <c r="N321" s="129">
        <f>IF(D321="H",K321,"")</f>
      </c>
      <c r="O321" s="129">
        <f>IF(D321="V",K321,"")</f>
      </c>
      <c r="P321" s="130">
        <v>0.00201</v>
      </c>
      <c r="Q321" s="130">
        <v>0</v>
      </c>
      <c r="R321" s="130">
        <v>0.1660000000000537</v>
      </c>
      <c r="S321" s="126">
        <v>14.851400000004825</v>
      </c>
      <c r="T321" s="131">
        <v>15</v>
      </c>
      <c r="U321" s="132">
        <f>K321*(T321+100)/100</f>
        <v>0</v>
      </c>
      <c r="V321" s="133"/>
    </row>
    <row r="322" spans="1:22" ht="12.75" outlineLevel="2">
      <c r="A322" s="3"/>
      <c r="B322" s="93"/>
      <c r="C322" s="93"/>
      <c r="D322" s="120" t="s">
        <v>5</v>
      </c>
      <c r="E322" s="121">
        <v>4</v>
      </c>
      <c r="F322" s="122" t="s">
        <v>193</v>
      </c>
      <c r="G322" s="123" t="s">
        <v>453</v>
      </c>
      <c r="H322" s="124">
        <v>14.58</v>
      </c>
      <c r="I322" s="125" t="s">
        <v>14</v>
      </c>
      <c r="J322" s="126"/>
      <c r="K322" s="127">
        <f>H322*J322</f>
        <v>0</v>
      </c>
      <c r="L322" s="128">
        <f>IF(D322="S",K322,"")</f>
      </c>
      <c r="M322" s="129">
        <f>IF(OR(D322="P",D322="U"),K322,"")</f>
        <v>0</v>
      </c>
      <c r="N322" s="129">
        <f>IF(D322="H",K322,"")</f>
      </c>
      <c r="O322" s="129">
        <f>IF(D322="V",K322,"")</f>
      </c>
      <c r="P322" s="130">
        <v>0.00648</v>
      </c>
      <c r="Q322" s="130">
        <v>0</v>
      </c>
      <c r="R322" s="130">
        <v>0.6970000000001165</v>
      </c>
      <c r="S322" s="126">
        <v>66.19480000000927</v>
      </c>
      <c r="T322" s="131">
        <v>15</v>
      </c>
      <c r="U322" s="132">
        <f>K322*(T322+100)/100</f>
        <v>0</v>
      </c>
      <c r="V322" s="133"/>
    </row>
    <row r="323" spans="1:22" s="109" customFormat="1" ht="11.25" outlineLevel="2">
      <c r="A323" s="103"/>
      <c r="B323" s="103"/>
      <c r="C323" s="103"/>
      <c r="D323" s="103"/>
      <c r="E323" s="103"/>
      <c r="F323" s="103"/>
      <c r="G323" s="104" t="s">
        <v>403</v>
      </c>
      <c r="H323" s="103"/>
      <c r="I323" s="105"/>
      <c r="J323" s="103"/>
      <c r="K323" s="103"/>
      <c r="L323" s="106"/>
      <c r="M323" s="106"/>
      <c r="N323" s="106"/>
      <c r="O323" s="106"/>
      <c r="P323" s="107"/>
      <c r="Q323" s="103"/>
      <c r="R323" s="103"/>
      <c r="S323" s="103"/>
      <c r="T323" s="108"/>
      <c r="U323" s="108"/>
      <c r="V323" s="103"/>
    </row>
    <row r="324" spans="1:22" s="50" customFormat="1" ht="10.5" customHeight="1" outlineLevel="3">
      <c r="A324" s="134"/>
      <c r="B324" s="135"/>
      <c r="C324" s="135"/>
      <c r="D324" s="135"/>
      <c r="E324" s="135"/>
      <c r="F324" s="135"/>
      <c r="G324" s="135" t="s">
        <v>274</v>
      </c>
      <c r="H324" s="136">
        <v>14.58</v>
      </c>
      <c r="I324" s="137"/>
      <c r="J324" s="135"/>
      <c r="K324" s="135"/>
      <c r="L324" s="138"/>
      <c r="M324" s="138"/>
      <c r="N324" s="138"/>
      <c r="O324" s="138"/>
      <c r="P324" s="138"/>
      <c r="Q324" s="138"/>
      <c r="R324" s="138"/>
      <c r="S324" s="138"/>
      <c r="T324" s="139"/>
      <c r="U324" s="139"/>
      <c r="V324" s="135"/>
    </row>
    <row r="325" spans="1:22" ht="25.5" outlineLevel="2">
      <c r="A325" s="3"/>
      <c r="B325" s="93"/>
      <c r="C325" s="93"/>
      <c r="D325" s="120" t="s">
        <v>5</v>
      </c>
      <c r="E325" s="121">
        <v>5</v>
      </c>
      <c r="F325" s="122" t="s">
        <v>195</v>
      </c>
      <c r="G325" s="123" t="s">
        <v>489</v>
      </c>
      <c r="H325" s="124">
        <v>14.58</v>
      </c>
      <c r="I325" s="125" t="s">
        <v>14</v>
      </c>
      <c r="J325" s="126"/>
      <c r="K325" s="127">
        <f>H325*J325</f>
        <v>0</v>
      </c>
      <c r="L325" s="128">
        <f>IF(D325="S",K325,"")</f>
      </c>
      <c r="M325" s="129">
        <f>IF(OR(D325="P",D325="U"),K325,"")</f>
        <v>0</v>
      </c>
      <c r="N325" s="129">
        <f>IF(D325="H",K325,"")</f>
      </c>
      <c r="O325" s="129">
        <f>IF(D325="V",K325,"")</f>
      </c>
      <c r="P325" s="130">
        <v>0</v>
      </c>
      <c r="Q325" s="130">
        <v>0.00732</v>
      </c>
      <c r="R325" s="130">
        <v>0.10000000000002274</v>
      </c>
      <c r="S325" s="126">
        <v>10.42000000000237</v>
      </c>
      <c r="T325" s="131">
        <v>15</v>
      </c>
      <c r="U325" s="132">
        <f>K325*(T325+100)/100</f>
        <v>0</v>
      </c>
      <c r="V325" s="133"/>
    </row>
    <row r="326" spans="1:22" s="109" customFormat="1" ht="11.25" outlineLevel="2">
      <c r="A326" s="103"/>
      <c r="B326" s="103"/>
      <c r="C326" s="103"/>
      <c r="D326" s="103"/>
      <c r="E326" s="103"/>
      <c r="F326" s="103"/>
      <c r="G326" s="104" t="s">
        <v>403</v>
      </c>
      <c r="H326" s="103"/>
      <c r="I326" s="105"/>
      <c r="J326" s="103"/>
      <c r="K326" s="103"/>
      <c r="L326" s="106"/>
      <c r="M326" s="106"/>
      <c r="N326" s="106"/>
      <c r="O326" s="106"/>
      <c r="P326" s="107"/>
      <c r="Q326" s="103"/>
      <c r="R326" s="103"/>
      <c r="S326" s="103"/>
      <c r="T326" s="108"/>
      <c r="U326" s="108"/>
      <c r="V326" s="103"/>
    </row>
    <row r="327" spans="1:22" ht="12.75" outlineLevel="2">
      <c r="A327" s="3"/>
      <c r="B327" s="93"/>
      <c r="C327" s="93"/>
      <c r="D327" s="120" t="s">
        <v>5</v>
      </c>
      <c r="E327" s="121">
        <v>6</v>
      </c>
      <c r="F327" s="122" t="s">
        <v>194</v>
      </c>
      <c r="G327" s="123" t="s">
        <v>425</v>
      </c>
      <c r="H327" s="124">
        <v>5.2</v>
      </c>
      <c r="I327" s="125" t="s">
        <v>9</v>
      </c>
      <c r="J327" s="126"/>
      <c r="K327" s="127">
        <f>H327*J327</f>
        <v>0</v>
      </c>
      <c r="L327" s="128">
        <f>IF(D327="S",K327,"")</f>
      </c>
      <c r="M327" s="129">
        <f>IF(OR(D327="P",D327="U"),K327,"")</f>
        <v>0</v>
      </c>
      <c r="N327" s="129">
        <f>IF(D327="H",K327,"")</f>
      </c>
      <c r="O327" s="129">
        <f>IF(D327="V",K327,"")</f>
      </c>
      <c r="P327" s="130">
        <v>0.0023</v>
      </c>
      <c r="Q327" s="130">
        <v>0</v>
      </c>
      <c r="R327" s="130">
        <v>0.36799999999993815</v>
      </c>
      <c r="S327" s="126">
        <v>34.61809999999453</v>
      </c>
      <c r="T327" s="131">
        <v>15</v>
      </c>
      <c r="U327" s="132">
        <f>K327*(T327+100)/100</f>
        <v>0</v>
      </c>
      <c r="V327" s="133"/>
    </row>
    <row r="328" spans="1:22" s="109" customFormat="1" ht="11.25" outlineLevel="2">
      <c r="A328" s="103"/>
      <c r="B328" s="103"/>
      <c r="C328" s="103"/>
      <c r="D328" s="103"/>
      <c r="E328" s="103"/>
      <c r="F328" s="103"/>
      <c r="G328" s="104" t="s">
        <v>403</v>
      </c>
      <c r="H328" s="103"/>
      <c r="I328" s="105"/>
      <c r="J328" s="103"/>
      <c r="K328" s="103"/>
      <c r="L328" s="106"/>
      <c r="M328" s="106"/>
      <c r="N328" s="106"/>
      <c r="O328" s="106"/>
      <c r="P328" s="107"/>
      <c r="Q328" s="103"/>
      <c r="R328" s="103"/>
      <c r="S328" s="103"/>
      <c r="T328" s="108"/>
      <c r="U328" s="108"/>
      <c r="V328" s="103"/>
    </row>
    <row r="329" spans="1:22" s="50" customFormat="1" ht="10.5" customHeight="1" outlineLevel="3">
      <c r="A329" s="134"/>
      <c r="B329" s="135"/>
      <c r="C329" s="135"/>
      <c r="D329" s="135"/>
      <c r="E329" s="135"/>
      <c r="F329" s="135"/>
      <c r="G329" s="135" t="s">
        <v>64</v>
      </c>
      <c r="H329" s="136">
        <v>5.2</v>
      </c>
      <c r="I329" s="137"/>
      <c r="J329" s="135"/>
      <c r="K329" s="135"/>
      <c r="L329" s="138"/>
      <c r="M329" s="138"/>
      <c r="N329" s="138"/>
      <c r="O329" s="138"/>
      <c r="P329" s="138"/>
      <c r="Q329" s="138"/>
      <c r="R329" s="138"/>
      <c r="S329" s="138"/>
      <c r="T329" s="139"/>
      <c r="U329" s="139"/>
      <c r="V329" s="135"/>
    </row>
    <row r="330" spans="1:22" ht="12.75" outlineLevel="2">
      <c r="A330" s="3"/>
      <c r="B330" s="93"/>
      <c r="C330" s="93"/>
      <c r="D330" s="120" t="s">
        <v>5</v>
      </c>
      <c r="E330" s="121">
        <v>7</v>
      </c>
      <c r="F330" s="122" t="s">
        <v>194</v>
      </c>
      <c r="G330" s="123" t="s">
        <v>433</v>
      </c>
      <c r="H330" s="124">
        <v>8.1</v>
      </c>
      <c r="I330" s="125" t="s">
        <v>9</v>
      </c>
      <c r="J330" s="126"/>
      <c r="K330" s="127">
        <f>H330*J330</f>
        <v>0</v>
      </c>
      <c r="L330" s="128">
        <f>IF(D330="S",K330,"")</f>
      </c>
      <c r="M330" s="129">
        <f>IF(OR(D330="P",D330="U"),K330,"")</f>
        <v>0</v>
      </c>
      <c r="N330" s="129">
        <f>IF(D330="H",K330,"")</f>
      </c>
      <c r="O330" s="129">
        <f>IF(D330="V",K330,"")</f>
      </c>
      <c r="P330" s="130">
        <v>0.0023</v>
      </c>
      <c r="Q330" s="130">
        <v>0</v>
      </c>
      <c r="R330" s="130">
        <v>0</v>
      </c>
      <c r="S330" s="126">
        <v>0</v>
      </c>
      <c r="T330" s="131">
        <v>15</v>
      </c>
      <c r="U330" s="132">
        <f>K330*(T330+100)/100</f>
        <v>0</v>
      </c>
      <c r="V330" s="133"/>
    </row>
    <row r="331" spans="1:22" s="109" customFormat="1" ht="11.25" outlineLevel="2">
      <c r="A331" s="103"/>
      <c r="B331" s="103"/>
      <c r="C331" s="103"/>
      <c r="D331" s="103"/>
      <c r="E331" s="103"/>
      <c r="F331" s="103"/>
      <c r="G331" s="104" t="s">
        <v>403</v>
      </c>
      <c r="H331" s="103"/>
      <c r="I331" s="105"/>
      <c r="J331" s="103"/>
      <c r="K331" s="103"/>
      <c r="L331" s="106"/>
      <c r="M331" s="106"/>
      <c r="N331" s="106"/>
      <c r="O331" s="106"/>
      <c r="P331" s="107"/>
      <c r="Q331" s="103"/>
      <c r="R331" s="103"/>
      <c r="S331" s="103"/>
      <c r="T331" s="108"/>
      <c r="U331" s="108"/>
      <c r="V331" s="103"/>
    </row>
    <row r="332" spans="1:22" s="50" customFormat="1" ht="10.5" customHeight="1" outlineLevel="3">
      <c r="A332" s="134"/>
      <c r="B332" s="135"/>
      <c r="C332" s="135"/>
      <c r="D332" s="135"/>
      <c r="E332" s="135"/>
      <c r="F332" s="135"/>
      <c r="G332" s="135" t="s">
        <v>92</v>
      </c>
      <c r="H332" s="136">
        <v>8.1</v>
      </c>
      <c r="I332" s="137"/>
      <c r="J332" s="135"/>
      <c r="K332" s="135"/>
      <c r="L332" s="138"/>
      <c r="M332" s="138"/>
      <c r="N332" s="138"/>
      <c r="O332" s="138"/>
      <c r="P332" s="138"/>
      <c r="Q332" s="138"/>
      <c r="R332" s="138"/>
      <c r="S332" s="138"/>
      <c r="T332" s="139"/>
      <c r="U332" s="139"/>
      <c r="V332" s="135"/>
    </row>
    <row r="333" spans="1:22" ht="12.75" outlineLevel="2">
      <c r="A333" s="3"/>
      <c r="B333" s="93"/>
      <c r="C333" s="93"/>
      <c r="D333" s="120" t="s">
        <v>7</v>
      </c>
      <c r="E333" s="121">
        <v>8</v>
      </c>
      <c r="F333" s="122" t="s">
        <v>250</v>
      </c>
      <c r="G333" s="123" t="s">
        <v>479</v>
      </c>
      <c r="H333" s="124">
        <v>0.1865744</v>
      </c>
      <c r="I333" s="125" t="s">
        <v>10</v>
      </c>
      <c r="J333" s="126"/>
      <c r="K333" s="127">
        <f>H333*J333</f>
        <v>0</v>
      </c>
      <c r="L333" s="128">
        <f>IF(D333="S",K333,"")</f>
      </c>
      <c r="M333" s="129">
        <f>IF(OR(D333="P",D333="U"),K333,"")</f>
        <v>0</v>
      </c>
      <c r="N333" s="129">
        <f>IF(D333="H",K333,"")</f>
      </c>
      <c r="O333" s="129">
        <f>IF(D333="V",K333,"")</f>
      </c>
      <c r="P333" s="130">
        <v>0</v>
      </c>
      <c r="Q333" s="130">
        <v>0</v>
      </c>
      <c r="R333" s="130">
        <v>4.946999999999663</v>
      </c>
      <c r="S333" s="126">
        <v>405.743199999969</v>
      </c>
      <c r="T333" s="131">
        <v>15</v>
      </c>
      <c r="U333" s="132">
        <f>K333*(T333+100)/100</f>
        <v>0</v>
      </c>
      <c r="V333" s="133"/>
    </row>
    <row r="334" spans="1:22" ht="12.75" outlineLevel="1">
      <c r="A334" s="3"/>
      <c r="B334" s="94"/>
      <c r="C334" s="95" t="s">
        <v>33</v>
      </c>
      <c r="D334" s="96" t="s">
        <v>4</v>
      </c>
      <c r="E334" s="97"/>
      <c r="F334" s="97" t="s">
        <v>42</v>
      </c>
      <c r="G334" s="98" t="s">
        <v>375</v>
      </c>
      <c r="H334" s="97"/>
      <c r="I334" s="96"/>
      <c r="J334" s="97"/>
      <c r="K334" s="99">
        <f>SUBTOTAL(9,K335:K336)</f>
        <v>0</v>
      </c>
      <c r="L334" s="100">
        <f>SUBTOTAL(9,L335:L336)</f>
        <v>0</v>
      </c>
      <c r="M334" s="100">
        <f>SUBTOTAL(9,M335:M336)</f>
        <v>0</v>
      </c>
      <c r="N334" s="100">
        <f>SUBTOTAL(9,N335:N336)</f>
        <v>0</v>
      </c>
      <c r="O334" s="100">
        <f>SUBTOTAL(9,O335:O336)</f>
        <v>0</v>
      </c>
      <c r="P334" s="101">
        <f>SUMPRODUCT(P335:P336,$H335:$H336)</f>
        <v>0</v>
      </c>
      <c r="Q334" s="101">
        <f>SUMPRODUCT(Q335:Q336,$H335:$H336)</f>
        <v>0</v>
      </c>
      <c r="R334" s="101">
        <f>SUMPRODUCT(R335:R336,$H335:$H336)</f>
        <v>0</v>
      </c>
      <c r="S334" s="100">
        <f>SUMPRODUCT(S335:S336,$H335:$H336)</f>
        <v>0</v>
      </c>
      <c r="T334" s="102">
        <f>SUMPRODUCT(T335:T336,$K335:$K336)/100</f>
        <v>0</v>
      </c>
      <c r="U334" s="102">
        <f>K334+T334</f>
        <v>0</v>
      </c>
      <c r="V334" s="93"/>
    </row>
    <row r="335" spans="1:22" ht="12.75" outlineLevel="2">
      <c r="A335" s="3"/>
      <c r="B335" s="110"/>
      <c r="C335" s="111"/>
      <c r="D335" s="112"/>
      <c r="E335" s="113" t="s">
        <v>415</v>
      </c>
      <c r="F335" s="114"/>
      <c r="G335" s="115"/>
      <c r="H335" s="114"/>
      <c r="I335" s="112"/>
      <c r="J335" s="114"/>
      <c r="K335" s="116"/>
      <c r="L335" s="117"/>
      <c r="M335" s="117"/>
      <c r="N335" s="117"/>
      <c r="O335" s="117"/>
      <c r="P335" s="118"/>
      <c r="Q335" s="118"/>
      <c r="R335" s="118"/>
      <c r="S335" s="118"/>
      <c r="T335" s="119"/>
      <c r="U335" s="119"/>
      <c r="V335" s="93"/>
    </row>
    <row r="336" spans="1:22" ht="12.75" outlineLevel="2">
      <c r="A336" s="3"/>
      <c r="B336" s="93"/>
      <c r="C336" s="93"/>
      <c r="D336" s="120" t="s">
        <v>5</v>
      </c>
      <c r="E336" s="121">
        <v>1</v>
      </c>
      <c r="F336" s="122" t="s">
        <v>205</v>
      </c>
      <c r="G336" s="123" t="s">
        <v>444</v>
      </c>
      <c r="H336" s="124">
        <v>32</v>
      </c>
      <c r="I336" s="125" t="s">
        <v>8</v>
      </c>
      <c r="J336" s="126"/>
      <c r="K336" s="127">
        <f>H336*J336</f>
        <v>0</v>
      </c>
      <c r="L336" s="128">
        <f>IF(D336="S",K336,"")</f>
      </c>
      <c r="M336" s="129">
        <f>IF(OR(D336="P",D336="U"),K336,"")</f>
        <v>0</v>
      </c>
      <c r="N336" s="129">
        <f>IF(D336="H",K336,"")</f>
      </c>
      <c r="O336" s="129">
        <f>IF(D336="V",K336,"")</f>
      </c>
      <c r="P336" s="130">
        <v>0</v>
      </c>
      <c r="Q336" s="130">
        <v>0</v>
      </c>
      <c r="R336" s="130">
        <v>0</v>
      </c>
      <c r="S336" s="126">
        <v>0</v>
      </c>
      <c r="T336" s="131">
        <v>15</v>
      </c>
      <c r="U336" s="132">
        <f>K336*(T336+100)/100</f>
        <v>0</v>
      </c>
      <c r="V336" s="133"/>
    </row>
    <row r="337" spans="1:22" ht="12.75" outlineLevel="1">
      <c r="A337" s="3"/>
      <c r="B337" s="94"/>
      <c r="C337" s="95" t="s">
        <v>34</v>
      </c>
      <c r="D337" s="96" t="s">
        <v>4</v>
      </c>
      <c r="E337" s="97"/>
      <c r="F337" s="97" t="s">
        <v>42</v>
      </c>
      <c r="G337" s="98" t="s">
        <v>353</v>
      </c>
      <c r="H337" s="97"/>
      <c r="I337" s="96"/>
      <c r="J337" s="97"/>
      <c r="K337" s="99">
        <f>SUBTOTAL(9,K338:K354)</f>
        <v>0</v>
      </c>
      <c r="L337" s="100">
        <f>SUBTOTAL(9,L338:L354)</f>
        <v>0</v>
      </c>
      <c r="M337" s="100">
        <f>SUBTOTAL(9,M338:M354)</f>
        <v>0</v>
      </c>
      <c r="N337" s="100">
        <f>SUBTOTAL(9,N338:N354)</f>
        <v>0</v>
      </c>
      <c r="O337" s="100">
        <f>SUBTOTAL(9,O338:O354)</f>
        <v>0</v>
      </c>
      <c r="P337" s="101">
        <f>SUMPRODUCT(P338:P354,$H338:$H354)</f>
        <v>0.5218109999999999</v>
      </c>
      <c r="Q337" s="101">
        <f>SUMPRODUCT(Q338:Q354,$H338:$H354)</f>
        <v>0</v>
      </c>
      <c r="R337" s="101">
        <f>SUMPRODUCT(R338:R354,$H338:$H354)</f>
        <v>39.247763355000934</v>
      </c>
      <c r="S337" s="100">
        <f>SUMPRODUCT(S338:S354,$H338:$H354)</f>
        <v>3708.4229021295914</v>
      </c>
      <c r="T337" s="102">
        <f>SUMPRODUCT(T338:T354,$K338:$K354)/100</f>
        <v>0</v>
      </c>
      <c r="U337" s="102">
        <f>K337+T337</f>
        <v>0</v>
      </c>
      <c r="V337" s="93"/>
    </row>
    <row r="338" spans="1:22" ht="12.75" outlineLevel="2">
      <c r="A338" s="3"/>
      <c r="B338" s="110"/>
      <c r="C338" s="111"/>
      <c r="D338" s="112"/>
      <c r="E338" s="113" t="s">
        <v>415</v>
      </c>
      <c r="F338" s="114"/>
      <c r="G338" s="115"/>
      <c r="H338" s="114"/>
      <c r="I338" s="112"/>
      <c r="J338" s="114"/>
      <c r="K338" s="116"/>
      <c r="L338" s="117"/>
      <c r="M338" s="117"/>
      <c r="N338" s="117"/>
      <c r="O338" s="117"/>
      <c r="P338" s="118"/>
      <c r="Q338" s="118"/>
      <c r="R338" s="118"/>
      <c r="S338" s="118"/>
      <c r="T338" s="119"/>
      <c r="U338" s="119"/>
      <c r="V338" s="93"/>
    </row>
    <row r="339" spans="1:22" ht="25.5" outlineLevel="2">
      <c r="A339" s="3"/>
      <c r="B339" s="93"/>
      <c r="C339" s="93"/>
      <c r="D339" s="120" t="s">
        <v>5</v>
      </c>
      <c r="E339" s="121">
        <v>1</v>
      </c>
      <c r="F339" s="122" t="s">
        <v>206</v>
      </c>
      <c r="G339" s="123" t="s">
        <v>491</v>
      </c>
      <c r="H339" s="124">
        <v>42.6</v>
      </c>
      <c r="I339" s="125" t="s">
        <v>9</v>
      </c>
      <c r="J339" s="126"/>
      <c r="K339" s="127">
        <f>H339*J339</f>
        <v>0</v>
      </c>
      <c r="L339" s="128">
        <f>IF(D339="S",K339,"")</f>
      </c>
      <c r="M339" s="129">
        <f>IF(OR(D339="P",D339="U"),K339,"")</f>
        <v>0</v>
      </c>
      <c r="N339" s="129">
        <f>IF(D339="H",K339,"")</f>
      </c>
      <c r="O339" s="129">
        <f>IF(D339="V",K339,"")</f>
      </c>
      <c r="P339" s="130">
        <v>0.00062</v>
      </c>
      <c r="Q339" s="130">
        <v>0</v>
      </c>
      <c r="R339" s="130">
        <v>0.2460000000000946</v>
      </c>
      <c r="S339" s="126">
        <v>22.85340000000879</v>
      </c>
      <c r="T339" s="131">
        <v>15</v>
      </c>
      <c r="U339" s="132">
        <f>K339*(T339+100)/100</f>
        <v>0</v>
      </c>
      <c r="V339" s="133"/>
    </row>
    <row r="340" spans="1:22" s="50" customFormat="1" ht="10.5" customHeight="1" outlineLevel="3">
      <c r="A340" s="134"/>
      <c r="B340" s="135"/>
      <c r="C340" s="135"/>
      <c r="D340" s="135"/>
      <c r="E340" s="135"/>
      <c r="F340" s="135"/>
      <c r="G340" s="135" t="s">
        <v>61</v>
      </c>
      <c r="H340" s="136">
        <v>12</v>
      </c>
      <c r="I340" s="137"/>
      <c r="J340" s="135"/>
      <c r="K340" s="135"/>
      <c r="L340" s="138"/>
      <c r="M340" s="138"/>
      <c r="N340" s="138"/>
      <c r="O340" s="138"/>
      <c r="P340" s="138"/>
      <c r="Q340" s="138"/>
      <c r="R340" s="138"/>
      <c r="S340" s="138"/>
      <c r="T340" s="139"/>
      <c r="U340" s="139"/>
      <c r="V340" s="135"/>
    </row>
    <row r="341" spans="1:22" s="50" customFormat="1" ht="10.5" customHeight="1" outlineLevel="3">
      <c r="A341" s="134"/>
      <c r="B341" s="135"/>
      <c r="C341" s="135"/>
      <c r="D341" s="135"/>
      <c r="E341" s="135"/>
      <c r="F341" s="135"/>
      <c r="G341" s="135" t="s">
        <v>71</v>
      </c>
      <c r="H341" s="136">
        <v>30.6</v>
      </c>
      <c r="I341" s="137"/>
      <c r="J341" s="135"/>
      <c r="K341" s="135"/>
      <c r="L341" s="138"/>
      <c r="M341" s="138"/>
      <c r="N341" s="138"/>
      <c r="O341" s="138"/>
      <c r="P341" s="138"/>
      <c r="Q341" s="138"/>
      <c r="R341" s="138"/>
      <c r="S341" s="138"/>
      <c r="T341" s="139"/>
      <c r="U341" s="139"/>
      <c r="V341" s="135"/>
    </row>
    <row r="342" spans="1:22" ht="12.75" outlineLevel="2">
      <c r="A342" s="3"/>
      <c r="B342" s="93"/>
      <c r="C342" s="93"/>
      <c r="D342" s="120" t="s">
        <v>6</v>
      </c>
      <c r="E342" s="121">
        <v>2</v>
      </c>
      <c r="F342" s="122" t="s">
        <v>135</v>
      </c>
      <c r="G342" s="123" t="s">
        <v>440</v>
      </c>
      <c r="H342" s="124">
        <v>46.86</v>
      </c>
      <c r="I342" s="125" t="s">
        <v>9</v>
      </c>
      <c r="J342" s="126"/>
      <c r="K342" s="127">
        <f>H342*J342</f>
        <v>0</v>
      </c>
      <c r="L342" s="128">
        <f>IF(D342="S",K342,"")</f>
        <v>0</v>
      </c>
      <c r="M342" s="129">
        <f>IF(OR(D342="P",D342="U"),K342,"")</f>
      </c>
      <c r="N342" s="129">
        <f>IF(D342="H",K342,"")</f>
      </c>
      <c r="O342" s="129">
        <f>IF(D342="V",K342,"")</f>
      </c>
      <c r="P342" s="130">
        <v>0.00034999999999999994</v>
      </c>
      <c r="Q342" s="130">
        <v>0</v>
      </c>
      <c r="R342" s="130">
        <v>0</v>
      </c>
      <c r="S342" s="126">
        <v>0</v>
      </c>
      <c r="T342" s="131">
        <v>15</v>
      </c>
      <c r="U342" s="132">
        <f>K342*(T342+100)/100</f>
        <v>0</v>
      </c>
      <c r="V342" s="133"/>
    </row>
    <row r="343" spans="1:22" s="50" customFormat="1" ht="10.5" customHeight="1" outlineLevel="3">
      <c r="A343" s="134"/>
      <c r="B343" s="135"/>
      <c r="C343" s="135"/>
      <c r="D343" s="135"/>
      <c r="E343" s="135"/>
      <c r="F343" s="135"/>
      <c r="G343" s="135" t="s">
        <v>131</v>
      </c>
      <c r="H343" s="136">
        <v>46.86</v>
      </c>
      <c r="I343" s="137"/>
      <c r="J343" s="135"/>
      <c r="K343" s="135"/>
      <c r="L343" s="138"/>
      <c r="M343" s="138"/>
      <c r="N343" s="138"/>
      <c r="O343" s="138"/>
      <c r="P343" s="138"/>
      <c r="Q343" s="138"/>
      <c r="R343" s="138"/>
      <c r="S343" s="138"/>
      <c r="T343" s="139"/>
      <c r="U343" s="139"/>
      <c r="V343" s="135"/>
    </row>
    <row r="344" spans="1:22" ht="25.5" outlineLevel="2">
      <c r="A344" s="3"/>
      <c r="B344" s="93"/>
      <c r="C344" s="93"/>
      <c r="D344" s="120" t="s">
        <v>5</v>
      </c>
      <c r="E344" s="121">
        <v>3</v>
      </c>
      <c r="F344" s="122" t="s">
        <v>207</v>
      </c>
      <c r="G344" s="123" t="s">
        <v>502</v>
      </c>
      <c r="H344" s="124">
        <v>30.6</v>
      </c>
      <c r="I344" s="125" t="s">
        <v>14</v>
      </c>
      <c r="J344" s="126"/>
      <c r="K344" s="127">
        <f>H344*J344</f>
        <v>0</v>
      </c>
      <c r="L344" s="128">
        <f>IF(D344="S",K344,"")</f>
      </c>
      <c r="M344" s="129">
        <f>IF(OR(D344="P",D344="U"),K344,"")</f>
        <v>0</v>
      </c>
      <c r="N344" s="129">
        <f>IF(D344="H",K344,"")</f>
      </c>
      <c r="O344" s="129">
        <f>IF(D344="V",K344,"")</f>
      </c>
      <c r="P344" s="130">
        <v>0.0031600000000000005</v>
      </c>
      <c r="Q344" s="130">
        <v>0</v>
      </c>
      <c r="R344" s="130">
        <v>0.5219999999999345</v>
      </c>
      <c r="S344" s="126">
        <v>48.493799999993925</v>
      </c>
      <c r="T344" s="131">
        <v>15</v>
      </c>
      <c r="U344" s="132">
        <f>K344*(T344+100)/100</f>
        <v>0</v>
      </c>
      <c r="V344" s="133"/>
    </row>
    <row r="345" spans="1:22" s="50" customFormat="1" ht="10.5" customHeight="1" outlineLevel="3">
      <c r="A345" s="134"/>
      <c r="B345" s="135"/>
      <c r="C345" s="135"/>
      <c r="D345" s="135"/>
      <c r="E345" s="135"/>
      <c r="F345" s="135"/>
      <c r="G345" s="135" t="s">
        <v>53</v>
      </c>
      <c r="H345" s="136">
        <v>30.6</v>
      </c>
      <c r="I345" s="137"/>
      <c r="J345" s="135"/>
      <c r="K345" s="135"/>
      <c r="L345" s="138"/>
      <c r="M345" s="138"/>
      <c r="N345" s="138"/>
      <c r="O345" s="138"/>
      <c r="P345" s="138"/>
      <c r="Q345" s="138"/>
      <c r="R345" s="138"/>
      <c r="S345" s="138"/>
      <c r="T345" s="139"/>
      <c r="U345" s="139"/>
      <c r="V345" s="135"/>
    </row>
    <row r="346" spans="1:22" ht="12.75" outlineLevel="2">
      <c r="A346" s="3"/>
      <c r="B346" s="93"/>
      <c r="C346" s="93"/>
      <c r="D346" s="120" t="s">
        <v>6</v>
      </c>
      <c r="E346" s="121">
        <v>4</v>
      </c>
      <c r="F346" s="122" t="s">
        <v>126</v>
      </c>
      <c r="G346" s="123" t="s">
        <v>385</v>
      </c>
      <c r="H346" s="124">
        <v>33.66</v>
      </c>
      <c r="I346" s="125" t="s">
        <v>12</v>
      </c>
      <c r="J346" s="126"/>
      <c r="K346" s="127">
        <f>H346*J346</f>
        <v>0</v>
      </c>
      <c r="L346" s="128">
        <f>IF(D346="S",K346,"")</f>
        <v>0</v>
      </c>
      <c r="M346" s="129">
        <f>IF(OR(D346="P",D346="U"),K346,"")</f>
      </c>
      <c r="N346" s="129">
        <f>IF(D346="H",K346,"")</f>
      </c>
      <c r="O346" s="129">
        <f>IF(D346="V",K346,"")</f>
      </c>
      <c r="P346" s="130">
        <v>0.011</v>
      </c>
      <c r="Q346" s="130">
        <v>0</v>
      </c>
      <c r="R346" s="130">
        <v>0</v>
      </c>
      <c r="S346" s="126">
        <v>0</v>
      </c>
      <c r="T346" s="131">
        <v>15</v>
      </c>
      <c r="U346" s="132">
        <f>K346*(T346+100)/100</f>
        <v>0</v>
      </c>
      <c r="V346" s="133"/>
    </row>
    <row r="347" spans="1:22" s="50" customFormat="1" ht="10.5" customHeight="1" outlineLevel="3">
      <c r="A347" s="134"/>
      <c r="B347" s="135"/>
      <c r="C347" s="135"/>
      <c r="D347" s="135"/>
      <c r="E347" s="135"/>
      <c r="F347" s="135"/>
      <c r="G347" s="135" t="s">
        <v>129</v>
      </c>
      <c r="H347" s="136">
        <v>33.66</v>
      </c>
      <c r="I347" s="137"/>
      <c r="J347" s="135"/>
      <c r="K347" s="135"/>
      <c r="L347" s="138"/>
      <c r="M347" s="138"/>
      <c r="N347" s="138"/>
      <c r="O347" s="138"/>
      <c r="P347" s="138"/>
      <c r="Q347" s="138"/>
      <c r="R347" s="138"/>
      <c r="S347" s="138"/>
      <c r="T347" s="139"/>
      <c r="U347" s="139"/>
      <c r="V347" s="135"/>
    </row>
    <row r="348" spans="1:22" ht="12.75" outlineLevel="2">
      <c r="A348" s="3"/>
      <c r="B348" s="93"/>
      <c r="C348" s="93"/>
      <c r="D348" s="120" t="s">
        <v>5</v>
      </c>
      <c r="E348" s="121">
        <v>5</v>
      </c>
      <c r="F348" s="122" t="s">
        <v>210</v>
      </c>
      <c r="G348" s="123" t="s">
        <v>374</v>
      </c>
      <c r="H348" s="124">
        <v>30.6</v>
      </c>
      <c r="I348" s="125" t="s">
        <v>14</v>
      </c>
      <c r="J348" s="126"/>
      <c r="K348" s="127">
        <f>H348*J348</f>
        <v>0</v>
      </c>
      <c r="L348" s="128">
        <f>IF(D348="S",K348,"")</f>
      </c>
      <c r="M348" s="129">
        <f>IF(OR(D348="P",D348="U"),K348,"")</f>
        <v>0</v>
      </c>
      <c r="N348" s="129">
        <f>IF(D348="H",K348,"")</f>
      </c>
      <c r="O348" s="129">
        <f>IF(D348="V",K348,"")</f>
      </c>
      <c r="P348" s="130">
        <v>0.0003</v>
      </c>
      <c r="Q348" s="130">
        <v>0</v>
      </c>
      <c r="R348" s="130">
        <v>0.04399999999998273</v>
      </c>
      <c r="S348" s="126">
        <v>4.584799999998199</v>
      </c>
      <c r="T348" s="131">
        <v>15</v>
      </c>
      <c r="U348" s="132">
        <f>K348*(T348+100)/100</f>
        <v>0</v>
      </c>
      <c r="V348" s="133"/>
    </row>
    <row r="349" spans="1:22" ht="12.75" outlineLevel="2">
      <c r="A349" s="3"/>
      <c r="B349" s="93"/>
      <c r="C349" s="93"/>
      <c r="D349" s="120" t="s">
        <v>5</v>
      </c>
      <c r="E349" s="121">
        <v>6</v>
      </c>
      <c r="F349" s="122" t="s">
        <v>208</v>
      </c>
      <c r="G349" s="123" t="s">
        <v>462</v>
      </c>
      <c r="H349" s="124">
        <v>30.6</v>
      </c>
      <c r="I349" s="125" t="s">
        <v>14</v>
      </c>
      <c r="J349" s="126"/>
      <c r="K349" s="127">
        <f>H349*J349</f>
        <v>0</v>
      </c>
      <c r="L349" s="128">
        <f>IF(D349="S",K349,"")</f>
      </c>
      <c r="M349" s="129">
        <f>IF(OR(D349="P",D349="U"),K349,"")</f>
        <v>0</v>
      </c>
      <c r="N349" s="129">
        <f>IF(D349="H",K349,"")</f>
      </c>
      <c r="O349" s="129">
        <f>IF(D349="V",K349,"")</f>
      </c>
      <c r="P349" s="130">
        <v>0</v>
      </c>
      <c r="Q349" s="130">
        <v>0</v>
      </c>
      <c r="R349" s="130">
        <v>0.030000000000001137</v>
      </c>
      <c r="S349" s="126">
        <v>2.7870000000001056</v>
      </c>
      <c r="T349" s="131">
        <v>15</v>
      </c>
      <c r="U349" s="132">
        <f>K349*(T349+100)/100</f>
        <v>0</v>
      </c>
      <c r="V349" s="133"/>
    </row>
    <row r="350" spans="1:22" ht="12.75" outlineLevel="2">
      <c r="A350" s="3"/>
      <c r="B350" s="93"/>
      <c r="C350" s="93"/>
      <c r="D350" s="120" t="s">
        <v>5</v>
      </c>
      <c r="E350" s="121">
        <v>7</v>
      </c>
      <c r="F350" s="122" t="s">
        <v>209</v>
      </c>
      <c r="G350" s="123" t="s">
        <v>465</v>
      </c>
      <c r="H350" s="124">
        <v>30.6</v>
      </c>
      <c r="I350" s="125" t="s">
        <v>14</v>
      </c>
      <c r="J350" s="126"/>
      <c r="K350" s="127">
        <f>H350*J350</f>
        <v>0</v>
      </c>
      <c r="L350" s="128">
        <f>IF(D350="S",K350,"")</f>
      </c>
      <c r="M350" s="129">
        <f>IF(OR(D350="P",D350="U"),K350,"")</f>
        <v>0</v>
      </c>
      <c r="N350" s="129">
        <f>IF(D350="H",K350,"")</f>
      </c>
      <c r="O350" s="129">
        <f>IF(D350="V",K350,"")</f>
      </c>
      <c r="P350" s="130">
        <v>0</v>
      </c>
      <c r="Q350" s="130">
        <v>0</v>
      </c>
      <c r="R350" s="130">
        <v>0.16599999999994</v>
      </c>
      <c r="S350" s="126">
        <v>15.421399999994426</v>
      </c>
      <c r="T350" s="131">
        <v>15</v>
      </c>
      <c r="U350" s="132">
        <f>K350*(T350+100)/100</f>
        <v>0</v>
      </c>
      <c r="V350" s="133"/>
    </row>
    <row r="351" spans="1:22" ht="12.75" outlineLevel="2">
      <c r="A351" s="3"/>
      <c r="B351" s="93"/>
      <c r="C351" s="93"/>
      <c r="D351" s="120" t="s">
        <v>5</v>
      </c>
      <c r="E351" s="121">
        <v>8</v>
      </c>
      <c r="F351" s="122" t="s">
        <v>211</v>
      </c>
      <c r="G351" s="123" t="s">
        <v>377</v>
      </c>
      <c r="H351" s="124">
        <v>95.4</v>
      </c>
      <c r="I351" s="125" t="s">
        <v>9</v>
      </c>
      <c r="J351" s="126"/>
      <c r="K351" s="127">
        <f>H351*J351</f>
        <v>0</v>
      </c>
      <c r="L351" s="128">
        <f>IF(D351="S",K351,"")</f>
      </c>
      <c r="M351" s="129">
        <f>IF(OR(D351="P",D351="U"),K351,"")</f>
        <v>0</v>
      </c>
      <c r="N351" s="129">
        <f>IF(D351="H",K351,"")</f>
      </c>
      <c r="O351" s="129">
        <f>IF(D351="V",K351,"")</f>
      </c>
      <c r="P351" s="130">
        <v>3E-05</v>
      </c>
      <c r="Q351" s="130">
        <v>0</v>
      </c>
      <c r="R351" s="130">
        <v>0.05000000000001137</v>
      </c>
      <c r="S351" s="126">
        <v>5.210000000001185</v>
      </c>
      <c r="T351" s="131">
        <v>15</v>
      </c>
      <c r="U351" s="132">
        <f>K351*(T351+100)/100</f>
        <v>0</v>
      </c>
      <c r="V351" s="133"/>
    </row>
    <row r="352" spans="1:22" s="50" customFormat="1" ht="10.5" customHeight="1" outlineLevel="3">
      <c r="A352" s="134"/>
      <c r="B352" s="135"/>
      <c r="C352" s="135"/>
      <c r="D352" s="135"/>
      <c r="E352" s="135"/>
      <c r="F352" s="135"/>
      <c r="G352" s="135" t="s">
        <v>93</v>
      </c>
      <c r="H352" s="136">
        <v>85.2</v>
      </c>
      <c r="I352" s="137"/>
      <c r="J352" s="135"/>
      <c r="K352" s="135"/>
      <c r="L352" s="138"/>
      <c r="M352" s="138"/>
      <c r="N352" s="138"/>
      <c r="O352" s="138"/>
      <c r="P352" s="138"/>
      <c r="Q352" s="138"/>
      <c r="R352" s="138"/>
      <c r="S352" s="138"/>
      <c r="T352" s="139"/>
      <c r="U352" s="139"/>
      <c r="V352" s="135"/>
    </row>
    <row r="353" spans="1:22" s="50" customFormat="1" ht="10.5" customHeight="1" outlineLevel="3">
      <c r="A353" s="134"/>
      <c r="B353" s="135"/>
      <c r="C353" s="135"/>
      <c r="D353" s="135"/>
      <c r="E353" s="135"/>
      <c r="F353" s="135"/>
      <c r="G353" s="135" t="s">
        <v>69</v>
      </c>
      <c r="H353" s="136">
        <v>10.2</v>
      </c>
      <c r="I353" s="137"/>
      <c r="J353" s="135"/>
      <c r="K353" s="135"/>
      <c r="L353" s="138"/>
      <c r="M353" s="138"/>
      <c r="N353" s="138"/>
      <c r="O353" s="138"/>
      <c r="P353" s="138"/>
      <c r="Q353" s="138"/>
      <c r="R353" s="138"/>
      <c r="S353" s="138"/>
      <c r="T353" s="139"/>
      <c r="U353" s="139"/>
      <c r="V353" s="135"/>
    </row>
    <row r="354" spans="1:22" ht="12.75" outlineLevel="2">
      <c r="A354" s="3"/>
      <c r="B354" s="93"/>
      <c r="C354" s="93"/>
      <c r="D354" s="120" t="s">
        <v>7</v>
      </c>
      <c r="E354" s="121">
        <v>9</v>
      </c>
      <c r="F354" s="122" t="s">
        <v>251</v>
      </c>
      <c r="G354" s="123" t="s">
        <v>461</v>
      </c>
      <c r="H354" s="124">
        <v>0.5218109999999999</v>
      </c>
      <c r="I354" s="125" t="s">
        <v>10</v>
      </c>
      <c r="J354" s="126"/>
      <c r="K354" s="127">
        <f>H354*J354</f>
        <v>0</v>
      </c>
      <c r="L354" s="128">
        <f>IF(D354="S",K354,"")</f>
      </c>
      <c r="M354" s="129">
        <f>IF(OR(D354="P",D354="U"),K354,"")</f>
        <v>0</v>
      </c>
      <c r="N354" s="129">
        <f>IF(D354="H",K354,"")</f>
      </c>
      <c r="O354" s="129">
        <f>IF(D354="V",K354,"")</f>
      </c>
      <c r="P354" s="130">
        <v>0</v>
      </c>
      <c r="Q354" s="130">
        <v>0</v>
      </c>
      <c r="R354" s="130">
        <v>1.3050000000002908</v>
      </c>
      <c r="S354" s="126">
        <v>108.18450000002413</v>
      </c>
      <c r="T354" s="131">
        <v>15</v>
      </c>
      <c r="U354" s="132">
        <f>K354*(T354+100)/100</f>
        <v>0</v>
      </c>
      <c r="V354" s="133"/>
    </row>
    <row r="355" spans="1:22" ht="12.75" outlineLevel="1">
      <c r="A355" s="3"/>
      <c r="B355" s="94"/>
      <c r="C355" s="95" t="s">
        <v>36</v>
      </c>
      <c r="D355" s="96" t="s">
        <v>4</v>
      </c>
      <c r="E355" s="97"/>
      <c r="F355" s="97" t="s">
        <v>42</v>
      </c>
      <c r="G355" s="98" t="s">
        <v>99</v>
      </c>
      <c r="H355" s="97"/>
      <c r="I355" s="96"/>
      <c r="J355" s="97"/>
      <c r="K355" s="99">
        <f>SUBTOTAL(9,K356:K360)</f>
        <v>0</v>
      </c>
      <c r="L355" s="100">
        <f>SUBTOTAL(9,L356:L360)</f>
        <v>0</v>
      </c>
      <c r="M355" s="100">
        <f>SUBTOTAL(9,M356:M360)</f>
        <v>0</v>
      </c>
      <c r="N355" s="100">
        <f>SUBTOTAL(9,N356:N360)</f>
        <v>0</v>
      </c>
      <c r="O355" s="100">
        <f>SUBTOTAL(9,O356:O360)</f>
        <v>0</v>
      </c>
      <c r="P355" s="101">
        <f>SUMPRODUCT(P356:P360,$H356:$H360)</f>
        <v>0.0161568</v>
      </c>
      <c r="Q355" s="101">
        <f>SUMPRODUCT(Q356:Q360,$H356:$H360)</f>
        <v>0</v>
      </c>
      <c r="R355" s="101">
        <f>SUMPRODUCT(R356:R360,$H356:$H360)</f>
        <v>36.55476000001047</v>
      </c>
      <c r="S355" s="100">
        <f>SUMPRODUCT(S356:S360,$H356:$H360)</f>
        <v>2889.206100000839</v>
      </c>
      <c r="T355" s="102">
        <f>SUMPRODUCT(T356:T360,$K356:$K360)/100</f>
        <v>0</v>
      </c>
      <c r="U355" s="102">
        <f>K355+T355</f>
        <v>0</v>
      </c>
      <c r="V355" s="93"/>
    </row>
    <row r="356" spans="1:22" ht="12.75" outlineLevel="2">
      <c r="A356" s="3"/>
      <c r="B356" s="110"/>
      <c r="C356" s="111"/>
      <c r="D356" s="112"/>
      <c r="E356" s="113" t="s">
        <v>415</v>
      </c>
      <c r="F356" s="114"/>
      <c r="G356" s="115"/>
      <c r="H356" s="114"/>
      <c r="I356" s="112"/>
      <c r="J356" s="114"/>
      <c r="K356" s="116"/>
      <c r="L356" s="117"/>
      <c r="M356" s="117"/>
      <c r="N356" s="117"/>
      <c r="O356" s="117"/>
      <c r="P356" s="118"/>
      <c r="Q356" s="118"/>
      <c r="R356" s="118"/>
      <c r="S356" s="118"/>
      <c r="T356" s="119"/>
      <c r="U356" s="119"/>
      <c r="V356" s="93"/>
    </row>
    <row r="357" spans="1:22" ht="25.5" outlineLevel="2">
      <c r="A357" s="3"/>
      <c r="B357" s="93"/>
      <c r="C357" s="93"/>
      <c r="D357" s="120" t="s">
        <v>5</v>
      </c>
      <c r="E357" s="121">
        <v>1</v>
      </c>
      <c r="F357" s="122" t="s">
        <v>216</v>
      </c>
      <c r="G357" s="123" t="s">
        <v>494</v>
      </c>
      <c r="H357" s="124">
        <v>67.32</v>
      </c>
      <c r="I357" s="125" t="s">
        <v>14</v>
      </c>
      <c r="J357" s="126"/>
      <c r="K357" s="127">
        <f>H357*J357</f>
        <v>0</v>
      </c>
      <c r="L357" s="128">
        <f>IF(D357="S",K357,"")</f>
      </c>
      <c r="M357" s="129">
        <f>IF(OR(D357="P",D357="U"),K357,"")</f>
        <v>0</v>
      </c>
      <c r="N357" s="129">
        <f>IF(D357="H",K357,"")</f>
      </c>
      <c r="O357" s="129">
        <f>IF(D357="V",K357,"")</f>
      </c>
      <c r="P357" s="130">
        <v>8E-05</v>
      </c>
      <c r="Q357" s="130">
        <v>0</v>
      </c>
      <c r="R357" s="130">
        <v>0.16399999999994463</v>
      </c>
      <c r="S357" s="126">
        <v>12.996399999995743</v>
      </c>
      <c r="T357" s="131">
        <v>15</v>
      </c>
      <c r="U357" s="132">
        <f>K357*(T357+100)/100</f>
        <v>0</v>
      </c>
      <c r="V357" s="133"/>
    </row>
    <row r="358" spans="1:22" s="50" customFormat="1" ht="10.5" customHeight="1" outlineLevel="3">
      <c r="A358" s="134"/>
      <c r="B358" s="135"/>
      <c r="C358" s="135"/>
      <c r="D358" s="135"/>
      <c r="E358" s="135"/>
      <c r="F358" s="135"/>
      <c r="G358" s="135" t="s">
        <v>298</v>
      </c>
      <c r="H358" s="136">
        <v>67.32</v>
      </c>
      <c r="I358" s="137"/>
      <c r="J358" s="135"/>
      <c r="K358" s="135"/>
      <c r="L358" s="138"/>
      <c r="M358" s="138"/>
      <c r="N358" s="138"/>
      <c r="O358" s="138"/>
      <c r="P358" s="138"/>
      <c r="Q358" s="138"/>
      <c r="R358" s="138"/>
      <c r="S358" s="138"/>
      <c r="T358" s="139"/>
      <c r="U358" s="139"/>
      <c r="V358" s="135"/>
    </row>
    <row r="359" spans="1:22" ht="25.5" outlineLevel="2">
      <c r="A359" s="3"/>
      <c r="B359" s="93"/>
      <c r="C359" s="93"/>
      <c r="D359" s="120" t="s">
        <v>5</v>
      </c>
      <c r="E359" s="121">
        <v>2</v>
      </c>
      <c r="F359" s="122" t="s">
        <v>215</v>
      </c>
      <c r="G359" s="123" t="s">
        <v>498</v>
      </c>
      <c r="H359" s="124">
        <v>67.32</v>
      </c>
      <c r="I359" s="125" t="s">
        <v>14</v>
      </c>
      <c r="J359" s="126"/>
      <c r="K359" s="127">
        <f>H359*J359</f>
        <v>0</v>
      </c>
      <c r="L359" s="128">
        <f>IF(D359="S",K359,"")</f>
      </c>
      <c r="M359" s="129">
        <f>IF(OR(D359="P",D359="U"),K359,"")</f>
        <v>0</v>
      </c>
      <c r="N359" s="129">
        <f>IF(D359="H",K359,"")</f>
      </c>
      <c r="O359" s="129">
        <f>IF(D359="V",K359,"")</f>
      </c>
      <c r="P359" s="130">
        <v>0.00016</v>
      </c>
      <c r="Q359" s="130">
        <v>0</v>
      </c>
      <c r="R359" s="130">
        <v>0.3070000000002082</v>
      </c>
      <c r="S359" s="126">
        <v>23.952300000016493</v>
      </c>
      <c r="T359" s="131">
        <v>15</v>
      </c>
      <c r="U359" s="132">
        <f>K359*(T359+100)/100</f>
        <v>0</v>
      </c>
      <c r="V359" s="133"/>
    </row>
    <row r="360" spans="1:22" ht="12.75" outlineLevel="2">
      <c r="A360" s="3"/>
      <c r="B360" s="93"/>
      <c r="C360" s="93"/>
      <c r="D360" s="120" t="s">
        <v>5</v>
      </c>
      <c r="E360" s="121">
        <v>3</v>
      </c>
      <c r="F360" s="122" t="s">
        <v>213</v>
      </c>
      <c r="G360" s="123" t="s">
        <v>459</v>
      </c>
      <c r="H360" s="124">
        <v>67.32</v>
      </c>
      <c r="I360" s="125" t="s">
        <v>14</v>
      </c>
      <c r="J360" s="126"/>
      <c r="K360" s="127">
        <f>H360*J360</f>
        <v>0</v>
      </c>
      <c r="L360" s="128">
        <f>IF(D360="S",K360,"")</f>
      </c>
      <c r="M360" s="129">
        <f>IF(OR(D360="P",D360="U"),K360,"")</f>
        <v>0</v>
      </c>
      <c r="N360" s="129">
        <f>IF(D360="H",K360,"")</f>
      </c>
      <c r="O360" s="129">
        <f>IF(D360="V",K360,"")</f>
      </c>
      <c r="P360" s="130">
        <v>0</v>
      </c>
      <c r="Q360" s="130">
        <v>0</v>
      </c>
      <c r="R360" s="130">
        <v>0.07200000000000271</v>
      </c>
      <c r="S360" s="126">
        <v>5.9688000000002255</v>
      </c>
      <c r="T360" s="131">
        <v>15</v>
      </c>
      <c r="U360" s="132">
        <f>K360*(T360+100)/100</f>
        <v>0</v>
      </c>
      <c r="V360" s="133"/>
    </row>
    <row r="361" spans="1:22" ht="8.25" customHeight="1">
      <c r="A361" s="3"/>
      <c r="B361" s="3"/>
      <c r="C361" s="3"/>
      <c r="D361" s="3"/>
      <c r="E361" s="3"/>
      <c r="F361" s="3"/>
      <c r="G361" s="3"/>
      <c r="H361" s="3"/>
      <c r="I361" s="83"/>
      <c r="J361" s="3"/>
      <c r="K361" s="3"/>
      <c r="L361" s="52"/>
      <c r="M361" s="52"/>
      <c r="N361" s="52"/>
      <c r="O361" s="52"/>
      <c r="P361" s="52"/>
      <c r="Q361" s="52"/>
      <c r="R361" s="52"/>
      <c r="S361" s="52"/>
      <c r="T361" s="53"/>
      <c r="U361" s="53"/>
      <c r="V361" s="3"/>
    </row>
    <row r="362" spans="1:22" ht="15">
      <c r="A362" s="3"/>
      <c r="B362" s="84" t="s">
        <v>19</v>
      </c>
      <c r="C362" s="85"/>
      <c r="D362" s="86" t="s">
        <v>3</v>
      </c>
      <c r="E362" s="85"/>
      <c r="F362" s="87"/>
      <c r="G362" s="88" t="s">
        <v>452</v>
      </c>
      <c r="H362" s="85"/>
      <c r="I362" s="86"/>
      <c r="J362" s="85"/>
      <c r="K362" s="89">
        <f aca="true" t="shared" si="9" ref="K362:T362">SUMIF($D363:$D387,"O",K363:K387)</f>
        <v>0</v>
      </c>
      <c r="L362" s="90">
        <f t="shared" si="9"/>
        <v>0</v>
      </c>
      <c r="M362" s="90">
        <f t="shared" si="9"/>
        <v>0</v>
      </c>
      <c r="N362" s="90">
        <f t="shared" si="9"/>
        <v>0</v>
      </c>
      <c r="O362" s="90">
        <f t="shared" si="9"/>
        <v>0</v>
      </c>
      <c r="P362" s="91">
        <f t="shared" si="9"/>
        <v>0.8425692000000298</v>
      </c>
      <c r="Q362" s="91">
        <f t="shared" si="9"/>
        <v>0.3666</v>
      </c>
      <c r="R362" s="91">
        <f t="shared" si="9"/>
        <v>33.77154878160256</v>
      </c>
      <c r="S362" s="90">
        <f t="shared" si="9"/>
        <v>3303.1025425948337</v>
      </c>
      <c r="T362" s="92">
        <f t="shared" si="9"/>
        <v>0</v>
      </c>
      <c r="U362" s="92">
        <f>K362+T362</f>
        <v>0</v>
      </c>
      <c r="V362" s="93"/>
    </row>
    <row r="363" spans="1:22" ht="12.75" outlineLevel="1">
      <c r="A363" s="3"/>
      <c r="B363" s="94"/>
      <c r="C363" s="95" t="s">
        <v>23</v>
      </c>
      <c r="D363" s="96" t="s">
        <v>4</v>
      </c>
      <c r="E363" s="97"/>
      <c r="F363" s="97" t="s">
        <v>38</v>
      </c>
      <c r="G363" s="98" t="s">
        <v>407</v>
      </c>
      <c r="H363" s="97"/>
      <c r="I363" s="96"/>
      <c r="J363" s="97"/>
      <c r="K363" s="99">
        <f>SUBTOTAL(9,K364:K372)</f>
        <v>0</v>
      </c>
      <c r="L363" s="100">
        <f>SUBTOTAL(9,L364:L372)</f>
        <v>0</v>
      </c>
      <c r="M363" s="100">
        <f>SUBTOTAL(9,M364:M372)</f>
        <v>0</v>
      </c>
      <c r="N363" s="100">
        <f>SUBTOTAL(9,N364:N372)</f>
        <v>0</v>
      </c>
      <c r="O363" s="100">
        <f>SUBTOTAL(9,O364:O372)</f>
        <v>0</v>
      </c>
      <c r="P363" s="101">
        <f>SUMPRODUCT(P364:P372,$H364:$H372)</f>
        <v>0.7925892000000297</v>
      </c>
      <c r="Q363" s="101">
        <f>SUMPRODUCT(Q364:Q372,$H364:$H372)</f>
        <v>0</v>
      </c>
      <c r="R363" s="101">
        <f>SUMPRODUCT(R364:R372,$H364:$H372)</f>
        <v>26.468520000001348</v>
      </c>
      <c r="S363" s="100">
        <f>SUMPRODUCT(S364:S372,$H364:$H372)</f>
        <v>2700.5735640000917</v>
      </c>
      <c r="T363" s="102">
        <f>SUMPRODUCT(T364:T372,$K364:$K372)/100</f>
        <v>0</v>
      </c>
      <c r="U363" s="102">
        <f>K363+T363</f>
        <v>0</v>
      </c>
      <c r="V363" s="93"/>
    </row>
    <row r="364" spans="1:22" ht="12.75" outlineLevel="2">
      <c r="A364" s="3"/>
      <c r="B364" s="110"/>
      <c r="C364" s="111"/>
      <c r="D364" s="112"/>
      <c r="E364" s="113" t="s">
        <v>415</v>
      </c>
      <c r="F364" s="114"/>
      <c r="G364" s="115"/>
      <c r="H364" s="114"/>
      <c r="I364" s="112"/>
      <c r="J364" s="114"/>
      <c r="K364" s="116"/>
      <c r="L364" s="117"/>
      <c r="M364" s="117"/>
      <c r="N364" s="117"/>
      <c r="O364" s="117"/>
      <c r="P364" s="118"/>
      <c r="Q364" s="118"/>
      <c r="R364" s="118"/>
      <c r="S364" s="118"/>
      <c r="T364" s="119"/>
      <c r="U364" s="119"/>
      <c r="V364" s="93"/>
    </row>
    <row r="365" spans="1:22" ht="25.5" outlineLevel="2">
      <c r="A365" s="3"/>
      <c r="B365" s="93"/>
      <c r="C365" s="93"/>
      <c r="D365" s="120" t="s">
        <v>5</v>
      </c>
      <c r="E365" s="121">
        <v>1</v>
      </c>
      <c r="F365" s="122" t="s">
        <v>185</v>
      </c>
      <c r="G365" s="123" t="s">
        <v>490</v>
      </c>
      <c r="H365" s="124">
        <v>73.32</v>
      </c>
      <c r="I365" s="125" t="s">
        <v>14</v>
      </c>
      <c r="J365" s="126"/>
      <c r="K365" s="127">
        <f>H365*J365</f>
        <v>0</v>
      </c>
      <c r="L365" s="128">
        <f>IF(D365="S",K365,"")</f>
      </c>
      <c r="M365" s="129">
        <f>IF(OR(D365="P",D365="U"),K365,"")</f>
        <v>0</v>
      </c>
      <c r="N365" s="129">
        <f>IF(D365="H",K365,"")</f>
      </c>
      <c r="O365" s="129">
        <f>IF(D365="V",K365,"")</f>
      </c>
      <c r="P365" s="130">
        <v>0.0001</v>
      </c>
      <c r="Q365" s="130">
        <v>0</v>
      </c>
      <c r="R365" s="130">
        <v>0.1400000000000432</v>
      </c>
      <c r="S365" s="126">
        <v>12.60600000000381</v>
      </c>
      <c r="T365" s="131">
        <v>15</v>
      </c>
      <c r="U365" s="132">
        <f>K365*(T365+100)/100</f>
        <v>0</v>
      </c>
      <c r="V365" s="133"/>
    </row>
    <row r="366" spans="1:22" ht="25.5" outlineLevel="2">
      <c r="A366" s="3"/>
      <c r="B366" s="93"/>
      <c r="C366" s="93"/>
      <c r="D366" s="120" t="s">
        <v>5</v>
      </c>
      <c r="E366" s="121">
        <v>2</v>
      </c>
      <c r="F366" s="122" t="s">
        <v>180</v>
      </c>
      <c r="G366" s="123" t="s">
        <v>485</v>
      </c>
      <c r="H366" s="124">
        <v>73.32</v>
      </c>
      <c r="I366" s="125" t="s">
        <v>14</v>
      </c>
      <c r="J366" s="126"/>
      <c r="K366" s="127">
        <f>H366*J366</f>
        <v>0</v>
      </c>
      <c r="L366" s="128">
        <f>IF(D366="S",K366,"")</f>
      </c>
      <c r="M366" s="129">
        <f>IF(OR(D366="P",D366="U"),K366,"")</f>
        <v>0</v>
      </c>
      <c r="N366" s="129">
        <f>IF(D366="H",K366,"")</f>
      </c>
      <c r="O366" s="129">
        <f>IF(D366="V",K366,"")</f>
      </c>
      <c r="P366" s="130">
        <v>0.00936</v>
      </c>
      <c r="Q366" s="130">
        <v>0</v>
      </c>
      <c r="R366" s="130">
        <v>0.22099999999997522</v>
      </c>
      <c r="S366" s="126">
        <v>24.226699999997443</v>
      </c>
      <c r="T366" s="131">
        <v>15</v>
      </c>
      <c r="U366" s="132">
        <f>K366*(T366+100)/100</f>
        <v>0</v>
      </c>
      <c r="V366" s="133"/>
    </row>
    <row r="367" spans="1:22" ht="12.75" outlineLevel="2">
      <c r="A367" s="3"/>
      <c r="B367" s="93"/>
      <c r="C367" s="93"/>
      <c r="D367" s="120" t="s">
        <v>5</v>
      </c>
      <c r="E367" s="121">
        <v>3</v>
      </c>
      <c r="F367" s="122" t="s">
        <v>181</v>
      </c>
      <c r="G367" s="123" t="s">
        <v>391</v>
      </c>
      <c r="H367" s="124">
        <v>73.32</v>
      </c>
      <c r="I367" s="125" t="s">
        <v>12</v>
      </c>
      <c r="J367" s="126"/>
      <c r="K367" s="127">
        <f>H367*J367</f>
        <v>0</v>
      </c>
      <c r="L367" s="128">
        <f>IF(D367="S",K367,"")</f>
      </c>
      <c r="M367" s="129">
        <f>IF(OR(D367="P",D367="U"),K367,"")</f>
        <v>0</v>
      </c>
      <c r="N367" s="129">
        <f>IF(D367="H",K367,"")</f>
      </c>
      <c r="O367" s="129">
        <f>IF(D367="V",K367,"")</f>
      </c>
      <c r="P367" s="130">
        <v>0.0013500000000004064</v>
      </c>
      <c r="Q367" s="130">
        <v>0</v>
      </c>
      <c r="R367" s="130">
        <v>0</v>
      </c>
      <c r="S367" s="126">
        <v>0</v>
      </c>
      <c r="T367" s="131">
        <v>15</v>
      </c>
      <c r="U367" s="132">
        <f>K367*(T367+100)/100</f>
        <v>0</v>
      </c>
      <c r="V367" s="133"/>
    </row>
    <row r="368" spans="1:22" s="50" customFormat="1" ht="10.5" customHeight="1" outlineLevel="3">
      <c r="A368" s="134"/>
      <c r="B368" s="135"/>
      <c r="C368" s="135"/>
      <c r="D368" s="135"/>
      <c r="E368" s="135"/>
      <c r="F368" s="135"/>
      <c r="G368" s="135" t="s">
        <v>160</v>
      </c>
      <c r="H368" s="136">
        <v>41.28</v>
      </c>
      <c r="I368" s="137"/>
      <c r="J368" s="135"/>
      <c r="K368" s="135"/>
      <c r="L368" s="138"/>
      <c r="M368" s="138"/>
      <c r="N368" s="138"/>
      <c r="O368" s="138"/>
      <c r="P368" s="138"/>
      <c r="Q368" s="138"/>
      <c r="R368" s="138"/>
      <c r="S368" s="138"/>
      <c r="T368" s="139"/>
      <c r="U368" s="139"/>
      <c r="V368" s="135"/>
    </row>
    <row r="369" spans="1:22" s="50" customFormat="1" ht="10.5" customHeight="1" outlineLevel="3">
      <c r="A369" s="134"/>
      <c r="B369" s="135"/>
      <c r="C369" s="135"/>
      <c r="D369" s="135"/>
      <c r="E369" s="135"/>
      <c r="F369" s="135"/>
      <c r="G369" s="135" t="s">
        <v>159</v>
      </c>
      <c r="H369" s="136">
        <v>40.32</v>
      </c>
      <c r="I369" s="137"/>
      <c r="J369" s="135"/>
      <c r="K369" s="135"/>
      <c r="L369" s="138"/>
      <c r="M369" s="138"/>
      <c r="N369" s="138"/>
      <c r="O369" s="138"/>
      <c r="P369" s="138"/>
      <c r="Q369" s="138"/>
      <c r="R369" s="138"/>
      <c r="S369" s="138"/>
      <c r="T369" s="139"/>
      <c r="U369" s="139"/>
      <c r="V369" s="135"/>
    </row>
    <row r="370" spans="1:22" s="50" customFormat="1" ht="10.5" customHeight="1" outlineLevel="3">
      <c r="A370" s="134"/>
      <c r="B370" s="135"/>
      <c r="C370" s="135"/>
      <c r="D370" s="135"/>
      <c r="E370" s="135"/>
      <c r="F370" s="135"/>
      <c r="G370" s="135" t="s">
        <v>265</v>
      </c>
      <c r="H370" s="136">
        <v>1.68</v>
      </c>
      <c r="I370" s="137"/>
      <c r="J370" s="135"/>
      <c r="K370" s="135"/>
      <c r="L370" s="138"/>
      <c r="M370" s="138"/>
      <c r="N370" s="138"/>
      <c r="O370" s="138"/>
      <c r="P370" s="138"/>
      <c r="Q370" s="138"/>
      <c r="R370" s="138"/>
      <c r="S370" s="138"/>
      <c r="T370" s="139"/>
      <c r="U370" s="139"/>
      <c r="V370" s="135"/>
    </row>
    <row r="371" spans="1:22" s="50" customFormat="1" ht="10.5" customHeight="1" outlineLevel="3">
      <c r="A371" s="134"/>
      <c r="B371" s="135"/>
      <c r="C371" s="135"/>
      <c r="D371" s="135"/>
      <c r="E371" s="135"/>
      <c r="F371" s="135"/>
      <c r="G371" s="135" t="s">
        <v>118</v>
      </c>
      <c r="H371" s="136">
        <v>-3.6</v>
      </c>
      <c r="I371" s="137"/>
      <c r="J371" s="135"/>
      <c r="K371" s="135"/>
      <c r="L371" s="138"/>
      <c r="M371" s="138"/>
      <c r="N371" s="138"/>
      <c r="O371" s="138"/>
      <c r="P371" s="138"/>
      <c r="Q371" s="138"/>
      <c r="R371" s="138"/>
      <c r="S371" s="138"/>
      <c r="T371" s="139"/>
      <c r="U371" s="139"/>
      <c r="V371" s="135"/>
    </row>
    <row r="372" spans="1:22" s="50" customFormat="1" ht="10.5" customHeight="1" outlineLevel="3">
      <c r="A372" s="134"/>
      <c r="B372" s="135"/>
      <c r="C372" s="135"/>
      <c r="D372" s="135"/>
      <c r="E372" s="135"/>
      <c r="F372" s="135"/>
      <c r="G372" s="135" t="s">
        <v>263</v>
      </c>
      <c r="H372" s="136">
        <v>-6.36</v>
      </c>
      <c r="I372" s="137"/>
      <c r="J372" s="135"/>
      <c r="K372" s="135"/>
      <c r="L372" s="138"/>
      <c r="M372" s="138"/>
      <c r="N372" s="138"/>
      <c r="O372" s="138"/>
      <c r="P372" s="138"/>
      <c r="Q372" s="138"/>
      <c r="R372" s="138"/>
      <c r="S372" s="138"/>
      <c r="T372" s="139"/>
      <c r="U372" s="139"/>
      <c r="V372" s="135"/>
    </row>
    <row r="373" spans="1:22" ht="12.75" outlineLevel="1">
      <c r="A373" s="3"/>
      <c r="B373" s="94"/>
      <c r="C373" s="95" t="s">
        <v>26</v>
      </c>
      <c r="D373" s="96" t="s">
        <v>4</v>
      </c>
      <c r="E373" s="97"/>
      <c r="F373" s="97" t="s">
        <v>38</v>
      </c>
      <c r="G373" s="98" t="s">
        <v>372</v>
      </c>
      <c r="H373" s="97"/>
      <c r="I373" s="96"/>
      <c r="J373" s="97"/>
      <c r="K373" s="99">
        <f>SUBTOTAL(9,K374:K377)</f>
        <v>0</v>
      </c>
      <c r="L373" s="100">
        <f>SUBTOTAL(9,L374:L377)</f>
        <v>0</v>
      </c>
      <c r="M373" s="100">
        <f>SUBTOTAL(9,M374:M377)</f>
        <v>0</v>
      </c>
      <c r="N373" s="100">
        <f>SUBTOTAL(9,N374:N377)</f>
        <v>0</v>
      </c>
      <c r="O373" s="100">
        <f>SUBTOTAL(9,O374:O377)</f>
        <v>0</v>
      </c>
      <c r="P373" s="101">
        <f>SUMPRODUCT(P374:P377,$H374:$H377)</f>
        <v>0.04998</v>
      </c>
      <c r="Q373" s="101">
        <f>SUMPRODUCT(Q374:Q377,$H374:$H377)</f>
        <v>0</v>
      </c>
      <c r="R373" s="101">
        <f>SUMPRODUCT(R374:R377,$H374:$H377)</f>
        <v>3.467999999999165</v>
      </c>
      <c r="S373" s="100">
        <f>SUMPRODUCT(S374:S377,$H374:$H377)</f>
        <v>287.4971999999308</v>
      </c>
      <c r="T373" s="102">
        <f>SUMPRODUCT(T374:T377,$K374:$K377)/100</f>
        <v>0</v>
      </c>
      <c r="U373" s="102">
        <f>K373+T373</f>
        <v>0</v>
      </c>
      <c r="V373" s="93"/>
    </row>
    <row r="374" spans="1:22" ht="12.75" outlineLevel="2">
      <c r="A374" s="3"/>
      <c r="B374" s="110"/>
      <c r="C374" s="111"/>
      <c r="D374" s="112"/>
      <c r="E374" s="113" t="s">
        <v>415</v>
      </c>
      <c r="F374" s="114"/>
      <c r="G374" s="115"/>
      <c r="H374" s="114"/>
      <c r="I374" s="112"/>
      <c r="J374" s="114"/>
      <c r="K374" s="116"/>
      <c r="L374" s="117"/>
      <c r="M374" s="117"/>
      <c r="N374" s="117"/>
      <c r="O374" s="117"/>
      <c r="P374" s="118"/>
      <c r="Q374" s="118"/>
      <c r="R374" s="118"/>
      <c r="S374" s="118"/>
      <c r="T374" s="119"/>
      <c r="U374" s="119"/>
      <c r="V374" s="93"/>
    </row>
    <row r="375" spans="1:22" ht="12.75" outlineLevel="2">
      <c r="A375" s="3"/>
      <c r="B375" s="93"/>
      <c r="C375" s="93"/>
      <c r="D375" s="120" t="s">
        <v>5</v>
      </c>
      <c r="E375" s="121">
        <v>1</v>
      </c>
      <c r="F375" s="122" t="s">
        <v>226</v>
      </c>
      <c r="G375" s="123" t="s">
        <v>393</v>
      </c>
      <c r="H375" s="124">
        <v>34</v>
      </c>
      <c r="I375" s="125" t="s">
        <v>14</v>
      </c>
      <c r="J375" s="126"/>
      <c r="K375" s="127">
        <f>H375*J375</f>
        <v>0</v>
      </c>
      <c r="L375" s="128">
        <f>IF(D375="S",K375,"")</f>
      </c>
      <c r="M375" s="129">
        <f>IF(OR(D375="P",D375="U"),K375,"")</f>
        <v>0</v>
      </c>
      <c r="N375" s="129">
        <f>IF(D375="H",K375,"")</f>
      </c>
      <c r="O375" s="129">
        <f>IF(D375="V",K375,"")</f>
      </c>
      <c r="P375" s="130">
        <v>0.00147</v>
      </c>
      <c r="Q375" s="130">
        <v>0</v>
      </c>
      <c r="R375" s="130">
        <v>0.10199999999997544</v>
      </c>
      <c r="S375" s="126">
        <v>8.455799999997964</v>
      </c>
      <c r="T375" s="131">
        <v>15</v>
      </c>
      <c r="U375" s="132">
        <f>K375*(T375+100)/100</f>
        <v>0</v>
      </c>
      <c r="V375" s="133"/>
    </row>
    <row r="376" spans="1:22" s="50" customFormat="1" ht="10.5" customHeight="1" outlineLevel="3">
      <c r="A376" s="134"/>
      <c r="B376" s="135"/>
      <c r="C376" s="135"/>
      <c r="D376" s="135"/>
      <c r="E376" s="135"/>
      <c r="F376" s="135"/>
      <c r="G376" s="135" t="s">
        <v>110</v>
      </c>
      <c r="H376" s="136">
        <v>17.2</v>
      </c>
      <c r="I376" s="137"/>
      <c r="J376" s="135"/>
      <c r="K376" s="135"/>
      <c r="L376" s="138"/>
      <c r="M376" s="138"/>
      <c r="N376" s="138"/>
      <c r="O376" s="138"/>
      <c r="P376" s="138"/>
      <c r="Q376" s="138"/>
      <c r="R376" s="138"/>
      <c r="S376" s="138"/>
      <c r="T376" s="139"/>
      <c r="U376" s="139"/>
      <c r="V376" s="135"/>
    </row>
    <row r="377" spans="1:22" s="50" customFormat="1" ht="10.5" customHeight="1" outlineLevel="3">
      <c r="A377" s="134"/>
      <c r="B377" s="135"/>
      <c r="C377" s="135"/>
      <c r="D377" s="135"/>
      <c r="E377" s="135"/>
      <c r="F377" s="135"/>
      <c r="G377" s="135" t="s">
        <v>109</v>
      </c>
      <c r="H377" s="136">
        <v>16.8</v>
      </c>
      <c r="I377" s="137"/>
      <c r="J377" s="135"/>
      <c r="K377" s="135"/>
      <c r="L377" s="138"/>
      <c r="M377" s="138"/>
      <c r="N377" s="138"/>
      <c r="O377" s="138"/>
      <c r="P377" s="138"/>
      <c r="Q377" s="138"/>
      <c r="R377" s="138"/>
      <c r="S377" s="138"/>
      <c r="T377" s="139"/>
      <c r="U377" s="139"/>
      <c r="V377" s="135"/>
    </row>
    <row r="378" spans="1:22" ht="12.75" outlineLevel="1">
      <c r="A378" s="3"/>
      <c r="B378" s="94"/>
      <c r="C378" s="95" t="s">
        <v>28</v>
      </c>
      <c r="D378" s="96" t="s">
        <v>4</v>
      </c>
      <c r="E378" s="97"/>
      <c r="F378" s="97" t="s">
        <v>38</v>
      </c>
      <c r="G378" s="98" t="s">
        <v>387</v>
      </c>
      <c r="H378" s="97"/>
      <c r="I378" s="96"/>
      <c r="J378" s="97"/>
      <c r="K378" s="99">
        <f>SUBTOTAL(9,K379:K384)</f>
        <v>0</v>
      </c>
      <c r="L378" s="100">
        <f>SUBTOTAL(9,L379:L384)</f>
        <v>0</v>
      </c>
      <c r="M378" s="100">
        <f>SUBTOTAL(9,M379:M384)</f>
        <v>0</v>
      </c>
      <c r="N378" s="100">
        <f>SUBTOTAL(9,N379:N384)</f>
        <v>0</v>
      </c>
      <c r="O378" s="100">
        <f>SUBTOTAL(9,O379:O384)</f>
        <v>0</v>
      </c>
      <c r="P378" s="101">
        <f>SUMPRODUCT(P379:P384,$H379:$H384)</f>
        <v>0</v>
      </c>
      <c r="Q378" s="101">
        <f>SUMPRODUCT(Q379:Q384,$H379:$H384)</f>
        <v>0.3666</v>
      </c>
      <c r="R378" s="101">
        <f>SUMPRODUCT(R379:R384,$H379:$H384)</f>
        <v>1.64603400000067</v>
      </c>
      <c r="S378" s="100">
        <f>SUMPRODUCT(S379:S384,$H379:$H384)</f>
        <v>133.56411120005683</v>
      </c>
      <c r="T378" s="102">
        <f>SUMPRODUCT(T379:T384,$K379:$K384)/100</f>
        <v>0</v>
      </c>
      <c r="U378" s="102">
        <f>K378+T378</f>
        <v>0</v>
      </c>
      <c r="V378" s="93"/>
    </row>
    <row r="379" spans="1:22" ht="12.75" outlineLevel="2">
      <c r="A379" s="3"/>
      <c r="B379" s="110"/>
      <c r="C379" s="111"/>
      <c r="D379" s="112"/>
      <c r="E379" s="113" t="s">
        <v>415</v>
      </c>
      <c r="F379" s="114"/>
      <c r="G379" s="115"/>
      <c r="H379" s="114"/>
      <c r="I379" s="112"/>
      <c r="J379" s="114"/>
      <c r="K379" s="116"/>
      <c r="L379" s="117"/>
      <c r="M379" s="117"/>
      <c r="N379" s="117"/>
      <c r="O379" s="117"/>
      <c r="P379" s="118"/>
      <c r="Q379" s="118"/>
      <c r="R379" s="118"/>
      <c r="S379" s="118"/>
      <c r="T379" s="119"/>
      <c r="U379" s="119"/>
      <c r="V379" s="93"/>
    </row>
    <row r="380" spans="1:22" ht="12.75" outlineLevel="2">
      <c r="A380" s="3"/>
      <c r="B380" s="93"/>
      <c r="C380" s="93"/>
      <c r="D380" s="120" t="s">
        <v>5</v>
      </c>
      <c r="E380" s="121">
        <v>1</v>
      </c>
      <c r="F380" s="122" t="s">
        <v>237</v>
      </c>
      <c r="G380" s="123" t="s">
        <v>463</v>
      </c>
      <c r="H380" s="124">
        <v>73.32</v>
      </c>
      <c r="I380" s="125" t="s">
        <v>14</v>
      </c>
      <c r="J380" s="126"/>
      <c r="K380" s="127">
        <f>H380*J380</f>
        <v>0</v>
      </c>
      <c r="L380" s="128">
        <f>IF(D380="S",K380,"")</f>
      </c>
      <c r="M380" s="129">
        <f>IF(OR(D380="P",D380="U"),K380,"")</f>
        <v>0</v>
      </c>
      <c r="N380" s="129">
        <f>IF(D380="H",K380,"")</f>
      </c>
      <c r="O380" s="129">
        <f>IF(D380="V",K380,"")</f>
      </c>
      <c r="P380" s="130">
        <v>0</v>
      </c>
      <c r="Q380" s="130">
        <v>0.005</v>
      </c>
      <c r="R380" s="130">
        <v>0.020000000000010232</v>
      </c>
      <c r="S380" s="126">
        <v>1.6580000000008484</v>
      </c>
      <c r="T380" s="131">
        <v>15</v>
      </c>
      <c r="U380" s="132">
        <f>K380*(T380+100)/100</f>
        <v>0</v>
      </c>
      <c r="V380" s="133"/>
    </row>
    <row r="381" spans="1:22" s="50" customFormat="1" ht="10.5" customHeight="1" outlineLevel="3">
      <c r="A381" s="134"/>
      <c r="B381" s="135"/>
      <c r="C381" s="135"/>
      <c r="D381" s="135"/>
      <c r="E381" s="135"/>
      <c r="F381" s="135"/>
      <c r="G381" s="135" t="s">
        <v>379</v>
      </c>
      <c r="H381" s="136">
        <v>848.053</v>
      </c>
      <c r="I381" s="137"/>
      <c r="J381" s="135"/>
      <c r="K381" s="135"/>
      <c r="L381" s="138"/>
      <c r="M381" s="138"/>
      <c r="N381" s="138"/>
      <c r="O381" s="138"/>
      <c r="P381" s="138"/>
      <c r="Q381" s="138"/>
      <c r="R381" s="138"/>
      <c r="S381" s="138"/>
      <c r="T381" s="139"/>
      <c r="U381" s="139"/>
      <c r="V381" s="135"/>
    </row>
    <row r="382" spans="1:22" ht="12.75" outlineLevel="2">
      <c r="A382" s="3"/>
      <c r="B382" s="93"/>
      <c r="C382" s="93"/>
      <c r="D382" s="120" t="s">
        <v>7</v>
      </c>
      <c r="E382" s="121">
        <v>2</v>
      </c>
      <c r="F382" s="122" t="s">
        <v>242</v>
      </c>
      <c r="G382" s="123" t="s">
        <v>380</v>
      </c>
      <c r="H382" s="124">
        <v>0.3666</v>
      </c>
      <c r="I382" s="125" t="s">
        <v>10</v>
      </c>
      <c r="J382" s="126"/>
      <c r="K382" s="127">
        <f>H382*J382</f>
        <v>0</v>
      </c>
      <c r="L382" s="128">
        <f>IF(D382="S",K382,"")</f>
      </c>
      <c r="M382" s="129">
        <f>IF(OR(D382="P",D382="U"),K382,"")</f>
        <v>0</v>
      </c>
      <c r="N382" s="129">
        <f>IF(D382="H",K382,"")</f>
      </c>
      <c r="O382" s="129">
        <f>IF(D382="V",K382,"")</f>
      </c>
      <c r="P382" s="130">
        <v>0</v>
      </c>
      <c r="Q382" s="130">
        <v>0</v>
      </c>
      <c r="R382" s="130">
        <v>0.4899999999997817</v>
      </c>
      <c r="S382" s="126">
        <v>32.73199999998542</v>
      </c>
      <c r="T382" s="131">
        <v>15</v>
      </c>
      <c r="U382" s="132">
        <f>K382*(T382+100)/100</f>
        <v>0</v>
      </c>
      <c r="V382" s="133"/>
    </row>
    <row r="383" spans="1:22" ht="12.75" outlineLevel="2">
      <c r="A383" s="3"/>
      <c r="B383" s="93"/>
      <c r="C383" s="93"/>
      <c r="D383" s="120" t="s">
        <v>7</v>
      </c>
      <c r="E383" s="121">
        <v>3</v>
      </c>
      <c r="F383" s="122" t="s">
        <v>243</v>
      </c>
      <c r="G383" s="123" t="s">
        <v>386</v>
      </c>
      <c r="H383" s="124">
        <v>3.666</v>
      </c>
      <c r="I383" s="125" t="s">
        <v>10</v>
      </c>
      <c r="J383" s="126"/>
      <c r="K383" s="127">
        <f>H383*J383</f>
        <v>0</v>
      </c>
      <c r="L383" s="128">
        <f>IF(D383="S",K383,"")</f>
      </c>
      <c r="M383" s="129">
        <f>IF(OR(D383="P",D383="U"),K383,"")</f>
        <v>0</v>
      </c>
      <c r="N383" s="129">
        <f>IF(D383="H",K383,"")</f>
      </c>
      <c r="O383" s="129">
        <f>IF(D383="V",K383,"")</f>
      </c>
      <c r="P383" s="130">
        <v>0</v>
      </c>
      <c r="Q383" s="130">
        <v>0</v>
      </c>
      <c r="R383" s="130">
        <v>0</v>
      </c>
      <c r="S383" s="126">
        <v>0</v>
      </c>
      <c r="T383" s="131">
        <v>15</v>
      </c>
      <c r="U383" s="132">
        <f>K383*(T383+100)/100</f>
        <v>0</v>
      </c>
      <c r="V383" s="133"/>
    </row>
    <row r="384" spans="1:22" ht="12.75" outlineLevel="2">
      <c r="A384" s="3"/>
      <c r="B384" s="93"/>
      <c r="C384" s="93"/>
      <c r="D384" s="120" t="s">
        <v>7</v>
      </c>
      <c r="E384" s="121">
        <v>4</v>
      </c>
      <c r="F384" s="122" t="s">
        <v>247</v>
      </c>
      <c r="G384" s="123" t="s">
        <v>368</v>
      </c>
      <c r="H384" s="124">
        <v>0.3666</v>
      </c>
      <c r="I384" s="125" t="s">
        <v>10</v>
      </c>
      <c r="J384" s="126"/>
      <c r="K384" s="127">
        <f>H384*J384</f>
        <v>0</v>
      </c>
      <c r="L384" s="128">
        <f>IF(D384="S",K384,"")</f>
      </c>
      <c r="M384" s="129">
        <f>IF(OR(D384="P",D384="U"),K384,"")</f>
        <v>0</v>
      </c>
      <c r="N384" s="129">
        <f>IF(D384="H",K384,"")</f>
      </c>
      <c r="O384" s="129">
        <f>IF(D384="V",K384,"")</f>
      </c>
      <c r="P384" s="130">
        <v>0</v>
      </c>
      <c r="Q384" s="130">
        <v>0</v>
      </c>
      <c r="R384" s="130">
        <v>0</v>
      </c>
      <c r="S384" s="126">
        <v>0</v>
      </c>
      <c r="T384" s="131">
        <v>15</v>
      </c>
      <c r="U384" s="132">
        <f>K384*(T384+100)/100</f>
        <v>0</v>
      </c>
      <c r="V384" s="133"/>
    </row>
    <row r="385" spans="1:22" ht="12.75" outlineLevel="1">
      <c r="A385" s="3"/>
      <c r="B385" s="94"/>
      <c r="C385" s="95" t="s">
        <v>29</v>
      </c>
      <c r="D385" s="96" t="s">
        <v>4</v>
      </c>
      <c r="E385" s="97"/>
      <c r="F385" s="97" t="s">
        <v>38</v>
      </c>
      <c r="G385" s="98" t="s">
        <v>315</v>
      </c>
      <c r="H385" s="97"/>
      <c r="I385" s="96"/>
      <c r="J385" s="97"/>
      <c r="K385" s="99">
        <f>SUBTOTAL(9,K386:K387)</f>
        <v>0</v>
      </c>
      <c r="L385" s="100">
        <f>SUBTOTAL(9,L386:L387)</f>
        <v>0</v>
      </c>
      <c r="M385" s="100">
        <f>SUBTOTAL(9,M386:M387)</f>
        <v>0</v>
      </c>
      <c r="N385" s="100">
        <f>SUBTOTAL(9,N386:N387)</f>
        <v>0</v>
      </c>
      <c r="O385" s="100">
        <f>SUBTOTAL(9,O386:O387)</f>
        <v>0</v>
      </c>
      <c r="P385" s="101">
        <f>SUMPRODUCT(P386:P387,$H386:$H387)</f>
        <v>0</v>
      </c>
      <c r="Q385" s="101">
        <f>SUMPRODUCT(Q386:Q387,$H386:$H387)</f>
        <v>0</v>
      </c>
      <c r="R385" s="101">
        <f>SUMPRODUCT(R386:R387,$H386:$H387)</f>
        <v>2.1889947816013815</v>
      </c>
      <c r="S385" s="100">
        <f>SUMPRODUCT(S386:S387,$H386:$H387)</f>
        <v>181.46766739475453</v>
      </c>
      <c r="T385" s="102">
        <f>SUMPRODUCT(T386:T387,$K386:$K387)/100</f>
        <v>0</v>
      </c>
      <c r="U385" s="102">
        <f>K385+T385</f>
        <v>0</v>
      </c>
      <c r="V385" s="93"/>
    </row>
    <row r="386" spans="1:22" ht="12.75" outlineLevel="2">
      <c r="A386" s="3"/>
      <c r="B386" s="110"/>
      <c r="C386" s="111"/>
      <c r="D386" s="112"/>
      <c r="E386" s="113" t="s">
        <v>415</v>
      </c>
      <c r="F386" s="114"/>
      <c r="G386" s="115"/>
      <c r="H386" s="114"/>
      <c r="I386" s="112"/>
      <c r="J386" s="114"/>
      <c r="K386" s="116"/>
      <c r="L386" s="117"/>
      <c r="M386" s="117"/>
      <c r="N386" s="117"/>
      <c r="O386" s="117"/>
      <c r="P386" s="118"/>
      <c r="Q386" s="118"/>
      <c r="R386" s="118"/>
      <c r="S386" s="118"/>
      <c r="T386" s="119"/>
      <c r="U386" s="119"/>
      <c r="V386" s="93"/>
    </row>
    <row r="387" spans="1:22" ht="12.75" outlineLevel="2">
      <c r="A387" s="3"/>
      <c r="B387" s="93"/>
      <c r="C387" s="93"/>
      <c r="D387" s="120" t="s">
        <v>7</v>
      </c>
      <c r="E387" s="121">
        <v>1</v>
      </c>
      <c r="F387" s="122" t="s">
        <v>253</v>
      </c>
      <c r="G387" s="123" t="s">
        <v>448</v>
      </c>
      <c r="H387" s="124">
        <v>0.8425692000000298</v>
      </c>
      <c r="I387" s="125" t="s">
        <v>10</v>
      </c>
      <c r="J387" s="126"/>
      <c r="K387" s="127">
        <f>H387*J387</f>
        <v>0</v>
      </c>
      <c r="L387" s="128">
        <f>IF(D387="S",K387,"")</f>
      </c>
      <c r="M387" s="129">
        <f>IF(OR(D387="P",D387="U"),K387,"")</f>
        <v>0</v>
      </c>
      <c r="N387" s="129">
        <f>IF(D387="H",K387,"")</f>
      </c>
      <c r="O387" s="129">
        <f>IF(D387="V",K387,"")</f>
      </c>
      <c r="P387" s="130">
        <v>0</v>
      </c>
      <c r="Q387" s="130">
        <v>0</v>
      </c>
      <c r="R387" s="130">
        <v>2.598000000001548</v>
      </c>
      <c r="S387" s="126">
        <v>215.37420000012833</v>
      </c>
      <c r="T387" s="131">
        <v>15</v>
      </c>
      <c r="U387" s="132">
        <f>K387*(T387+100)/100</f>
        <v>0</v>
      </c>
      <c r="V387" s="133"/>
    </row>
  </sheetData>
  <mergeCells count="5">
    <mergeCell ref="G2:K2"/>
    <mergeCell ref="D3:F3"/>
    <mergeCell ref="H3:K3"/>
    <mergeCell ref="D4:F4"/>
    <mergeCell ref="H4:I4"/>
  </mergeCells>
  <printOptions/>
  <pageMargins left="0.7875" right="0.7875" top="0.39375" bottom="0.7888888888888889" header="0.5118055555555555" footer="0.09861111111111111"/>
  <pageSetup firstPageNumber="1" useFirstPageNumber="1" horizontalDpi="300" verticalDpi="300" orientation="landscape" paperSize="9" scale="60"/>
  <headerFooter alignWithMargins="0">
    <oddFooter>&amp;LST Systém - www.softtrio.cz&amp;C&amp;"Times New Roman,obyčejné"&amp;12Stránka 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kovarik</cp:lastModifiedBy>
  <dcterms:created xsi:type="dcterms:W3CDTF">2014-04-29T14:07:34Z</dcterms:created>
  <dcterms:modified xsi:type="dcterms:W3CDTF">2014-04-29T14:07:34Z</dcterms:modified>
  <cp:category/>
  <cp:version/>
  <cp:contentType/>
  <cp:contentStatus/>
</cp:coreProperties>
</file>