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List" sheetId="1" r:id="rId1"/>
    <sheet name="Rekap" sheetId="2" r:id="rId2"/>
    <sheet name="Rozpočet" sheetId="3" r:id="rId3"/>
  </sheets>
  <definedNames>
    <definedName name="__MAIN__">'Rozpočet'!$A$2:$AC$40</definedName>
    <definedName name="__MAIN__Rek">'Rekap'!$B$1:$IH$20</definedName>
    <definedName name="__MAIN1__">'KrycíList'!$A$1:$L$52</definedName>
    <definedName name="__MvymF__">'Rozpočet'!#REF!</definedName>
    <definedName name="__OobjF__">'Rozpočet'!$A$8:$AC$40</definedName>
    <definedName name="__OobjF__Rek">'Rekap'!$A$8:$IK$9</definedName>
    <definedName name="__OoddF__">'Rozpočet'!$A$10:$AC$13</definedName>
    <definedName name="__OoddF__Rek">'Rekap'!$A$9:$IK$9</definedName>
    <definedName name="__OradF__">'Rozpočet'!$A$12:$AC$12</definedName>
    <definedName name="Excel_BuiltIn_Print_Titles_3_1">'Rozpočet'!$A$2:$IS$8</definedName>
    <definedName name="_xlnm.Print_Titles" localSheetId="1">'Rekap'!$1:$7</definedName>
    <definedName name="_xlnm.Print_Titles" localSheetId="2">'Rozpočet'!$2:$8</definedName>
  </definedNames>
  <calcPr fullCalcOnLoad="1"/>
</workbook>
</file>

<file path=xl/sharedStrings.xml><?xml version="1.0" encoding="utf-8"?>
<sst xmlns="http://schemas.openxmlformats.org/spreadsheetml/2006/main" count="208" uniqueCount="137">
  <si>
    <t>%</t>
  </si>
  <si>
    <t>.</t>
  </si>
  <si>
    <t>B</t>
  </si>
  <si>
    <t>O</t>
  </si>
  <si>
    <t>P</t>
  </si>
  <si>
    <t>S</t>
  </si>
  <si>
    <t>U</t>
  </si>
  <si>
    <t>m</t>
  </si>
  <si>
    <t>Ř</t>
  </si>
  <si>
    <t>Mj</t>
  </si>
  <si>
    <t>m2</t>
  </si>
  <si>
    <t>002</t>
  </si>
  <si>
    <t>2*2</t>
  </si>
  <si>
    <t>725</t>
  </si>
  <si>
    <t>781</t>
  </si>
  <si>
    <t>921</t>
  </si>
  <si>
    <t>HSV</t>
  </si>
  <si>
    <t>HZS</t>
  </si>
  <si>
    <t>MON</t>
  </si>
  <si>
    <t>OST</t>
  </si>
  <si>
    <t>PSV</t>
  </si>
  <si>
    <t>VRN</t>
  </si>
  <si>
    <t>kus</t>
  </si>
  <si>
    <t>.Hdr</t>
  </si>
  <si>
    <t>Druh</t>
  </si>
  <si>
    <t>Mzdy</t>
  </si>
  <si>
    <t>host</t>
  </si>
  <si>
    <t>% Dph</t>
  </si>
  <si>
    <t>0,8*2</t>
  </si>
  <si>
    <t>1,7*1</t>
  </si>
  <si>
    <t>2,1*2</t>
  </si>
  <si>
    <t>Název</t>
  </si>
  <si>
    <t>Oddíl</t>
  </si>
  <si>
    <t>Sazba</t>
  </si>
  <si>
    <t>Daň</t>
  </si>
  <si>
    <t>Celkem</t>
  </si>
  <si>
    <t>Hm1[t]</t>
  </si>
  <si>
    <t>Hm2[t]</t>
  </si>
  <si>
    <t>Objekt</t>
  </si>
  <si>
    <t>Oddíly</t>
  </si>
  <si>
    <t>Základ</t>
  </si>
  <si>
    <t>kuchyn</t>
  </si>
  <si>
    <t>soubor</t>
  </si>
  <si>
    <t>1,7*3,5</t>
  </si>
  <si>
    <t>Datum :</t>
  </si>
  <si>
    <t>Dodávka</t>
  </si>
  <si>
    <t>Mzdy/Mj</t>
  </si>
  <si>
    <t>Nhod/Mj</t>
  </si>
  <si>
    <t>1,7*6,05</t>
  </si>
  <si>
    <t>15554541</t>
  </si>
  <si>
    <t>59761046</t>
  </si>
  <si>
    <t>Název MJ</t>
  </si>
  <si>
    <t>Razítko:</t>
  </si>
  <si>
    <t>Sazba[%]</t>
  </si>
  <si>
    <t>Soubor :</t>
  </si>
  <si>
    <t>Základna</t>
  </si>
  <si>
    <t>1,7*0,6*2</t>
  </si>
  <si>
    <t>725210900</t>
  </si>
  <si>
    <t>781474112</t>
  </si>
  <si>
    <t>781479191</t>
  </si>
  <si>
    <t>781495111</t>
  </si>
  <si>
    <t>781495115</t>
  </si>
  <si>
    <t>921456455</t>
  </si>
  <si>
    <t>998781201</t>
  </si>
  <si>
    <t>Faktura :</t>
  </si>
  <si>
    <t>Hm1[t]/Mj</t>
  </si>
  <si>
    <t>Hm2[t]/Mj</t>
  </si>
  <si>
    <t>Sazba DPH</t>
  </si>
  <si>
    <t>Zakázka :</t>
  </si>
  <si>
    <t>Řádek</t>
  </si>
  <si>
    <t>30/09/2015</t>
  </si>
  <si>
    <t>7252109000</t>
  </si>
  <si>
    <t>Investor :</t>
  </si>
  <si>
    <t>Náklady/MJ</t>
  </si>
  <si>
    <t>Objednal :</t>
  </si>
  <si>
    <t>51,375*1,05</t>
  </si>
  <si>
    <t>Cena
celkem</t>
  </si>
  <si>
    <t>Cena celkem</t>
  </si>
  <si>
    <t>Normohodiny</t>
  </si>
  <si>
    <t>Vypracoval:</t>
  </si>
  <si>
    <t>Zpracoval :</t>
  </si>
  <si>
    <t>Částka</t>
  </si>
  <si>
    <t>Montáž</t>
  </si>
  <si>
    <t>51,375+58,92</t>
  </si>
  <si>
    <t>Odsouhlasil:</t>
  </si>
  <si>
    <t>Projektant :</t>
  </si>
  <si>
    <t>Rekapitulace</t>
  </si>
  <si>
    <t>Název nákladu</t>
  </si>
  <si>
    <t>kompletace ZT</t>
  </si>
  <si>
    <t>Hmoty1[t] za Mj</t>
  </si>
  <si>
    <t>Hmoty2[t] za Mj</t>
  </si>
  <si>
    <t>Ostatní náklady</t>
  </si>
  <si>
    <t>Přirážky</t>
  </si>
  <si>
    <t>Počet MJ</t>
  </si>
  <si>
    <t>obklady keramické</t>
  </si>
  <si>
    <t>Dílčí DPH</t>
  </si>
  <si>
    <t>přípravny</t>
  </si>
  <si>
    <t>(1,6+4+1,5+2,7+1)*2</t>
  </si>
  <si>
    <t>Číslo(SKP)</t>
  </si>
  <si>
    <t>Sazba [Kč]</t>
  </si>
  <si>
    <t>Umístění :</t>
  </si>
  <si>
    <t>Kurz měny :</t>
  </si>
  <si>
    <t>Množství Mj</t>
  </si>
  <si>
    <t>Popis řádku</t>
  </si>
  <si>
    <t>Celkové ostatní náklady</t>
  </si>
  <si>
    <t>1 Kč za 1 Kč</t>
  </si>
  <si>
    <t>Cena vč. DPH</t>
  </si>
  <si>
    <t>Množství [Mj]</t>
  </si>
  <si>
    <t>odkládací a odkapavací plocha</t>
  </si>
  <si>
    <t>Dodatek číslo :</t>
  </si>
  <si>
    <t>Zakázka číslo :</t>
  </si>
  <si>
    <t>Archivní číslo :</t>
  </si>
  <si>
    <t>Rozpočet číslo :</t>
  </si>
  <si>
    <t>Denní bar zdraví Hl.nám.3a Krnov</t>
  </si>
  <si>
    <t>OBKLADACKY LUCIE  20X25X0,68 II.J</t>
  </si>
  <si>
    <t>Položkový rozpočet</t>
  </si>
  <si>
    <t>Rozpočtové náklady</t>
  </si>
  <si>
    <t>Stavební objekt číslo :</t>
  </si>
  <si>
    <t>Seznam položek pro oddíl :</t>
  </si>
  <si>
    <t>Základní rozpočtové náklady</t>
  </si>
  <si>
    <t>Krycí list [ceny uvedeny v Kč]</t>
  </si>
  <si>
    <t>dodávka a montáž zrcadel 60/80</t>
  </si>
  <si>
    <t>elektromontáže,vzduchotechnika</t>
  </si>
  <si>
    <t>Účelové měrné jednotky (bez DPH)</t>
  </si>
  <si>
    <t>Celkové rozpočtové náklady (bezDPH)</t>
  </si>
  <si>
    <t>Penetrace podkladu vnitřních obkladů</t>
  </si>
  <si>
    <t>Spárování vnitřních obkladů silikonem</t>
  </si>
  <si>
    <t>Daň z přidané hodnoty (Rozpočet+Ostatní)</t>
  </si>
  <si>
    <t>část stavebních úprav které platí nájemník</t>
  </si>
  <si>
    <t>Celkové náklady (Rozpočet +Ostatní) vč. DPH</t>
  </si>
  <si>
    <t>Elektroinstalace-osvetlení -viz samostatný rozpočet</t>
  </si>
  <si>
    <t>C:\RozpNz\Data\Kovařík - 242, Denní bar zdraví Hl nám 3.o32</t>
  </si>
  <si>
    <t>Přesun hmot procentní pro obklady keramické v objektech v do 6 m</t>
  </si>
  <si>
    <t>rozvody vzduchotechniky kuchyně-viz samostatný položkový rozpčet</t>
  </si>
  <si>
    <t>Příplatek k montáži obkladů vnitřních keramických hladkých za plochu do 10 m2</t>
  </si>
  <si>
    <t>dřezy,kuchynské linky,stoly,regály a podobné vybavení nejsou předmětem tohoto rozpočtu</t>
  </si>
  <si>
    <t>Montáž obkladů vnitřních keramických hladkých do 12 ks/m2 lepených flexibilním lepidlem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</si>
</sst>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&quot; Kč&quot;;[Red]\-#,##0.00&quot; Kč&quot;"/>
    <numFmt numFmtId="170" formatCode="#,##0.00;\-#,##0.00"/>
    <numFmt numFmtId="171" formatCode="#,##0.000"/>
    <numFmt numFmtId="172" formatCode="#,##0.000;\-#,##0.000;&quot;&quot;"/>
    <numFmt numFmtId="173" formatCode="_-* #,##0.00\,_K_č_-;\-* #,##0.00\,_K_č_-;_-* \-??\ _K_č_-;_-@_-"/>
  </numFmts>
  <fonts count="27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ndale Sans UI;Arial Unicode MS"/>
      <family val="1"/>
    </font>
    <font>
      <sz val="9"/>
      <color indexed="8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/>
    </xf>
    <xf numFmtId="0" fontId="4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4" fillId="4" borderId="7" xfId="0" applyFont="1" applyFill="1" applyBorder="1" applyAlignment="1">
      <alignment horizontal="center"/>
    </xf>
    <xf numFmtId="165" fontId="4" fillId="4" borderId="8" xfId="0" applyNumberFormat="1" applyFont="1" applyFill="1" applyBorder="1" applyAlignment="1">
      <alignment/>
    </xf>
    <xf numFmtId="165" fontId="4" fillId="4" borderId="8" xfId="0" applyNumberFormat="1" applyFont="1" applyFill="1" applyBorder="1" applyAlignment="1">
      <alignment/>
    </xf>
    <xf numFmtId="165" fontId="4" fillId="4" borderId="9" xfId="0" applyNumberFormat="1" applyFont="1" applyFill="1" applyBorder="1" applyAlignment="1">
      <alignment/>
    </xf>
    <xf numFmtId="166" fontId="4" fillId="4" borderId="8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/>
    </xf>
    <xf numFmtId="168" fontId="15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 horizontal="left"/>
    </xf>
    <xf numFmtId="168" fontId="4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/>
    </xf>
    <xf numFmtId="4" fontId="18" fillId="2" borderId="0" xfId="0" applyNumberFormat="1" applyFont="1" applyFill="1" applyBorder="1" applyAlignment="1">
      <alignment/>
    </xf>
    <xf numFmtId="4" fontId="16" fillId="2" borderId="0" xfId="0" applyNumberFormat="1" applyFont="1" applyFill="1" applyBorder="1" applyAlignment="1">
      <alignment/>
    </xf>
    <xf numFmtId="0" fontId="7" fillId="3" borderId="6" xfId="0" applyFont="1" applyFill="1" applyBorder="1" applyAlignment="1">
      <alignment horizontal="center"/>
    </xf>
    <xf numFmtId="168" fontId="7" fillId="3" borderId="6" xfId="0" applyNumberFormat="1" applyFont="1" applyFill="1" applyBorder="1" applyAlignment="1">
      <alignment horizontal="center"/>
    </xf>
    <xf numFmtId="168" fontId="19" fillId="3" borderId="6" xfId="0" applyNumberFormat="1" applyFont="1" applyFill="1" applyBorder="1" applyAlignment="1">
      <alignment horizontal="left"/>
    </xf>
    <xf numFmtId="0" fontId="20" fillId="3" borderId="6" xfId="0" applyFont="1" applyFill="1" applyBorder="1" applyAlignment="1">
      <alignment horizontal="center"/>
    </xf>
    <xf numFmtId="169" fontId="21" fillId="3" borderId="6" xfId="0" applyNumberFormat="1" applyFont="1" applyFill="1" applyBorder="1" applyAlignment="1">
      <alignment horizontal="center"/>
    </xf>
    <xf numFmtId="4" fontId="21" fillId="3" borderId="6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2" borderId="8" xfId="0" applyFont="1" applyFill="1" applyBorder="1" applyAlignment="1">
      <alignment horizontal="right" vertical="top"/>
    </xf>
    <xf numFmtId="0" fontId="22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vertical="top" wrapText="1"/>
    </xf>
    <xf numFmtId="170" fontId="10" fillId="5" borderId="8" xfId="0" applyNumberFormat="1" applyFont="1" applyFill="1" applyBorder="1" applyAlignment="1">
      <alignment vertical="top"/>
    </xf>
    <xf numFmtId="171" fontId="10" fillId="5" borderId="8" xfId="0" applyNumberFormat="1" applyFont="1" applyFill="1" applyBorder="1" applyAlignment="1">
      <alignment vertical="top"/>
    </xf>
    <xf numFmtId="0" fontId="10" fillId="5" borderId="8" xfId="0" applyFont="1" applyFill="1" applyBorder="1" applyAlignment="1">
      <alignment horizontal="center" vertical="top"/>
    </xf>
    <xf numFmtId="0" fontId="22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 wrapText="1"/>
    </xf>
    <xf numFmtId="168" fontId="10" fillId="5" borderId="8" xfId="0" applyNumberFormat="1" applyFont="1" applyFill="1" applyBorder="1" applyAlignment="1">
      <alignment vertical="top"/>
    </xf>
    <xf numFmtId="4" fontId="10" fillId="5" borderId="8" xfId="0" applyNumberFormat="1" applyFont="1" applyFill="1" applyBorder="1" applyAlignment="1">
      <alignment vertical="top"/>
    </xf>
    <xf numFmtId="0" fontId="10" fillId="6" borderId="8" xfId="0" applyFont="1" applyFill="1" applyBorder="1" applyAlignment="1">
      <alignment horizontal="right" vertical="top"/>
    </xf>
    <xf numFmtId="0" fontId="10" fillId="6" borderId="8" xfId="0" applyFont="1" applyFill="1" applyBorder="1" applyAlignment="1">
      <alignment horizontal="center" vertical="top"/>
    </xf>
    <xf numFmtId="0" fontId="10" fillId="6" borderId="8" xfId="0" applyFont="1" applyFill="1" applyBorder="1" applyAlignment="1">
      <alignment vertical="top"/>
    </xf>
    <xf numFmtId="0" fontId="10" fillId="6" borderId="8" xfId="0" applyFont="1" applyFill="1" applyBorder="1" applyAlignment="1">
      <alignment vertical="top" wrapText="1"/>
    </xf>
    <xf numFmtId="168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vertical="top"/>
    </xf>
    <xf numFmtId="171" fontId="10" fillId="6" borderId="8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0" fontId="23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18" fillId="2" borderId="0" xfId="0" applyNumberFormat="1" applyFont="1" applyFill="1" applyBorder="1" applyAlignment="1">
      <alignment horizontal="right"/>
    </xf>
    <xf numFmtId="168" fontId="13" fillId="3" borderId="6" xfId="0" applyNumberFormat="1" applyFont="1" applyFill="1" applyBorder="1" applyAlignment="1">
      <alignment horizontal="left"/>
    </xf>
    <xf numFmtId="0" fontId="7" fillId="2" borderId="8" xfId="0" applyFont="1" applyFill="1" applyBorder="1" applyAlignment="1">
      <alignment/>
    </xf>
    <xf numFmtId="168" fontId="10" fillId="2" borderId="8" xfId="0" applyNumberFormat="1" applyFont="1" applyFill="1" applyBorder="1" applyAlignment="1">
      <alignment horizontal="center"/>
    </xf>
    <xf numFmtId="168" fontId="24" fillId="2" borderId="8" xfId="0" applyNumberFormat="1" applyFont="1" applyFill="1" applyBorder="1" applyAlignment="1">
      <alignment/>
    </xf>
    <xf numFmtId="0" fontId="20" fillId="2" borderId="8" xfId="0" applyFont="1" applyFill="1" applyBorder="1" applyAlignment="1">
      <alignment/>
    </xf>
    <xf numFmtId="170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/>
    </xf>
    <xf numFmtId="171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right" vertical="top"/>
    </xf>
    <xf numFmtId="4" fontId="10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170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horizontal="right" vertical="top"/>
    </xf>
    <xf numFmtId="0" fontId="25" fillId="2" borderId="0" xfId="0" applyFont="1" applyFill="1" applyBorder="1" applyAlignment="1">
      <alignment vertical="top"/>
    </xf>
    <xf numFmtId="0" fontId="25" fillId="4" borderId="0" xfId="0" applyFont="1" applyFill="1" applyBorder="1" applyAlignment="1">
      <alignment horizontal="right" vertical="top"/>
    </xf>
    <xf numFmtId="0" fontId="25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25" fillId="4" borderId="0" xfId="0" applyFont="1" applyFill="1" applyBorder="1" applyAlignment="1">
      <alignment vertical="top"/>
    </xf>
    <xf numFmtId="0" fontId="25" fillId="4" borderId="0" xfId="0" applyFont="1" applyFill="1" applyBorder="1" applyAlignment="1">
      <alignment vertical="top" wrapText="1"/>
    </xf>
    <xf numFmtId="164" fontId="25" fillId="4" borderId="0" xfId="0" applyNumberFormat="1" applyFont="1" applyFill="1" applyBorder="1" applyAlignment="1">
      <alignment vertical="top"/>
    </xf>
    <xf numFmtId="4" fontId="25" fillId="4" borderId="0" xfId="0" applyNumberFormat="1" applyFont="1" applyFill="1" applyBorder="1" applyAlignment="1">
      <alignment vertical="top"/>
    </xf>
    <xf numFmtId="171" fontId="25" fillId="4" borderId="0" xfId="0" applyNumberFormat="1" applyFont="1" applyFill="1" applyBorder="1" applyAlignment="1">
      <alignment vertical="top"/>
    </xf>
    <xf numFmtId="4" fontId="25" fillId="4" borderId="0" xfId="0" applyNumberFormat="1" applyFont="1" applyFill="1" applyBorder="1" applyAlignment="1">
      <alignment horizontal="right" vertical="top"/>
    </xf>
    <xf numFmtId="0" fontId="7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71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5" fontId="4" fillId="2" borderId="6" xfId="0" applyNumberFormat="1" applyFont="1" applyFill="1" applyBorder="1" applyAlignment="1">
      <alignment vertical="top"/>
    </xf>
    <xf numFmtId="165" fontId="7" fillId="2" borderId="6" xfId="0" applyNumberFormat="1" applyFont="1" applyFill="1" applyBorder="1" applyAlignment="1">
      <alignment vertical="top"/>
    </xf>
    <xf numFmtId="165" fontId="0" fillId="2" borderId="6" xfId="0" applyNumberFormat="1" applyFont="1" applyFill="1" applyBorder="1" applyAlignment="1">
      <alignment vertical="top"/>
    </xf>
    <xf numFmtId="172" fontId="0" fillId="2" borderId="6" xfId="0" applyNumberFormat="1" applyFont="1" applyFill="1" applyBorder="1" applyAlignment="1">
      <alignment vertical="top"/>
    </xf>
    <xf numFmtId="166" fontId="7" fillId="2" borderId="6" xfId="0" applyNumberFormat="1" applyFont="1" applyFill="1" applyBorder="1" applyAlignment="1">
      <alignment horizontal="right" vertical="top"/>
    </xf>
    <xf numFmtId="165" fontId="7" fillId="2" borderId="6" xfId="0" applyNumberFormat="1" applyFont="1" applyFill="1" applyBorder="1" applyAlignment="1">
      <alignment horizontal="right" vertical="top"/>
    </xf>
    <xf numFmtId="173" fontId="0" fillId="2" borderId="0" xfId="0" applyNumberFormat="1" applyFont="1" applyFill="1" applyBorder="1" applyAlignment="1">
      <alignment horizontal="right" vertical="top"/>
    </xf>
    <xf numFmtId="0" fontId="26" fillId="2" borderId="0" xfId="0" applyFont="1" applyFill="1" applyBorder="1" applyAlignment="1">
      <alignment/>
    </xf>
    <xf numFmtId="171" fontId="26" fillId="2" borderId="0" xfId="0" applyNumberFormat="1" applyFont="1" applyFill="1" applyBorder="1" applyAlignment="1">
      <alignment horizontal="right"/>
    </xf>
    <xf numFmtId="0" fontId="26" fillId="2" borderId="0" xfId="0" applyFont="1" applyFill="1" applyBorder="1" applyAlignment="1">
      <alignment horizontal="center"/>
    </xf>
    <xf numFmtId="4" fontId="26" fillId="2" borderId="0" xfId="0" applyNumberFormat="1" applyFont="1" applyFill="1" applyBorder="1" applyAlignment="1">
      <alignment/>
    </xf>
    <xf numFmtId="0" fontId="26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/>
    </xf>
    <xf numFmtId="49" fontId="0" fillId="2" borderId="6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165" fontId="10" fillId="2" borderId="13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65" fontId="4" fillId="2" borderId="14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 wrapText="1"/>
    </xf>
    <xf numFmtId="165" fontId="4" fillId="4" borderId="14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67" fontId="4" fillId="4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7" fontId="7" fillId="2" borderId="6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/>
    </xf>
    <xf numFmtId="165" fontId="4" fillId="4" borderId="0" xfId="0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 vertical="center"/>
    </xf>
    <xf numFmtId="168" fontId="4" fillId="4" borderId="6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/>
    </xf>
    <xf numFmtId="165" fontId="12" fillId="4" borderId="2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3" fillId="2" borderId="0" xfId="0" applyFont="1" applyFill="1" applyBorder="1" applyAlignment="1">
      <alignment vertical="top" wrapText="1"/>
    </xf>
    <xf numFmtId="168" fontId="15" fillId="2" borderId="0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168" fontId="15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B2" sqref="B2:K3"/>
    </sheetView>
  </sheetViews>
  <sheetFormatPr defaultColWidth="9.140625" defaultRowHeight="12.75"/>
  <cols>
    <col min="1" max="1" width="1.421875" style="1" customWidth="1"/>
    <col min="2" max="2" width="9.28125" style="2" customWidth="1"/>
    <col min="3" max="3" width="11.8515625" style="2" customWidth="1"/>
    <col min="4" max="5" width="12.421875" style="2" customWidth="1"/>
    <col min="6" max="6" width="10.00390625" style="2" customWidth="1"/>
    <col min="7" max="7" width="7.421875" style="2" customWidth="1"/>
    <col min="8" max="10" width="12.421875" style="2" customWidth="1"/>
    <col min="11" max="11" width="10.8515625" style="2" customWidth="1"/>
    <col min="12" max="12" width="1.421875" style="2" customWidth="1"/>
    <col min="13" max="13" width="11.57421875" style="2" customWidth="1"/>
    <col min="14" max="254" width="11.7109375" style="2" customWidth="1"/>
    <col min="255" max="16384" width="12.57421875" style="0" customWidth="1"/>
  </cols>
  <sheetData>
    <row r="1" spans="1:12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.5" customHeight="1">
      <c r="A2" s="6"/>
      <c r="B2" s="138" t="s">
        <v>120</v>
      </c>
      <c r="C2" s="138"/>
      <c r="D2" s="138"/>
      <c r="E2" s="138"/>
      <c r="F2" s="138"/>
      <c r="G2" s="138"/>
      <c r="H2" s="138"/>
      <c r="I2" s="138"/>
      <c r="J2" s="138"/>
      <c r="K2" s="138"/>
      <c r="L2" s="7"/>
    </row>
    <row r="3" spans="1:12" ht="17.25" customHeight="1">
      <c r="A3" s="6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7"/>
    </row>
    <row r="4" spans="1:12" ht="24" customHeight="1">
      <c r="A4" s="6"/>
      <c r="B4" s="8" t="s">
        <v>68</v>
      </c>
      <c r="C4" s="139" t="s">
        <v>113</v>
      </c>
      <c r="D4" s="139"/>
      <c r="E4" s="139"/>
      <c r="F4" s="139"/>
      <c r="G4" s="139"/>
      <c r="H4" s="139"/>
      <c r="I4" s="139"/>
      <c r="J4" s="139"/>
      <c r="K4" s="139"/>
      <c r="L4" s="9"/>
    </row>
    <row r="5" spans="1:12" ht="23.25" customHeight="1">
      <c r="A5" s="6"/>
      <c r="B5" s="10" t="s">
        <v>64</v>
      </c>
      <c r="C5" s="11"/>
      <c r="D5" s="140"/>
      <c r="E5" s="140"/>
      <c r="F5" s="141"/>
      <c r="G5" s="141"/>
      <c r="H5" s="141"/>
      <c r="I5" s="141"/>
      <c r="J5" s="141"/>
      <c r="K5" s="141"/>
      <c r="L5" s="12"/>
    </row>
    <row r="6" spans="1:12" ht="15" customHeight="1">
      <c r="A6" s="6"/>
      <c r="B6" s="142" t="s">
        <v>110</v>
      </c>
      <c r="C6" s="142"/>
      <c r="D6" s="143"/>
      <c r="E6" s="143"/>
      <c r="F6" s="13" t="s">
        <v>100</v>
      </c>
      <c r="G6" s="142"/>
      <c r="H6" s="142"/>
      <c r="I6" s="142"/>
      <c r="J6" s="142"/>
      <c r="K6" s="142"/>
      <c r="L6" s="12"/>
    </row>
    <row r="7" spans="1:12" ht="15" customHeight="1">
      <c r="A7" s="6"/>
      <c r="B7" s="142" t="s">
        <v>117</v>
      </c>
      <c r="C7" s="142"/>
      <c r="D7" s="143"/>
      <c r="E7" s="143"/>
      <c r="F7" s="13" t="s">
        <v>72</v>
      </c>
      <c r="G7" s="142"/>
      <c r="H7" s="142"/>
      <c r="I7" s="142"/>
      <c r="J7" s="142"/>
      <c r="K7" s="142"/>
      <c r="L7" s="12"/>
    </row>
    <row r="8" spans="1:12" ht="15" customHeight="1">
      <c r="A8" s="6"/>
      <c r="B8" s="142" t="s">
        <v>112</v>
      </c>
      <c r="C8" s="142"/>
      <c r="D8" s="143" t="s">
        <v>131</v>
      </c>
      <c r="E8" s="143"/>
      <c r="F8" s="13" t="s">
        <v>74</v>
      </c>
      <c r="G8" s="144"/>
      <c r="H8" s="144"/>
      <c r="I8" s="144"/>
      <c r="J8" s="144"/>
      <c r="K8" s="144"/>
      <c r="L8" s="12"/>
    </row>
    <row r="9" spans="1:12" ht="15" customHeight="1">
      <c r="A9" s="6"/>
      <c r="B9" s="142" t="s">
        <v>109</v>
      </c>
      <c r="C9" s="142"/>
      <c r="D9" s="143"/>
      <c r="E9" s="143"/>
      <c r="F9" s="13" t="s">
        <v>85</v>
      </c>
      <c r="G9" s="144"/>
      <c r="H9" s="144"/>
      <c r="I9" s="144"/>
      <c r="J9" s="144"/>
      <c r="K9" s="144"/>
      <c r="L9" s="12"/>
    </row>
    <row r="10" spans="1:12" ht="15" customHeight="1">
      <c r="A10" s="6"/>
      <c r="B10" s="142" t="s">
        <v>111</v>
      </c>
      <c r="C10" s="142"/>
      <c r="D10" s="142"/>
      <c r="E10" s="142"/>
      <c r="F10" s="13" t="s">
        <v>80</v>
      </c>
      <c r="G10" s="144"/>
      <c r="H10" s="144"/>
      <c r="I10" s="144"/>
      <c r="J10" s="144"/>
      <c r="K10" s="144"/>
      <c r="L10" s="12"/>
    </row>
    <row r="11" spans="1:12" ht="15" customHeight="1">
      <c r="A11" s="6"/>
      <c r="B11" s="142" t="s">
        <v>44</v>
      </c>
      <c r="C11" s="142"/>
      <c r="D11" s="145" t="s">
        <v>70</v>
      </c>
      <c r="E11" s="145"/>
      <c r="F11" s="13"/>
      <c r="G11" s="142"/>
      <c r="H11" s="142"/>
      <c r="I11" s="142"/>
      <c r="J11" s="142"/>
      <c r="K11" s="142"/>
      <c r="L11" s="12"/>
    </row>
    <row r="12" spans="1:12" ht="15" customHeight="1">
      <c r="A12" s="6"/>
      <c r="B12" s="144" t="s">
        <v>101</v>
      </c>
      <c r="C12" s="144"/>
      <c r="D12" s="146" t="s">
        <v>105</v>
      </c>
      <c r="E12" s="146"/>
      <c r="F12" s="13" t="s">
        <v>54</v>
      </c>
      <c r="G12" s="142" t="s">
        <v>131</v>
      </c>
      <c r="H12" s="142"/>
      <c r="I12" s="142"/>
      <c r="J12" s="142"/>
      <c r="K12" s="142"/>
      <c r="L12" s="12"/>
    </row>
    <row r="13" spans="1:12" ht="15" customHeight="1">
      <c r="A13" s="6"/>
      <c r="B13" s="147" t="s">
        <v>116</v>
      </c>
      <c r="C13" s="147"/>
      <c r="D13" s="147"/>
      <c r="E13" s="147"/>
      <c r="F13" s="147"/>
      <c r="G13" s="148" t="s">
        <v>91</v>
      </c>
      <c r="H13" s="148"/>
      <c r="I13" s="148"/>
      <c r="J13" s="148"/>
      <c r="K13" s="148"/>
      <c r="L13" s="12"/>
    </row>
    <row r="14" spans="1:12" ht="15" customHeight="1">
      <c r="A14" s="6"/>
      <c r="B14" s="14" t="s">
        <v>39</v>
      </c>
      <c r="C14" s="15" t="s">
        <v>45</v>
      </c>
      <c r="D14" s="15" t="s">
        <v>82</v>
      </c>
      <c r="E14" s="16" t="s">
        <v>17</v>
      </c>
      <c r="F14" s="17" t="s">
        <v>92</v>
      </c>
      <c r="G14" s="149" t="s">
        <v>87</v>
      </c>
      <c r="H14" s="149"/>
      <c r="I14" s="149"/>
      <c r="J14" s="19" t="s">
        <v>81</v>
      </c>
      <c r="K14" s="20" t="s">
        <v>67</v>
      </c>
      <c r="L14" s="12"/>
    </row>
    <row r="15" spans="1:12" ht="15" customHeight="1">
      <c r="A15" s="6"/>
      <c r="B15" s="21" t="s">
        <v>16</v>
      </c>
      <c r="C15" s="22">
        <f>SUMIF(Rozpočet!F9:F41,B15,Rozpočet!L9:L41)</f>
        <v>0</v>
      </c>
      <c r="D15" s="22">
        <f>SUMIF(Rozpočet!F9:F41,B15,Rozpočet!M9:M41)</f>
        <v>0</v>
      </c>
      <c r="E15" s="23">
        <f>SUMIF(Rozpočet!F9:F41,B15,Rozpočet!N9:N41)</f>
        <v>0</v>
      </c>
      <c r="F15" s="24">
        <f>SUMIF(Rozpočet!F9:F41,B15,Rozpočet!O9:O41)</f>
        <v>0</v>
      </c>
      <c r="G15" s="150"/>
      <c r="H15" s="150"/>
      <c r="I15" s="150"/>
      <c r="J15" s="25"/>
      <c r="K15" s="26"/>
      <c r="L15" s="12"/>
    </row>
    <row r="16" spans="1:12" ht="15" customHeight="1">
      <c r="A16" s="6"/>
      <c r="B16" s="21" t="s">
        <v>20</v>
      </c>
      <c r="C16" s="22">
        <f>SUMIF(Rozpočet!F9:F41,B16,Rozpočet!L9:L41)</f>
        <v>0</v>
      </c>
      <c r="D16" s="22">
        <f>SUMIF(Rozpočet!F9:F41,B16,Rozpočet!M9:M41)</f>
        <v>0</v>
      </c>
      <c r="E16" s="23">
        <f>SUMIF(Rozpočet!F9:F41,B16,Rozpočet!N9:N41)</f>
        <v>0</v>
      </c>
      <c r="F16" s="24">
        <f>SUMIF(Rozpočet!F9:F41,B16,Rozpočet!O9:O41)</f>
        <v>0</v>
      </c>
      <c r="G16" s="150"/>
      <c r="H16" s="150"/>
      <c r="I16" s="150"/>
      <c r="J16" s="25"/>
      <c r="K16" s="26"/>
      <c r="L16" s="12"/>
    </row>
    <row r="17" spans="1:12" ht="15" customHeight="1">
      <c r="A17" s="6"/>
      <c r="B17" s="21" t="s">
        <v>18</v>
      </c>
      <c r="C17" s="22">
        <f>SUMIF(Rozpočet!F9:F41,B17,Rozpočet!L9:L41)</f>
        <v>0</v>
      </c>
      <c r="D17" s="22">
        <f>SUMIF(Rozpočet!F9:F41,B17,Rozpočet!M9:M41)</f>
        <v>0</v>
      </c>
      <c r="E17" s="23">
        <f>SUMIF(Rozpočet!F9:F41,B17,Rozpočet!N9:N41)</f>
        <v>0</v>
      </c>
      <c r="F17" s="24">
        <f>SUMIF(Rozpočet!F9:F41,B17,Rozpočet!O9:O41)</f>
        <v>0</v>
      </c>
      <c r="G17" s="150"/>
      <c r="H17" s="150"/>
      <c r="I17" s="150"/>
      <c r="J17" s="25"/>
      <c r="K17" s="26"/>
      <c r="L17" s="12"/>
    </row>
    <row r="18" spans="1:12" ht="15" customHeight="1">
      <c r="A18" s="6"/>
      <c r="B18" s="21" t="s">
        <v>21</v>
      </c>
      <c r="C18" s="22">
        <f>SUMIF(Rozpočet!F9:F41,B18,Rozpočet!L9:L41)</f>
        <v>0</v>
      </c>
      <c r="D18" s="22">
        <f>SUMIF(Rozpočet!F9:F41,B18,Rozpočet!M9:M41)</f>
        <v>0</v>
      </c>
      <c r="E18" s="23">
        <f>SUMIF(Rozpočet!F9:F41,B18,Rozpočet!N9:N41)</f>
        <v>0</v>
      </c>
      <c r="F18" s="24">
        <f>SUMIF(Rozpočet!F9:F41,B18,Rozpočet!O9:O41)</f>
        <v>0</v>
      </c>
      <c r="G18" s="150"/>
      <c r="H18" s="150"/>
      <c r="I18" s="150"/>
      <c r="J18" s="25"/>
      <c r="K18" s="26"/>
      <c r="L18" s="12"/>
    </row>
    <row r="19" spans="1:12" ht="15" customHeight="1">
      <c r="A19" s="6"/>
      <c r="B19" s="21" t="s">
        <v>19</v>
      </c>
      <c r="C19" s="22">
        <f>Rozpočet!L7-SUM(C15:C18)</f>
        <v>0</v>
      </c>
      <c r="D19" s="22">
        <f>Rozpočet!M7-SUM(D15:D18)</f>
        <v>0</v>
      </c>
      <c r="E19" s="23">
        <f>Rozpočet!N7-SUM(E15:E18)</f>
        <v>0</v>
      </c>
      <c r="F19" s="24">
        <f>Rozpočet!O7-SUM(F15:F18)</f>
        <v>0</v>
      </c>
      <c r="G19" s="150"/>
      <c r="H19" s="150"/>
      <c r="I19" s="150"/>
      <c r="J19" s="25"/>
      <c r="K19" s="26"/>
      <c r="L19" s="12"/>
    </row>
    <row r="20" spans="1:12" ht="15" customHeight="1">
      <c r="A20" s="6"/>
      <c r="B20" s="27" t="s">
        <v>35</v>
      </c>
      <c r="C20" s="28">
        <f>SUM(C15:C19)</f>
        <v>0</v>
      </c>
      <c r="D20" s="28">
        <f>SUM(D15:D19)</f>
        <v>0</v>
      </c>
      <c r="E20" s="29">
        <f>SUM(E15:E19)</f>
        <v>0</v>
      </c>
      <c r="F20" s="30">
        <f>SUM(F15:F19)</f>
        <v>0</v>
      </c>
      <c r="G20" s="150"/>
      <c r="H20" s="150"/>
      <c r="I20" s="150"/>
      <c r="J20" s="25"/>
      <c r="K20" s="26"/>
      <c r="L20" s="12"/>
    </row>
    <row r="21" spans="1:12" ht="15" customHeight="1">
      <c r="A21" s="6"/>
      <c r="B21" s="151" t="s">
        <v>119</v>
      </c>
      <c r="C21" s="151"/>
      <c r="D21" s="151"/>
      <c r="E21" s="152">
        <f>SUM(C20:E20)</f>
        <v>0</v>
      </c>
      <c r="F21" s="152"/>
      <c r="G21" s="150"/>
      <c r="H21" s="150"/>
      <c r="I21" s="150"/>
      <c r="J21" s="25"/>
      <c r="K21" s="26"/>
      <c r="L21" s="12"/>
    </row>
    <row r="22" spans="1:12" ht="15" customHeight="1">
      <c r="A22" s="6"/>
      <c r="B22" s="153" t="s">
        <v>92</v>
      </c>
      <c r="C22" s="153"/>
      <c r="D22" s="153"/>
      <c r="E22" s="154">
        <f>F20</f>
        <v>0</v>
      </c>
      <c r="F22" s="154"/>
      <c r="G22" s="150"/>
      <c r="H22" s="150"/>
      <c r="I22" s="150"/>
      <c r="J22" s="25"/>
      <c r="K22" s="26"/>
      <c r="L22" s="12"/>
    </row>
    <row r="23" spans="1:12" ht="15" customHeight="1">
      <c r="A23" s="6"/>
      <c r="B23" s="155" t="s">
        <v>124</v>
      </c>
      <c r="C23" s="155"/>
      <c r="D23" s="155"/>
      <c r="E23" s="156">
        <f>E21+E22</f>
        <v>0</v>
      </c>
      <c r="F23" s="156"/>
      <c r="G23" s="157" t="s">
        <v>104</v>
      </c>
      <c r="H23" s="157"/>
      <c r="I23" s="157"/>
      <c r="J23" s="158">
        <f>SUM(J15:J22)</f>
        <v>0</v>
      </c>
      <c r="K23" s="158"/>
      <c r="L23" s="12"/>
    </row>
    <row r="24" spans="1:12" ht="15" customHeight="1">
      <c r="A24" s="6"/>
      <c r="B24" s="155"/>
      <c r="C24" s="155"/>
      <c r="D24" s="155"/>
      <c r="E24" s="156"/>
      <c r="F24" s="156"/>
      <c r="G24" s="157"/>
      <c r="H24" s="157"/>
      <c r="I24" s="157"/>
      <c r="J24" s="158"/>
      <c r="K24" s="158"/>
      <c r="L24" s="12"/>
    </row>
    <row r="25" spans="1:12" ht="15" customHeight="1">
      <c r="A25" s="6"/>
      <c r="B25" s="159" t="s">
        <v>127</v>
      </c>
      <c r="C25" s="159"/>
      <c r="D25" s="159"/>
      <c r="E25" s="159"/>
      <c r="F25" s="159"/>
      <c r="G25" s="160" t="s">
        <v>95</v>
      </c>
      <c r="H25" s="160"/>
      <c r="I25" s="160"/>
      <c r="J25" s="160"/>
      <c r="K25" s="160"/>
      <c r="L25" s="12"/>
    </row>
    <row r="26" spans="1:12" ht="15" customHeight="1">
      <c r="A26" s="6"/>
      <c r="B26" s="27" t="s">
        <v>53</v>
      </c>
      <c r="C26" s="161" t="s">
        <v>40</v>
      </c>
      <c r="D26" s="161"/>
      <c r="E26" s="162" t="s">
        <v>34</v>
      </c>
      <c r="F26" s="162"/>
      <c r="G26" s="18"/>
      <c r="H26" s="149" t="s">
        <v>55</v>
      </c>
      <c r="I26" s="149"/>
      <c r="J26" s="163" t="s">
        <v>34</v>
      </c>
      <c r="K26" s="163"/>
      <c r="L26" s="12"/>
    </row>
    <row r="27" spans="1:12" ht="15" customHeight="1">
      <c r="A27" s="6"/>
      <c r="B27" s="31">
        <v>21</v>
      </c>
      <c r="C27" s="164">
        <f>SUMIF(Rozpočet!T9:T41,B27,Rozpočet!K9:K41)+H27</f>
        <v>0</v>
      </c>
      <c r="D27" s="164"/>
      <c r="E27" s="165">
        <f>C27/100*B27</f>
        <v>0</v>
      </c>
      <c r="F27" s="165"/>
      <c r="G27" s="32"/>
      <c r="H27" s="166">
        <f>SUMIF(K15:K22,B27,J15:J22)</f>
        <v>0</v>
      </c>
      <c r="I27" s="166"/>
      <c r="J27" s="167">
        <f>H27*B27/100</f>
        <v>0</v>
      </c>
      <c r="K27" s="167"/>
      <c r="L27" s="12"/>
    </row>
    <row r="28" spans="1:12" ht="15" customHeight="1">
      <c r="A28" s="6"/>
      <c r="B28" s="31">
        <v>15</v>
      </c>
      <c r="C28" s="164">
        <f>SUMIF(Rozpočet!T9:T41,B28,Rozpočet!K9:K41)+H28</f>
        <v>0</v>
      </c>
      <c r="D28" s="164"/>
      <c r="E28" s="165">
        <f>C28/100*B28</f>
        <v>0</v>
      </c>
      <c r="F28" s="165"/>
      <c r="G28" s="32"/>
      <c r="H28" s="167">
        <f>SUMIF(K15:K22,B28,J15:J22)</f>
        <v>0</v>
      </c>
      <c r="I28" s="167"/>
      <c r="J28" s="167">
        <f>H28*B28/100</f>
        <v>0</v>
      </c>
      <c r="K28" s="167"/>
      <c r="L28" s="12"/>
    </row>
    <row r="29" spans="1:12" ht="15" customHeight="1">
      <c r="A29" s="6"/>
      <c r="B29" s="31">
        <v>0</v>
      </c>
      <c r="C29" s="164">
        <f>(E23+J23)-(C27+C28)</f>
        <v>0</v>
      </c>
      <c r="D29" s="164"/>
      <c r="E29" s="165">
        <f>C29/100*B29</f>
        <v>0</v>
      </c>
      <c r="F29" s="165"/>
      <c r="G29" s="32"/>
      <c r="H29" s="167">
        <f>J23-(H27+H28)</f>
        <v>0</v>
      </c>
      <c r="I29" s="167"/>
      <c r="J29" s="167">
        <f>H29*B29/100</f>
        <v>0</v>
      </c>
      <c r="K29" s="167"/>
      <c r="L29" s="12"/>
    </row>
    <row r="30" spans="1:12" ht="15" customHeight="1">
      <c r="A30" s="6"/>
      <c r="B30" s="168"/>
      <c r="C30" s="169">
        <f>ROUNDUP(C27+C28+C29,1)</f>
        <v>0</v>
      </c>
      <c r="D30" s="169"/>
      <c r="E30" s="170">
        <f>ROUNDUP(E27+E28+E29,1)</f>
        <v>0</v>
      </c>
      <c r="F30" s="170"/>
      <c r="G30" s="157"/>
      <c r="H30" s="157"/>
      <c r="I30" s="157"/>
      <c r="J30" s="171">
        <f>J27+J28+J29</f>
        <v>0</v>
      </c>
      <c r="K30" s="171"/>
      <c r="L30" s="12"/>
    </row>
    <row r="31" spans="1:12" ht="15" customHeight="1">
      <c r="A31" s="6"/>
      <c r="B31" s="168"/>
      <c r="C31" s="169"/>
      <c r="D31" s="169"/>
      <c r="E31" s="170"/>
      <c r="F31" s="170"/>
      <c r="G31" s="157"/>
      <c r="H31" s="157"/>
      <c r="I31" s="157"/>
      <c r="J31" s="171"/>
      <c r="K31" s="171"/>
      <c r="L31" s="12"/>
    </row>
    <row r="32" spans="1:12" ht="15" customHeight="1">
      <c r="A32" s="6"/>
      <c r="B32" s="172" t="s">
        <v>129</v>
      </c>
      <c r="C32" s="172"/>
      <c r="D32" s="172"/>
      <c r="E32" s="172"/>
      <c r="F32" s="172"/>
      <c r="G32" s="173" t="s">
        <v>123</v>
      </c>
      <c r="H32" s="173"/>
      <c r="I32" s="173"/>
      <c r="J32" s="173"/>
      <c r="K32" s="173"/>
      <c r="L32" s="12"/>
    </row>
    <row r="33" spans="1:12" ht="15" customHeight="1">
      <c r="A33" s="6"/>
      <c r="B33" s="174">
        <f>C30+E30</f>
        <v>0</v>
      </c>
      <c r="C33" s="174"/>
      <c r="D33" s="174"/>
      <c r="E33" s="174"/>
      <c r="F33" s="174"/>
      <c r="G33" s="175" t="s">
        <v>51</v>
      </c>
      <c r="H33" s="175"/>
      <c r="I33" s="175"/>
      <c r="J33" s="15" t="s">
        <v>93</v>
      </c>
      <c r="K33" s="33" t="s">
        <v>73</v>
      </c>
      <c r="L33" s="12"/>
    </row>
    <row r="34" spans="1:12" ht="15" customHeight="1">
      <c r="A34" s="6"/>
      <c r="B34" s="174"/>
      <c r="C34" s="174"/>
      <c r="D34" s="174"/>
      <c r="E34" s="174"/>
      <c r="F34" s="174"/>
      <c r="G34" s="145"/>
      <c r="H34" s="145"/>
      <c r="I34" s="145"/>
      <c r="J34" s="13"/>
      <c r="K34" s="34">
        <f>IF(J34&gt;0,E23/J34,"")</f>
      </c>
      <c r="L34" s="12"/>
    </row>
    <row r="35" spans="1:12" ht="15" customHeight="1">
      <c r="A35" s="6"/>
      <c r="B35" s="174"/>
      <c r="C35" s="174"/>
      <c r="D35" s="174"/>
      <c r="E35" s="174"/>
      <c r="F35" s="174"/>
      <c r="G35" s="145"/>
      <c r="H35" s="145"/>
      <c r="I35" s="145"/>
      <c r="J35" s="13"/>
      <c r="K35" s="34">
        <f>IF(J35&gt;0,E23/J35,"")</f>
      </c>
      <c r="L35" s="12"/>
    </row>
    <row r="36" spans="1:12" ht="15" customHeight="1">
      <c r="A36" s="6"/>
      <c r="B36" s="174"/>
      <c r="C36" s="174"/>
      <c r="D36" s="174"/>
      <c r="E36" s="174"/>
      <c r="F36" s="174"/>
      <c r="G36" s="145"/>
      <c r="H36" s="145"/>
      <c r="I36" s="145"/>
      <c r="J36" s="13"/>
      <c r="K36" s="34">
        <f>IF(J36&gt;0,E23/J36,"")</f>
      </c>
      <c r="L36" s="12"/>
    </row>
    <row r="37" spans="1:12" ht="16.5" customHeight="1">
      <c r="A37" s="3"/>
      <c r="B37" s="176" t="s">
        <v>79</v>
      </c>
      <c r="C37" s="176"/>
      <c r="D37" s="176"/>
      <c r="E37" s="176" t="s">
        <v>84</v>
      </c>
      <c r="F37" s="176"/>
      <c r="G37" s="176"/>
      <c r="H37" s="176"/>
      <c r="I37" s="176" t="s">
        <v>52</v>
      </c>
      <c r="J37" s="176"/>
      <c r="K37" s="176"/>
      <c r="L37" s="3"/>
    </row>
    <row r="38" spans="1:12" ht="84" customHeight="1">
      <c r="A38" s="3"/>
      <c r="B38" s="177"/>
      <c r="C38" s="177"/>
      <c r="D38" s="177"/>
      <c r="E38" s="177"/>
      <c r="F38" s="177"/>
      <c r="G38" s="177"/>
      <c r="H38" s="177"/>
      <c r="I38" s="178"/>
      <c r="J38" s="178"/>
      <c r="K38" s="178"/>
      <c r="L38" s="3"/>
    </row>
    <row r="39" spans="1:12" ht="7.5" customHeight="1">
      <c r="A39" s="3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3"/>
    </row>
    <row r="40" spans="1:13" s="36" customFormat="1" ht="268.5" customHeight="1">
      <c r="A40" s="35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35"/>
      <c r="M40"/>
    </row>
  </sheetData>
  <mergeCells count="83">
    <mergeCell ref="B39:K39"/>
    <mergeCell ref="B40:K40"/>
    <mergeCell ref="B37:D37"/>
    <mergeCell ref="E37:H37"/>
    <mergeCell ref="I37:K37"/>
    <mergeCell ref="B38:D38"/>
    <mergeCell ref="E38:H38"/>
    <mergeCell ref="I38:K38"/>
    <mergeCell ref="J30:K31"/>
    <mergeCell ref="B32:F32"/>
    <mergeCell ref="G32:K32"/>
    <mergeCell ref="B33:F36"/>
    <mergeCell ref="G33:I33"/>
    <mergeCell ref="G34:I34"/>
    <mergeCell ref="G35:I35"/>
    <mergeCell ref="G36:I36"/>
    <mergeCell ref="B30:B31"/>
    <mergeCell ref="C30:D31"/>
    <mergeCell ref="E30:F31"/>
    <mergeCell ref="G30:I31"/>
    <mergeCell ref="C29:D29"/>
    <mergeCell ref="E29:F29"/>
    <mergeCell ref="H29:I29"/>
    <mergeCell ref="J29:K29"/>
    <mergeCell ref="C28:D28"/>
    <mergeCell ref="E28:F28"/>
    <mergeCell ref="H28:I28"/>
    <mergeCell ref="J28:K28"/>
    <mergeCell ref="C27:D27"/>
    <mergeCell ref="E27:F27"/>
    <mergeCell ref="H27:I27"/>
    <mergeCell ref="J27:K27"/>
    <mergeCell ref="J23:K24"/>
    <mergeCell ref="B25:F25"/>
    <mergeCell ref="G25:K25"/>
    <mergeCell ref="C26:D26"/>
    <mergeCell ref="E26:F26"/>
    <mergeCell ref="H26:I26"/>
    <mergeCell ref="J26:K26"/>
    <mergeCell ref="B22:D22"/>
    <mergeCell ref="E22:F22"/>
    <mergeCell ref="G22:I22"/>
    <mergeCell ref="B23:D24"/>
    <mergeCell ref="E23:F24"/>
    <mergeCell ref="G23:I24"/>
    <mergeCell ref="G18:I18"/>
    <mergeCell ref="G19:I19"/>
    <mergeCell ref="G20:I20"/>
    <mergeCell ref="B21:D21"/>
    <mergeCell ref="E21:F21"/>
    <mergeCell ref="G21:I21"/>
    <mergeCell ref="G14:I14"/>
    <mergeCell ref="G15:I15"/>
    <mergeCell ref="G16:I16"/>
    <mergeCell ref="G17:I17"/>
    <mergeCell ref="B12:C12"/>
    <mergeCell ref="D12:E12"/>
    <mergeCell ref="G12:K12"/>
    <mergeCell ref="B13:F13"/>
    <mergeCell ref="G13:K13"/>
    <mergeCell ref="B10:C10"/>
    <mergeCell ref="D10:E10"/>
    <mergeCell ref="G10:K10"/>
    <mergeCell ref="B11:C11"/>
    <mergeCell ref="D11:E11"/>
    <mergeCell ref="G11:K11"/>
    <mergeCell ref="B8:C8"/>
    <mergeCell ref="D8:E8"/>
    <mergeCell ref="G8:K8"/>
    <mergeCell ref="B9:C9"/>
    <mergeCell ref="D9:E9"/>
    <mergeCell ref="G9:K9"/>
    <mergeCell ref="B6:C6"/>
    <mergeCell ref="D6:E6"/>
    <mergeCell ref="G6:K6"/>
    <mergeCell ref="B7:C7"/>
    <mergeCell ref="D7:E7"/>
    <mergeCell ref="G7:K7"/>
    <mergeCell ref="B2:K3"/>
    <mergeCell ref="C4:G4"/>
    <mergeCell ref="H4:K4"/>
    <mergeCell ref="D5:E5"/>
    <mergeCell ref="F5:K5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1" sqref="C1"/>
    </sheetView>
  </sheetViews>
  <sheetFormatPr defaultColWidth="9.140625" defaultRowHeight="12.75"/>
  <cols>
    <col min="1" max="1" width="1.7109375" style="0" customWidth="1"/>
    <col min="2" max="2" width="5.28125" style="0" customWidth="1"/>
    <col min="3" max="3" width="7.421875" style="0" customWidth="1"/>
    <col min="4" max="4" width="3.421875" style="0" customWidth="1"/>
    <col min="5" max="5" width="3.7109375" style="0" customWidth="1"/>
    <col min="6" max="6" width="11.57421875" style="0" customWidth="1"/>
    <col min="7" max="7" width="76.28125" style="0" customWidth="1"/>
    <col min="8" max="8" width="15.421875" style="0" customWidth="1"/>
    <col min="9" max="14" width="0" style="0" hidden="1" customWidth="1"/>
    <col min="15" max="15" width="1.7109375" style="0" customWidth="1"/>
    <col min="16" max="246" width="11.57421875" style="0" customWidth="1"/>
    <col min="247" max="16384" width="12.57421875" style="0" customWidth="1"/>
  </cols>
  <sheetData>
    <row r="1" spans="1:256" s="2" customFormat="1" ht="29.25" customHeight="1">
      <c r="A1" s="37"/>
      <c r="B1" s="3"/>
      <c r="C1" s="3"/>
      <c r="D1" s="3"/>
      <c r="E1" s="3"/>
      <c r="F1" s="3"/>
      <c r="G1" s="38" t="s">
        <v>86</v>
      </c>
      <c r="H1" s="38"/>
      <c r="I1" s="38"/>
      <c r="J1" s="38"/>
      <c r="K1" s="38"/>
      <c r="L1" s="39"/>
      <c r="M1" s="39"/>
      <c r="N1" s="39"/>
      <c r="O1" s="39"/>
      <c r="P1"/>
      <c r="Q1"/>
      <c r="R1"/>
      <c r="S1"/>
      <c r="T1"/>
      <c r="U1"/>
      <c r="V1"/>
      <c r="W1"/>
      <c r="X1"/>
      <c r="Y1"/>
      <c r="Z1"/>
      <c r="IN1"/>
      <c r="IO1"/>
      <c r="IP1"/>
      <c r="IQ1"/>
      <c r="IR1"/>
      <c r="IS1"/>
      <c r="IT1"/>
      <c r="IU1"/>
      <c r="IV1"/>
    </row>
    <row r="2" spans="1:256" s="2" customFormat="1" ht="18.75" customHeight="1">
      <c r="A2" s="37"/>
      <c r="B2" s="40" t="s">
        <v>68</v>
      </c>
      <c r="C2" s="41"/>
      <c r="D2" s="181">
        <f>KrycíList!D6</f>
        <v>0</v>
      </c>
      <c r="E2" s="181"/>
      <c r="F2" s="181"/>
      <c r="G2" s="42" t="str">
        <f>KrycíList!C4</f>
        <v>Denní bar zdraví Hl.nám.3a Krnov</v>
      </c>
      <c r="H2" s="43"/>
      <c r="I2" s="43"/>
      <c r="J2" s="43"/>
      <c r="K2" s="43"/>
      <c r="L2" s="44"/>
      <c r="M2" s="44"/>
      <c r="N2" s="44"/>
      <c r="O2" s="44" t="s">
        <v>1</v>
      </c>
      <c r="P2"/>
      <c r="Q2"/>
      <c r="R2"/>
      <c r="S2"/>
      <c r="T2"/>
      <c r="U2"/>
      <c r="V2"/>
      <c r="W2"/>
      <c r="X2"/>
      <c r="Y2"/>
      <c r="Z2"/>
      <c r="IN2"/>
      <c r="IO2"/>
      <c r="IP2"/>
      <c r="IQ2"/>
      <c r="IR2"/>
      <c r="IS2"/>
      <c r="IT2"/>
      <c r="IU2"/>
      <c r="IV2"/>
    </row>
    <row r="3" spans="1:256" s="2" customFormat="1" ht="14.25" customHeight="1">
      <c r="A3" s="37"/>
      <c r="B3" s="3"/>
      <c r="C3" s="3"/>
      <c r="D3" s="182">
        <f>KrycíList!C5</f>
        <v>0</v>
      </c>
      <c r="E3" s="182"/>
      <c r="F3" s="182"/>
      <c r="G3" s="45">
        <f>KrycíList!F5</f>
        <v>0</v>
      </c>
      <c r="H3" s="46">
        <f>KrycíList!D5</f>
        <v>0</v>
      </c>
      <c r="I3" s="46"/>
      <c r="J3" s="41"/>
      <c r="K3" s="47"/>
      <c r="L3" s="48"/>
      <c r="M3" s="48"/>
      <c r="N3" s="48"/>
      <c r="O3" s="49" t="s">
        <v>1</v>
      </c>
      <c r="P3"/>
      <c r="Q3"/>
      <c r="R3"/>
      <c r="S3"/>
      <c r="T3"/>
      <c r="U3"/>
      <c r="V3"/>
      <c r="W3"/>
      <c r="X3"/>
      <c r="Y3"/>
      <c r="Z3"/>
      <c r="IN3"/>
      <c r="IO3"/>
      <c r="IP3"/>
      <c r="IQ3"/>
      <c r="IR3"/>
      <c r="IS3"/>
      <c r="IT3"/>
      <c r="IU3"/>
      <c r="IV3"/>
    </row>
    <row r="4" spans="1:256" s="2" customFormat="1" ht="11.25" customHeight="1">
      <c r="A4" s="37"/>
      <c r="B4" s="50"/>
      <c r="C4" s="50"/>
      <c r="D4" s="51"/>
      <c r="E4" s="51"/>
      <c r="F4" s="51"/>
      <c r="G4" s="52">
        <f>KrycíList!H4</f>
        <v>0</v>
      </c>
      <c r="H4" s="51"/>
      <c r="I4" s="51"/>
      <c r="J4" s="53"/>
      <c r="K4" s="54"/>
      <c r="L4" s="55"/>
      <c r="M4" s="55"/>
      <c r="N4" s="55"/>
      <c r="O4" s="37" t="s">
        <v>1</v>
      </c>
      <c r="P4"/>
      <c r="Q4"/>
      <c r="R4"/>
      <c r="S4"/>
      <c r="T4"/>
      <c r="U4"/>
      <c r="V4"/>
      <c r="W4"/>
      <c r="X4"/>
      <c r="Y4"/>
      <c r="Z4"/>
      <c r="IN4"/>
      <c r="IO4"/>
      <c r="IP4"/>
      <c r="IQ4"/>
      <c r="IR4"/>
      <c r="IS4"/>
      <c r="IT4"/>
      <c r="IU4"/>
      <c r="IV4"/>
    </row>
    <row r="5" spans="1:245" s="61" customFormat="1" ht="21.75" customHeight="1">
      <c r="A5" s="37"/>
      <c r="B5" s="56" t="s">
        <v>38</v>
      </c>
      <c r="C5" s="56" t="s">
        <v>32</v>
      </c>
      <c r="D5" s="57" t="s">
        <v>24</v>
      </c>
      <c r="E5" s="56" t="s">
        <v>8</v>
      </c>
      <c r="F5" s="56" t="s">
        <v>98</v>
      </c>
      <c r="G5" s="56" t="s">
        <v>103</v>
      </c>
      <c r="H5" s="56" t="s">
        <v>35</v>
      </c>
      <c r="I5" s="56" t="s">
        <v>45</v>
      </c>
      <c r="J5" s="56" t="s">
        <v>82</v>
      </c>
      <c r="K5" s="58" t="s">
        <v>17</v>
      </c>
      <c r="L5" s="59" t="s">
        <v>92</v>
      </c>
      <c r="M5" s="59" t="s">
        <v>36</v>
      </c>
      <c r="N5" s="59" t="s">
        <v>37</v>
      </c>
      <c r="O5" s="60" t="s">
        <v>1</v>
      </c>
      <c r="IB5"/>
      <c r="IC5"/>
      <c r="ID5"/>
      <c r="IE5"/>
      <c r="IF5"/>
      <c r="IG5"/>
      <c r="IH5"/>
      <c r="II5"/>
      <c r="IJ5"/>
      <c r="IK5"/>
    </row>
    <row r="6" spans="1:15" ht="15" customHeight="1">
      <c r="A6" s="37"/>
      <c r="B6" s="62"/>
      <c r="C6" s="63"/>
      <c r="D6" s="64"/>
      <c r="E6" s="63"/>
      <c r="F6" s="65"/>
      <c r="G6" s="66"/>
      <c r="H6" s="67">
        <f aca="true" t="shared" si="0" ref="H6:N6">SUMIF($D8:$D12,"B",H8:H12)</f>
        <v>0</v>
      </c>
      <c r="I6" s="67">
        <f t="shared" si="0"/>
        <v>9170.4375</v>
      </c>
      <c r="J6" s="67">
        <f t="shared" si="0"/>
        <v>133718.5075</v>
      </c>
      <c r="K6" s="67">
        <f t="shared" si="0"/>
        <v>0</v>
      </c>
      <c r="L6" s="67">
        <f t="shared" si="0"/>
        <v>0</v>
      </c>
      <c r="M6" s="68">
        <f t="shared" si="0"/>
        <v>0.8457832841999999</v>
      </c>
      <c r="N6" s="68">
        <f t="shared" si="0"/>
        <v>0</v>
      </c>
      <c r="O6" s="37" t="s">
        <v>1</v>
      </c>
    </row>
    <row r="7" spans="1:15" ht="7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 customHeight="1">
      <c r="A8" s="37"/>
      <c r="B8" s="69" t="s">
        <v>11</v>
      </c>
      <c r="C8" s="70"/>
      <c r="D8" s="69" t="s">
        <v>2</v>
      </c>
      <c r="E8" s="70"/>
      <c r="F8" s="71"/>
      <c r="G8" s="72" t="s">
        <v>128</v>
      </c>
      <c r="H8" s="73"/>
      <c r="I8" s="74">
        <v>9170.4375</v>
      </c>
      <c r="J8" s="74">
        <v>133718.5075</v>
      </c>
      <c r="K8" s="74"/>
      <c r="L8" s="74"/>
      <c r="M8" s="68">
        <v>0.8457832841999999</v>
      </c>
      <c r="N8" s="68"/>
      <c r="O8" s="37"/>
    </row>
    <row r="9" spans="1:15" ht="13.5" customHeight="1">
      <c r="A9" s="37"/>
      <c r="B9" s="37"/>
      <c r="C9" s="75" t="s">
        <v>13</v>
      </c>
      <c r="D9" s="76" t="s">
        <v>3</v>
      </c>
      <c r="E9" s="77"/>
      <c r="F9" s="77" t="s">
        <v>20</v>
      </c>
      <c r="G9" s="78" t="s">
        <v>88</v>
      </c>
      <c r="H9" s="79"/>
      <c r="I9" s="80"/>
      <c r="J9" s="80">
        <v>1800</v>
      </c>
      <c r="K9" s="80"/>
      <c r="L9" s="80"/>
      <c r="M9" s="81">
        <v>0.00034203420000000046</v>
      </c>
      <c r="N9" s="81"/>
      <c r="O9" s="37"/>
    </row>
    <row r="10" spans="2:15" ht="13.5" customHeight="1">
      <c r="B10" s="37"/>
      <c r="C10" s="75" t="s">
        <v>14</v>
      </c>
      <c r="D10" s="76" t="s">
        <v>3</v>
      </c>
      <c r="E10" s="77"/>
      <c r="F10" s="77" t="s">
        <v>20</v>
      </c>
      <c r="G10" s="78" t="s">
        <v>94</v>
      </c>
      <c r="H10" s="79"/>
      <c r="I10" s="80">
        <v>9170.4375</v>
      </c>
      <c r="J10" s="80">
        <v>19198.5075</v>
      </c>
      <c r="K10" s="80"/>
      <c r="L10" s="80"/>
      <c r="M10" s="81">
        <v>0.8454412499999999</v>
      </c>
      <c r="N10" s="81"/>
      <c r="O10" s="37"/>
    </row>
    <row r="11" spans="2:15" ht="13.5" customHeight="1">
      <c r="B11" s="37"/>
      <c r="C11" s="75" t="s">
        <v>15</v>
      </c>
      <c r="D11" s="76" t="s">
        <v>3</v>
      </c>
      <c r="E11" s="77"/>
      <c r="F11" s="77" t="s">
        <v>18</v>
      </c>
      <c r="G11" s="78" t="s">
        <v>122</v>
      </c>
      <c r="H11" s="79"/>
      <c r="I11" s="80"/>
      <c r="J11" s="80">
        <v>112720</v>
      </c>
      <c r="K11" s="80"/>
      <c r="L11" s="80"/>
      <c r="M11" s="81"/>
      <c r="N11" s="81"/>
      <c r="O11" s="37"/>
    </row>
    <row r="12" spans="1:15" ht="7.5" customHeight="1">
      <c r="A12" s="37" t="s">
        <v>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</sheetData>
  <mergeCells count="2">
    <mergeCell ref="D2:F2"/>
    <mergeCell ref="D3:F3"/>
  </mergeCells>
  <printOptions/>
  <pageMargins left="0.7875" right="0.7875" top="0.6590277777777778" bottom="0.4618055555555556" header="0.39375" footer="0.19652777777777777"/>
  <pageSetup horizontalDpi="300" verticalDpi="300" orientation="portrait" paperSize="9" scale="6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40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9.14062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82" customWidth="1"/>
    <col min="10" max="10" width="11.7109375" style="2" customWidth="1"/>
    <col min="11" max="11" width="15.421875" style="2" customWidth="1"/>
    <col min="12" max="15" width="0" style="83" hidden="1" customWidth="1"/>
    <col min="16" max="16" width="0" style="84" hidden="1" customWidth="1"/>
    <col min="17" max="19" width="0" style="2" hidden="1" customWidth="1"/>
    <col min="20" max="21" width="0" style="85" hidden="1" customWidth="1"/>
    <col min="22" max="22" width="1.57421875" style="2" customWidth="1"/>
    <col min="23" max="243" width="11.57421875" style="2" customWidth="1"/>
    <col min="244" max="254" width="11.57421875" style="0" customWidth="1"/>
    <col min="255" max="16384" width="12.57421875" style="0" customWidth="1"/>
  </cols>
  <sheetData>
    <row r="1" spans="1:253" s="36" customFormat="1" ht="12.75" customHeight="1" hidden="1">
      <c r="A1" s="86" t="s">
        <v>23</v>
      </c>
      <c r="B1" s="87" t="s">
        <v>38</v>
      </c>
      <c r="C1" s="87" t="s">
        <v>32</v>
      </c>
      <c r="D1" s="87" t="s">
        <v>24</v>
      </c>
      <c r="E1" s="87" t="s">
        <v>69</v>
      </c>
      <c r="F1" s="87" t="s">
        <v>98</v>
      </c>
      <c r="G1" s="87" t="s">
        <v>31</v>
      </c>
      <c r="H1" s="87" t="s">
        <v>107</v>
      </c>
      <c r="I1" s="87" t="s">
        <v>9</v>
      </c>
      <c r="J1" s="87" t="s">
        <v>99</v>
      </c>
      <c r="K1" s="87" t="s">
        <v>77</v>
      </c>
      <c r="L1" s="88" t="s">
        <v>45</v>
      </c>
      <c r="M1" s="88" t="s">
        <v>82</v>
      </c>
      <c r="N1" s="88" t="s">
        <v>17</v>
      </c>
      <c r="O1" s="88" t="s">
        <v>92</v>
      </c>
      <c r="P1" s="89" t="s">
        <v>89</v>
      </c>
      <c r="Q1" s="87" t="s">
        <v>90</v>
      </c>
      <c r="R1" s="87" t="s">
        <v>78</v>
      </c>
      <c r="S1" s="87" t="s">
        <v>25</v>
      </c>
      <c r="T1" s="87" t="s">
        <v>27</v>
      </c>
      <c r="U1" s="87" t="s">
        <v>106</v>
      </c>
      <c r="IJ1"/>
      <c r="IK1"/>
      <c r="IL1"/>
      <c r="IM1"/>
      <c r="IN1"/>
      <c r="IO1"/>
      <c r="IP1"/>
      <c r="IQ1"/>
      <c r="IR1"/>
      <c r="IS1"/>
    </row>
    <row r="2" spans="1:22" ht="29.25" customHeight="1">
      <c r="A2" s="90"/>
      <c r="B2" s="3"/>
      <c r="C2" s="3"/>
      <c r="D2" s="3"/>
      <c r="E2" s="3"/>
      <c r="F2" s="3"/>
      <c r="G2" s="38" t="s">
        <v>115</v>
      </c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91"/>
      <c r="U2" s="91"/>
      <c r="V2" s="3"/>
    </row>
    <row r="3" spans="1:22" ht="18.75" customHeight="1">
      <c r="A3" s="3"/>
      <c r="B3" s="40" t="s">
        <v>68</v>
      </c>
      <c r="C3" s="41"/>
      <c r="D3" s="181">
        <f>KrycíList!D6</f>
        <v>0</v>
      </c>
      <c r="E3" s="181"/>
      <c r="F3" s="181"/>
      <c r="G3" s="183" t="str">
        <f>KrycíList!C4</f>
        <v>Denní bar zdraví Hl.nám.3a Krnov</v>
      </c>
      <c r="H3" s="183"/>
      <c r="I3" s="183"/>
      <c r="J3" s="183"/>
      <c r="K3" s="183"/>
      <c r="L3" s="44"/>
      <c r="M3" s="44"/>
      <c r="N3" s="44"/>
      <c r="O3" s="37"/>
      <c r="P3" s="37"/>
      <c r="Q3" s="37"/>
      <c r="R3" s="37"/>
      <c r="S3" s="37"/>
      <c r="T3" s="37"/>
      <c r="U3" s="37"/>
      <c r="V3" s="41"/>
    </row>
    <row r="4" spans="1:22" ht="14.25" customHeight="1">
      <c r="A4" s="3"/>
      <c r="B4" s="3"/>
      <c r="C4" s="3"/>
      <c r="D4" s="182">
        <f>KrycíList!C5</f>
        <v>0</v>
      </c>
      <c r="E4" s="182"/>
      <c r="F4" s="182"/>
      <c r="G4" s="45">
        <f>KrycíList!F5</f>
        <v>0</v>
      </c>
      <c r="H4" s="184">
        <f>KrycíList!D5</f>
        <v>0</v>
      </c>
      <c r="I4" s="184"/>
      <c r="J4" s="41"/>
      <c r="K4" s="47"/>
      <c r="L4" s="48"/>
      <c r="M4" s="48"/>
      <c r="N4" s="48"/>
      <c r="O4" s="48"/>
      <c r="P4" s="48"/>
      <c r="Q4" s="48"/>
      <c r="R4" s="48"/>
      <c r="S4" s="48"/>
      <c r="T4" s="92"/>
      <c r="U4" s="92"/>
      <c r="V4" s="3"/>
    </row>
    <row r="5" spans="1:22" ht="11.25" customHeight="1">
      <c r="A5" s="3"/>
      <c r="B5" s="50"/>
      <c r="C5" s="50"/>
      <c r="D5" s="51"/>
      <c r="E5" s="51"/>
      <c r="F5" s="51"/>
      <c r="G5" s="93">
        <f>KrycíList!H4</f>
        <v>0</v>
      </c>
      <c r="H5" s="51"/>
      <c r="I5" s="51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3" t="s">
        <v>1</v>
      </c>
    </row>
    <row r="6" spans="1:253" s="61" customFormat="1" ht="21.75" customHeight="1">
      <c r="A6" s="60"/>
      <c r="B6" s="56" t="s">
        <v>38</v>
      </c>
      <c r="C6" s="56" t="s">
        <v>32</v>
      </c>
      <c r="D6" s="57" t="s">
        <v>24</v>
      </c>
      <c r="E6" s="56" t="s">
        <v>8</v>
      </c>
      <c r="F6" s="56" t="s">
        <v>98</v>
      </c>
      <c r="G6" s="56" t="s">
        <v>103</v>
      </c>
      <c r="H6" s="56" t="s">
        <v>102</v>
      </c>
      <c r="I6" s="56" t="s">
        <v>9</v>
      </c>
      <c r="J6" s="56" t="s">
        <v>33</v>
      </c>
      <c r="K6" s="58" t="s">
        <v>76</v>
      </c>
      <c r="L6" s="59" t="s">
        <v>45</v>
      </c>
      <c r="M6" s="59" t="s">
        <v>82</v>
      </c>
      <c r="N6" s="59" t="s">
        <v>17</v>
      </c>
      <c r="O6" s="59" t="s">
        <v>92</v>
      </c>
      <c r="P6" s="59" t="s">
        <v>65</v>
      </c>
      <c r="Q6" s="59" t="s">
        <v>66</v>
      </c>
      <c r="R6" s="59" t="s">
        <v>47</v>
      </c>
      <c r="S6" s="59" t="s">
        <v>46</v>
      </c>
      <c r="T6" s="59" t="s">
        <v>27</v>
      </c>
      <c r="U6" s="59" t="s">
        <v>106</v>
      </c>
      <c r="V6" s="60"/>
      <c r="IJ6"/>
      <c r="IK6"/>
      <c r="IL6"/>
      <c r="IM6"/>
      <c r="IN6"/>
      <c r="IO6"/>
      <c r="IP6"/>
      <c r="IQ6"/>
      <c r="IR6"/>
      <c r="IS6"/>
    </row>
    <row r="7" spans="1:22" ht="14.25" customHeight="1">
      <c r="A7" s="3"/>
      <c r="B7" s="94"/>
      <c r="C7" s="94"/>
      <c r="D7" s="95">
        <f>KrycíList!C8</f>
        <v>0</v>
      </c>
      <c r="E7" s="95"/>
      <c r="F7" s="95"/>
      <c r="G7" s="96"/>
      <c r="H7" s="95"/>
      <c r="I7" s="95"/>
      <c r="J7" s="97"/>
      <c r="K7" s="98">
        <f aca="true" t="shared" si="0" ref="K7:S7">SUMIF($D9:$D42,"B",K9:K42)</f>
        <v>0</v>
      </c>
      <c r="L7" s="99">
        <f t="shared" si="0"/>
        <v>0</v>
      </c>
      <c r="M7" s="99">
        <f t="shared" si="0"/>
        <v>0</v>
      </c>
      <c r="N7" s="99">
        <f t="shared" si="0"/>
        <v>0</v>
      </c>
      <c r="O7" s="99">
        <f t="shared" si="0"/>
        <v>0</v>
      </c>
      <c r="P7" s="100">
        <f t="shared" si="0"/>
        <v>0.8457832499999999</v>
      </c>
      <c r="Q7" s="100">
        <f t="shared" si="0"/>
        <v>0</v>
      </c>
      <c r="R7" s="100">
        <f t="shared" si="0"/>
        <v>40.38075000002051</v>
      </c>
      <c r="S7" s="99">
        <f t="shared" si="0"/>
        <v>3939.301425001977</v>
      </c>
      <c r="T7" s="101">
        <f>ROUNDUP(SUMIF($D9:$D42,"B",T9:T42),1)</f>
        <v>0</v>
      </c>
      <c r="U7" s="101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102"/>
      <c r="J8" s="3"/>
      <c r="K8" s="3"/>
      <c r="L8" s="39"/>
      <c r="M8" s="39"/>
      <c r="N8" s="39"/>
      <c r="O8" s="39"/>
      <c r="P8" s="39"/>
      <c r="Q8" s="39"/>
      <c r="R8" s="39"/>
      <c r="S8" s="39"/>
      <c r="T8" s="91"/>
      <c r="U8" s="91"/>
      <c r="V8" s="3"/>
    </row>
    <row r="9" spans="1:22" ht="15">
      <c r="A9" s="3"/>
      <c r="B9" s="103" t="s">
        <v>11</v>
      </c>
      <c r="C9" s="70"/>
      <c r="D9" s="69" t="s">
        <v>2</v>
      </c>
      <c r="E9" s="70"/>
      <c r="F9" s="71"/>
      <c r="G9" s="72" t="s">
        <v>128</v>
      </c>
      <c r="H9" s="70"/>
      <c r="I9" s="69"/>
      <c r="J9" s="70"/>
      <c r="K9" s="67">
        <f aca="true" t="shared" si="1" ref="K9:T9">SUMIF($D10:$D40,"O",K10:K40)</f>
        <v>0</v>
      </c>
      <c r="L9" s="74">
        <f t="shared" si="1"/>
        <v>0</v>
      </c>
      <c r="M9" s="74">
        <f t="shared" si="1"/>
        <v>0</v>
      </c>
      <c r="N9" s="74">
        <f t="shared" si="1"/>
        <v>0</v>
      </c>
      <c r="O9" s="74">
        <f t="shared" si="1"/>
        <v>0</v>
      </c>
      <c r="P9" s="68">
        <f t="shared" si="1"/>
        <v>0.8457832499999999</v>
      </c>
      <c r="Q9" s="68">
        <f t="shared" si="1"/>
        <v>0</v>
      </c>
      <c r="R9" s="68">
        <f t="shared" si="1"/>
        <v>40.38075000002051</v>
      </c>
      <c r="S9" s="74">
        <f t="shared" si="1"/>
        <v>3939.301425001977</v>
      </c>
      <c r="T9" s="104">
        <f t="shared" si="1"/>
        <v>0</v>
      </c>
      <c r="U9" s="104">
        <f>K9+T9</f>
        <v>0</v>
      </c>
      <c r="V9" s="105"/>
    </row>
    <row r="10" spans="1:22" ht="12.75" outlineLevel="1">
      <c r="A10" s="3"/>
      <c r="B10" s="106"/>
      <c r="C10" s="75" t="s">
        <v>13</v>
      </c>
      <c r="D10" s="76" t="s">
        <v>3</v>
      </c>
      <c r="E10" s="77"/>
      <c r="F10" s="77" t="s">
        <v>20</v>
      </c>
      <c r="G10" s="78" t="s">
        <v>88</v>
      </c>
      <c r="H10" s="77"/>
      <c r="I10" s="76"/>
      <c r="J10" s="77"/>
      <c r="K10" s="107">
        <f>SUBTOTAL(9,K11:K13)</f>
        <v>0</v>
      </c>
      <c r="L10" s="80">
        <f>SUBTOTAL(9,L11:L13)</f>
        <v>0</v>
      </c>
      <c r="M10" s="80">
        <f>SUBTOTAL(9,M11:M13)</f>
        <v>0</v>
      </c>
      <c r="N10" s="80">
        <f>SUBTOTAL(9,N11:N13)</f>
        <v>0</v>
      </c>
      <c r="O10" s="80">
        <f>SUBTOTAL(9,O11:O13)</f>
        <v>0</v>
      </c>
      <c r="P10" s="81">
        <f>SUMPRODUCT(P11:P13,$H11:$H13)</f>
        <v>0.00034200000000000045</v>
      </c>
      <c r="Q10" s="81">
        <f>SUMPRODUCT(Q11:Q13,$H11:$H13)</f>
        <v>0</v>
      </c>
      <c r="R10" s="81">
        <f>SUMPRODUCT(R11:R13,$H11:$H13)</f>
        <v>0</v>
      </c>
      <c r="S10" s="80">
        <f>SUMPRODUCT(S11:S13,$H11:$H13)</f>
        <v>0</v>
      </c>
      <c r="T10" s="108">
        <f>SUMPRODUCT(T11:T13,$K11:$K13)/100</f>
        <v>0</v>
      </c>
      <c r="U10" s="108">
        <f>K10+T10</f>
        <v>0</v>
      </c>
      <c r="V10" s="105"/>
    </row>
    <row r="11" spans="1:22" ht="12.75" outlineLevel="2">
      <c r="A11" s="3"/>
      <c r="B11" s="109"/>
      <c r="C11" s="110"/>
      <c r="D11" s="111"/>
      <c r="E11" s="112" t="s">
        <v>118</v>
      </c>
      <c r="F11" s="113"/>
      <c r="G11" s="114"/>
      <c r="H11" s="113"/>
      <c r="I11" s="111"/>
      <c r="J11" s="113"/>
      <c r="K11" s="115"/>
      <c r="L11" s="116"/>
      <c r="M11" s="116"/>
      <c r="N11" s="116"/>
      <c r="O11" s="116"/>
      <c r="P11" s="117"/>
      <c r="Q11" s="117"/>
      <c r="R11" s="117"/>
      <c r="S11" s="117"/>
      <c r="T11" s="118"/>
      <c r="U11" s="118"/>
      <c r="V11" s="105"/>
    </row>
    <row r="12" spans="1:22" ht="12.75" outlineLevel="2">
      <c r="A12" s="3"/>
      <c r="B12" s="105"/>
      <c r="C12" s="105"/>
      <c r="D12" s="119" t="s">
        <v>4</v>
      </c>
      <c r="E12" s="120">
        <v>1</v>
      </c>
      <c r="F12" s="121" t="s">
        <v>57</v>
      </c>
      <c r="G12" s="122" t="s">
        <v>121</v>
      </c>
      <c r="H12" s="123">
        <v>1</v>
      </c>
      <c r="I12" s="124" t="s">
        <v>22</v>
      </c>
      <c r="J12" s="125"/>
      <c r="K12" s="126">
        <f>H12*J12</f>
        <v>0</v>
      </c>
      <c r="L12" s="127">
        <f>IF(D12="S",K12,"")</f>
      </c>
      <c r="M12" s="128">
        <f>IF(OR(D12="P",D12="U"),K12,"")</f>
        <v>0</v>
      </c>
      <c r="N12" s="128">
        <f>IF(D12="H",K12,"")</f>
      </c>
      <c r="O12" s="128">
        <f>IF(D12="V",K12,"")</f>
      </c>
      <c r="P12" s="129">
        <v>0.00034200000000000045</v>
      </c>
      <c r="Q12" s="129">
        <v>0</v>
      </c>
      <c r="R12" s="129">
        <v>0</v>
      </c>
      <c r="S12" s="125">
        <v>0</v>
      </c>
      <c r="T12" s="130">
        <v>21</v>
      </c>
      <c r="U12" s="131">
        <f>K12*(T12+100)/100</f>
        <v>0</v>
      </c>
      <c r="V12" s="132"/>
    </row>
    <row r="13" spans="1:22" ht="25.5" outlineLevel="2">
      <c r="A13" s="3"/>
      <c r="B13" s="105"/>
      <c r="C13" s="105"/>
      <c r="D13" s="119" t="s">
        <v>4</v>
      </c>
      <c r="E13" s="120">
        <v>2</v>
      </c>
      <c r="F13" s="121" t="s">
        <v>71</v>
      </c>
      <c r="G13" s="122" t="s">
        <v>135</v>
      </c>
      <c r="H13" s="123">
        <v>0.0001</v>
      </c>
      <c r="I13" s="124"/>
      <c r="J13" s="125"/>
      <c r="K13" s="126">
        <f>H13*J13</f>
        <v>0</v>
      </c>
      <c r="L13" s="127">
        <f>IF(D13="S",K13,"")</f>
      </c>
      <c r="M13" s="128">
        <f>IF(OR(D13="P",D13="U"),K13,"")</f>
        <v>0</v>
      </c>
      <c r="N13" s="128">
        <f>IF(D13="H",K13,"")</f>
      </c>
      <c r="O13" s="128">
        <f>IF(D13="V",K13,"")</f>
      </c>
      <c r="P13" s="129">
        <v>0</v>
      </c>
      <c r="Q13" s="129">
        <v>0</v>
      </c>
      <c r="R13" s="129">
        <v>0</v>
      </c>
      <c r="S13" s="125">
        <v>0</v>
      </c>
      <c r="T13" s="130">
        <v>21</v>
      </c>
      <c r="U13" s="131">
        <f>K13*(T13+100)/100</f>
        <v>0</v>
      </c>
      <c r="V13" s="132"/>
    </row>
    <row r="14" spans="1:22" ht="12.75" outlineLevel="1">
      <c r="A14" s="3"/>
      <c r="B14" s="106"/>
      <c r="C14" s="75" t="s">
        <v>14</v>
      </c>
      <c r="D14" s="76" t="s">
        <v>3</v>
      </c>
      <c r="E14" s="77"/>
      <c r="F14" s="77" t="s">
        <v>20</v>
      </c>
      <c r="G14" s="78" t="s">
        <v>94</v>
      </c>
      <c r="H14" s="77"/>
      <c r="I14" s="76"/>
      <c r="J14" s="77"/>
      <c r="K14" s="107">
        <f>SUBTOTAL(9,K15:K36)</f>
        <v>0</v>
      </c>
      <c r="L14" s="80">
        <f>SUBTOTAL(9,L15:L36)</f>
        <v>0</v>
      </c>
      <c r="M14" s="80">
        <f>SUBTOTAL(9,M15:M36)</f>
        <v>0</v>
      </c>
      <c r="N14" s="80">
        <f>SUBTOTAL(9,N15:N36)</f>
        <v>0</v>
      </c>
      <c r="O14" s="80">
        <f>SUBTOTAL(9,O15:O36)</f>
        <v>0</v>
      </c>
      <c r="P14" s="81">
        <f>SUMPRODUCT(P15:P36,$H15:$H36)</f>
        <v>0.8454412499999999</v>
      </c>
      <c r="Q14" s="81">
        <f>SUMPRODUCT(Q15:Q36,$H15:$H36)</f>
        <v>0</v>
      </c>
      <c r="R14" s="81">
        <f>SUMPRODUCT(R15:R36,$H15:$H36)</f>
        <v>40.38075000002051</v>
      </c>
      <c r="S14" s="80">
        <f>SUMPRODUCT(S15:S36,$H15:$H36)</f>
        <v>3939.301425001977</v>
      </c>
      <c r="T14" s="108">
        <f>SUMPRODUCT(T15:T36,$K15:$K36)/100</f>
        <v>0</v>
      </c>
      <c r="U14" s="108">
        <f>K14+T14</f>
        <v>0</v>
      </c>
      <c r="V14" s="105"/>
    </row>
    <row r="15" spans="1:22" ht="12.75" outlineLevel="2">
      <c r="A15" s="3"/>
      <c r="B15" s="109"/>
      <c r="C15" s="110"/>
      <c r="D15" s="111"/>
      <c r="E15" s="112" t="s">
        <v>118</v>
      </c>
      <c r="F15" s="113"/>
      <c r="G15" s="114"/>
      <c r="H15" s="113"/>
      <c r="I15" s="111"/>
      <c r="J15" s="113"/>
      <c r="K15" s="115"/>
      <c r="L15" s="116"/>
      <c r="M15" s="116"/>
      <c r="N15" s="116"/>
      <c r="O15" s="116"/>
      <c r="P15" s="117"/>
      <c r="Q15" s="117"/>
      <c r="R15" s="117"/>
      <c r="S15" s="117"/>
      <c r="T15" s="118"/>
      <c r="U15" s="118"/>
      <c r="V15" s="105"/>
    </row>
    <row r="16" spans="1:22" ht="25.5" outlineLevel="2">
      <c r="A16" s="3"/>
      <c r="B16" s="105"/>
      <c r="C16" s="105"/>
      <c r="D16" s="119" t="s">
        <v>4</v>
      </c>
      <c r="E16" s="120">
        <v>1</v>
      </c>
      <c r="F16" s="121" t="s">
        <v>58</v>
      </c>
      <c r="G16" s="122" t="s">
        <v>136</v>
      </c>
      <c r="H16" s="123">
        <v>51.375</v>
      </c>
      <c r="I16" s="124" t="s">
        <v>10</v>
      </c>
      <c r="J16" s="125"/>
      <c r="K16" s="126">
        <f>H16*J16</f>
        <v>0</v>
      </c>
      <c r="L16" s="127">
        <f>IF(D16="S",K16,"")</f>
      </c>
      <c r="M16" s="128">
        <f>IF(OR(D16="P",D16="U"),K16,"")</f>
        <v>0</v>
      </c>
      <c r="N16" s="128">
        <f>IF(D16="H",K16,"")</f>
      </c>
      <c r="O16" s="128">
        <f>IF(D16="V",K16,"")</f>
      </c>
      <c r="P16" s="129">
        <v>0.0029</v>
      </c>
      <c r="Q16" s="129">
        <v>0</v>
      </c>
      <c r="R16" s="129">
        <v>0.6120000000003074</v>
      </c>
      <c r="S16" s="125">
        <v>58.0526000000285</v>
      </c>
      <c r="T16" s="130">
        <v>21</v>
      </c>
      <c r="U16" s="131">
        <f>K16*(T16+100)/100</f>
        <v>0</v>
      </c>
      <c r="V16" s="132"/>
    </row>
    <row r="17" spans="1:22" s="36" customFormat="1" ht="10.5" customHeight="1" outlineLevel="3">
      <c r="A17" s="35"/>
      <c r="B17" s="133"/>
      <c r="C17" s="133"/>
      <c r="D17" s="133"/>
      <c r="E17" s="133"/>
      <c r="F17" s="133"/>
      <c r="G17" s="133" t="s">
        <v>41</v>
      </c>
      <c r="H17" s="134">
        <v>0</v>
      </c>
      <c r="I17" s="135"/>
      <c r="J17" s="133"/>
      <c r="K17" s="133"/>
      <c r="L17" s="136"/>
      <c r="M17" s="136"/>
      <c r="N17" s="136"/>
      <c r="O17" s="136"/>
      <c r="P17" s="136"/>
      <c r="Q17" s="136"/>
      <c r="R17" s="136"/>
      <c r="S17" s="136"/>
      <c r="T17" s="137"/>
      <c r="U17" s="137"/>
      <c r="V17" s="133"/>
    </row>
    <row r="18" spans="1:22" s="36" customFormat="1" ht="10.5" customHeight="1" outlineLevel="3">
      <c r="A18" s="35"/>
      <c r="B18" s="133"/>
      <c r="C18" s="133"/>
      <c r="D18" s="133"/>
      <c r="E18" s="133"/>
      <c r="F18" s="133"/>
      <c r="G18" s="133" t="s">
        <v>97</v>
      </c>
      <c r="H18" s="134">
        <v>21.6</v>
      </c>
      <c r="I18" s="135"/>
      <c r="J18" s="133"/>
      <c r="K18" s="133"/>
      <c r="L18" s="136"/>
      <c r="M18" s="136"/>
      <c r="N18" s="136"/>
      <c r="O18" s="136"/>
      <c r="P18" s="136"/>
      <c r="Q18" s="136"/>
      <c r="R18" s="136"/>
      <c r="S18" s="136"/>
      <c r="T18" s="137"/>
      <c r="U18" s="137"/>
      <c r="V18" s="133"/>
    </row>
    <row r="19" spans="1:22" s="36" customFormat="1" ht="10.5" customHeight="1" outlineLevel="3">
      <c r="A19" s="35"/>
      <c r="B19" s="133"/>
      <c r="C19" s="133"/>
      <c r="D19" s="133"/>
      <c r="E19" s="133"/>
      <c r="F19" s="133"/>
      <c r="G19" s="133" t="s">
        <v>26</v>
      </c>
      <c r="H19" s="134">
        <v>0</v>
      </c>
      <c r="I19" s="135"/>
      <c r="J19" s="133"/>
      <c r="K19" s="133"/>
      <c r="L19" s="136"/>
      <c r="M19" s="136"/>
      <c r="N19" s="136"/>
      <c r="O19" s="136"/>
      <c r="P19" s="136"/>
      <c r="Q19" s="136"/>
      <c r="R19" s="136"/>
      <c r="S19" s="136"/>
      <c r="T19" s="137"/>
      <c r="U19" s="137"/>
      <c r="V19" s="133"/>
    </row>
    <row r="20" spans="1:22" s="36" customFormat="1" ht="10.5" customHeight="1" outlineLevel="3">
      <c r="A20" s="35"/>
      <c r="B20" s="133"/>
      <c r="C20" s="133"/>
      <c r="D20" s="133"/>
      <c r="E20" s="133"/>
      <c r="F20" s="133"/>
      <c r="G20" s="133" t="s">
        <v>29</v>
      </c>
      <c r="H20" s="134">
        <v>1.7</v>
      </c>
      <c r="I20" s="135"/>
      <c r="J20" s="133"/>
      <c r="K20" s="133"/>
      <c r="L20" s="136"/>
      <c r="M20" s="136"/>
      <c r="N20" s="136"/>
      <c r="O20" s="136"/>
      <c r="P20" s="136"/>
      <c r="Q20" s="136"/>
      <c r="R20" s="136"/>
      <c r="S20" s="136"/>
      <c r="T20" s="137"/>
      <c r="U20" s="137"/>
      <c r="V20" s="133"/>
    </row>
    <row r="21" spans="1:22" s="36" customFormat="1" ht="10.5" customHeight="1" outlineLevel="3">
      <c r="A21" s="35"/>
      <c r="B21" s="133"/>
      <c r="C21" s="133"/>
      <c r="D21" s="133"/>
      <c r="E21" s="133"/>
      <c r="F21" s="133"/>
      <c r="G21" s="133" t="s">
        <v>96</v>
      </c>
      <c r="H21" s="134">
        <v>0</v>
      </c>
      <c r="I21" s="135"/>
      <c r="J21" s="133"/>
      <c r="K21" s="133"/>
      <c r="L21" s="136"/>
      <c r="M21" s="136"/>
      <c r="N21" s="136"/>
      <c r="O21" s="136"/>
      <c r="P21" s="136"/>
      <c r="Q21" s="136"/>
      <c r="R21" s="136"/>
      <c r="S21" s="136"/>
      <c r="T21" s="137"/>
      <c r="U21" s="137"/>
      <c r="V21" s="133"/>
    </row>
    <row r="22" spans="1:22" s="36" customFormat="1" ht="10.5" customHeight="1" outlineLevel="3">
      <c r="A22" s="35"/>
      <c r="B22" s="133"/>
      <c r="C22" s="133"/>
      <c r="D22" s="133"/>
      <c r="E22" s="133"/>
      <c r="F22" s="133"/>
      <c r="G22" s="133" t="s">
        <v>48</v>
      </c>
      <c r="H22" s="134">
        <v>10.285</v>
      </c>
      <c r="I22" s="135"/>
      <c r="J22" s="133"/>
      <c r="K22" s="133"/>
      <c r="L22" s="136"/>
      <c r="M22" s="136"/>
      <c r="N22" s="136"/>
      <c r="O22" s="136"/>
      <c r="P22" s="136"/>
      <c r="Q22" s="136"/>
      <c r="R22" s="136"/>
      <c r="S22" s="136"/>
      <c r="T22" s="137"/>
      <c r="U22" s="137"/>
      <c r="V22" s="133"/>
    </row>
    <row r="23" spans="1:22" s="36" customFormat="1" ht="10.5" customHeight="1" outlineLevel="3">
      <c r="A23" s="35"/>
      <c r="B23" s="133"/>
      <c r="C23" s="133"/>
      <c r="D23" s="133"/>
      <c r="E23" s="133"/>
      <c r="F23" s="133"/>
      <c r="G23" s="133" t="s">
        <v>56</v>
      </c>
      <c r="H23" s="134">
        <v>2.04</v>
      </c>
      <c r="I23" s="135"/>
      <c r="J23" s="133"/>
      <c r="K23" s="133"/>
      <c r="L23" s="136"/>
      <c r="M23" s="136"/>
      <c r="N23" s="136"/>
      <c r="O23" s="136"/>
      <c r="P23" s="136"/>
      <c r="Q23" s="136"/>
      <c r="R23" s="136"/>
      <c r="S23" s="136"/>
      <c r="T23" s="137"/>
      <c r="U23" s="137"/>
      <c r="V23" s="133"/>
    </row>
    <row r="24" spans="1:22" s="36" customFormat="1" ht="10.5" customHeight="1" outlineLevel="3">
      <c r="A24" s="35"/>
      <c r="B24" s="133"/>
      <c r="C24" s="133"/>
      <c r="D24" s="133"/>
      <c r="E24" s="133"/>
      <c r="F24" s="133"/>
      <c r="G24" s="133" t="s">
        <v>43</v>
      </c>
      <c r="H24" s="134">
        <v>5.95</v>
      </c>
      <c r="I24" s="135"/>
      <c r="J24" s="133"/>
      <c r="K24" s="133"/>
      <c r="L24" s="136"/>
      <c r="M24" s="136"/>
      <c r="N24" s="136"/>
      <c r="O24" s="136"/>
      <c r="P24" s="136"/>
      <c r="Q24" s="136"/>
      <c r="R24" s="136"/>
      <c r="S24" s="136"/>
      <c r="T24" s="137"/>
      <c r="U24" s="137"/>
      <c r="V24" s="133"/>
    </row>
    <row r="25" spans="1:22" s="36" customFormat="1" ht="10.5" customHeight="1" outlineLevel="3">
      <c r="A25" s="35"/>
      <c r="B25" s="133"/>
      <c r="C25" s="133"/>
      <c r="D25" s="133"/>
      <c r="E25" s="133"/>
      <c r="F25" s="133"/>
      <c r="G25" s="133" t="s">
        <v>108</v>
      </c>
      <c r="H25" s="134">
        <v>0</v>
      </c>
      <c r="I25" s="135"/>
      <c r="J25" s="133"/>
      <c r="K25" s="133"/>
      <c r="L25" s="136"/>
      <c r="M25" s="136"/>
      <c r="N25" s="136"/>
      <c r="O25" s="136"/>
      <c r="P25" s="136"/>
      <c r="Q25" s="136"/>
      <c r="R25" s="136"/>
      <c r="S25" s="136"/>
      <c r="T25" s="137"/>
      <c r="U25" s="137"/>
      <c r="V25" s="133"/>
    </row>
    <row r="26" spans="1:22" s="36" customFormat="1" ht="10.5" customHeight="1" outlineLevel="3">
      <c r="A26" s="35"/>
      <c r="B26" s="133"/>
      <c r="C26" s="133"/>
      <c r="D26" s="133"/>
      <c r="E26" s="133"/>
      <c r="F26" s="133"/>
      <c r="G26" s="133" t="s">
        <v>12</v>
      </c>
      <c r="H26" s="134">
        <v>4</v>
      </c>
      <c r="I26" s="135"/>
      <c r="J26" s="133"/>
      <c r="K26" s="133"/>
      <c r="L26" s="136"/>
      <c r="M26" s="136"/>
      <c r="N26" s="136"/>
      <c r="O26" s="136"/>
      <c r="P26" s="136"/>
      <c r="Q26" s="136"/>
      <c r="R26" s="136"/>
      <c r="S26" s="136"/>
      <c r="T26" s="137"/>
      <c r="U26" s="137"/>
      <c r="V26" s="133"/>
    </row>
    <row r="27" spans="1:22" s="36" customFormat="1" ht="10.5" customHeight="1" outlineLevel="3">
      <c r="A27" s="35"/>
      <c r="B27" s="133"/>
      <c r="C27" s="133"/>
      <c r="D27" s="133"/>
      <c r="E27" s="133"/>
      <c r="F27" s="133"/>
      <c r="G27" s="133" t="s">
        <v>28</v>
      </c>
      <c r="H27" s="134">
        <v>1.6</v>
      </c>
      <c r="I27" s="135"/>
      <c r="J27" s="133"/>
      <c r="K27" s="133"/>
      <c r="L27" s="136"/>
      <c r="M27" s="136"/>
      <c r="N27" s="136"/>
      <c r="O27" s="136"/>
      <c r="P27" s="136"/>
      <c r="Q27" s="136"/>
      <c r="R27" s="136"/>
      <c r="S27" s="136"/>
      <c r="T27" s="137"/>
      <c r="U27" s="137"/>
      <c r="V27" s="133"/>
    </row>
    <row r="28" spans="1:22" s="36" customFormat="1" ht="10.5" customHeight="1" outlineLevel="3">
      <c r="A28" s="35"/>
      <c r="B28" s="133"/>
      <c r="C28" s="133"/>
      <c r="D28" s="133"/>
      <c r="E28" s="133"/>
      <c r="F28" s="133"/>
      <c r="G28" s="133" t="s">
        <v>30</v>
      </c>
      <c r="H28" s="134">
        <v>4.2</v>
      </c>
      <c r="I28" s="135"/>
      <c r="J28" s="133"/>
      <c r="K28" s="133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3"/>
    </row>
    <row r="29" spans="1:22" ht="12.75" outlineLevel="2">
      <c r="A29" s="3"/>
      <c r="B29" s="105"/>
      <c r="C29" s="105"/>
      <c r="D29" s="119" t="s">
        <v>5</v>
      </c>
      <c r="E29" s="120">
        <v>2</v>
      </c>
      <c r="F29" s="121" t="s">
        <v>50</v>
      </c>
      <c r="G29" s="122" t="s">
        <v>114</v>
      </c>
      <c r="H29" s="123">
        <v>53.94375</v>
      </c>
      <c r="I29" s="124" t="s">
        <v>10</v>
      </c>
      <c r="J29" s="125"/>
      <c r="K29" s="126">
        <f>H29*J29</f>
        <v>0</v>
      </c>
      <c r="L29" s="127">
        <f>IF(D29="S",K29,"")</f>
        <v>0</v>
      </c>
      <c r="M29" s="128">
        <f>IF(OR(D29="P",D29="U"),K29,"")</f>
      </c>
      <c r="N29" s="128">
        <f>IF(D29="H",K29,"")</f>
      </c>
      <c r="O29" s="128">
        <f>IF(D29="V",K29,"")</f>
      </c>
      <c r="P29" s="129">
        <v>0.0126</v>
      </c>
      <c r="Q29" s="129">
        <v>0</v>
      </c>
      <c r="R29" s="129">
        <v>0</v>
      </c>
      <c r="S29" s="125">
        <v>0</v>
      </c>
      <c r="T29" s="130">
        <v>21</v>
      </c>
      <c r="U29" s="131">
        <f>K29*(T29+100)/100</f>
        <v>0</v>
      </c>
      <c r="V29" s="132"/>
    </row>
    <row r="30" spans="1:22" s="36" customFormat="1" ht="10.5" customHeight="1" outlineLevel="3">
      <c r="A30" s="35"/>
      <c r="B30" s="133"/>
      <c r="C30" s="133"/>
      <c r="D30" s="133"/>
      <c r="E30" s="133"/>
      <c r="F30" s="133"/>
      <c r="G30" s="133" t="s">
        <v>75</v>
      </c>
      <c r="H30" s="134">
        <v>53.9438</v>
      </c>
      <c r="I30" s="135"/>
      <c r="J30" s="133"/>
      <c r="K30" s="133"/>
      <c r="L30" s="136"/>
      <c r="M30" s="136"/>
      <c r="N30" s="136"/>
      <c r="O30" s="136"/>
      <c r="P30" s="136"/>
      <c r="Q30" s="136"/>
      <c r="R30" s="136"/>
      <c r="S30" s="136"/>
      <c r="T30" s="137"/>
      <c r="U30" s="137"/>
      <c r="V30" s="133"/>
    </row>
    <row r="31" spans="1:22" ht="12.75" outlineLevel="2">
      <c r="A31" s="3"/>
      <c r="B31" s="105"/>
      <c r="C31" s="105"/>
      <c r="D31" s="119" t="s">
        <v>4</v>
      </c>
      <c r="E31" s="120">
        <v>3</v>
      </c>
      <c r="F31" s="121" t="s">
        <v>60</v>
      </c>
      <c r="G31" s="122" t="s">
        <v>125</v>
      </c>
      <c r="H31" s="123">
        <v>51.375</v>
      </c>
      <c r="I31" s="124" t="s">
        <v>10</v>
      </c>
      <c r="J31" s="125"/>
      <c r="K31" s="126">
        <f>H31*J31</f>
        <v>0</v>
      </c>
      <c r="L31" s="127">
        <f>IF(D31="S",K31,"")</f>
      </c>
      <c r="M31" s="128">
        <f>IF(OR(D31="P",D31="U"),K31,"")</f>
        <v>0</v>
      </c>
      <c r="N31" s="128">
        <f>IF(D31="H",K31,"")</f>
      </c>
      <c r="O31" s="128">
        <f>IF(D31="V",K31,"")</f>
      </c>
      <c r="P31" s="129">
        <v>0.0003</v>
      </c>
      <c r="Q31" s="129">
        <v>0</v>
      </c>
      <c r="R31" s="129">
        <v>0.04399999999998272</v>
      </c>
      <c r="S31" s="125">
        <v>4.584799999998199</v>
      </c>
      <c r="T31" s="130">
        <v>21</v>
      </c>
      <c r="U31" s="131">
        <f>K31*(T31+100)/100</f>
        <v>0</v>
      </c>
      <c r="V31" s="132"/>
    </row>
    <row r="32" spans="1:22" s="36" customFormat="1" ht="10.5" customHeight="1" outlineLevel="3">
      <c r="A32" s="35"/>
      <c r="B32" s="133"/>
      <c r="C32" s="133"/>
      <c r="D32" s="133"/>
      <c r="E32" s="133"/>
      <c r="F32" s="133"/>
      <c r="G32" s="133" t="s">
        <v>83</v>
      </c>
      <c r="H32" s="134">
        <v>110.295</v>
      </c>
      <c r="I32" s="135"/>
      <c r="J32" s="133"/>
      <c r="K32" s="133"/>
      <c r="L32" s="136"/>
      <c r="M32" s="136"/>
      <c r="N32" s="136"/>
      <c r="O32" s="136"/>
      <c r="P32" s="136"/>
      <c r="Q32" s="136"/>
      <c r="R32" s="136"/>
      <c r="S32" s="136"/>
      <c r="T32" s="137"/>
      <c r="U32" s="137"/>
      <c r="V32" s="133"/>
    </row>
    <row r="33" spans="1:22" ht="25.5" outlineLevel="2">
      <c r="A33" s="3"/>
      <c r="B33" s="105"/>
      <c r="C33" s="105"/>
      <c r="D33" s="119" t="s">
        <v>4</v>
      </c>
      <c r="E33" s="120">
        <v>4</v>
      </c>
      <c r="F33" s="121" t="s">
        <v>59</v>
      </c>
      <c r="G33" s="122" t="s">
        <v>134</v>
      </c>
      <c r="H33" s="123">
        <v>51.375</v>
      </c>
      <c r="I33" s="124" t="s">
        <v>10</v>
      </c>
      <c r="J33" s="125"/>
      <c r="K33" s="126">
        <f>H33*J33</f>
        <v>0</v>
      </c>
      <c r="L33" s="127">
        <f>IF(D33="S",K33,"")</f>
      </c>
      <c r="M33" s="128">
        <f>IF(OR(D33="P",D33="U"),K33,"")</f>
        <v>0</v>
      </c>
      <c r="N33" s="128">
        <f>IF(D33="H",K33,"")</f>
      </c>
      <c r="O33" s="128">
        <f>IF(D33="V",K33,"")</f>
      </c>
      <c r="P33" s="129">
        <v>0</v>
      </c>
      <c r="Q33" s="129">
        <v>0</v>
      </c>
      <c r="R33" s="129">
        <v>0.13000000000010914</v>
      </c>
      <c r="S33" s="125">
        <v>14.040000000011787</v>
      </c>
      <c r="T33" s="130">
        <v>21</v>
      </c>
      <c r="U33" s="131">
        <f>K33*(T33+100)/100</f>
        <v>0</v>
      </c>
      <c r="V33" s="132"/>
    </row>
    <row r="34" spans="1:22" s="36" customFormat="1" ht="10.5" customHeight="1" outlineLevel="3">
      <c r="A34" s="35"/>
      <c r="B34" s="133"/>
      <c r="C34" s="133"/>
      <c r="D34" s="133"/>
      <c r="E34" s="133"/>
      <c r="F34" s="133"/>
      <c r="G34" s="133" t="s">
        <v>83</v>
      </c>
      <c r="H34" s="134">
        <v>110.295</v>
      </c>
      <c r="I34" s="135"/>
      <c r="J34" s="133"/>
      <c r="K34" s="133"/>
      <c r="L34" s="136"/>
      <c r="M34" s="136"/>
      <c r="N34" s="136"/>
      <c r="O34" s="136"/>
      <c r="P34" s="136"/>
      <c r="Q34" s="136"/>
      <c r="R34" s="136"/>
      <c r="S34" s="136"/>
      <c r="T34" s="137"/>
      <c r="U34" s="137"/>
      <c r="V34" s="133"/>
    </row>
    <row r="35" spans="1:22" ht="12.75" outlineLevel="2">
      <c r="A35" s="3"/>
      <c r="B35" s="105"/>
      <c r="C35" s="105"/>
      <c r="D35" s="119" t="s">
        <v>4</v>
      </c>
      <c r="E35" s="120">
        <v>5</v>
      </c>
      <c r="F35" s="121" t="s">
        <v>61</v>
      </c>
      <c r="G35" s="122" t="s">
        <v>126</v>
      </c>
      <c r="H35" s="123">
        <v>45</v>
      </c>
      <c r="I35" s="124" t="s">
        <v>7</v>
      </c>
      <c r="J35" s="125"/>
      <c r="K35" s="126">
        <f>H35*J35</f>
        <v>0</v>
      </c>
      <c r="L35" s="127">
        <f>IF(D35="S",K35,"")</f>
      </c>
      <c r="M35" s="128">
        <f>IF(OR(D35="P",D35="U"),K35,"")</f>
        <v>0</v>
      </c>
      <c r="N35" s="128">
        <f>IF(D35="H",K35,"")</f>
      </c>
      <c r="O35" s="128">
        <f>IF(D35="V",K35,"")</f>
      </c>
      <c r="P35" s="129">
        <v>3.0000000000000004E-05</v>
      </c>
      <c r="Q35" s="129">
        <v>0</v>
      </c>
      <c r="R35" s="129">
        <v>0</v>
      </c>
      <c r="S35" s="125">
        <v>0</v>
      </c>
      <c r="T35" s="130">
        <v>21</v>
      </c>
      <c r="U35" s="131">
        <f>K35*(T35+100)/100</f>
        <v>0</v>
      </c>
      <c r="V35" s="132"/>
    </row>
    <row r="36" spans="1:22" ht="12.75" outlineLevel="2">
      <c r="A36" s="3"/>
      <c r="B36" s="105"/>
      <c r="C36" s="105"/>
      <c r="D36" s="119" t="s">
        <v>6</v>
      </c>
      <c r="E36" s="120">
        <v>6</v>
      </c>
      <c r="F36" s="121" t="s">
        <v>63</v>
      </c>
      <c r="G36" s="122" t="s">
        <v>132</v>
      </c>
      <c r="H36" s="123"/>
      <c r="I36" s="124" t="s">
        <v>0</v>
      </c>
      <c r="J36" s="125"/>
      <c r="K36" s="126">
        <f>H36*J36</f>
        <v>0</v>
      </c>
      <c r="L36" s="127">
        <f>IF(D36="S",K36,"")</f>
      </c>
      <c r="M36" s="128">
        <f>IF(OR(D36="P",D36="U"),K36,"")</f>
        <v>0</v>
      </c>
      <c r="N36" s="128">
        <f>IF(D36="H",K36,"")</f>
      </c>
      <c r="O36" s="128">
        <f>IF(D36="V",K36,"")</f>
      </c>
      <c r="P36" s="129">
        <v>0</v>
      </c>
      <c r="Q36" s="129">
        <v>0</v>
      </c>
      <c r="R36" s="129">
        <v>0</v>
      </c>
      <c r="S36" s="125">
        <v>0</v>
      </c>
      <c r="T36" s="130">
        <v>21</v>
      </c>
      <c r="U36" s="131">
        <f>K36*(T36+100)/100</f>
        <v>0</v>
      </c>
      <c r="V36" s="132"/>
    </row>
    <row r="37" spans="1:22" ht="12.75" outlineLevel="1">
      <c r="A37" s="3"/>
      <c r="B37" s="106"/>
      <c r="C37" s="75" t="s">
        <v>15</v>
      </c>
      <c r="D37" s="76" t="s">
        <v>3</v>
      </c>
      <c r="E37" s="77"/>
      <c r="F37" s="77" t="s">
        <v>18</v>
      </c>
      <c r="G37" s="78" t="s">
        <v>122</v>
      </c>
      <c r="H37" s="77"/>
      <c r="I37" s="76"/>
      <c r="J37" s="77"/>
      <c r="K37" s="107">
        <f>SUBTOTAL(9,K38:K40)</f>
        <v>0</v>
      </c>
      <c r="L37" s="80">
        <f>SUBTOTAL(9,L38:L40)</f>
        <v>0</v>
      </c>
      <c r="M37" s="80">
        <f>SUBTOTAL(9,M38:M40)</f>
        <v>0</v>
      </c>
      <c r="N37" s="80">
        <f>SUBTOTAL(9,N38:N40)</f>
        <v>0</v>
      </c>
      <c r="O37" s="80">
        <f>SUBTOTAL(9,O38:O40)</f>
        <v>0</v>
      </c>
      <c r="P37" s="81">
        <f>SUMPRODUCT(P38:P40,$H38:$H40)</f>
        <v>0</v>
      </c>
      <c r="Q37" s="81">
        <f>SUMPRODUCT(Q38:Q40,$H38:$H40)</f>
        <v>0</v>
      </c>
      <c r="R37" s="81">
        <f>SUMPRODUCT(R38:R40,$H38:$H40)</f>
        <v>0</v>
      </c>
      <c r="S37" s="80">
        <f>SUMPRODUCT(S38:S40,$H38:$H40)</f>
        <v>0</v>
      </c>
      <c r="T37" s="108">
        <f>SUMPRODUCT(T38:T40,$K38:$K40)/100</f>
        <v>0</v>
      </c>
      <c r="U37" s="108">
        <f>K37+T37</f>
        <v>0</v>
      </c>
      <c r="V37" s="105"/>
    </row>
    <row r="38" spans="1:22" ht="12.75" outlineLevel="2">
      <c r="A38" s="3"/>
      <c r="B38" s="109"/>
      <c r="C38" s="110"/>
      <c r="D38" s="111"/>
      <c r="E38" s="112" t="s">
        <v>118</v>
      </c>
      <c r="F38" s="113"/>
      <c r="G38" s="114"/>
      <c r="H38" s="113"/>
      <c r="I38" s="111"/>
      <c r="J38" s="113"/>
      <c r="K38" s="115"/>
      <c r="L38" s="116"/>
      <c r="M38" s="116"/>
      <c r="N38" s="116"/>
      <c r="O38" s="116"/>
      <c r="P38" s="117"/>
      <c r="Q38" s="117"/>
      <c r="R38" s="117"/>
      <c r="S38" s="117"/>
      <c r="T38" s="118"/>
      <c r="U38" s="118"/>
      <c r="V38" s="105"/>
    </row>
    <row r="39" spans="1:22" ht="12.75" outlineLevel="2">
      <c r="A39" s="3"/>
      <c r="B39" s="105"/>
      <c r="C39" s="105"/>
      <c r="D39" s="119" t="s">
        <v>4</v>
      </c>
      <c r="E39" s="120">
        <v>1</v>
      </c>
      <c r="F39" s="121" t="s">
        <v>62</v>
      </c>
      <c r="G39" s="122" t="s">
        <v>130</v>
      </c>
      <c r="H39" s="123">
        <v>1</v>
      </c>
      <c r="I39" s="124" t="s">
        <v>42</v>
      </c>
      <c r="J39" s="125"/>
      <c r="K39" s="126">
        <f>H39*J39</f>
        <v>0</v>
      </c>
      <c r="L39" s="127">
        <f>IF(D39="S",K39,"")</f>
      </c>
      <c r="M39" s="128">
        <f>IF(OR(D39="P",D39="U"),K39,"")</f>
        <v>0</v>
      </c>
      <c r="N39" s="128">
        <f>IF(D39="H",K39,"")</f>
      </c>
      <c r="O39" s="128">
        <f>IF(D39="V",K39,"")</f>
      </c>
      <c r="P39" s="129">
        <v>0</v>
      </c>
      <c r="Q39" s="129">
        <v>0</v>
      </c>
      <c r="R39" s="129">
        <v>0</v>
      </c>
      <c r="S39" s="125">
        <v>0</v>
      </c>
      <c r="T39" s="130">
        <v>21</v>
      </c>
      <c r="U39" s="131">
        <f>K39*(T39+100)/100</f>
        <v>0</v>
      </c>
      <c r="V39" s="132"/>
    </row>
    <row r="40" spans="1:22" ht="12.75" outlineLevel="2">
      <c r="A40" s="3"/>
      <c r="B40" s="105"/>
      <c r="C40" s="105"/>
      <c r="D40" s="119" t="s">
        <v>4</v>
      </c>
      <c r="E40" s="120">
        <v>2</v>
      </c>
      <c r="F40" s="121" t="s">
        <v>49</v>
      </c>
      <c r="G40" s="122" t="s">
        <v>133</v>
      </c>
      <c r="H40" s="123">
        <v>1</v>
      </c>
      <c r="I40" s="124" t="s">
        <v>42</v>
      </c>
      <c r="J40" s="125"/>
      <c r="K40" s="126">
        <f>H40*J40</f>
        <v>0</v>
      </c>
      <c r="L40" s="127">
        <f>IF(D40="S",K40,"")</f>
      </c>
      <c r="M40" s="128">
        <f>IF(OR(D40="P",D40="U"),K40,"")</f>
        <v>0</v>
      </c>
      <c r="N40" s="128">
        <f>IF(D40="H",K40,"")</f>
      </c>
      <c r="O40" s="128">
        <f>IF(D40="V",K40,"")</f>
      </c>
      <c r="P40" s="129">
        <v>0</v>
      </c>
      <c r="Q40" s="129">
        <v>0</v>
      </c>
      <c r="R40" s="129">
        <v>0</v>
      </c>
      <c r="S40" s="125">
        <v>0</v>
      </c>
      <c r="T40" s="130">
        <v>21</v>
      </c>
      <c r="U40" s="131">
        <f>K40*(T40+100)/100</f>
        <v>0</v>
      </c>
      <c r="V40" s="132"/>
    </row>
  </sheetData>
  <mergeCells count="4">
    <mergeCell ref="D3:F3"/>
    <mergeCell ref="G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kovarik</cp:lastModifiedBy>
  <dcterms:created xsi:type="dcterms:W3CDTF">2017-04-21T06:44:40Z</dcterms:created>
  <dcterms:modified xsi:type="dcterms:W3CDTF">2017-04-21T06:44:40Z</dcterms:modified>
  <cp:category/>
  <cp:version/>
  <cp:contentType/>
  <cp:contentStatus/>
</cp:coreProperties>
</file>