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/>
  <mc:AlternateContent xmlns:mc="http://schemas.openxmlformats.org/markup-compatibility/2006">
    <mc:Choice Requires="x15">
      <x15ac:absPath xmlns:x15ac="http://schemas.microsoft.com/office/spreadsheetml/2010/11/ac" url="C:\Users\Miloš Drábek\Documents\03 - Propocty\1000_UDIMO\1136 - Oprava chodníku Krnov\"/>
    </mc:Choice>
  </mc:AlternateContent>
  <bookViews>
    <workbookView xWindow="0" yWindow="0" windowWidth="11496" windowHeight="11244" xr2:uid="{00000000-000D-0000-FFFF-FFFF00000000}"/>
  </bookViews>
  <sheets>
    <sheet name="Rekapitulace stavby" sheetId="1" r:id="rId1"/>
    <sheet name="0 - Ostatní a vedlejší ná..." sheetId="2" r:id="rId2"/>
    <sheet name="1 - Oprava chodníku" sheetId="3" r:id="rId3"/>
  </sheets>
  <definedNames>
    <definedName name="_xlnm._FilterDatabase" localSheetId="1" hidden="1">'0 - Ostatní a vedlejší ná...'!$C$77:$K$77</definedName>
    <definedName name="_xlnm._FilterDatabase" localSheetId="2" hidden="1">'1 - Oprava chodníku'!$C$82:$K$82</definedName>
    <definedName name="_xlnm.Print_Titles" localSheetId="1">'0 - Ostatní a vedlejší ná...'!$77:$77</definedName>
    <definedName name="_xlnm.Print_Titles" localSheetId="2">'1 - Oprava chodníku'!$82:$82</definedName>
    <definedName name="_xlnm.Print_Titles" localSheetId="0">'Rekapitulace stavby'!$49:$49</definedName>
    <definedName name="_xlnm.Print_Area" localSheetId="1">'0 - Ostatní a vedlejší ná...'!$C$4:$J$36,'0 - Ostatní a vedlejší ná...'!$C$42:$J$59,'0 - Ostatní a vedlejší ná...'!$C$65:$K$93</definedName>
    <definedName name="_xlnm.Print_Area" localSheetId="2">'1 - Oprava chodníku'!$C$4:$J$36,'1 - Oprava chodníku'!$C$42:$J$64,'1 - Oprava chodníku'!$C$70:$K$212</definedName>
    <definedName name="_xlnm.Print_Area" localSheetId="0">'Rekapitulace stavby'!$D$4:$AO$33,'Rekapitulace stavby'!$C$39:$AQ$54</definedName>
  </definedNames>
  <calcPr calcId="171027"/>
</workbook>
</file>

<file path=xl/calcChain.xml><?xml version="1.0" encoding="utf-8"?>
<calcChain xmlns="http://schemas.openxmlformats.org/spreadsheetml/2006/main">
  <c r="T211" i="3" l="1"/>
  <c r="R211" i="3"/>
  <c r="P174" i="3"/>
  <c r="R169" i="3"/>
  <c r="P169" i="3"/>
  <c r="T136" i="3"/>
  <c r="AY53" i="1"/>
  <c r="AX53" i="1"/>
  <c r="BI212" i="3"/>
  <c r="BH212" i="3"/>
  <c r="BG212" i="3"/>
  <c r="BF212" i="3"/>
  <c r="BE212" i="3"/>
  <c r="T212" i="3"/>
  <c r="R212" i="3"/>
  <c r="P212" i="3"/>
  <c r="P211" i="3" s="1"/>
  <c r="BK212" i="3"/>
  <c r="BK211" i="3" s="1"/>
  <c r="J211" i="3" s="1"/>
  <c r="J63" i="3" s="1"/>
  <c r="J212" i="3"/>
  <c r="BI208" i="3"/>
  <c r="BH208" i="3"/>
  <c r="BG208" i="3"/>
  <c r="BF208" i="3"/>
  <c r="T208" i="3"/>
  <c r="R208" i="3"/>
  <c r="P208" i="3"/>
  <c r="BK208" i="3"/>
  <c r="J208" i="3"/>
  <c r="BE208" i="3" s="1"/>
  <c r="BI204" i="3"/>
  <c r="BH204" i="3"/>
  <c r="BG204" i="3"/>
  <c r="BF204" i="3"/>
  <c r="BE204" i="3"/>
  <c r="T204" i="3"/>
  <c r="R204" i="3"/>
  <c r="P204" i="3"/>
  <c r="BK204" i="3"/>
  <c r="J204" i="3"/>
  <c r="BI200" i="3"/>
  <c r="BH200" i="3"/>
  <c r="BG200" i="3"/>
  <c r="BF200" i="3"/>
  <c r="T200" i="3"/>
  <c r="R200" i="3"/>
  <c r="P200" i="3"/>
  <c r="BK200" i="3"/>
  <c r="J200" i="3"/>
  <c r="BE200" i="3" s="1"/>
  <c r="BI197" i="3"/>
  <c r="BH197" i="3"/>
  <c r="BG197" i="3"/>
  <c r="BF197" i="3"/>
  <c r="BE197" i="3"/>
  <c r="T197" i="3"/>
  <c r="R197" i="3"/>
  <c r="P197" i="3"/>
  <c r="BK197" i="3"/>
  <c r="J197" i="3"/>
  <c r="BI193" i="3"/>
  <c r="BH193" i="3"/>
  <c r="BG193" i="3"/>
  <c r="BF193" i="3"/>
  <c r="T193" i="3"/>
  <c r="R193" i="3"/>
  <c r="P193" i="3"/>
  <c r="BK193" i="3"/>
  <c r="J193" i="3"/>
  <c r="BE193" i="3" s="1"/>
  <c r="BI190" i="3"/>
  <c r="BH190" i="3"/>
  <c r="BG190" i="3"/>
  <c r="BF190" i="3"/>
  <c r="BE190" i="3"/>
  <c r="T190" i="3"/>
  <c r="R190" i="3"/>
  <c r="P190" i="3"/>
  <c r="BK190" i="3"/>
  <c r="J190" i="3"/>
  <c r="BI186" i="3"/>
  <c r="BH186" i="3"/>
  <c r="BG186" i="3"/>
  <c r="BF186" i="3"/>
  <c r="T186" i="3"/>
  <c r="T182" i="3" s="1"/>
  <c r="R186" i="3"/>
  <c r="P186" i="3"/>
  <c r="BK186" i="3"/>
  <c r="J186" i="3"/>
  <c r="BE186" i="3" s="1"/>
  <c r="BI183" i="3"/>
  <c r="BH183" i="3"/>
  <c r="BG183" i="3"/>
  <c r="BF183" i="3"/>
  <c r="BE183" i="3"/>
  <c r="T183" i="3"/>
  <c r="R183" i="3"/>
  <c r="R182" i="3" s="1"/>
  <c r="P183" i="3"/>
  <c r="P182" i="3" s="1"/>
  <c r="BK183" i="3"/>
  <c r="BK182" i="3" s="1"/>
  <c r="J182" i="3" s="1"/>
  <c r="J62" i="3" s="1"/>
  <c r="J183" i="3"/>
  <c r="BI179" i="3"/>
  <c r="BH179" i="3"/>
  <c r="BG179" i="3"/>
  <c r="BF179" i="3"/>
  <c r="BE179" i="3"/>
  <c r="T179" i="3"/>
  <c r="R179" i="3"/>
  <c r="P179" i="3"/>
  <c r="BK179" i="3"/>
  <c r="J179" i="3"/>
  <c r="BI178" i="3"/>
  <c r="BH178" i="3"/>
  <c r="BG178" i="3"/>
  <c r="BF178" i="3"/>
  <c r="T178" i="3"/>
  <c r="R178" i="3"/>
  <c r="P178" i="3"/>
  <c r="BK178" i="3"/>
  <c r="J178" i="3"/>
  <c r="BE178" i="3" s="1"/>
  <c r="BI175" i="3"/>
  <c r="BH175" i="3"/>
  <c r="BG175" i="3"/>
  <c r="BF175" i="3"/>
  <c r="BE175" i="3"/>
  <c r="T175" i="3"/>
  <c r="T174" i="3" s="1"/>
  <c r="R175" i="3"/>
  <c r="R174" i="3" s="1"/>
  <c r="P175" i="3"/>
  <c r="BK175" i="3"/>
  <c r="BK174" i="3" s="1"/>
  <c r="J174" i="3" s="1"/>
  <c r="J61" i="3" s="1"/>
  <c r="J175" i="3"/>
  <c r="BI170" i="3"/>
  <c r="BH170" i="3"/>
  <c r="BG170" i="3"/>
  <c r="BF170" i="3"/>
  <c r="T170" i="3"/>
  <c r="T169" i="3" s="1"/>
  <c r="R170" i="3"/>
  <c r="P170" i="3"/>
  <c r="BK170" i="3"/>
  <c r="BK169" i="3" s="1"/>
  <c r="J169" i="3" s="1"/>
  <c r="J60" i="3" s="1"/>
  <c r="J170" i="3"/>
  <c r="BE170" i="3" s="1"/>
  <c r="BI168" i="3"/>
  <c r="BH168" i="3"/>
  <c r="BG168" i="3"/>
  <c r="BF168" i="3"/>
  <c r="T168" i="3"/>
  <c r="R168" i="3"/>
  <c r="P168" i="3"/>
  <c r="BK168" i="3"/>
  <c r="J168" i="3"/>
  <c r="BE168" i="3" s="1"/>
  <c r="BI165" i="3"/>
  <c r="BH165" i="3"/>
  <c r="BG165" i="3"/>
  <c r="BF165" i="3"/>
  <c r="BE165" i="3"/>
  <c r="T165" i="3"/>
  <c r="R165" i="3"/>
  <c r="P165" i="3"/>
  <c r="BK165" i="3"/>
  <c r="J165" i="3"/>
  <c r="BI162" i="3"/>
  <c r="BH162" i="3"/>
  <c r="BG162" i="3"/>
  <c r="BF162" i="3"/>
  <c r="T162" i="3"/>
  <c r="R162" i="3"/>
  <c r="P162" i="3"/>
  <c r="BK162" i="3"/>
  <c r="J162" i="3"/>
  <c r="BE162" i="3" s="1"/>
  <c r="BI158" i="3"/>
  <c r="BH158" i="3"/>
  <c r="BG158" i="3"/>
  <c r="BF158" i="3"/>
  <c r="BE158" i="3"/>
  <c r="T158" i="3"/>
  <c r="R158" i="3"/>
  <c r="P158" i="3"/>
  <c r="BK158" i="3"/>
  <c r="J158" i="3"/>
  <c r="BI155" i="3"/>
  <c r="BH155" i="3"/>
  <c r="BG155" i="3"/>
  <c r="BF155" i="3"/>
  <c r="BE155" i="3"/>
  <c r="T155" i="3"/>
  <c r="R155" i="3"/>
  <c r="P155" i="3"/>
  <c r="BK155" i="3"/>
  <c r="J155" i="3"/>
  <c r="BI152" i="3"/>
  <c r="BH152" i="3"/>
  <c r="BG152" i="3"/>
  <c r="BF152" i="3"/>
  <c r="BE152" i="3"/>
  <c r="T152" i="3"/>
  <c r="R152" i="3"/>
  <c r="P152" i="3"/>
  <c r="BK152" i="3"/>
  <c r="J152" i="3"/>
  <c r="BI148" i="3"/>
  <c r="BH148" i="3"/>
  <c r="BG148" i="3"/>
  <c r="BF148" i="3"/>
  <c r="BE148" i="3"/>
  <c r="T148" i="3"/>
  <c r="R148" i="3"/>
  <c r="P148" i="3"/>
  <c r="BK148" i="3"/>
  <c r="J148" i="3"/>
  <c r="BI143" i="3"/>
  <c r="BH143" i="3"/>
  <c r="BG143" i="3"/>
  <c r="BF143" i="3"/>
  <c r="BE143" i="3"/>
  <c r="T143" i="3"/>
  <c r="R143" i="3"/>
  <c r="P143" i="3"/>
  <c r="BK143" i="3"/>
  <c r="J143" i="3"/>
  <c r="BI140" i="3"/>
  <c r="BH140" i="3"/>
  <c r="BG140" i="3"/>
  <c r="BF140" i="3"/>
  <c r="BE140" i="3"/>
  <c r="T140" i="3"/>
  <c r="R140" i="3"/>
  <c r="R136" i="3" s="1"/>
  <c r="P140" i="3"/>
  <c r="BK140" i="3"/>
  <c r="J140" i="3"/>
  <c r="BI137" i="3"/>
  <c r="BH137" i="3"/>
  <c r="BG137" i="3"/>
  <c r="BF137" i="3"/>
  <c r="BE137" i="3"/>
  <c r="T137" i="3"/>
  <c r="R137" i="3"/>
  <c r="P137" i="3"/>
  <c r="P136" i="3" s="1"/>
  <c r="BK137" i="3"/>
  <c r="BK136" i="3" s="1"/>
  <c r="J136" i="3" s="1"/>
  <c r="J59" i="3" s="1"/>
  <c r="J137" i="3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BE134" i="3"/>
  <c r="T134" i="3"/>
  <c r="R134" i="3"/>
  <c r="P134" i="3"/>
  <c r="BK134" i="3"/>
  <c r="J134" i="3"/>
  <c r="BI133" i="3"/>
  <c r="BH133" i="3"/>
  <c r="BG133" i="3"/>
  <c r="BF133" i="3"/>
  <c r="T133" i="3"/>
  <c r="R133" i="3"/>
  <c r="P133" i="3"/>
  <c r="BK133" i="3"/>
  <c r="J133" i="3"/>
  <c r="BE133" i="3" s="1"/>
  <c r="BI129" i="3"/>
  <c r="BH129" i="3"/>
  <c r="BG129" i="3"/>
  <c r="BF129" i="3"/>
  <c r="BE129" i="3"/>
  <c r="T129" i="3"/>
  <c r="R129" i="3"/>
  <c r="P129" i="3"/>
  <c r="BK129" i="3"/>
  <c r="J129" i="3"/>
  <c r="BI126" i="3"/>
  <c r="BH126" i="3"/>
  <c r="BG126" i="3"/>
  <c r="BF126" i="3"/>
  <c r="T126" i="3"/>
  <c r="R126" i="3"/>
  <c r="P126" i="3"/>
  <c r="BK126" i="3"/>
  <c r="J126" i="3"/>
  <c r="BE126" i="3" s="1"/>
  <c r="BI123" i="3"/>
  <c r="BH123" i="3"/>
  <c r="BG123" i="3"/>
  <c r="BF123" i="3"/>
  <c r="BE123" i="3"/>
  <c r="T123" i="3"/>
  <c r="R123" i="3"/>
  <c r="P123" i="3"/>
  <c r="BK123" i="3"/>
  <c r="J123" i="3"/>
  <c r="BI120" i="3"/>
  <c r="BH120" i="3"/>
  <c r="BG120" i="3"/>
  <c r="BF120" i="3"/>
  <c r="T120" i="3"/>
  <c r="R120" i="3"/>
  <c r="P120" i="3"/>
  <c r="BK120" i="3"/>
  <c r="J120" i="3"/>
  <c r="BE120" i="3" s="1"/>
  <c r="BI117" i="3"/>
  <c r="BH117" i="3"/>
  <c r="BG117" i="3"/>
  <c r="BF117" i="3"/>
  <c r="BE117" i="3"/>
  <c r="T117" i="3"/>
  <c r="R117" i="3"/>
  <c r="P117" i="3"/>
  <c r="BK117" i="3"/>
  <c r="J117" i="3"/>
  <c r="BI114" i="3"/>
  <c r="BH114" i="3"/>
  <c r="BG114" i="3"/>
  <c r="BF114" i="3"/>
  <c r="T114" i="3"/>
  <c r="R114" i="3"/>
  <c r="P114" i="3"/>
  <c r="BK114" i="3"/>
  <c r="J114" i="3"/>
  <c r="BE114" i="3" s="1"/>
  <c r="BI111" i="3"/>
  <c r="BH111" i="3"/>
  <c r="BG111" i="3"/>
  <c r="BF111" i="3"/>
  <c r="BE111" i="3"/>
  <c r="T111" i="3"/>
  <c r="R111" i="3"/>
  <c r="P111" i="3"/>
  <c r="BK111" i="3"/>
  <c r="J111" i="3"/>
  <c r="BI108" i="3"/>
  <c r="BH108" i="3"/>
  <c r="BG108" i="3"/>
  <c r="BF108" i="3"/>
  <c r="T108" i="3"/>
  <c r="R108" i="3"/>
  <c r="P108" i="3"/>
  <c r="BK108" i="3"/>
  <c r="J108" i="3"/>
  <c r="BE108" i="3" s="1"/>
  <c r="BI104" i="3"/>
  <c r="BH104" i="3"/>
  <c r="BG104" i="3"/>
  <c r="BF104" i="3"/>
  <c r="BE104" i="3"/>
  <c r="T104" i="3"/>
  <c r="R104" i="3"/>
  <c r="P104" i="3"/>
  <c r="BK104" i="3"/>
  <c r="J104" i="3"/>
  <c r="BI101" i="3"/>
  <c r="BH101" i="3"/>
  <c r="BG101" i="3"/>
  <c r="BF101" i="3"/>
  <c r="T101" i="3"/>
  <c r="R101" i="3"/>
  <c r="P101" i="3"/>
  <c r="BK101" i="3"/>
  <c r="J101" i="3"/>
  <c r="BE101" i="3" s="1"/>
  <c r="BI98" i="3"/>
  <c r="BH98" i="3"/>
  <c r="BG98" i="3"/>
  <c r="BF98" i="3"/>
  <c r="BE98" i="3"/>
  <c r="T98" i="3"/>
  <c r="R98" i="3"/>
  <c r="P98" i="3"/>
  <c r="BK98" i="3"/>
  <c r="J98" i="3"/>
  <c r="BI95" i="3"/>
  <c r="BH95" i="3"/>
  <c r="BG95" i="3"/>
  <c r="BF95" i="3"/>
  <c r="T95" i="3"/>
  <c r="R95" i="3"/>
  <c r="P95" i="3"/>
  <c r="BK95" i="3"/>
  <c r="J95" i="3"/>
  <c r="BE95" i="3" s="1"/>
  <c r="BI92" i="3"/>
  <c r="BH92" i="3"/>
  <c r="BG92" i="3"/>
  <c r="BF92" i="3"/>
  <c r="BE92" i="3"/>
  <c r="T92" i="3"/>
  <c r="R92" i="3"/>
  <c r="P92" i="3"/>
  <c r="BK92" i="3"/>
  <c r="J92" i="3"/>
  <c r="BI89" i="3"/>
  <c r="BH89" i="3"/>
  <c r="BG89" i="3"/>
  <c r="BF89" i="3"/>
  <c r="T89" i="3"/>
  <c r="R89" i="3"/>
  <c r="P89" i="3"/>
  <c r="BK89" i="3"/>
  <c r="J89" i="3"/>
  <c r="BE89" i="3" s="1"/>
  <c r="BI86" i="3"/>
  <c r="F34" i="3" s="1"/>
  <c r="BD53" i="1" s="1"/>
  <c r="BH86" i="3"/>
  <c r="F33" i="3" s="1"/>
  <c r="BC53" i="1" s="1"/>
  <c r="BG86" i="3"/>
  <c r="F32" i="3" s="1"/>
  <c r="BB53" i="1" s="1"/>
  <c r="BF86" i="3"/>
  <c r="F31" i="3" s="1"/>
  <c r="BA53" i="1" s="1"/>
  <c r="BE86" i="3"/>
  <c r="T86" i="3"/>
  <c r="T85" i="3" s="1"/>
  <c r="R86" i="3"/>
  <c r="R85" i="3" s="1"/>
  <c r="P86" i="3"/>
  <c r="P85" i="3" s="1"/>
  <c r="BK86" i="3"/>
  <c r="BK85" i="3" s="1"/>
  <c r="J86" i="3"/>
  <c r="J79" i="3"/>
  <c r="F79" i="3"/>
  <c r="J77" i="3"/>
  <c r="F77" i="3"/>
  <c r="E75" i="3"/>
  <c r="F52" i="3"/>
  <c r="J51" i="3"/>
  <c r="F51" i="3"/>
  <c r="F49" i="3"/>
  <c r="E47" i="3"/>
  <c r="J18" i="3"/>
  <c r="E18" i="3"/>
  <c r="F80" i="3" s="1"/>
  <c r="J17" i="3"/>
  <c r="J12" i="3"/>
  <c r="J49" i="3" s="1"/>
  <c r="E7" i="3"/>
  <c r="E45" i="3" s="1"/>
  <c r="AY52" i="1"/>
  <c r="AX52" i="1"/>
  <c r="BI92" i="2"/>
  <c r="BH92" i="2"/>
  <c r="BG92" i="2"/>
  <c r="BF92" i="2"/>
  <c r="BE92" i="2"/>
  <c r="T92" i="2"/>
  <c r="T90" i="2" s="1"/>
  <c r="R92" i="2"/>
  <c r="P92" i="2"/>
  <c r="BK92" i="2"/>
  <c r="BK90" i="2" s="1"/>
  <c r="J90" i="2" s="1"/>
  <c r="J58" i="2" s="1"/>
  <c r="J92" i="2"/>
  <c r="BI91" i="2"/>
  <c r="BH91" i="2"/>
  <c r="BG91" i="2"/>
  <c r="BF91" i="2"/>
  <c r="BE91" i="2"/>
  <c r="T91" i="2"/>
  <c r="R91" i="2"/>
  <c r="R90" i="2" s="1"/>
  <c r="P91" i="2"/>
  <c r="P90" i="2" s="1"/>
  <c r="BK91" i="2"/>
  <c r="J91" i="2"/>
  <c r="BI88" i="2"/>
  <c r="BH88" i="2"/>
  <c r="BG88" i="2"/>
  <c r="BF88" i="2"/>
  <c r="BE88" i="2"/>
  <c r="T88" i="2"/>
  <c r="R88" i="2"/>
  <c r="P88" i="2"/>
  <c r="BK88" i="2"/>
  <c r="J88" i="2"/>
  <c r="BI86" i="2"/>
  <c r="BH86" i="2"/>
  <c r="BG86" i="2"/>
  <c r="BF86" i="2"/>
  <c r="T86" i="2"/>
  <c r="R86" i="2"/>
  <c r="P86" i="2"/>
  <c r="BK86" i="2"/>
  <c r="J86" i="2"/>
  <c r="BE86" i="2" s="1"/>
  <c r="BI84" i="2"/>
  <c r="BH84" i="2"/>
  <c r="BG84" i="2"/>
  <c r="BF84" i="2"/>
  <c r="BE84" i="2"/>
  <c r="T84" i="2"/>
  <c r="R84" i="2"/>
  <c r="P84" i="2"/>
  <c r="BK84" i="2"/>
  <c r="J84" i="2"/>
  <c r="BI82" i="2"/>
  <c r="BH82" i="2"/>
  <c r="BG82" i="2"/>
  <c r="BF82" i="2"/>
  <c r="T82" i="2"/>
  <c r="R82" i="2"/>
  <c r="P82" i="2"/>
  <c r="BK82" i="2"/>
  <c r="J82" i="2"/>
  <c r="BE82" i="2" s="1"/>
  <c r="BI80" i="2"/>
  <c r="F34" i="2" s="1"/>
  <c r="BD52" i="1" s="1"/>
  <c r="BH80" i="2"/>
  <c r="F33" i="2" s="1"/>
  <c r="BC52" i="1" s="1"/>
  <c r="BC51" i="1" s="1"/>
  <c r="BG80" i="2"/>
  <c r="F32" i="2" s="1"/>
  <c r="BB52" i="1" s="1"/>
  <c r="BB51" i="1" s="1"/>
  <c r="BF80" i="2"/>
  <c r="F31" i="2" s="1"/>
  <c r="BA52" i="1" s="1"/>
  <c r="BA51" i="1" s="1"/>
  <c r="BE80" i="2"/>
  <c r="T80" i="2"/>
  <c r="T79" i="2" s="1"/>
  <c r="R80" i="2"/>
  <c r="R79" i="2" s="1"/>
  <c r="R78" i="2" s="1"/>
  <c r="P80" i="2"/>
  <c r="P79" i="2" s="1"/>
  <c r="P78" i="2" s="1"/>
  <c r="AU52" i="1" s="1"/>
  <c r="BK80" i="2"/>
  <c r="BK79" i="2" s="1"/>
  <c r="J80" i="2"/>
  <c r="J74" i="2"/>
  <c r="F74" i="2"/>
  <c r="F72" i="2"/>
  <c r="E70" i="2"/>
  <c r="J51" i="2"/>
  <c r="F51" i="2"/>
  <c r="F49" i="2"/>
  <c r="E47" i="2"/>
  <c r="E45" i="2"/>
  <c r="J18" i="2"/>
  <c r="E18" i="2"/>
  <c r="F52" i="2" s="1"/>
  <c r="J17" i="2"/>
  <c r="J12" i="2"/>
  <c r="J49" i="2" s="1"/>
  <c r="E7" i="2"/>
  <c r="E68" i="2" s="1"/>
  <c r="AS51" i="1"/>
  <c r="L47" i="1"/>
  <c r="AM46" i="1"/>
  <c r="L46" i="1"/>
  <c r="AM44" i="1"/>
  <c r="L44" i="1"/>
  <c r="L42" i="1"/>
  <c r="L41" i="1"/>
  <c r="P84" i="3" l="1"/>
  <c r="P83" i="3" s="1"/>
  <c r="AU53" i="1" s="1"/>
  <c r="AU51" i="1" s="1"/>
  <c r="BK84" i="3"/>
  <c r="J85" i="3"/>
  <c r="J58" i="3" s="1"/>
  <c r="W28" i="1"/>
  <c r="AX51" i="1"/>
  <c r="T78" i="2"/>
  <c r="W29" i="1"/>
  <c r="AY51" i="1"/>
  <c r="R84" i="3"/>
  <c r="R83" i="3" s="1"/>
  <c r="W27" i="1"/>
  <c r="AW51" i="1"/>
  <c r="AK27" i="1" s="1"/>
  <c r="J30" i="3"/>
  <c r="AV53" i="1" s="1"/>
  <c r="J79" i="2"/>
  <c r="J57" i="2" s="1"/>
  <c r="BK78" i="2"/>
  <c r="J78" i="2" s="1"/>
  <c r="J30" i="2"/>
  <c r="AV52" i="1" s="1"/>
  <c r="BD51" i="1"/>
  <c r="W30" i="1" s="1"/>
  <c r="T84" i="3"/>
  <c r="T83" i="3" s="1"/>
  <c r="F75" i="2"/>
  <c r="J31" i="3"/>
  <c r="AW53" i="1" s="1"/>
  <c r="J72" i="2"/>
  <c r="F30" i="2"/>
  <c r="AZ52" i="1" s="1"/>
  <c r="E73" i="3"/>
  <c r="F30" i="3"/>
  <c r="AZ53" i="1" s="1"/>
  <c r="J31" i="2"/>
  <c r="AW52" i="1" s="1"/>
  <c r="AT52" i="1" l="1"/>
  <c r="J27" i="2"/>
  <c r="J56" i="2"/>
  <c r="J84" i="3"/>
  <c r="J57" i="3" s="1"/>
  <c r="BK83" i="3"/>
  <c r="J83" i="3" s="1"/>
  <c r="AZ51" i="1"/>
  <c r="AT53" i="1"/>
  <c r="W26" i="1" l="1"/>
  <c r="AV51" i="1"/>
  <c r="J27" i="3"/>
  <c r="J56" i="3"/>
  <c r="AG52" i="1"/>
  <c r="J36" i="2"/>
  <c r="AG53" i="1" l="1"/>
  <c r="AN53" i="1" s="1"/>
  <c r="J36" i="3"/>
  <c r="AK26" i="1"/>
  <c r="AT51" i="1"/>
  <c r="AN52" i="1"/>
  <c r="AG51" i="1"/>
  <c r="AN51" i="1" l="1"/>
  <c r="AK23" i="1"/>
  <c r="AK32" i="1" s="1"/>
</calcChain>
</file>

<file path=xl/sharedStrings.xml><?xml version="1.0" encoding="utf-8"?>
<sst xmlns="http://schemas.openxmlformats.org/spreadsheetml/2006/main" count="1864" uniqueCount="390">
  <si>
    <t>Export VZ</t>
  </si>
  <si>
    <t>List obsahuje:</t>
  </si>
  <si>
    <t>3.0</t>
  </si>
  <si>
    <t>ZAMOK</t>
  </si>
  <si>
    <t>False</t>
  </si>
  <si>
    <t>{dbcf0d09-58b3-4245-ae80-0bb7b13ac606}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</si>
  <si>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</si>
  <si>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</si>
  <si>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</si>
  <si>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</si>
  <si>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</si>
  <si>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</si>
  <si>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</si>
  <si>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</si>
  <si>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1136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</si>
  <si>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</si>
  <si>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</si>
  <si>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chodníku na ul. Partyzánů v úseku ul. Mahenova po ul. Dolní v Krnově</t>
  </si>
  <si>
    <t>0,1</t>
  </si>
  <si>
    <t>KSO:</t>
  </si>
  <si>
    <t/>
  </si>
  <si>
    <t>CC-CZ:</t>
  </si>
  <si>
    <t>1</t>
  </si>
  <si>
    <t>Místo:</t>
  </si>
  <si>
    <t>Krnov</t>
  </si>
  <si>
    <t>Datum:</t>
  </si>
  <si>
    <t>22. 8. 2017</t>
  </si>
  <si>
    <t>10</t>
  </si>
  <si>
    <t>100</t>
  </si>
  <si>
    <t>Zadavatel:</t>
  </si>
  <si>
    <t>IČ:</t>
  </si>
  <si>
    <t>00296139</t>
  </si>
  <si>
    <t>Město Krnov</t>
  </si>
  <si>
    <t>DIČ:</t>
  </si>
  <si>
    <t>CZ00296139</t>
  </si>
  <si>
    <t>Uchazeč:</t>
  </si>
  <si>
    <t>Vyplň údaj</t>
  </si>
  <si>
    <t>Projektant:</t>
  </si>
  <si>
    <t>25893076</t>
  </si>
  <si>
    <t>True</t>
  </si>
  <si>
    <t>UDI MORAVA s.r.o.</t>
  </si>
  <si>
    <t>CZ25893076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</si>
  <si>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</si>
  <si>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</si>
  <si>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</si>
  <si>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</si>
  <si>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</si>
  <si>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</si>
  <si>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</si>
  <si>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</si>
  <si>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</si>
  <si>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</si>
  <si>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</si>
  <si>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</si>
  <si>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</si>
  <si>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</si>
  <si>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</si>
  <si>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</si>
  <si>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</si>
  <si>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</si>
  <si>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</si>
  <si>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</si>
  <si>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</si>
  <si>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</si>
  <si>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</si>
  <si>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</si>
  <si>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</si>
  <si>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</si>
  <si>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</si>
  <si>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</si>
  <si>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</si>
  <si>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</si>
  <si>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</si>
  <si>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</si>
  <si>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</si>
  <si>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</si>
  <si>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</si>
  <si>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</si>
  <si>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</si>
  <si>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</si>
  <si>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</si>
  <si>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Ostatní a vedlejší náklady</t>
  </si>
  <si>
    <t>STA</t>
  </si>
  <si>
    <t>{d1244fc7-a34c-4e85-bf38-56eeb3cd0700}</t>
  </si>
  <si>
    <t>2</t>
  </si>
  <si>
    <t>Oprava chodníku</t>
  </si>
  <si>
    <t>{4f8d6180-11be-4bb1-a94f-0a297a311b53}</t>
  </si>
  <si>
    <t>Zpět na list:</t>
  </si>
  <si>
    <t>KRYCÍ LIST SOUPISU</t>
  </si>
  <si>
    <t>Objekt:</t>
  </si>
  <si>
    <t>0 - Ostatní a vedlejší náklady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</si>
  <si>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</si>
  <si>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</si>
  <si>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</si>
  <si>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</si>
  <si>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</si>
  <si>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</si>
  <si>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</si>
  <si>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</si>
  <si>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</si>
  <si>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</si>
  <si>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</si>
  <si>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</si>
  <si>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</si>
  <si>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</si>
  <si>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</si>
  <si>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</si>
  <si>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</si>
  <si>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</si>
  <si>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</si>
  <si>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</si>
  <si>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</si>
  <si>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</si>
  <si>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</si>
  <si>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</si>
  <si>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</si>
  <si>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K</t>
  </si>
  <si>
    <t>012103000</t>
  </si>
  <si>
    <t>Geodetické práce před výstavbou</t>
  </si>
  <si>
    <t>kč</t>
  </si>
  <si>
    <t>CS ÚRS 2016 01</t>
  </si>
  <si>
    <t>1024</t>
  </si>
  <si>
    <t>-1022162875</t>
  </si>
  <si>
    <t>P</t>
  </si>
  <si>
    <t>Poznámka k položce:
vytyčení stávajících inženýrských sítí</t>
  </si>
  <si>
    <t>012303000</t>
  </si>
  <si>
    <t>Geodetické práce po výstavbě</t>
  </si>
  <si>
    <t>160891259</t>
  </si>
  <si>
    <t>Poznámka k položce:
zaměření skutečného provedení stavby na podkladě KN</t>
  </si>
  <si>
    <t>3</t>
  </si>
  <si>
    <t>013254000</t>
  </si>
  <si>
    <t>Dokumentace skutečného provedení stavby</t>
  </si>
  <si>
    <t>-1053276470</t>
  </si>
  <si>
    <t>Poznámka k položce:
Dokumentace pro kolaudaci a závěrečná zpráva</t>
  </si>
  <si>
    <t>079002000</t>
  </si>
  <si>
    <t>Ostatní provozní vlivy - zajištění bezpečnosti chodců</t>
  </si>
  <si>
    <t>soub</t>
  </si>
  <si>
    <t>-719229561</t>
  </si>
  <si>
    <t>Poznámka k položce:
náklady související s usměrněním provozu chodců - výstražné ohraničující pásky, zábrany, přenosná dočasná zábradlí, výstražné cedulky BOZP - osazení, odstranění a údržba(výměna) po celou dobu stavby.</t>
  </si>
  <si>
    <t>5</t>
  </si>
  <si>
    <t>R</t>
  </si>
  <si>
    <t>Provizorní dopravní značení</t>
  </si>
  <si>
    <t>Kč</t>
  </si>
  <si>
    <t>vlastní</t>
  </si>
  <si>
    <t>-826651789</t>
  </si>
  <si>
    <t>Poznámka k položce:
Zajištění projednání, povolení a vydání Stanovení DDZ si zajistí dodavatel stavby.</t>
  </si>
  <si>
    <t>VRN</t>
  </si>
  <si>
    <t>Vedlejší rozpočtové náklady</t>
  </si>
  <si>
    <t>6</t>
  </si>
  <si>
    <t>032103000</t>
  </si>
  <si>
    <t>Náklady na stavební buňky - zžízení a provoz zařízení staveniště po dobu stavby</t>
  </si>
  <si>
    <t>1116091590</t>
  </si>
  <si>
    <t>7</t>
  </si>
  <si>
    <t>039103000</t>
  </si>
  <si>
    <t>Rozebrání, bourání a odvoz zařízení staveniště</t>
  </si>
  <si>
    <t>-1880271478</t>
  </si>
  <si>
    <t>Poznámka k položce:
Rozebrání ZS, odvoz a úprava ploch</t>
  </si>
  <si>
    <t>1 - Oprava chodníku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</si>
  <si>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</si>
  <si>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</si>
  <si>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</si>
  <si>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</si>
  <si>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</si>
  <si>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</si>
  <si>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</si>
  <si>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</si>
  <si>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</si>
  <si>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</si>
  <si>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113106123</t>
  </si>
  <si>
    <t>Rozebrání dlažeb komunikací pro pěší ze zámkových dlaždic</t>
  </si>
  <si>
    <t>m2</t>
  </si>
  <si>
    <t>24497465</t>
  </si>
  <si>
    <t>VV</t>
  </si>
  <si>
    <t>"rozebrání pro signální pás k chystané stavbě opravy chodníku a autobusové zastávky =" 2,0</t>
  </si>
  <si>
    <t>Součet</t>
  </si>
  <si>
    <t>113107221</t>
  </si>
  <si>
    <t>Odstranění podkladu pl přes 200 m2 z kameniva drceného tl 100 mm</t>
  </si>
  <si>
    <t>-2022883468</t>
  </si>
  <si>
    <t>"odstranění podkladní vrstvy chodníku =" 426,0</t>
  </si>
  <si>
    <t>113107231</t>
  </si>
  <si>
    <t>Odstranění podkladu pl přes 200 m2 z betonu prostého tl 150 mm</t>
  </si>
  <si>
    <t>676901267</t>
  </si>
  <si>
    <t>"vybourání stávajícího betonového chodníku =" 426,0</t>
  </si>
  <si>
    <t>113202111</t>
  </si>
  <si>
    <t>Vytrhání obrub krajníků obrubníků stojatých</t>
  </si>
  <si>
    <t>m</t>
  </si>
  <si>
    <t>-1489145662</t>
  </si>
  <si>
    <t>"vytrhání stávajících obrub chodníkových =" 426,0</t>
  </si>
  <si>
    <t>121101101</t>
  </si>
  <si>
    <t>Sejmutí ornice s přemístěním na vzdálenost do 50 m</t>
  </si>
  <si>
    <t>m3</t>
  </si>
  <si>
    <t>1000159103</t>
  </si>
  <si>
    <t>"odstranění humózní vrstvy z travnatých ploch podél obrub, ponechání v hrázce na místě =" 230,0 * 0,15</t>
  </si>
  <si>
    <t>122302201</t>
  </si>
  <si>
    <t>Odkopávky a prokopávky nezapažené pro silnice objemu do 100 m3 v hornině tř. 4</t>
  </si>
  <si>
    <t>-812286638</t>
  </si>
  <si>
    <t>"odtěžení zeminy pro pokládku chodníkových obrub =" 230 * 0,5 * 2 * 0,25</t>
  </si>
  <si>
    <t>162401102</t>
  </si>
  <si>
    <t>Vodorovné přemístění do 2000 m výkopku/sypaniny z horniny tř. 1 až 4</t>
  </si>
  <si>
    <t>-1948869718</t>
  </si>
  <si>
    <t>"odvoz zeminy pro zpětné zásypy za obrubou na mezideponii =" 25,0</t>
  </si>
  <si>
    <t>"dovoz zeminy pro zpětné zásypy za obrubou z mezideponie =" 25,0</t>
  </si>
  <si>
    <t>8</t>
  </si>
  <si>
    <t>162601102</t>
  </si>
  <si>
    <t>Vodorovné přemístění do 5000 m výkopku/sypaniny z horniny tř. 1 až 4</t>
  </si>
  <si>
    <t>844945708</t>
  </si>
  <si>
    <t>"odvoz výkopku na skládku =" 57,5 - 25,0</t>
  </si>
  <si>
    <t>9</t>
  </si>
  <si>
    <t>167101101</t>
  </si>
  <si>
    <t>Nakládání výkopku z hornin tř. 1 až 4 do 100 m3</t>
  </si>
  <si>
    <t>-1614896490</t>
  </si>
  <si>
    <t>"naložení zeminy na mezideponii pro zpětné zásypy =" 25,0</t>
  </si>
  <si>
    <t>171201211</t>
  </si>
  <si>
    <t>Poplatek za uložení odpadu ze sypaniny na skládce (skládkovné)</t>
  </si>
  <si>
    <t>t</t>
  </si>
  <si>
    <t>564563200</t>
  </si>
  <si>
    <t>"výpočet =" 1,65 * 32,5</t>
  </si>
  <si>
    <t>11</t>
  </si>
  <si>
    <t>174101101</t>
  </si>
  <si>
    <t>Zásyp jam, šachet rýh nebo kolem objektů sypaninou se zhutněním</t>
  </si>
  <si>
    <t>-428317319</t>
  </si>
  <si>
    <t>"zpětný zásyp (zeminou z výkopu) kolem chodníkových obrub =" 250,0 * 0,10</t>
  </si>
  <si>
    <t>12</t>
  </si>
  <si>
    <t>181301102</t>
  </si>
  <si>
    <t>Rozprostření ornice tl vrstvy do 150 mm pl do 500 m2 v rovině nebo ve svahu do 1:5</t>
  </si>
  <si>
    <t>-1950863814</t>
  </si>
  <si>
    <t>"nezpevněné plochy po osazení chodníkových obrub, materiál z hrázek ponechaných na místě po sejmutí humózní vrstvy =" 230,0</t>
  </si>
  <si>
    <t>13</t>
  </si>
  <si>
    <t>181411121</t>
  </si>
  <si>
    <t>Založení lučního trávníku výsevem plochy do 1000 m2 v rovině a ve svahu do 1:5</t>
  </si>
  <si>
    <t>-1344137119</t>
  </si>
  <si>
    <t>"zatravnění nezpevněných ploch po osazení chodníkových obrub včetně ošetření ploch, kde byly uloženy hrázky ponechané humózní vrstvy =" 230,0 + 115,0</t>
  </si>
  <si>
    <t>14</t>
  </si>
  <si>
    <t>M</t>
  </si>
  <si>
    <t>005724720</t>
  </si>
  <si>
    <t>osivo směs travní krajinná - rovinná</t>
  </si>
  <si>
    <t>kg</t>
  </si>
  <si>
    <t>2121689482</t>
  </si>
  <si>
    <t>"výpočet =" 0,035 * 345,0</t>
  </si>
  <si>
    <t>181951102</t>
  </si>
  <si>
    <t>Úprava pláně v hornině tř. 1 až 4 se zhutněním</t>
  </si>
  <si>
    <t>-953512968</t>
  </si>
  <si>
    <t>"chodníky tl. 60 mm =" 410,0</t>
  </si>
  <si>
    <t>"chodníky tl. 80 mm =" 18,0</t>
  </si>
  <si>
    <t>16</t>
  </si>
  <si>
    <t>183403111</t>
  </si>
  <si>
    <t>Obdělání půdy nakopáním na hloubku do 0,1 m v rovině a svahu do 1:5</t>
  </si>
  <si>
    <t>-199244502</t>
  </si>
  <si>
    <t>17</t>
  </si>
  <si>
    <t>183403153</t>
  </si>
  <si>
    <t>Obdělání půdy hrabáním v rovině a svahu do 1:5</t>
  </si>
  <si>
    <t>-1536963539</t>
  </si>
  <si>
    <t>18</t>
  </si>
  <si>
    <t>184802611</t>
  </si>
  <si>
    <t>Chemické odplevelení po založení kultury postřikem na široko v rovině a svahu do 1:5</t>
  </si>
  <si>
    <t>749971174</t>
  </si>
  <si>
    <t>Komunikace pozemní</t>
  </si>
  <si>
    <t>19</t>
  </si>
  <si>
    <t>564851111</t>
  </si>
  <si>
    <t>Podklad ze štěrkodrtě ŠD tl 150 mm</t>
  </si>
  <si>
    <t>-1155926688</t>
  </si>
  <si>
    <t>"ŠD 0/32; 150 mm - pod zámkovou dlažbu tl. 60 mm =" 394,0 + 16,0</t>
  </si>
  <si>
    <t>20</t>
  </si>
  <si>
    <t>564861111</t>
  </si>
  <si>
    <t>Podklad ze štěrkodrtě ŠD tl 200 mm</t>
  </si>
  <si>
    <t>691212788</t>
  </si>
  <si>
    <t>"ŠD 0/32; 200 mm - chodník v místě sjezdu, zámková dlažba vtl. 80 mm =" 18,0</t>
  </si>
  <si>
    <t>596211113</t>
  </si>
  <si>
    <t>Kladení zámkové dlažby komunikací pro pěší tl 60 mm skupiny A pl přes 300 m2</t>
  </si>
  <si>
    <t>82637198</t>
  </si>
  <si>
    <t>"dlažba šedá - nová =" 394,</t>
  </si>
  <si>
    <t>"dlažba červená reliéfní =" 16,0</t>
  </si>
  <si>
    <t>"signální pás k chystané stavbě opravy chodníku a autobusové zastávky =" 2,0</t>
  </si>
  <si>
    <t>22</t>
  </si>
  <si>
    <t>592452670</t>
  </si>
  <si>
    <t>dlažba pro nevidomé tl. 60 mm barevná</t>
  </si>
  <si>
    <t>-1709887727</t>
  </si>
  <si>
    <t>"výpočet =" 1,03 * 16,0</t>
  </si>
  <si>
    <t>"signální pás k chystané stavbě opravy chodníku a autobusové zastávky =" 1,03 * 2,0</t>
  </si>
  <si>
    <t>23</t>
  </si>
  <si>
    <t>592453080</t>
  </si>
  <si>
    <t>dlažba tl. 60 mm přírodní</t>
  </si>
  <si>
    <t>-1711501804</t>
  </si>
  <si>
    <t>"výpočet =" 1,01 * 394,0</t>
  </si>
  <si>
    <t>24</t>
  </si>
  <si>
    <t>596211114</t>
  </si>
  <si>
    <t>Příplatek za kombinaci dvou barev u kladení betonových dlažeb komunikací pro pěší tl 60 mm skupiny A</t>
  </si>
  <si>
    <t>338563179</t>
  </si>
  <si>
    <t>16,0 + 2,0</t>
  </si>
  <si>
    <t>25</t>
  </si>
  <si>
    <t>596212210</t>
  </si>
  <si>
    <t>Kladení zámkové dlažby pozemních komunikací tl 80 mm skupiny A pl do 50 m2</t>
  </si>
  <si>
    <t>-689093103</t>
  </si>
  <si>
    <t>"plocha sjezdu - šedá =" 18,0 - 3,52</t>
  </si>
  <si>
    <t>"plocha sjezdu - reliéfní červená =" 3,52</t>
  </si>
  <si>
    <t>26</t>
  </si>
  <si>
    <t>592452680</t>
  </si>
  <si>
    <t>dlažba pro nevidomé tl. 80 mm barevná</t>
  </si>
  <si>
    <t>-1440753334</t>
  </si>
  <si>
    <t>"spotřeba =" 1,03 * 3,52</t>
  </si>
  <si>
    <t>27</t>
  </si>
  <si>
    <t>592453170</t>
  </si>
  <si>
    <t>dlažba zámková šedá tl. 80 mm</t>
  </si>
  <si>
    <t>1946049725</t>
  </si>
  <si>
    <t>"spotřeba =" 1,03 * 14,48</t>
  </si>
  <si>
    <t>28</t>
  </si>
  <si>
    <t>596212214</t>
  </si>
  <si>
    <t>Příplatek za kombinaci dvou barev u betonových dlažeb pozemních komunikací tl 80 mm skupiny A</t>
  </si>
  <si>
    <t>1488613866</t>
  </si>
  <si>
    <t>Trubní vedení</t>
  </si>
  <si>
    <t>29</t>
  </si>
  <si>
    <t>899331111</t>
  </si>
  <si>
    <t>Výšková úprava uličního vstupu nebo vpusti do 200 mm zvýšením poklopu</t>
  </si>
  <si>
    <t>kus</t>
  </si>
  <si>
    <t>1492588472</t>
  </si>
  <si>
    <t>"výšková úprava =" 1</t>
  </si>
  <si>
    <t>"rezerva na skryté znaky =" 1</t>
  </si>
  <si>
    <t>Ostatní konstrukce a práce, bourání</t>
  </si>
  <si>
    <t>30</t>
  </si>
  <si>
    <t>916231213</t>
  </si>
  <si>
    <t>Osazení chodníkového obrubníku betonového stojatého s boční opěrou do lože z betonu prostého C16/20</t>
  </si>
  <si>
    <t>1945793008</t>
  </si>
  <si>
    <t>"osazení betnového obrubníku 100 x 250 mm =" 428,0</t>
  </si>
  <si>
    <t>31</t>
  </si>
  <si>
    <t>592174150</t>
  </si>
  <si>
    <t>obrubník betonový chodníkový 100x10x25 cm</t>
  </si>
  <si>
    <t>785305620</t>
  </si>
  <si>
    <t>32</t>
  </si>
  <si>
    <t>919735122</t>
  </si>
  <si>
    <t>Řezání stávajícího betonového krytu hl do 100 mm</t>
  </si>
  <si>
    <t>1351551800</t>
  </si>
  <si>
    <t>"pro vybudování signálního pásu k chystané stavbě opravy chodníku a autobusové zastávky =" 4,0</t>
  </si>
  <si>
    <t>997</t>
  </si>
  <si>
    <t>Přesun sutě</t>
  </si>
  <si>
    <t>33</t>
  </si>
  <si>
    <t>997221551</t>
  </si>
  <si>
    <t>Vodorovná doprava suti ze sypkých materiálů do 1 km</t>
  </si>
  <si>
    <t>103957442</t>
  </si>
  <si>
    <t>"odstraněná podkladní vrstva =" 0,130 * 426,0</t>
  </si>
  <si>
    <t>34</t>
  </si>
  <si>
    <t>997221559</t>
  </si>
  <si>
    <t>Příplatek ZKD 1 km u vodorovné dopravy suti ze sypkých materiálů</t>
  </si>
  <si>
    <t>1006683088</t>
  </si>
  <si>
    <t>celková vzdálenost 5 km pro odvoz ostatní suti</t>
  </si>
  <si>
    <t>"odstraněná podkladní vrstva chodníku =" (5-1) * 55,380</t>
  </si>
  <si>
    <t>35</t>
  </si>
  <si>
    <t>997221561</t>
  </si>
  <si>
    <t>Vodorovná doprava suti z kusových materiálů do 1 km</t>
  </si>
  <si>
    <t>1593973762</t>
  </si>
  <si>
    <t>"odvoz vybourané betonové plochy =" 0,225 * 426,0</t>
  </si>
  <si>
    <t>36</t>
  </si>
  <si>
    <t>997221569</t>
  </si>
  <si>
    <t>Příplatek ZKD 1 km u vodorovné dopravy suti z kusových materiálů</t>
  </si>
  <si>
    <t>-1602350580</t>
  </si>
  <si>
    <t>celková vzdálenost k odvozu 5 km</t>
  </si>
  <si>
    <t>"odvoz vybouráné betonové plochy =" (5-1) * 95,850</t>
  </si>
  <si>
    <t>37</t>
  </si>
  <si>
    <t>997221571</t>
  </si>
  <si>
    <t>Vodorovná doprava vybouraných hmot do 1 km</t>
  </si>
  <si>
    <t>-10785782</t>
  </si>
  <si>
    <t>"odvoz vybouraných obrubníků =" 0,205 * 426,0</t>
  </si>
  <si>
    <t>38</t>
  </si>
  <si>
    <t>997221579</t>
  </si>
  <si>
    <t>Příplatek ZKD 1 km u vodorovné dopravy vybouraných hmot</t>
  </si>
  <si>
    <t>-1819500510</t>
  </si>
  <si>
    <t>"odvoz vybouraných obrubníků =" (5-1) * 87,33</t>
  </si>
  <si>
    <t>39</t>
  </si>
  <si>
    <t>997221815</t>
  </si>
  <si>
    <t>Poplatek za uložení betonového odpadu na skládce (skládkovné)</t>
  </si>
  <si>
    <t>-2074424308</t>
  </si>
  <si>
    <t>"vybourané obrubníky =" 87,33</t>
  </si>
  <si>
    <t>"vybouráná betonová plocha =" 95,85</t>
  </si>
  <si>
    <t>40</t>
  </si>
  <si>
    <t>997221855</t>
  </si>
  <si>
    <t>Poplatek za uložení odpadu z kameniva na skládce (skládkovné)</t>
  </si>
  <si>
    <t>1969695133</t>
  </si>
  <si>
    <t>"odstraněná podkladní vrstva chodníku =" 55,380</t>
  </si>
  <si>
    <t>998</t>
  </si>
  <si>
    <t>Přesun hmot</t>
  </si>
  <si>
    <t>41</t>
  </si>
  <si>
    <t>998223011</t>
  </si>
  <si>
    <t>Přesun hmot pro pozemní komunikace s krytem dlážděným</t>
  </si>
  <si>
    <t>842038119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</si>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</sst>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40" fillId="0" borderId="0" applyAlignment="0">
      <alignment vertical="top" wrapText="1"/>
      <protection locked="0"/>
    </xf>
  </cellStyleXfs>
  <cellXfs count="30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center" vertical="center" wrapText="1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7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5" fillId="0" borderId="17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166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7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8" fillId="0" borderId="15" xfId="0" applyNumberFormat="1" applyFont="1" applyBorder="1" applyAlignment="1" applyProtection="1"/>
    <xf numFmtId="166" fontId="28" fillId="0" borderId="16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Border="1" applyAlignment="1" applyProtection="1"/>
    <xf numFmtId="0" fontId="6" fillId="0" borderId="4" xfId="0" applyFont="1" applyBorder="1" applyAlignment="1"/>
    <xf numFmtId="0" fontId="6" fillId="0" borderId="17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8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vertical="center" wrapText="1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22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7" xfId="0" applyFont="1" applyBorder="1" applyAlignment="1" applyProtection="1">
      <alignment horizontal="center" vertical="center"/>
    </xf>
    <xf numFmtId="49" fontId="33" fillId="0" borderId="27" xfId="0" applyNumberFormat="1" applyFont="1" applyBorder="1" applyAlignment="1" applyProtection="1">
      <alignment horizontal="left" vertical="center" wrapText="1"/>
    </xf>
    <xf numFmtId="0" fontId="33" fillId="0" borderId="27" xfId="0" applyFont="1" applyBorder="1" applyAlignment="1" applyProtection="1">
      <alignment horizontal="left" vertical="center" wrapText="1"/>
    </xf>
    <xf numFmtId="0" fontId="33" fillId="0" borderId="27" xfId="0" applyFont="1" applyBorder="1" applyAlignment="1" applyProtection="1">
      <alignment horizontal="center" vertical="center" wrapText="1"/>
    </xf>
    <xf numFmtId="167" fontId="33" fillId="0" borderId="27" xfId="0" applyNumberFormat="1" applyFont="1" applyBorder="1" applyAlignment="1" applyProtection="1">
      <alignment vertical="center"/>
    </xf>
    <xf numFmtId="4" fontId="33" fillId="3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3" fillId="3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3" xfId="0" applyFont="1" applyBorder="1" applyAlignment="1" applyProtection="1">
      <alignment horizontal="center"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35" fillId="2" borderId="0" xfId="1" applyFill="1"/>
    <xf numFmtId="0" fontId="36" fillId="0" borderId="0" xfId="1" applyFont="1" applyAlignment="1">
      <alignment horizontal="center" vertical="center"/>
    </xf>
    <xf numFmtId="0" fontId="37" fillId="2" borderId="0" xfId="0" applyFont="1" applyFill="1" applyAlignment="1">
      <alignment horizontal="left" vertical="center"/>
    </xf>
    <xf numFmtId="0" fontId="38" fillId="2" borderId="0" xfId="0" applyFont="1" applyFill="1" applyAlignment="1">
      <alignment vertical="center"/>
    </xf>
    <xf numFmtId="0" fontId="3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38" fillId="2" borderId="0" xfId="0" applyFont="1" applyFill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 wrapText="1"/>
    </xf>
    <xf numFmtId="0" fontId="39" fillId="2" borderId="0" xfId="1" applyFont="1" applyFill="1" applyAlignment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</cellXfs>
  <cellStyles count="3">
    <cellStyle name="Hypertextový odkaz" xfId="1" builtinId="8"/>
    <cellStyle name="Normální" xfId="0" builtinId="0" customBuiltin="1"/>
    <cellStyle name="Normální 2" xfId="2" xr:uid="{49A13AC1-AC25-471E-BB92-DA6A0CBCB99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 x14ac:dyDescent="0.3">
      <c r="A1" s="257" t="s">
        <v>0</v>
      </c>
      <c r="B1" s="258"/>
      <c r="C1" s="258"/>
      <c r="D1" s="259" t="s">
        <v>1</v>
      </c>
      <c r="E1" s="258"/>
      <c r="F1" s="258"/>
      <c r="G1" s="258"/>
      <c r="H1" s="258"/>
      <c r="I1" s="258"/>
      <c r="J1" s="258"/>
      <c r="K1" s="260" t="s">
        <v>383</v>
      </c>
      <c r="L1" s="260"/>
      <c r="M1" s="260"/>
      <c r="N1" s="260"/>
      <c r="O1" s="260"/>
      <c r="P1" s="260"/>
      <c r="Q1" s="260"/>
      <c r="R1" s="260"/>
      <c r="S1" s="260"/>
      <c r="T1" s="258"/>
      <c r="U1" s="258"/>
      <c r="V1" s="258"/>
      <c r="W1" s="260" t="s">
        <v>384</v>
      </c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52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" customHeight="1" x14ac:dyDescent="0.3"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7" t="s">
        <v>6</v>
      </c>
      <c r="BT2" s="17" t="s">
        <v>7</v>
      </c>
    </row>
    <row r="3" spans="1:74" ht="6.9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6</v>
      </c>
      <c r="BT3" s="17" t="s">
        <v>8</v>
      </c>
    </row>
    <row r="4" spans="1:74" ht="36.9" customHeight="1" x14ac:dyDescent="0.3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10</v>
      </c>
      <c r="BE4" s="26" t="s">
        <v>11</v>
      </c>
      <c r="BS4" s="17" t="s">
        <v>12</v>
      </c>
    </row>
    <row r="5" spans="1:74" ht="14.4" customHeight="1" x14ac:dyDescent="0.3">
      <c r="B5" s="21"/>
      <c r="C5" s="22"/>
      <c r="D5" s="27" t="s">
        <v>13</v>
      </c>
      <c r="E5" s="22"/>
      <c r="F5" s="22"/>
      <c r="G5" s="22"/>
      <c r="H5" s="22"/>
      <c r="I5" s="22"/>
      <c r="J5" s="22"/>
      <c r="K5" s="293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2"/>
      <c r="AQ5" s="24"/>
      <c r="BE5" s="290" t="s">
        <v>15</v>
      </c>
      <c r="BS5" s="17" t="s">
        <v>6</v>
      </c>
    </row>
    <row r="6" spans="1:74" ht="36.9" customHeight="1" x14ac:dyDescent="0.3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295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P6" s="22"/>
      <c r="AQ6" s="24"/>
      <c r="BE6" s="264"/>
      <c r="BS6" s="17" t="s">
        <v>18</v>
      </c>
    </row>
    <row r="7" spans="1:74" ht="14.4" customHeight="1" x14ac:dyDescent="0.3">
      <c r="B7" s="21"/>
      <c r="C7" s="22"/>
      <c r="D7" s="30" t="s">
        <v>19</v>
      </c>
      <c r="E7" s="22"/>
      <c r="F7" s="22"/>
      <c r="G7" s="22"/>
      <c r="H7" s="22"/>
      <c r="I7" s="22"/>
      <c r="J7" s="22"/>
      <c r="K7" s="28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20</v>
      </c>
      <c r="AO7" s="22"/>
      <c r="AP7" s="22"/>
      <c r="AQ7" s="24"/>
      <c r="BE7" s="264"/>
      <c r="BS7" s="17" t="s">
        <v>22</v>
      </c>
    </row>
    <row r="8" spans="1:74" ht="14.4" customHeight="1" x14ac:dyDescent="0.3">
      <c r="B8" s="21"/>
      <c r="C8" s="22"/>
      <c r="D8" s="30" t="s">
        <v>23</v>
      </c>
      <c r="E8" s="22"/>
      <c r="F8" s="22"/>
      <c r="G8" s="22"/>
      <c r="H8" s="22"/>
      <c r="I8" s="22"/>
      <c r="J8" s="22"/>
      <c r="K8" s="28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25</v>
      </c>
      <c r="AL8" s="22"/>
      <c r="AM8" s="22"/>
      <c r="AN8" s="31" t="s">
        <v>26</v>
      </c>
      <c r="AO8" s="22"/>
      <c r="AP8" s="22"/>
      <c r="AQ8" s="24"/>
      <c r="BE8" s="264"/>
      <c r="BS8" s="17" t="s">
        <v>27</v>
      </c>
    </row>
    <row r="9" spans="1:74" ht="14.4" customHeigh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264"/>
      <c r="BS9" s="17" t="s">
        <v>28</v>
      </c>
    </row>
    <row r="10" spans="1:74" ht="14.4" customHeight="1" x14ac:dyDescent="0.3">
      <c r="B10" s="21"/>
      <c r="C10" s="22"/>
      <c r="D10" s="30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30</v>
      </c>
      <c r="AL10" s="22"/>
      <c r="AM10" s="22"/>
      <c r="AN10" s="28" t="s">
        <v>31</v>
      </c>
      <c r="AO10" s="22"/>
      <c r="AP10" s="22"/>
      <c r="AQ10" s="24"/>
      <c r="BE10" s="264"/>
      <c r="BS10" s="17" t="s">
        <v>18</v>
      </c>
    </row>
    <row r="11" spans="1:74" ht="18.45" customHeight="1" x14ac:dyDescent="0.3">
      <c r="B11" s="21"/>
      <c r="C11" s="22"/>
      <c r="D11" s="22"/>
      <c r="E11" s="28" t="s">
        <v>32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33</v>
      </c>
      <c r="AL11" s="22"/>
      <c r="AM11" s="22"/>
      <c r="AN11" s="28" t="s">
        <v>34</v>
      </c>
      <c r="AO11" s="22"/>
      <c r="AP11" s="22"/>
      <c r="AQ11" s="24"/>
      <c r="BE11" s="264"/>
      <c r="BS11" s="17" t="s">
        <v>18</v>
      </c>
    </row>
    <row r="12" spans="1:74" ht="6.9" customHeight="1" x14ac:dyDescent="0.3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264"/>
      <c r="BS12" s="17" t="s">
        <v>18</v>
      </c>
    </row>
    <row r="13" spans="1:74" ht="14.4" customHeight="1" x14ac:dyDescent="0.3">
      <c r="B13" s="21"/>
      <c r="C13" s="22"/>
      <c r="D13" s="30" t="s">
        <v>35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30</v>
      </c>
      <c r="AL13" s="22"/>
      <c r="AM13" s="22"/>
      <c r="AN13" s="32" t="s">
        <v>36</v>
      </c>
      <c r="AO13" s="22"/>
      <c r="AP13" s="22"/>
      <c r="AQ13" s="24"/>
      <c r="BE13" s="264"/>
      <c r="BS13" s="17" t="s">
        <v>18</v>
      </c>
    </row>
    <row r="14" spans="1:74" ht="13.2" x14ac:dyDescent="0.3">
      <c r="B14" s="21"/>
      <c r="C14" s="22"/>
      <c r="D14" s="22"/>
      <c r="E14" s="296" t="s">
        <v>36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30" t="s">
        <v>33</v>
      </c>
      <c r="AL14" s="22"/>
      <c r="AM14" s="22"/>
      <c r="AN14" s="32" t="s">
        <v>36</v>
      </c>
      <c r="AO14" s="22"/>
      <c r="AP14" s="22"/>
      <c r="AQ14" s="24"/>
      <c r="BE14" s="264"/>
      <c r="BS14" s="17" t="s">
        <v>18</v>
      </c>
    </row>
    <row r="15" spans="1:74" ht="6.9" customHeigh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264"/>
      <c r="BS15" s="17" t="s">
        <v>4</v>
      </c>
    </row>
    <row r="16" spans="1:74" ht="14.4" customHeight="1" x14ac:dyDescent="0.3">
      <c r="B16" s="21"/>
      <c r="C16" s="22"/>
      <c r="D16" s="30" t="s">
        <v>37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30</v>
      </c>
      <c r="AL16" s="22"/>
      <c r="AM16" s="22"/>
      <c r="AN16" s="28" t="s">
        <v>38</v>
      </c>
      <c r="AO16" s="22"/>
      <c r="AP16" s="22"/>
      <c r="AQ16" s="24"/>
      <c r="BE16" s="264"/>
      <c r="BS16" s="17" t="s">
        <v>39</v>
      </c>
    </row>
    <row r="17" spans="2:71" ht="18.45" customHeight="1" x14ac:dyDescent="0.3">
      <c r="B17" s="21"/>
      <c r="C17" s="22"/>
      <c r="D17" s="22"/>
      <c r="E17" s="28" t="s">
        <v>40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33</v>
      </c>
      <c r="AL17" s="22"/>
      <c r="AM17" s="22"/>
      <c r="AN17" s="28" t="s">
        <v>41</v>
      </c>
      <c r="AO17" s="22"/>
      <c r="AP17" s="22"/>
      <c r="AQ17" s="24"/>
      <c r="BE17" s="264"/>
      <c r="BS17" s="17" t="s">
        <v>39</v>
      </c>
    </row>
    <row r="18" spans="2:71" ht="6.9" customHeight="1" x14ac:dyDescent="0.3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264"/>
      <c r="BS18" s="17" t="s">
        <v>6</v>
      </c>
    </row>
    <row r="19" spans="2:71" ht="14.4" customHeight="1" x14ac:dyDescent="0.3">
      <c r="B19" s="21"/>
      <c r="C19" s="22"/>
      <c r="D19" s="30" t="s">
        <v>42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264"/>
      <c r="BS19" s="17" t="s">
        <v>6</v>
      </c>
    </row>
    <row r="20" spans="2:71" ht="22.5" customHeight="1" x14ac:dyDescent="0.3">
      <c r="B20" s="21"/>
      <c r="C20" s="22"/>
      <c r="D20" s="22"/>
      <c r="E20" s="297" t="s">
        <v>20</v>
      </c>
      <c r="F20" s="294"/>
      <c r="G20" s="294"/>
      <c r="H20" s="294"/>
      <c r="I20" s="294"/>
      <c r="J20" s="294"/>
      <c r="K20" s="294"/>
      <c r="L20" s="294"/>
      <c r="M20" s="294"/>
      <c r="N20" s="294"/>
      <c r="O20" s="294"/>
      <c r="P20" s="294"/>
      <c r="Q20" s="294"/>
      <c r="R20" s="294"/>
      <c r="S20" s="294"/>
      <c r="T20" s="294"/>
      <c r="U20" s="294"/>
      <c r="V20" s="294"/>
      <c r="W20" s="294"/>
      <c r="X20" s="294"/>
      <c r="Y20" s="294"/>
      <c r="Z20" s="294"/>
      <c r="AA20" s="294"/>
      <c r="AB20" s="294"/>
      <c r="AC20" s="294"/>
      <c r="AD20" s="294"/>
      <c r="AE20" s="294"/>
      <c r="AF20" s="294"/>
      <c r="AG20" s="294"/>
      <c r="AH20" s="294"/>
      <c r="AI20" s="294"/>
      <c r="AJ20" s="294"/>
      <c r="AK20" s="294"/>
      <c r="AL20" s="294"/>
      <c r="AM20" s="294"/>
      <c r="AN20" s="294"/>
      <c r="AO20" s="22"/>
      <c r="AP20" s="22"/>
      <c r="AQ20" s="24"/>
      <c r="BE20" s="264"/>
      <c r="BS20" s="17" t="s">
        <v>39</v>
      </c>
    </row>
    <row r="21" spans="2:71" ht="6.9" customHeight="1" x14ac:dyDescent="0.3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264"/>
    </row>
    <row r="22" spans="2:71" ht="6.9" customHeight="1" x14ac:dyDescent="0.3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264"/>
    </row>
    <row r="23" spans="2:71" s="1" customFormat="1" ht="25.95" customHeight="1" x14ac:dyDescent="0.3">
      <c r="B23" s="34"/>
      <c r="C23" s="35"/>
      <c r="D23" s="36" t="s">
        <v>43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298">
        <f>ROUND(AG51,2)</f>
        <v>0</v>
      </c>
      <c r="AL23" s="299"/>
      <c r="AM23" s="299"/>
      <c r="AN23" s="299"/>
      <c r="AO23" s="299"/>
      <c r="AP23" s="35"/>
      <c r="AQ23" s="38"/>
      <c r="BE23" s="291"/>
    </row>
    <row r="24" spans="2:71" s="1" customFormat="1" ht="6.9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291"/>
    </row>
    <row r="25" spans="2:71" s="1" customForma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00" t="s">
        <v>44</v>
      </c>
      <c r="M25" s="278"/>
      <c r="N25" s="278"/>
      <c r="O25" s="278"/>
      <c r="P25" s="35"/>
      <c r="Q25" s="35"/>
      <c r="R25" s="35"/>
      <c r="S25" s="35"/>
      <c r="T25" s="35"/>
      <c r="U25" s="35"/>
      <c r="V25" s="35"/>
      <c r="W25" s="300" t="s">
        <v>45</v>
      </c>
      <c r="X25" s="278"/>
      <c r="Y25" s="278"/>
      <c r="Z25" s="278"/>
      <c r="AA25" s="278"/>
      <c r="AB25" s="278"/>
      <c r="AC25" s="278"/>
      <c r="AD25" s="278"/>
      <c r="AE25" s="278"/>
      <c r="AF25" s="35"/>
      <c r="AG25" s="35"/>
      <c r="AH25" s="35"/>
      <c r="AI25" s="35"/>
      <c r="AJ25" s="35"/>
      <c r="AK25" s="300" t="s">
        <v>46</v>
      </c>
      <c r="AL25" s="278"/>
      <c r="AM25" s="278"/>
      <c r="AN25" s="278"/>
      <c r="AO25" s="278"/>
      <c r="AP25" s="35"/>
      <c r="AQ25" s="38"/>
      <c r="BE25" s="291"/>
    </row>
    <row r="26" spans="2:71" s="2" customFormat="1" ht="14.4" customHeight="1" x14ac:dyDescent="0.3">
      <c r="B26" s="40"/>
      <c r="C26" s="41"/>
      <c r="D26" s="42" t="s">
        <v>47</v>
      </c>
      <c r="E26" s="41"/>
      <c r="F26" s="42" t="s">
        <v>48</v>
      </c>
      <c r="G26" s="41"/>
      <c r="H26" s="41"/>
      <c r="I26" s="41"/>
      <c r="J26" s="41"/>
      <c r="K26" s="41"/>
      <c r="L26" s="283">
        <v>0.21</v>
      </c>
      <c r="M26" s="284"/>
      <c r="N26" s="284"/>
      <c r="O26" s="284"/>
      <c r="P26" s="41"/>
      <c r="Q26" s="41"/>
      <c r="R26" s="41"/>
      <c r="S26" s="41"/>
      <c r="T26" s="41"/>
      <c r="U26" s="41"/>
      <c r="V26" s="41"/>
      <c r="W26" s="285">
        <f>ROUND(AZ51,2)</f>
        <v>0</v>
      </c>
      <c r="X26" s="284"/>
      <c r="Y26" s="284"/>
      <c r="Z26" s="284"/>
      <c r="AA26" s="284"/>
      <c r="AB26" s="284"/>
      <c r="AC26" s="284"/>
      <c r="AD26" s="284"/>
      <c r="AE26" s="284"/>
      <c r="AF26" s="41"/>
      <c r="AG26" s="41"/>
      <c r="AH26" s="41"/>
      <c r="AI26" s="41"/>
      <c r="AJ26" s="41"/>
      <c r="AK26" s="285">
        <f>ROUND(AV51,2)</f>
        <v>0</v>
      </c>
      <c r="AL26" s="284"/>
      <c r="AM26" s="284"/>
      <c r="AN26" s="284"/>
      <c r="AO26" s="284"/>
      <c r="AP26" s="41"/>
      <c r="AQ26" s="43"/>
      <c r="BE26" s="292"/>
    </row>
    <row r="27" spans="2:71" s="2" customFormat="1" ht="14.4" customHeight="1" x14ac:dyDescent="0.3">
      <c r="B27" s="40"/>
      <c r="C27" s="41"/>
      <c r="D27" s="41"/>
      <c r="E27" s="41"/>
      <c r="F27" s="42" t="s">
        <v>49</v>
      </c>
      <c r="G27" s="41"/>
      <c r="H27" s="41"/>
      <c r="I27" s="41"/>
      <c r="J27" s="41"/>
      <c r="K27" s="41"/>
      <c r="L27" s="283">
        <v>0.15</v>
      </c>
      <c r="M27" s="284"/>
      <c r="N27" s="284"/>
      <c r="O27" s="284"/>
      <c r="P27" s="41"/>
      <c r="Q27" s="41"/>
      <c r="R27" s="41"/>
      <c r="S27" s="41"/>
      <c r="T27" s="41"/>
      <c r="U27" s="41"/>
      <c r="V27" s="41"/>
      <c r="W27" s="285">
        <f>ROUND(BA51,2)</f>
        <v>0</v>
      </c>
      <c r="X27" s="284"/>
      <c r="Y27" s="284"/>
      <c r="Z27" s="284"/>
      <c r="AA27" s="284"/>
      <c r="AB27" s="284"/>
      <c r="AC27" s="284"/>
      <c r="AD27" s="284"/>
      <c r="AE27" s="284"/>
      <c r="AF27" s="41"/>
      <c r="AG27" s="41"/>
      <c r="AH27" s="41"/>
      <c r="AI27" s="41"/>
      <c r="AJ27" s="41"/>
      <c r="AK27" s="285">
        <f>ROUND(AW51,2)</f>
        <v>0</v>
      </c>
      <c r="AL27" s="284"/>
      <c r="AM27" s="284"/>
      <c r="AN27" s="284"/>
      <c r="AO27" s="284"/>
      <c r="AP27" s="41"/>
      <c r="AQ27" s="43"/>
      <c r="BE27" s="292"/>
    </row>
    <row r="28" spans="2:71" s="2" customFormat="1" ht="14.4" hidden="1" customHeight="1" x14ac:dyDescent="0.3">
      <c r="B28" s="40"/>
      <c r="C28" s="41"/>
      <c r="D28" s="41"/>
      <c r="E28" s="41"/>
      <c r="F28" s="42" t="s">
        <v>50</v>
      </c>
      <c r="G28" s="41"/>
      <c r="H28" s="41"/>
      <c r="I28" s="41"/>
      <c r="J28" s="41"/>
      <c r="K28" s="41"/>
      <c r="L28" s="283">
        <v>0.21</v>
      </c>
      <c r="M28" s="284"/>
      <c r="N28" s="284"/>
      <c r="O28" s="284"/>
      <c r="P28" s="41"/>
      <c r="Q28" s="41"/>
      <c r="R28" s="41"/>
      <c r="S28" s="41"/>
      <c r="T28" s="41"/>
      <c r="U28" s="41"/>
      <c r="V28" s="41"/>
      <c r="W28" s="285">
        <f>ROUND(BB51,2)</f>
        <v>0</v>
      </c>
      <c r="X28" s="284"/>
      <c r="Y28" s="284"/>
      <c r="Z28" s="284"/>
      <c r="AA28" s="284"/>
      <c r="AB28" s="284"/>
      <c r="AC28" s="284"/>
      <c r="AD28" s="284"/>
      <c r="AE28" s="284"/>
      <c r="AF28" s="41"/>
      <c r="AG28" s="41"/>
      <c r="AH28" s="41"/>
      <c r="AI28" s="41"/>
      <c r="AJ28" s="41"/>
      <c r="AK28" s="285">
        <v>0</v>
      </c>
      <c r="AL28" s="284"/>
      <c r="AM28" s="284"/>
      <c r="AN28" s="284"/>
      <c r="AO28" s="284"/>
      <c r="AP28" s="41"/>
      <c r="AQ28" s="43"/>
      <c r="BE28" s="292"/>
    </row>
    <row r="29" spans="2:71" s="2" customFormat="1" ht="14.4" hidden="1" customHeight="1" x14ac:dyDescent="0.3">
      <c r="B29" s="40"/>
      <c r="C29" s="41"/>
      <c r="D29" s="41"/>
      <c r="E29" s="41"/>
      <c r="F29" s="42" t="s">
        <v>51</v>
      </c>
      <c r="G29" s="41"/>
      <c r="H29" s="41"/>
      <c r="I29" s="41"/>
      <c r="J29" s="41"/>
      <c r="K29" s="41"/>
      <c r="L29" s="283">
        <v>0.15</v>
      </c>
      <c r="M29" s="284"/>
      <c r="N29" s="284"/>
      <c r="O29" s="284"/>
      <c r="P29" s="41"/>
      <c r="Q29" s="41"/>
      <c r="R29" s="41"/>
      <c r="S29" s="41"/>
      <c r="T29" s="41"/>
      <c r="U29" s="41"/>
      <c r="V29" s="41"/>
      <c r="W29" s="285">
        <f>ROUND(BC51,2)</f>
        <v>0</v>
      </c>
      <c r="X29" s="284"/>
      <c r="Y29" s="284"/>
      <c r="Z29" s="284"/>
      <c r="AA29" s="284"/>
      <c r="AB29" s="284"/>
      <c r="AC29" s="284"/>
      <c r="AD29" s="284"/>
      <c r="AE29" s="284"/>
      <c r="AF29" s="41"/>
      <c r="AG29" s="41"/>
      <c r="AH29" s="41"/>
      <c r="AI29" s="41"/>
      <c r="AJ29" s="41"/>
      <c r="AK29" s="285">
        <v>0</v>
      </c>
      <c r="AL29" s="284"/>
      <c r="AM29" s="284"/>
      <c r="AN29" s="284"/>
      <c r="AO29" s="284"/>
      <c r="AP29" s="41"/>
      <c r="AQ29" s="43"/>
      <c r="BE29" s="292"/>
    </row>
    <row r="30" spans="2:71" s="2" customFormat="1" ht="14.4" hidden="1" customHeight="1" x14ac:dyDescent="0.3">
      <c r="B30" s="40"/>
      <c r="C30" s="41"/>
      <c r="D30" s="41"/>
      <c r="E30" s="41"/>
      <c r="F30" s="42" t="s">
        <v>52</v>
      </c>
      <c r="G30" s="41"/>
      <c r="H30" s="41"/>
      <c r="I30" s="41"/>
      <c r="J30" s="41"/>
      <c r="K30" s="41"/>
      <c r="L30" s="283">
        <v>0</v>
      </c>
      <c r="M30" s="284"/>
      <c r="N30" s="284"/>
      <c r="O30" s="284"/>
      <c r="P30" s="41"/>
      <c r="Q30" s="41"/>
      <c r="R30" s="41"/>
      <c r="S30" s="41"/>
      <c r="T30" s="41"/>
      <c r="U30" s="41"/>
      <c r="V30" s="41"/>
      <c r="W30" s="285">
        <f>ROUND(BD51,2)</f>
        <v>0</v>
      </c>
      <c r="X30" s="284"/>
      <c r="Y30" s="284"/>
      <c r="Z30" s="284"/>
      <c r="AA30" s="284"/>
      <c r="AB30" s="284"/>
      <c r="AC30" s="284"/>
      <c r="AD30" s="284"/>
      <c r="AE30" s="284"/>
      <c r="AF30" s="41"/>
      <c r="AG30" s="41"/>
      <c r="AH30" s="41"/>
      <c r="AI30" s="41"/>
      <c r="AJ30" s="41"/>
      <c r="AK30" s="285">
        <v>0</v>
      </c>
      <c r="AL30" s="284"/>
      <c r="AM30" s="284"/>
      <c r="AN30" s="284"/>
      <c r="AO30" s="284"/>
      <c r="AP30" s="41"/>
      <c r="AQ30" s="43"/>
      <c r="BE30" s="292"/>
    </row>
    <row r="31" spans="2:71" s="1" customFormat="1" ht="6.9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291"/>
    </row>
    <row r="32" spans="2:71" s="1" customFormat="1" ht="25.95" customHeight="1" x14ac:dyDescent="0.3">
      <c r="B32" s="34"/>
      <c r="C32" s="44"/>
      <c r="D32" s="45" t="s">
        <v>53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54</v>
      </c>
      <c r="U32" s="46"/>
      <c r="V32" s="46"/>
      <c r="W32" s="46"/>
      <c r="X32" s="286" t="s">
        <v>55</v>
      </c>
      <c r="Y32" s="287"/>
      <c r="Z32" s="287"/>
      <c r="AA32" s="287"/>
      <c r="AB32" s="287"/>
      <c r="AC32" s="46"/>
      <c r="AD32" s="46"/>
      <c r="AE32" s="46"/>
      <c r="AF32" s="46"/>
      <c r="AG32" s="46"/>
      <c r="AH32" s="46"/>
      <c r="AI32" s="46"/>
      <c r="AJ32" s="46"/>
      <c r="AK32" s="288">
        <f>SUM(AK23:AK30)</f>
        <v>0</v>
      </c>
      <c r="AL32" s="287"/>
      <c r="AM32" s="287"/>
      <c r="AN32" s="287"/>
      <c r="AO32" s="289"/>
      <c r="AP32" s="44"/>
      <c r="AQ32" s="48"/>
      <c r="BE32" s="291"/>
    </row>
    <row r="33" spans="2:56" s="1" customFormat="1" ht="6.9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4"/>
    </row>
    <row r="39" spans="2:56" s="1" customFormat="1" ht="36.9" customHeight="1" x14ac:dyDescent="0.3">
      <c r="B39" s="34"/>
      <c r="C39" s="55" t="s">
        <v>56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4"/>
    </row>
    <row r="40" spans="2:56" s="1" customFormat="1" ht="6.9" customHeight="1" x14ac:dyDescent="0.3">
      <c r="B40" s="34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4"/>
    </row>
    <row r="41" spans="2:56" s="3" customFormat="1" ht="14.4" customHeight="1" x14ac:dyDescent="0.3">
      <c r="B41" s="57"/>
      <c r="C41" s="58" t="s">
        <v>13</v>
      </c>
      <c r="D41" s="59"/>
      <c r="E41" s="59"/>
      <c r="F41" s="59"/>
      <c r="G41" s="59"/>
      <c r="H41" s="59"/>
      <c r="I41" s="59"/>
      <c r="J41" s="59"/>
      <c r="K41" s="59"/>
      <c r="L41" s="59" t="str">
        <f>K5</f>
        <v>1136</v>
      </c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60"/>
    </row>
    <row r="42" spans="2:56" s="4" customFormat="1" ht="36.9" customHeight="1" x14ac:dyDescent="0.3">
      <c r="B42" s="61"/>
      <c r="C42" s="62" t="s">
        <v>16</v>
      </c>
      <c r="D42" s="63"/>
      <c r="E42" s="63"/>
      <c r="F42" s="63"/>
      <c r="G42" s="63"/>
      <c r="H42" s="63"/>
      <c r="I42" s="63"/>
      <c r="J42" s="63"/>
      <c r="K42" s="63"/>
      <c r="L42" s="268" t="str">
        <f>K6</f>
        <v>Oprava chodníku na ul. Partyzánů v úseku ul. Mahenova po ul. Dolní v Krnově</v>
      </c>
      <c r="M42" s="269"/>
      <c r="N42" s="269"/>
      <c r="O42" s="269"/>
      <c r="P42" s="269"/>
      <c r="Q42" s="269"/>
      <c r="R42" s="269"/>
      <c r="S42" s="269"/>
      <c r="T42" s="269"/>
      <c r="U42" s="269"/>
      <c r="V42" s="269"/>
      <c r="W42" s="269"/>
      <c r="X42" s="269"/>
      <c r="Y42" s="269"/>
      <c r="Z42" s="269"/>
      <c r="AA42" s="269"/>
      <c r="AB42" s="269"/>
      <c r="AC42" s="269"/>
      <c r="AD42" s="269"/>
      <c r="AE42" s="269"/>
      <c r="AF42" s="269"/>
      <c r="AG42" s="269"/>
      <c r="AH42" s="269"/>
      <c r="AI42" s="269"/>
      <c r="AJ42" s="269"/>
      <c r="AK42" s="269"/>
      <c r="AL42" s="269"/>
      <c r="AM42" s="269"/>
      <c r="AN42" s="269"/>
      <c r="AO42" s="269"/>
      <c r="AP42" s="63"/>
      <c r="AQ42" s="63"/>
      <c r="AR42" s="64"/>
    </row>
    <row r="43" spans="2:56" s="1" customFormat="1" ht="6.9" customHeight="1" x14ac:dyDescent="0.3">
      <c r="B43" s="34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4"/>
    </row>
    <row r="44" spans="2:56" s="1" customFormat="1" ht="13.2" x14ac:dyDescent="0.3">
      <c r="B44" s="34"/>
      <c r="C44" s="58" t="s">
        <v>23</v>
      </c>
      <c r="D44" s="56"/>
      <c r="E44" s="56"/>
      <c r="F44" s="56"/>
      <c r="G44" s="56"/>
      <c r="H44" s="56"/>
      <c r="I44" s="56"/>
      <c r="J44" s="56"/>
      <c r="K44" s="56"/>
      <c r="L44" s="65" t="str">
        <f>IF(K8="","",K8)</f>
        <v>Krnov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8" t="s">
        <v>25</v>
      </c>
      <c r="AJ44" s="56"/>
      <c r="AK44" s="56"/>
      <c r="AL44" s="56"/>
      <c r="AM44" s="270" t="str">
        <f>IF(AN8= "","",AN8)</f>
        <v>22. 8. 2017</v>
      </c>
      <c r="AN44" s="271"/>
      <c r="AO44" s="56"/>
      <c r="AP44" s="56"/>
      <c r="AQ44" s="56"/>
      <c r="AR44" s="54"/>
    </row>
    <row r="45" spans="2:56" s="1" customFormat="1" ht="6.9" customHeight="1" x14ac:dyDescent="0.3">
      <c r="B45" s="34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4"/>
    </row>
    <row r="46" spans="2:56" s="1" customFormat="1" ht="13.2" x14ac:dyDescent="0.3">
      <c r="B46" s="34"/>
      <c r="C46" s="58" t="s">
        <v>29</v>
      </c>
      <c r="D46" s="56"/>
      <c r="E46" s="56"/>
      <c r="F46" s="56"/>
      <c r="G46" s="56"/>
      <c r="H46" s="56"/>
      <c r="I46" s="56"/>
      <c r="J46" s="56"/>
      <c r="K46" s="56"/>
      <c r="L46" s="59" t="str">
        <f>IF(E11= "","",E11)</f>
        <v>Město Krnov</v>
      </c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8" t="s">
        <v>37</v>
      </c>
      <c r="AJ46" s="56"/>
      <c r="AK46" s="56"/>
      <c r="AL46" s="56"/>
      <c r="AM46" s="272" t="str">
        <f>IF(E17="","",E17)</f>
        <v>UDI MORAVA s.r.o.</v>
      </c>
      <c r="AN46" s="271"/>
      <c r="AO46" s="271"/>
      <c r="AP46" s="271"/>
      <c r="AQ46" s="56"/>
      <c r="AR46" s="54"/>
      <c r="AS46" s="273" t="s">
        <v>57</v>
      </c>
      <c r="AT46" s="274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3.2" x14ac:dyDescent="0.3">
      <c r="B47" s="34"/>
      <c r="C47" s="58" t="s">
        <v>35</v>
      </c>
      <c r="D47" s="56"/>
      <c r="E47" s="56"/>
      <c r="F47" s="56"/>
      <c r="G47" s="56"/>
      <c r="H47" s="56"/>
      <c r="I47" s="56"/>
      <c r="J47" s="56"/>
      <c r="K47" s="56"/>
      <c r="L47" s="59" t="str">
        <f>IF(E14= "Vyplň údaj","",E14)</f>
        <v/>
      </c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4"/>
      <c r="AS47" s="275"/>
      <c r="AT47" s="276"/>
      <c r="AU47" s="69"/>
      <c r="AV47" s="69"/>
      <c r="AW47" s="69"/>
      <c r="AX47" s="69"/>
      <c r="AY47" s="69"/>
      <c r="AZ47" s="69"/>
      <c r="BA47" s="69"/>
      <c r="BB47" s="69"/>
      <c r="BC47" s="69"/>
      <c r="BD47" s="70"/>
    </row>
    <row r="48" spans="2:56" s="1" customFormat="1" ht="10.8" customHeight="1" x14ac:dyDescent="0.3">
      <c r="B48" s="34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4"/>
      <c r="AS48" s="277"/>
      <c r="AT48" s="278"/>
      <c r="AU48" s="35"/>
      <c r="AV48" s="35"/>
      <c r="AW48" s="35"/>
      <c r="AX48" s="35"/>
      <c r="AY48" s="35"/>
      <c r="AZ48" s="35"/>
      <c r="BA48" s="35"/>
      <c r="BB48" s="35"/>
      <c r="BC48" s="35"/>
      <c r="BD48" s="72"/>
    </row>
    <row r="49" spans="1:91" s="1" customFormat="1" ht="29.25" customHeight="1" x14ac:dyDescent="0.3">
      <c r="B49" s="34"/>
      <c r="C49" s="279" t="s">
        <v>58</v>
      </c>
      <c r="D49" s="280"/>
      <c r="E49" s="280"/>
      <c r="F49" s="280"/>
      <c r="G49" s="280"/>
      <c r="H49" s="73"/>
      <c r="I49" s="281" t="s">
        <v>59</v>
      </c>
      <c r="J49" s="280"/>
      <c r="K49" s="280"/>
      <c r="L49" s="280"/>
      <c r="M49" s="280"/>
      <c r="N49" s="280"/>
      <c r="O49" s="280"/>
      <c r="P49" s="280"/>
      <c r="Q49" s="280"/>
      <c r="R49" s="280"/>
      <c r="S49" s="280"/>
      <c r="T49" s="280"/>
      <c r="U49" s="280"/>
      <c r="V49" s="280"/>
      <c r="W49" s="280"/>
      <c r="X49" s="280"/>
      <c r="Y49" s="280"/>
      <c r="Z49" s="280"/>
      <c r="AA49" s="280"/>
      <c r="AB49" s="280"/>
      <c r="AC49" s="280"/>
      <c r="AD49" s="280"/>
      <c r="AE49" s="280"/>
      <c r="AF49" s="280"/>
      <c r="AG49" s="282" t="s">
        <v>60</v>
      </c>
      <c r="AH49" s="280"/>
      <c r="AI49" s="280"/>
      <c r="AJ49" s="280"/>
      <c r="AK49" s="280"/>
      <c r="AL49" s="280"/>
      <c r="AM49" s="280"/>
      <c r="AN49" s="281" t="s">
        <v>61</v>
      </c>
      <c r="AO49" s="280"/>
      <c r="AP49" s="280"/>
      <c r="AQ49" s="74" t="s">
        <v>62</v>
      </c>
      <c r="AR49" s="54"/>
      <c r="AS49" s="75" t="s">
        <v>63</v>
      </c>
      <c r="AT49" s="76" t="s">
        <v>64</v>
      </c>
      <c r="AU49" s="76" t="s">
        <v>65</v>
      </c>
      <c r="AV49" s="76" t="s">
        <v>66</v>
      </c>
      <c r="AW49" s="76" t="s">
        <v>67</v>
      </c>
      <c r="AX49" s="76" t="s">
        <v>68</v>
      </c>
      <c r="AY49" s="76" t="s">
        <v>69</v>
      </c>
      <c r="AZ49" s="76" t="s">
        <v>70</v>
      </c>
      <c r="BA49" s="76" t="s">
        <v>71</v>
      </c>
      <c r="BB49" s="76" t="s">
        <v>72</v>
      </c>
      <c r="BC49" s="76" t="s">
        <v>73</v>
      </c>
      <c r="BD49" s="77" t="s">
        <v>74</v>
      </c>
    </row>
    <row r="50" spans="1:91" s="1" customFormat="1" ht="10.8" customHeight="1" x14ac:dyDescent="0.3">
      <c r="B50" s="34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4"/>
      <c r="AS50" s="78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pans="1:91" s="4" customFormat="1" ht="32.4" customHeight="1" x14ac:dyDescent="0.3">
      <c r="B51" s="61"/>
      <c r="C51" s="81" t="s">
        <v>75</v>
      </c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262">
        <f>ROUND(SUM(AG52:AG53),2)</f>
        <v>0</v>
      </c>
      <c r="AH51" s="262"/>
      <c r="AI51" s="262"/>
      <c r="AJ51" s="262"/>
      <c r="AK51" s="262"/>
      <c r="AL51" s="262"/>
      <c r="AM51" s="262"/>
      <c r="AN51" s="263">
        <f>SUM(AG51,AT51)</f>
        <v>0</v>
      </c>
      <c r="AO51" s="263"/>
      <c r="AP51" s="263"/>
      <c r="AQ51" s="83" t="s">
        <v>20</v>
      </c>
      <c r="AR51" s="64"/>
      <c r="AS51" s="84">
        <f>ROUND(SUM(AS52:AS53),2)</f>
        <v>0</v>
      </c>
      <c r="AT51" s="85">
        <f>ROUND(SUM(AV51:AW51),2)</f>
        <v>0</v>
      </c>
      <c r="AU51" s="86">
        <f>ROUND(SUM(AU52:AU53),5)</f>
        <v>0</v>
      </c>
      <c r="AV51" s="85">
        <f>ROUND(AZ51*L26,2)</f>
        <v>0</v>
      </c>
      <c r="AW51" s="85">
        <f>ROUND(BA51*L27,2)</f>
        <v>0</v>
      </c>
      <c r="AX51" s="85">
        <f>ROUND(BB51*L26,2)</f>
        <v>0</v>
      </c>
      <c r="AY51" s="85">
        <f>ROUND(BC51*L27,2)</f>
        <v>0</v>
      </c>
      <c r="AZ51" s="85">
        <f>ROUND(SUM(AZ52:AZ53),2)</f>
        <v>0</v>
      </c>
      <c r="BA51" s="85">
        <f>ROUND(SUM(BA52:BA53),2)</f>
        <v>0</v>
      </c>
      <c r="BB51" s="85">
        <f>ROUND(SUM(BB52:BB53),2)</f>
        <v>0</v>
      </c>
      <c r="BC51" s="85">
        <f>ROUND(SUM(BC52:BC53),2)</f>
        <v>0</v>
      </c>
      <c r="BD51" s="87">
        <f>ROUND(SUM(BD52:BD53),2)</f>
        <v>0</v>
      </c>
      <c r="BS51" s="88" t="s">
        <v>76</v>
      </c>
      <c r="BT51" s="88" t="s">
        <v>77</v>
      </c>
      <c r="BU51" s="89" t="s">
        <v>78</v>
      </c>
      <c r="BV51" s="88" t="s">
        <v>79</v>
      </c>
      <c r="BW51" s="88" t="s">
        <v>5</v>
      </c>
      <c r="BX51" s="88" t="s">
        <v>80</v>
      </c>
      <c r="CL51" s="88" t="s">
        <v>20</v>
      </c>
    </row>
    <row r="52" spans="1:91" s="5" customFormat="1" ht="22.5" customHeight="1" x14ac:dyDescent="0.3">
      <c r="A52" s="253" t="s">
        <v>385</v>
      </c>
      <c r="B52" s="90"/>
      <c r="C52" s="91"/>
      <c r="D52" s="267" t="s">
        <v>77</v>
      </c>
      <c r="E52" s="266"/>
      <c r="F52" s="266"/>
      <c r="G52" s="266"/>
      <c r="H52" s="266"/>
      <c r="I52" s="92"/>
      <c r="J52" s="267" t="s">
        <v>81</v>
      </c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5">
        <f>'0 - Ostatní a vedlejší ná...'!J27</f>
        <v>0</v>
      </c>
      <c r="AH52" s="266"/>
      <c r="AI52" s="266"/>
      <c r="AJ52" s="266"/>
      <c r="AK52" s="266"/>
      <c r="AL52" s="266"/>
      <c r="AM52" s="266"/>
      <c r="AN52" s="265">
        <f>SUM(AG52,AT52)</f>
        <v>0</v>
      </c>
      <c r="AO52" s="266"/>
      <c r="AP52" s="266"/>
      <c r="AQ52" s="93" t="s">
        <v>82</v>
      </c>
      <c r="AR52" s="94"/>
      <c r="AS52" s="95">
        <v>0</v>
      </c>
      <c r="AT52" s="96">
        <f>ROUND(SUM(AV52:AW52),2)</f>
        <v>0</v>
      </c>
      <c r="AU52" s="97">
        <f>'0 - Ostatní a vedlejší ná...'!P78</f>
        <v>0</v>
      </c>
      <c r="AV52" s="96">
        <f>'0 - Ostatní a vedlejší ná...'!J30</f>
        <v>0</v>
      </c>
      <c r="AW52" s="96">
        <f>'0 - Ostatní a vedlejší ná...'!J31</f>
        <v>0</v>
      </c>
      <c r="AX52" s="96">
        <f>'0 - Ostatní a vedlejší ná...'!J32</f>
        <v>0</v>
      </c>
      <c r="AY52" s="96">
        <f>'0 - Ostatní a vedlejší ná...'!J33</f>
        <v>0</v>
      </c>
      <c r="AZ52" s="96">
        <f>'0 - Ostatní a vedlejší ná...'!F30</f>
        <v>0</v>
      </c>
      <c r="BA52" s="96">
        <f>'0 - Ostatní a vedlejší ná...'!F31</f>
        <v>0</v>
      </c>
      <c r="BB52" s="96">
        <f>'0 - Ostatní a vedlejší ná...'!F32</f>
        <v>0</v>
      </c>
      <c r="BC52" s="96">
        <f>'0 - Ostatní a vedlejší ná...'!F33</f>
        <v>0</v>
      </c>
      <c r="BD52" s="98">
        <f>'0 - Ostatní a vedlejší ná...'!F34</f>
        <v>0</v>
      </c>
      <c r="BT52" s="99" t="s">
        <v>22</v>
      </c>
      <c r="BV52" s="99" t="s">
        <v>79</v>
      </c>
      <c r="BW52" s="99" t="s">
        <v>83</v>
      </c>
      <c r="BX52" s="99" t="s">
        <v>5</v>
      </c>
      <c r="CL52" s="99" t="s">
        <v>20</v>
      </c>
      <c r="CM52" s="99" t="s">
        <v>84</v>
      </c>
    </row>
    <row r="53" spans="1:91" s="5" customFormat="1" ht="22.5" customHeight="1" x14ac:dyDescent="0.3">
      <c r="A53" s="253" t="s">
        <v>385</v>
      </c>
      <c r="B53" s="90"/>
      <c r="C53" s="91"/>
      <c r="D53" s="267" t="s">
        <v>22</v>
      </c>
      <c r="E53" s="266"/>
      <c r="F53" s="266"/>
      <c r="G53" s="266"/>
      <c r="H53" s="266"/>
      <c r="I53" s="92"/>
      <c r="J53" s="267" t="s">
        <v>85</v>
      </c>
      <c r="K53" s="266"/>
      <c r="L53" s="266"/>
      <c r="M53" s="266"/>
      <c r="N53" s="266"/>
      <c r="O53" s="266"/>
      <c r="P53" s="266"/>
      <c r="Q53" s="266"/>
      <c r="R53" s="266"/>
      <c r="S53" s="266"/>
      <c r="T53" s="266"/>
      <c r="U53" s="266"/>
      <c r="V53" s="266"/>
      <c r="W53" s="266"/>
      <c r="X53" s="266"/>
      <c r="Y53" s="266"/>
      <c r="Z53" s="266"/>
      <c r="AA53" s="266"/>
      <c r="AB53" s="266"/>
      <c r="AC53" s="266"/>
      <c r="AD53" s="266"/>
      <c r="AE53" s="266"/>
      <c r="AF53" s="266"/>
      <c r="AG53" s="265">
        <f>'1 - Oprava chodníku'!J27</f>
        <v>0</v>
      </c>
      <c r="AH53" s="266"/>
      <c r="AI53" s="266"/>
      <c r="AJ53" s="266"/>
      <c r="AK53" s="266"/>
      <c r="AL53" s="266"/>
      <c r="AM53" s="266"/>
      <c r="AN53" s="265">
        <f>SUM(AG53,AT53)</f>
        <v>0</v>
      </c>
      <c r="AO53" s="266"/>
      <c r="AP53" s="266"/>
      <c r="AQ53" s="93" t="s">
        <v>82</v>
      </c>
      <c r="AR53" s="94"/>
      <c r="AS53" s="100">
        <v>0</v>
      </c>
      <c r="AT53" s="101">
        <f>ROUND(SUM(AV53:AW53),2)</f>
        <v>0</v>
      </c>
      <c r="AU53" s="102">
        <f>'1 - Oprava chodníku'!P83</f>
        <v>0</v>
      </c>
      <c r="AV53" s="101">
        <f>'1 - Oprava chodníku'!J30</f>
        <v>0</v>
      </c>
      <c r="AW53" s="101">
        <f>'1 - Oprava chodníku'!J31</f>
        <v>0</v>
      </c>
      <c r="AX53" s="101">
        <f>'1 - Oprava chodníku'!J32</f>
        <v>0</v>
      </c>
      <c r="AY53" s="101">
        <f>'1 - Oprava chodníku'!J33</f>
        <v>0</v>
      </c>
      <c r="AZ53" s="101">
        <f>'1 - Oprava chodníku'!F30</f>
        <v>0</v>
      </c>
      <c r="BA53" s="101">
        <f>'1 - Oprava chodníku'!F31</f>
        <v>0</v>
      </c>
      <c r="BB53" s="101">
        <f>'1 - Oprava chodníku'!F32</f>
        <v>0</v>
      </c>
      <c r="BC53" s="101">
        <f>'1 - Oprava chodníku'!F33</f>
        <v>0</v>
      </c>
      <c r="BD53" s="103">
        <f>'1 - Oprava chodníku'!F34</f>
        <v>0</v>
      </c>
      <c r="BT53" s="99" t="s">
        <v>22</v>
      </c>
      <c r="BV53" s="99" t="s">
        <v>79</v>
      </c>
      <c r="BW53" s="99" t="s">
        <v>86</v>
      </c>
      <c r="BX53" s="99" t="s">
        <v>5</v>
      </c>
      <c r="CL53" s="99" t="s">
        <v>20</v>
      </c>
      <c r="CM53" s="99" t="s">
        <v>84</v>
      </c>
    </row>
    <row r="54" spans="1:91" s="1" customFormat="1" ht="30" customHeight="1" x14ac:dyDescent="0.3">
      <c r="B54" s="34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4"/>
    </row>
    <row r="55" spans="1:91" s="1" customFormat="1" ht="6.9" customHeight="1" x14ac:dyDescent="0.3"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4"/>
    </row>
  </sheetData>
  <sheetProtection password="CC35" sheet="1" objects="1" scenarios="1" formatColumns="0" formatRows="0" sort="0" autoFilter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tooltip="Rekapitulace stavby" display="1) Rekapitulace stavby" xr:uid="{2329CBEE-4A44-423A-B9F8-16C1B95E4F5D}"/>
    <hyperlink ref="W1:AI1" location="C51" tooltip="Rekapitulace objektů stavby a soupisů prací" display="2) Rekapitulace objektů stavby a soupisů prací" xr:uid="{DF5111E8-637E-4135-85AB-3C36DAFC306E}"/>
    <hyperlink ref="A52" location="'0 - Ostatní a vedlejší ná...'!C2" tooltip="0 - Ostatní a vedlejší ná..." display="/" xr:uid="{F9347A40-C7CA-4229-B97E-E2E8FABC758E}"/>
    <hyperlink ref="A53" location="'1 - Oprava chodníku'!C2" tooltip="1 - Oprava chodníku" display="/" xr:uid="{7BCD5C43-CDFD-4F66-879F-7310286BD4BB}"/>
  </hyperlinks>
  <pageMargins left="0.58333330000000005" right="0.58333330000000005" top="0.58333330000000005" bottom="0.58333330000000005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94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4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15"/>
      <c r="B1" s="255"/>
      <c r="C1" s="255"/>
      <c r="D1" s="254" t="s">
        <v>1</v>
      </c>
      <c r="E1" s="255"/>
      <c r="F1" s="256" t="s">
        <v>386</v>
      </c>
      <c r="G1" s="302" t="s">
        <v>387</v>
      </c>
      <c r="H1" s="302"/>
      <c r="I1" s="261"/>
      <c r="J1" s="256" t="s">
        <v>388</v>
      </c>
      <c r="K1" s="254" t="s">
        <v>87</v>
      </c>
      <c r="L1" s="256" t="s">
        <v>389</v>
      </c>
      <c r="M1" s="256"/>
      <c r="N1" s="256"/>
      <c r="O1" s="256"/>
      <c r="P1" s="256"/>
      <c r="Q1" s="256"/>
      <c r="R1" s="256"/>
      <c r="S1" s="256"/>
      <c r="T1" s="256"/>
      <c r="U1" s="252"/>
      <c r="V1" s="252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" customHeight="1" x14ac:dyDescent="0.3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83</v>
      </c>
    </row>
    <row r="3" spans="1:70" ht="6.9" customHeight="1" x14ac:dyDescent="0.3">
      <c r="B3" s="18"/>
      <c r="C3" s="19"/>
      <c r="D3" s="19"/>
      <c r="E3" s="19"/>
      <c r="F3" s="19"/>
      <c r="G3" s="19"/>
      <c r="H3" s="19"/>
      <c r="I3" s="105"/>
      <c r="J3" s="19"/>
      <c r="K3" s="20"/>
      <c r="AT3" s="17" t="s">
        <v>84</v>
      </c>
    </row>
    <row r="4" spans="1:70" ht="36.9" customHeight="1" x14ac:dyDescent="0.3">
      <c r="B4" s="21"/>
      <c r="C4" s="22"/>
      <c r="D4" s="23" t="s">
        <v>88</v>
      </c>
      <c r="E4" s="22"/>
      <c r="F4" s="22"/>
      <c r="G4" s="22"/>
      <c r="H4" s="22"/>
      <c r="I4" s="106"/>
      <c r="J4" s="22"/>
      <c r="K4" s="24"/>
      <c r="M4" s="25" t="s">
        <v>10</v>
      </c>
      <c r="AT4" s="17" t="s">
        <v>4</v>
      </c>
    </row>
    <row r="5" spans="1:70" ht="6.9" customHeight="1" x14ac:dyDescent="0.3">
      <c r="B5" s="21"/>
      <c r="C5" s="22"/>
      <c r="D5" s="22"/>
      <c r="E5" s="22"/>
      <c r="F5" s="22"/>
      <c r="G5" s="22"/>
      <c r="H5" s="22"/>
      <c r="I5" s="106"/>
      <c r="J5" s="22"/>
      <c r="K5" s="24"/>
    </row>
    <row r="6" spans="1:70" ht="13.2" x14ac:dyDescent="0.3">
      <c r="B6" s="21"/>
      <c r="C6" s="22"/>
      <c r="D6" s="30" t="s">
        <v>16</v>
      </c>
      <c r="E6" s="22"/>
      <c r="F6" s="22"/>
      <c r="G6" s="22"/>
      <c r="H6" s="22"/>
      <c r="I6" s="106"/>
      <c r="J6" s="22"/>
      <c r="K6" s="24"/>
    </row>
    <row r="7" spans="1:70" ht="22.5" customHeight="1" x14ac:dyDescent="0.3">
      <c r="B7" s="21"/>
      <c r="C7" s="22"/>
      <c r="D7" s="22"/>
      <c r="E7" s="303" t="str">
        <f>'Rekapitulace stavby'!K6</f>
        <v>Oprava chodníku na ul. Partyzánů v úseku ul. Mahenova po ul. Dolní v Krnově</v>
      </c>
      <c r="F7" s="294"/>
      <c r="G7" s="294"/>
      <c r="H7" s="294"/>
      <c r="I7" s="106"/>
      <c r="J7" s="22"/>
      <c r="K7" s="24"/>
    </row>
    <row r="8" spans="1:70" s="1" customFormat="1" ht="13.2" x14ac:dyDescent="0.3">
      <c r="B8" s="34"/>
      <c r="C8" s="35"/>
      <c r="D8" s="30" t="s">
        <v>89</v>
      </c>
      <c r="E8" s="35"/>
      <c r="F8" s="35"/>
      <c r="G8" s="35"/>
      <c r="H8" s="35"/>
      <c r="I8" s="107"/>
      <c r="J8" s="35"/>
      <c r="K8" s="38"/>
    </row>
    <row r="9" spans="1:70" s="1" customFormat="1" ht="36.9" customHeight="1" x14ac:dyDescent="0.3">
      <c r="B9" s="34"/>
      <c r="C9" s="35"/>
      <c r="D9" s="35"/>
      <c r="E9" s="304" t="s">
        <v>90</v>
      </c>
      <c r="F9" s="278"/>
      <c r="G9" s="278"/>
      <c r="H9" s="278"/>
      <c r="I9" s="107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107"/>
      <c r="J10" s="35"/>
      <c r="K10" s="38"/>
    </row>
    <row r="11" spans="1:70" s="1" customFormat="1" ht="14.4" customHeight="1" x14ac:dyDescent="0.3">
      <c r="B11" s="34"/>
      <c r="C11" s="35"/>
      <c r="D11" s="30" t="s">
        <v>19</v>
      </c>
      <c r="E11" s="35"/>
      <c r="F11" s="28" t="s">
        <v>20</v>
      </c>
      <c r="G11" s="35"/>
      <c r="H11" s="35"/>
      <c r="I11" s="108" t="s">
        <v>21</v>
      </c>
      <c r="J11" s="28" t="s">
        <v>20</v>
      </c>
      <c r="K11" s="38"/>
    </row>
    <row r="12" spans="1:70" s="1" customFormat="1" ht="14.4" customHeight="1" x14ac:dyDescent="0.3">
      <c r="B12" s="34"/>
      <c r="C12" s="35"/>
      <c r="D12" s="30" t="s">
        <v>23</v>
      </c>
      <c r="E12" s="35"/>
      <c r="F12" s="28" t="s">
        <v>24</v>
      </c>
      <c r="G12" s="35"/>
      <c r="H12" s="35"/>
      <c r="I12" s="108" t="s">
        <v>25</v>
      </c>
      <c r="J12" s="109" t="str">
        <f>'Rekapitulace stavby'!AN8</f>
        <v>22. 8. 2017</v>
      </c>
      <c r="K12" s="38"/>
    </row>
    <row r="13" spans="1:70" s="1" customFormat="1" ht="10.8" customHeight="1" x14ac:dyDescent="0.3">
      <c r="B13" s="34"/>
      <c r="C13" s="35"/>
      <c r="D13" s="35"/>
      <c r="E13" s="35"/>
      <c r="F13" s="35"/>
      <c r="G13" s="35"/>
      <c r="H13" s="35"/>
      <c r="I13" s="107"/>
      <c r="J13" s="35"/>
      <c r="K13" s="38"/>
    </row>
    <row r="14" spans="1:70" s="1" customFormat="1" ht="14.4" customHeight="1" x14ac:dyDescent="0.3">
      <c r="B14" s="34"/>
      <c r="C14" s="35"/>
      <c r="D14" s="30" t="s">
        <v>29</v>
      </c>
      <c r="E14" s="35"/>
      <c r="F14" s="35"/>
      <c r="G14" s="35"/>
      <c r="H14" s="35"/>
      <c r="I14" s="108" t="s">
        <v>30</v>
      </c>
      <c r="J14" s="28" t="s">
        <v>31</v>
      </c>
      <c r="K14" s="38"/>
    </row>
    <row r="15" spans="1:70" s="1" customFormat="1" ht="18" customHeight="1" x14ac:dyDescent="0.3">
      <c r="B15" s="34"/>
      <c r="C15" s="35"/>
      <c r="D15" s="35"/>
      <c r="E15" s="28" t="s">
        <v>32</v>
      </c>
      <c r="F15" s="35"/>
      <c r="G15" s="35"/>
      <c r="H15" s="35"/>
      <c r="I15" s="108" t="s">
        <v>33</v>
      </c>
      <c r="J15" s="28" t="s">
        <v>34</v>
      </c>
      <c r="K15" s="38"/>
    </row>
    <row r="16" spans="1:70" s="1" customFormat="1" ht="6.9" customHeight="1" x14ac:dyDescent="0.3">
      <c r="B16" s="34"/>
      <c r="C16" s="35"/>
      <c r="D16" s="35"/>
      <c r="E16" s="35"/>
      <c r="F16" s="35"/>
      <c r="G16" s="35"/>
      <c r="H16" s="35"/>
      <c r="I16" s="107"/>
      <c r="J16" s="35"/>
      <c r="K16" s="38"/>
    </row>
    <row r="17" spans="2:11" s="1" customFormat="1" ht="14.4" customHeight="1" x14ac:dyDescent="0.3">
      <c r="B17" s="34"/>
      <c r="C17" s="35"/>
      <c r="D17" s="30" t="s">
        <v>35</v>
      </c>
      <c r="E17" s="35"/>
      <c r="F17" s="35"/>
      <c r="G17" s="35"/>
      <c r="H17" s="35"/>
      <c r="I17" s="108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8" t="s">
        <v>33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" customHeight="1" x14ac:dyDescent="0.3">
      <c r="B19" s="34"/>
      <c r="C19" s="35"/>
      <c r="D19" s="35"/>
      <c r="E19" s="35"/>
      <c r="F19" s="35"/>
      <c r="G19" s="35"/>
      <c r="H19" s="35"/>
      <c r="I19" s="107"/>
      <c r="J19" s="35"/>
      <c r="K19" s="38"/>
    </row>
    <row r="20" spans="2:11" s="1" customFormat="1" ht="14.4" customHeight="1" x14ac:dyDescent="0.3">
      <c r="B20" s="34"/>
      <c r="C20" s="35"/>
      <c r="D20" s="30" t="s">
        <v>37</v>
      </c>
      <c r="E20" s="35"/>
      <c r="F20" s="35"/>
      <c r="G20" s="35"/>
      <c r="H20" s="35"/>
      <c r="I20" s="108" t="s">
        <v>30</v>
      </c>
      <c r="J20" s="28" t="s">
        <v>38</v>
      </c>
      <c r="K20" s="38"/>
    </row>
    <row r="21" spans="2:11" s="1" customFormat="1" ht="18" customHeight="1" x14ac:dyDescent="0.3">
      <c r="B21" s="34"/>
      <c r="C21" s="35"/>
      <c r="D21" s="35"/>
      <c r="E21" s="28" t="s">
        <v>40</v>
      </c>
      <c r="F21" s="35"/>
      <c r="G21" s="35"/>
      <c r="H21" s="35"/>
      <c r="I21" s="108" t="s">
        <v>33</v>
      </c>
      <c r="J21" s="28" t="s">
        <v>41</v>
      </c>
      <c r="K21" s="38"/>
    </row>
    <row r="22" spans="2:11" s="1" customFormat="1" ht="6.9" customHeight="1" x14ac:dyDescent="0.3">
      <c r="B22" s="34"/>
      <c r="C22" s="35"/>
      <c r="D22" s="35"/>
      <c r="E22" s="35"/>
      <c r="F22" s="35"/>
      <c r="G22" s="35"/>
      <c r="H22" s="35"/>
      <c r="I22" s="107"/>
      <c r="J22" s="35"/>
      <c r="K22" s="38"/>
    </row>
    <row r="23" spans="2:11" s="1" customFormat="1" ht="14.4" customHeight="1" x14ac:dyDescent="0.3">
      <c r="B23" s="34"/>
      <c r="C23" s="35"/>
      <c r="D23" s="30" t="s">
        <v>42</v>
      </c>
      <c r="E23" s="35"/>
      <c r="F23" s="35"/>
      <c r="G23" s="35"/>
      <c r="H23" s="35"/>
      <c r="I23" s="107"/>
      <c r="J23" s="35"/>
      <c r="K23" s="38"/>
    </row>
    <row r="24" spans="2:11" s="6" customFormat="1" ht="22.5" customHeight="1" x14ac:dyDescent="0.3">
      <c r="B24" s="110"/>
      <c r="C24" s="111"/>
      <c r="D24" s="111"/>
      <c r="E24" s="297" t="s">
        <v>20</v>
      </c>
      <c r="F24" s="305"/>
      <c r="G24" s="305"/>
      <c r="H24" s="305"/>
      <c r="I24" s="112"/>
      <c r="J24" s="111"/>
      <c r="K24" s="113"/>
    </row>
    <row r="25" spans="2:11" s="1" customFormat="1" ht="6.9" customHeight="1" x14ac:dyDescent="0.3">
      <c r="B25" s="34"/>
      <c r="C25" s="35"/>
      <c r="D25" s="35"/>
      <c r="E25" s="35"/>
      <c r="F25" s="35"/>
      <c r="G25" s="35"/>
      <c r="H25" s="35"/>
      <c r="I25" s="107"/>
      <c r="J25" s="35"/>
      <c r="K25" s="38"/>
    </row>
    <row r="26" spans="2:11" s="1" customFormat="1" ht="6.9" customHeight="1" x14ac:dyDescent="0.3">
      <c r="B26" s="34"/>
      <c r="C26" s="35"/>
      <c r="D26" s="79"/>
      <c r="E26" s="79"/>
      <c r="F26" s="79"/>
      <c r="G26" s="79"/>
      <c r="H26" s="79"/>
      <c r="I26" s="114"/>
      <c r="J26" s="79"/>
      <c r="K26" s="115"/>
    </row>
    <row r="27" spans="2:11" s="1" customFormat="1" ht="25.35" customHeight="1" x14ac:dyDescent="0.3">
      <c r="B27" s="34"/>
      <c r="C27" s="35"/>
      <c r="D27" s="116" t="s">
        <v>43</v>
      </c>
      <c r="E27" s="35"/>
      <c r="F27" s="35"/>
      <c r="G27" s="35"/>
      <c r="H27" s="35"/>
      <c r="I27" s="107"/>
      <c r="J27" s="117">
        <f>ROUND(J78,2)</f>
        <v>0</v>
      </c>
      <c r="K27" s="38"/>
    </row>
    <row r="28" spans="2:11" s="1" customFormat="1" ht="6.9" customHeight="1" x14ac:dyDescent="0.3">
      <c r="B28" s="34"/>
      <c r="C28" s="35"/>
      <c r="D28" s="79"/>
      <c r="E28" s="79"/>
      <c r="F28" s="79"/>
      <c r="G28" s="79"/>
      <c r="H28" s="79"/>
      <c r="I28" s="114"/>
      <c r="J28" s="79"/>
      <c r="K28" s="115"/>
    </row>
    <row r="29" spans="2:11" s="1" customFormat="1" ht="14.4" customHeight="1" x14ac:dyDescent="0.3">
      <c r="B29" s="34"/>
      <c r="C29" s="35"/>
      <c r="D29" s="35"/>
      <c r="E29" s="35"/>
      <c r="F29" s="39" t="s">
        <v>45</v>
      </c>
      <c r="G29" s="35"/>
      <c r="H29" s="35"/>
      <c r="I29" s="118" t="s">
        <v>44</v>
      </c>
      <c r="J29" s="39" t="s">
        <v>46</v>
      </c>
      <c r="K29" s="38"/>
    </row>
    <row r="30" spans="2:11" s="1" customFormat="1" ht="14.4" customHeight="1" x14ac:dyDescent="0.3">
      <c r="B30" s="34"/>
      <c r="C30" s="35"/>
      <c r="D30" s="42" t="s">
        <v>47</v>
      </c>
      <c r="E30" s="42" t="s">
        <v>48</v>
      </c>
      <c r="F30" s="119">
        <f>ROUND(SUM(BE78:BE93), 2)</f>
        <v>0</v>
      </c>
      <c r="G30" s="35"/>
      <c r="H30" s="35"/>
      <c r="I30" s="120">
        <v>0.21</v>
      </c>
      <c r="J30" s="119">
        <f>ROUND(ROUND((SUM(BE78:BE93)), 2)*I30, 2)</f>
        <v>0</v>
      </c>
      <c r="K30" s="38"/>
    </row>
    <row r="31" spans="2:11" s="1" customFormat="1" ht="14.4" customHeight="1" x14ac:dyDescent="0.3">
      <c r="B31" s="34"/>
      <c r="C31" s="35"/>
      <c r="D31" s="35"/>
      <c r="E31" s="42" t="s">
        <v>49</v>
      </c>
      <c r="F31" s="119">
        <f>ROUND(SUM(BF78:BF93), 2)</f>
        <v>0</v>
      </c>
      <c r="G31" s="35"/>
      <c r="H31" s="35"/>
      <c r="I31" s="120">
        <v>0.15</v>
      </c>
      <c r="J31" s="119">
        <f>ROUND(ROUND((SUM(BF78:BF93)), 2)*I31, 2)</f>
        <v>0</v>
      </c>
      <c r="K31" s="38"/>
    </row>
    <row r="32" spans="2:11" s="1" customFormat="1" ht="14.4" hidden="1" customHeight="1" x14ac:dyDescent="0.3">
      <c r="B32" s="34"/>
      <c r="C32" s="35"/>
      <c r="D32" s="35"/>
      <c r="E32" s="42" t="s">
        <v>50</v>
      </c>
      <c r="F32" s="119">
        <f>ROUND(SUM(BG78:BG93), 2)</f>
        <v>0</v>
      </c>
      <c r="G32" s="35"/>
      <c r="H32" s="35"/>
      <c r="I32" s="120">
        <v>0.21</v>
      </c>
      <c r="J32" s="119">
        <v>0</v>
      </c>
      <c r="K32" s="38"/>
    </row>
    <row r="33" spans="2:11" s="1" customFormat="1" ht="14.4" hidden="1" customHeight="1" x14ac:dyDescent="0.3">
      <c r="B33" s="34"/>
      <c r="C33" s="35"/>
      <c r="D33" s="35"/>
      <c r="E33" s="42" t="s">
        <v>51</v>
      </c>
      <c r="F33" s="119">
        <f>ROUND(SUM(BH78:BH93), 2)</f>
        <v>0</v>
      </c>
      <c r="G33" s="35"/>
      <c r="H33" s="35"/>
      <c r="I33" s="120">
        <v>0.15</v>
      </c>
      <c r="J33" s="119">
        <v>0</v>
      </c>
      <c r="K33" s="38"/>
    </row>
    <row r="34" spans="2:11" s="1" customFormat="1" ht="14.4" hidden="1" customHeight="1" x14ac:dyDescent="0.3">
      <c r="B34" s="34"/>
      <c r="C34" s="35"/>
      <c r="D34" s="35"/>
      <c r="E34" s="42" t="s">
        <v>52</v>
      </c>
      <c r="F34" s="119">
        <f>ROUND(SUM(BI78:BI93), 2)</f>
        <v>0</v>
      </c>
      <c r="G34" s="35"/>
      <c r="H34" s="35"/>
      <c r="I34" s="120">
        <v>0</v>
      </c>
      <c r="J34" s="119">
        <v>0</v>
      </c>
      <c r="K34" s="38"/>
    </row>
    <row r="35" spans="2:11" s="1" customFormat="1" ht="6.9" customHeight="1" x14ac:dyDescent="0.3">
      <c r="B35" s="34"/>
      <c r="C35" s="35"/>
      <c r="D35" s="35"/>
      <c r="E35" s="35"/>
      <c r="F35" s="35"/>
      <c r="G35" s="35"/>
      <c r="H35" s="35"/>
      <c r="I35" s="107"/>
      <c r="J35" s="35"/>
      <c r="K35" s="38"/>
    </row>
    <row r="36" spans="2:11" s="1" customFormat="1" ht="25.35" customHeight="1" x14ac:dyDescent="0.3">
      <c r="B36" s="34"/>
      <c r="C36" s="121"/>
      <c r="D36" s="122" t="s">
        <v>53</v>
      </c>
      <c r="E36" s="73"/>
      <c r="F36" s="73"/>
      <c r="G36" s="123" t="s">
        <v>54</v>
      </c>
      <c r="H36" s="124" t="s">
        <v>55</v>
      </c>
      <c r="I36" s="125"/>
      <c r="J36" s="126">
        <f>SUM(J27:J34)</f>
        <v>0</v>
      </c>
      <c r="K36" s="127"/>
    </row>
    <row r="37" spans="2:11" s="1" customFormat="1" ht="14.4" customHeight="1" x14ac:dyDescent="0.3">
      <c r="B37" s="49"/>
      <c r="C37" s="50"/>
      <c r="D37" s="50"/>
      <c r="E37" s="50"/>
      <c r="F37" s="50"/>
      <c r="G37" s="50"/>
      <c r="H37" s="50"/>
      <c r="I37" s="128"/>
      <c r="J37" s="50"/>
      <c r="K37" s="51"/>
    </row>
    <row r="41" spans="2:11" s="1" customFormat="1" ht="6.9" customHeight="1" x14ac:dyDescent="0.3">
      <c r="B41" s="129"/>
      <c r="C41" s="130"/>
      <c r="D41" s="130"/>
      <c r="E41" s="130"/>
      <c r="F41" s="130"/>
      <c r="G41" s="130"/>
      <c r="H41" s="130"/>
      <c r="I41" s="131"/>
      <c r="J41" s="130"/>
      <c r="K41" s="132"/>
    </row>
    <row r="42" spans="2:11" s="1" customFormat="1" ht="36.9" customHeight="1" x14ac:dyDescent="0.3">
      <c r="B42" s="34"/>
      <c r="C42" s="23" t="s">
        <v>91</v>
      </c>
      <c r="D42" s="35"/>
      <c r="E42" s="35"/>
      <c r="F42" s="35"/>
      <c r="G42" s="35"/>
      <c r="H42" s="35"/>
      <c r="I42" s="107"/>
      <c r="J42" s="35"/>
      <c r="K42" s="38"/>
    </row>
    <row r="43" spans="2:11" s="1" customFormat="1" ht="6.9" customHeight="1" x14ac:dyDescent="0.3">
      <c r="B43" s="34"/>
      <c r="C43" s="35"/>
      <c r="D43" s="35"/>
      <c r="E43" s="35"/>
      <c r="F43" s="35"/>
      <c r="G43" s="35"/>
      <c r="H43" s="35"/>
      <c r="I43" s="107"/>
      <c r="J43" s="35"/>
      <c r="K43" s="38"/>
    </row>
    <row r="44" spans="2:11" s="1" customFormat="1" ht="14.4" customHeight="1" x14ac:dyDescent="0.3">
      <c r="B44" s="34"/>
      <c r="C44" s="30" t="s">
        <v>16</v>
      </c>
      <c r="D44" s="35"/>
      <c r="E44" s="35"/>
      <c r="F44" s="35"/>
      <c r="G44" s="35"/>
      <c r="H44" s="35"/>
      <c r="I44" s="107"/>
      <c r="J44" s="35"/>
      <c r="K44" s="38"/>
    </row>
    <row r="45" spans="2:11" s="1" customFormat="1" ht="22.5" customHeight="1" x14ac:dyDescent="0.3">
      <c r="B45" s="34"/>
      <c r="C45" s="35"/>
      <c r="D45" s="35"/>
      <c r="E45" s="303" t="str">
        <f>E7</f>
        <v>Oprava chodníku na ul. Partyzánů v úseku ul. Mahenova po ul. Dolní v Krnově</v>
      </c>
      <c r="F45" s="278"/>
      <c r="G45" s="278"/>
      <c r="H45" s="278"/>
      <c r="I45" s="107"/>
      <c r="J45" s="35"/>
      <c r="K45" s="38"/>
    </row>
    <row r="46" spans="2:11" s="1" customFormat="1" ht="14.4" customHeight="1" x14ac:dyDescent="0.3">
      <c r="B46" s="34"/>
      <c r="C46" s="30" t="s">
        <v>89</v>
      </c>
      <c r="D46" s="35"/>
      <c r="E46" s="35"/>
      <c r="F46" s="35"/>
      <c r="G46" s="35"/>
      <c r="H46" s="35"/>
      <c r="I46" s="107"/>
      <c r="J46" s="35"/>
      <c r="K46" s="38"/>
    </row>
    <row r="47" spans="2:11" s="1" customFormat="1" ht="23.25" customHeight="1" x14ac:dyDescent="0.3">
      <c r="B47" s="34"/>
      <c r="C47" s="35"/>
      <c r="D47" s="35"/>
      <c r="E47" s="304" t="str">
        <f>E9</f>
        <v>0 - Ostatní a vedlejší náklady</v>
      </c>
      <c r="F47" s="278"/>
      <c r="G47" s="278"/>
      <c r="H47" s="278"/>
      <c r="I47" s="107"/>
      <c r="J47" s="35"/>
      <c r="K47" s="38"/>
    </row>
    <row r="48" spans="2:11" s="1" customFormat="1" ht="6.9" customHeight="1" x14ac:dyDescent="0.3">
      <c r="B48" s="34"/>
      <c r="C48" s="35"/>
      <c r="D48" s="35"/>
      <c r="E48" s="35"/>
      <c r="F48" s="35"/>
      <c r="G48" s="35"/>
      <c r="H48" s="35"/>
      <c r="I48" s="107"/>
      <c r="J48" s="35"/>
      <c r="K48" s="38"/>
    </row>
    <row r="49" spans="2:47" s="1" customFormat="1" ht="18" customHeight="1" x14ac:dyDescent="0.3">
      <c r="B49" s="34"/>
      <c r="C49" s="30" t="s">
        <v>23</v>
      </c>
      <c r="D49" s="35"/>
      <c r="E49" s="35"/>
      <c r="F49" s="28" t="str">
        <f>F12</f>
        <v>Krnov</v>
      </c>
      <c r="G49" s="35"/>
      <c r="H49" s="35"/>
      <c r="I49" s="108" t="s">
        <v>25</v>
      </c>
      <c r="J49" s="109" t="str">
        <f>IF(J12="","",J12)</f>
        <v>22. 8. 2017</v>
      </c>
      <c r="K49" s="38"/>
    </row>
    <row r="50" spans="2:47" s="1" customFormat="1" ht="6.9" customHeight="1" x14ac:dyDescent="0.3">
      <c r="B50" s="34"/>
      <c r="C50" s="35"/>
      <c r="D50" s="35"/>
      <c r="E50" s="35"/>
      <c r="F50" s="35"/>
      <c r="G50" s="35"/>
      <c r="H50" s="35"/>
      <c r="I50" s="107"/>
      <c r="J50" s="35"/>
      <c r="K50" s="38"/>
    </row>
    <row r="51" spans="2:47" s="1" customFormat="1" ht="13.2" x14ac:dyDescent="0.3">
      <c r="B51" s="34"/>
      <c r="C51" s="30" t="s">
        <v>29</v>
      </c>
      <c r="D51" s="35"/>
      <c r="E51" s="35"/>
      <c r="F51" s="28" t="str">
        <f>E15</f>
        <v>Město Krnov</v>
      </c>
      <c r="G51" s="35"/>
      <c r="H51" s="35"/>
      <c r="I51" s="108" t="s">
        <v>37</v>
      </c>
      <c r="J51" s="28" t="str">
        <f>E21</f>
        <v>UDI MORAVA s.r.o.</v>
      </c>
      <c r="K51" s="38"/>
    </row>
    <row r="52" spans="2:47" s="1" customFormat="1" ht="14.4" customHeight="1" x14ac:dyDescent="0.3">
      <c r="B52" s="34"/>
      <c r="C52" s="30" t="s">
        <v>35</v>
      </c>
      <c r="D52" s="35"/>
      <c r="E52" s="35"/>
      <c r="F52" s="28" t="str">
        <f>IF(E18="","",E18)</f>
        <v/>
      </c>
      <c r="G52" s="35"/>
      <c r="H52" s="35"/>
      <c r="I52" s="107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107"/>
      <c r="J53" s="35"/>
      <c r="K53" s="38"/>
    </row>
    <row r="54" spans="2:47" s="1" customFormat="1" ht="29.25" customHeight="1" x14ac:dyDescent="0.3">
      <c r="B54" s="34"/>
      <c r="C54" s="133" t="s">
        <v>92</v>
      </c>
      <c r="D54" s="121"/>
      <c r="E54" s="121"/>
      <c r="F54" s="121"/>
      <c r="G54" s="121"/>
      <c r="H54" s="121"/>
      <c r="I54" s="134"/>
      <c r="J54" s="135" t="s">
        <v>93</v>
      </c>
      <c r="K54" s="136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107"/>
      <c r="J55" s="35"/>
      <c r="K55" s="38"/>
    </row>
    <row r="56" spans="2:47" s="1" customFormat="1" ht="29.25" customHeight="1" x14ac:dyDescent="0.3">
      <c r="B56" s="34"/>
      <c r="C56" s="137" t="s">
        <v>94</v>
      </c>
      <c r="D56" s="35"/>
      <c r="E56" s="35"/>
      <c r="F56" s="35"/>
      <c r="G56" s="35"/>
      <c r="H56" s="35"/>
      <c r="I56" s="107"/>
      <c r="J56" s="117">
        <f>J78</f>
        <v>0</v>
      </c>
      <c r="K56" s="38"/>
      <c r="AU56" s="17" t="s">
        <v>95</v>
      </c>
    </row>
    <row r="57" spans="2:47" s="7" customFormat="1" ht="24.9" customHeight="1" x14ac:dyDescent="0.3">
      <c r="B57" s="138"/>
      <c r="C57" s="139"/>
      <c r="D57" s="140" t="s">
        <v>96</v>
      </c>
      <c r="E57" s="141"/>
      <c r="F57" s="141"/>
      <c r="G57" s="141"/>
      <c r="H57" s="141"/>
      <c r="I57" s="142"/>
      <c r="J57" s="143">
        <f>J79</f>
        <v>0</v>
      </c>
      <c r="K57" s="144"/>
    </row>
    <row r="58" spans="2:47" s="7" customFormat="1" ht="24.9" customHeight="1" x14ac:dyDescent="0.3">
      <c r="B58" s="138"/>
      <c r="C58" s="139"/>
      <c r="D58" s="140" t="s">
        <v>97</v>
      </c>
      <c r="E58" s="141"/>
      <c r="F58" s="141"/>
      <c r="G58" s="141"/>
      <c r="H58" s="141"/>
      <c r="I58" s="142"/>
      <c r="J58" s="143">
        <f>J90</f>
        <v>0</v>
      </c>
      <c r="K58" s="144"/>
    </row>
    <row r="59" spans="2:47" s="1" customFormat="1" ht="21.75" customHeight="1" x14ac:dyDescent="0.3">
      <c r="B59" s="34"/>
      <c r="C59" s="35"/>
      <c r="D59" s="35"/>
      <c r="E59" s="35"/>
      <c r="F59" s="35"/>
      <c r="G59" s="35"/>
      <c r="H59" s="35"/>
      <c r="I59" s="107"/>
      <c r="J59" s="35"/>
      <c r="K59" s="38"/>
    </row>
    <row r="60" spans="2:47" s="1" customFormat="1" ht="6.9" customHeight="1" x14ac:dyDescent="0.3">
      <c r="B60" s="49"/>
      <c r="C60" s="50"/>
      <c r="D60" s="50"/>
      <c r="E60" s="50"/>
      <c r="F60" s="50"/>
      <c r="G60" s="50"/>
      <c r="H60" s="50"/>
      <c r="I60" s="128"/>
      <c r="J60" s="50"/>
      <c r="K60" s="51"/>
    </row>
    <row r="64" spans="2:47" s="1" customFormat="1" ht="6.9" customHeight="1" x14ac:dyDescent="0.3">
      <c r="B64" s="52"/>
      <c r="C64" s="53"/>
      <c r="D64" s="53"/>
      <c r="E64" s="53"/>
      <c r="F64" s="53"/>
      <c r="G64" s="53"/>
      <c r="H64" s="53"/>
      <c r="I64" s="131"/>
      <c r="J64" s="53"/>
      <c r="K64" s="53"/>
      <c r="L64" s="54"/>
    </row>
    <row r="65" spans="2:65" s="1" customFormat="1" ht="36.9" customHeight="1" x14ac:dyDescent="0.3">
      <c r="B65" s="34"/>
      <c r="C65" s="55" t="s">
        <v>98</v>
      </c>
      <c r="D65" s="56"/>
      <c r="E65" s="56"/>
      <c r="F65" s="56"/>
      <c r="G65" s="56"/>
      <c r="H65" s="56"/>
      <c r="I65" s="145"/>
      <c r="J65" s="56"/>
      <c r="K65" s="56"/>
      <c r="L65" s="54"/>
    </row>
    <row r="66" spans="2:65" s="1" customFormat="1" ht="6.9" customHeight="1" x14ac:dyDescent="0.3">
      <c r="B66" s="34"/>
      <c r="C66" s="56"/>
      <c r="D66" s="56"/>
      <c r="E66" s="56"/>
      <c r="F66" s="56"/>
      <c r="G66" s="56"/>
      <c r="H66" s="56"/>
      <c r="I66" s="145"/>
      <c r="J66" s="56"/>
      <c r="K66" s="56"/>
      <c r="L66" s="54"/>
    </row>
    <row r="67" spans="2:65" s="1" customFormat="1" ht="14.4" customHeight="1" x14ac:dyDescent="0.3">
      <c r="B67" s="34"/>
      <c r="C67" s="58" t="s">
        <v>16</v>
      </c>
      <c r="D67" s="56"/>
      <c r="E67" s="56"/>
      <c r="F67" s="56"/>
      <c r="G67" s="56"/>
      <c r="H67" s="56"/>
      <c r="I67" s="145"/>
      <c r="J67" s="56"/>
      <c r="K67" s="56"/>
      <c r="L67" s="54"/>
    </row>
    <row r="68" spans="2:65" s="1" customFormat="1" ht="22.5" customHeight="1" x14ac:dyDescent="0.3">
      <c r="B68" s="34"/>
      <c r="C68" s="56"/>
      <c r="D68" s="56"/>
      <c r="E68" s="301" t="str">
        <f>E7</f>
        <v>Oprava chodníku na ul. Partyzánů v úseku ul. Mahenova po ul. Dolní v Krnově</v>
      </c>
      <c r="F68" s="271"/>
      <c r="G68" s="271"/>
      <c r="H68" s="271"/>
      <c r="I68" s="145"/>
      <c r="J68" s="56"/>
      <c r="K68" s="56"/>
      <c r="L68" s="54"/>
    </row>
    <row r="69" spans="2:65" s="1" customFormat="1" ht="14.4" customHeight="1" x14ac:dyDescent="0.3">
      <c r="B69" s="34"/>
      <c r="C69" s="58" t="s">
        <v>89</v>
      </c>
      <c r="D69" s="56"/>
      <c r="E69" s="56"/>
      <c r="F69" s="56"/>
      <c r="G69" s="56"/>
      <c r="H69" s="56"/>
      <c r="I69" s="145"/>
      <c r="J69" s="56"/>
      <c r="K69" s="56"/>
      <c r="L69" s="54"/>
    </row>
    <row r="70" spans="2:65" s="1" customFormat="1" ht="23.25" customHeight="1" x14ac:dyDescent="0.3">
      <c r="B70" s="34"/>
      <c r="C70" s="56"/>
      <c r="D70" s="56"/>
      <c r="E70" s="268" t="str">
        <f>E9</f>
        <v>0 - Ostatní a vedlejší náklady</v>
      </c>
      <c r="F70" s="271"/>
      <c r="G70" s="271"/>
      <c r="H70" s="271"/>
      <c r="I70" s="145"/>
      <c r="J70" s="56"/>
      <c r="K70" s="56"/>
      <c r="L70" s="54"/>
    </row>
    <row r="71" spans="2:65" s="1" customFormat="1" ht="6.9" customHeight="1" x14ac:dyDescent="0.3">
      <c r="B71" s="34"/>
      <c r="C71" s="56"/>
      <c r="D71" s="56"/>
      <c r="E71" s="56"/>
      <c r="F71" s="56"/>
      <c r="G71" s="56"/>
      <c r="H71" s="56"/>
      <c r="I71" s="145"/>
      <c r="J71" s="56"/>
      <c r="K71" s="56"/>
      <c r="L71" s="54"/>
    </row>
    <row r="72" spans="2:65" s="1" customFormat="1" ht="18" customHeight="1" x14ac:dyDescent="0.3">
      <c r="B72" s="34"/>
      <c r="C72" s="58" t="s">
        <v>23</v>
      </c>
      <c r="D72" s="56"/>
      <c r="E72" s="56"/>
      <c r="F72" s="146" t="str">
        <f>F12</f>
        <v>Krnov</v>
      </c>
      <c r="G72" s="56"/>
      <c r="H72" s="56"/>
      <c r="I72" s="147" t="s">
        <v>25</v>
      </c>
      <c r="J72" s="66" t="str">
        <f>IF(J12="","",J12)</f>
        <v>22. 8. 2017</v>
      </c>
      <c r="K72" s="56"/>
      <c r="L72" s="54"/>
    </row>
    <row r="73" spans="2:65" s="1" customFormat="1" ht="6.9" customHeight="1" x14ac:dyDescent="0.3">
      <c r="B73" s="34"/>
      <c r="C73" s="56"/>
      <c r="D73" s="56"/>
      <c r="E73" s="56"/>
      <c r="F73" s="56"/>
      <c r="G73" s="56"/>
      <c r="H73" s="56"/>
      <c r="I73" s="145"/>
      <c r="J73" s="56"/>
      <c r="K73" s="56"/>
      <c r="L73" s="54"/>
    </row>
    <row r="74" spans="2:65" s="1" customFormat="1" ht="13.2" x14ac:dyDescent="0.3">
      <c r="B74" s="34"/>
      <c r="C74" s="58" t="s">
        <v>29</v>
      </c>
      <c r="D74" s="56"/>
      <c r="E74" s="56"/>
      <c r="F74" s="146" t="str">
        <f>E15</f>
        <v>Město Krnov</v>
      </c>
      <c r="G74" s="56"/>
      <c r="H74" s="56"/>
      <c r="I74" s="147" t="s">
        <v>37</v>
      </c>
      <c r="J74" s="146" t="str">
        <f>E21</f>
        <v>UDI MORAVA s.r.o.</v>
      </c>
      <c r="K74" s="56"/>
      <c r="L74" s="54"/>
    </row>
    <row r="75" spans="2:65" s="1" customFormat="1" ht="14.4" customHeight="1" x14ac:dyDescent="0.3">
      <c r="B75" s="34"/>
      <c r="C75" s="58" t="s">
        <v>35</v>
      </c>
      <c r="D75" s="56"/>
      <c r="E75" s="56"/>
      <c r="F75" s="146" t="str">
        <f>IF(E18="","",E18)</f>
        <v/>
      </c>
      <c r="G75" s="56"/>
      <c r="H75" s="56"/>
      <c r="I75" s="145"/>
      <c r="J75" s="56"/>
      <c r="K75" s="56"/>
      <c r="L75" s="54"/>
    </row>
    <row r="76" spans="2:65" s="1" customFormat="1" ht="10.35" customHeight="1" x14ac:dyDescent="0.3">
      <c r="B76" s="34"/>
      <c r="C76" s="56"/>
      <c r="D76" s="56"/>
      <c r="E76" s="56"/>
      <c r="F76" s="56"/>
      <c r="G76" s="56"/>
      <c r="H76" s="56"/>
      <c r="I76" s="145"/>
      <c r="J76" s="56"/>
      <c r="K76" s="56"/>
      <c r="L76" s="54"/>
    </row>
    <row r="77" spans="2:65" s="8" customFormat="1" ht="29.25" customHeight="1" x14ac:dyDescent="0.3">
      <c r="B77" s="148"/>
      <c r="C77" s="149" t="s">
        <v>99</v>
      </c>
      <c r="D77" s="150" t="s">
        <v>62</v>
      </c>
      <c r="E77" s="150" t="s">
        <v>58</v>
      </c>
      <c r="F77" s="150" t="s">
        <v>100</v>
      </c>
      <c r="G77" s="150" t="s">
        <v>101</v>
      </c>
      <c r="H77" s="150" t="s">
        <v>102</v>
      </c>
      <c r="I77" s="151" t="s">
        <v>103</v>
      </c>
      <c r="J77" s="150" t="s">
        <v>93</v>
      </c>
      <c r="K77" s="152" t="s">
        <v>104</v>
      </c>
      <c r="L77" s="153"/>
      <c r="M77" s="75" t="s">
        <v>105</v>
      </c>
      <c r="N77" s="76" t="s">
        <v>47</v>
      </c>
      <c r="O77" s="76" t="s">
        <v>106</v>
      </c>
      <c r="P77" s="76" t="s">
        <v>107</v>
      </c>
      <c r="Q77" s="76" t="s">
        <v>108</v>
      </c>
      <c r="R77" s="76" t="s">
        <v>109</v>
      </c>
      <c r="S77" s="76" t="s">
        <v>110</v>
      </c>
      <c r="T77" s="77" t="s">
        <v>111</v>
      </c>
    </row>
    <row r="78" spans="2:65" s="1" customFormat="1" ht="29.25" customHeight="1" x14ac:dyDescent="0.35">
      <c r="B78" s="34"/>
      <c r="C78" s="81" t="s">
        <v>94</v>
      </c>
      <c r="D78" s="56"/>
      <c r="E78" s="56"/>
      <c r="F78" s="56"/>
      <c r="G78" s="56"/>
      <c r="H78" s="56"/>
      <c r="I78" s="145"/>
      <c r="J78" s="154">
        <f>BK78</f>
        <v>0</v>
      </c>
      <c r="K78" s="56"/>
      <c r="L78" s="54"/>
      <c r="M78" s="78"/>
      <c r="N78" s="79"/>
      <c r="O78" s="79"/>
      <c r="P78" s="155">
        <f>P79+P90</f>
        <v>0</v>
      </c>
      <c r="Q78" s="79"/>
      <c r="R78" s="155">
        <f>R79+R90</f>
        <v>0</v>
      </c>
      <c r="S78" s="79"/>
      <c r="T78" s="156">
        <f>T79+T90</f>
        <v>0</v>
      </c>
      <c r="AT78" s="17" t="s">
        <v>76</v>
      </c>
      <c r="AU78" s="17" t="s">
        <v>95</v>
      </c>
      <c r="BK78" s="157">
        <f>BK79+BK90</f>
        <v>0</v>
      </c>
    </row>
    <row r="79" spans="2:65" s="9" customFormat="1" ht="37.35" customHeight="1" x14ac:dyDescent="0.35">
      <c r="B79" s="158"/>
      <c r="C79" s="159"/>
      <c r="D79" s="160" t="s">
        <v>76</v>
      </c>
      <c r="E79" s="161" t="s">
        <v>112</v>
      </c>
      <c r="F79" s="161" t="s">
        <v>113</v>
      </c>
      <c r="G79" s="159"/>
      <c r="H79" s="159"/>
      <c r="I79" s="162"/>
      <c r="J79" s="163">
        <f>BK79</f>
        <v>0</v>
      </c>
      <c r="K79" s="159"/>
      <c r="L79" s="164"/>
      <c r="M79" s="165"/>
      <c r="N79" s="166"/>
      <c r="O79" s="166"/>
      <c r="P79" s="167">
        <f>SUM(P80:P89)</f>
        <v>0</v>
      </c>
      <c r="Q79" s="166"/>
      <c r="R79" s="167">
        <f>SUM(R80:R89)</f>
        <v>0</v>
      </c>
      <c r="S79" s="166"/>
      <c r="T79" s="168">
        <f>SUM(T80:T89)</f>
        <v>0</v>
      </c>
      <c r="AR79" s="169" t="s">
        <v>114</v>
      </c>
      <c r="AT79" s="170" t="s">
        <v>76</v>
      </c>
      <c r="AU79" s="170" t="s">
        <v>77</v>
      </c>
      <c r="AY79" s="169" t="s">
        <v>115</v>
      </c>
      <c r="BK79" s="171">
        <f>SUM(BK80:BK89)</f>
        <v>0</v>
      </c>
    </row>
    <row r="80" spans="2:65" s="1" customFormat="1" ht="22.5" customHeight="1" x14ac:dyDescent="0.3">
      <c r="B80" s="34"/>
      <c r="C80" s="172" t="s">
        <v>22</v>
      </c>
      <c r="D80" s="172" t="s">
        <v>116</v>
      </c>
      <c r="E80" s="173" t="s">
        <v>117</v>
      </c>
      <c r="F80" s="174" t="s">
        <v>118</v>
      </c>
      <c r="G80" s="175" t="s">
        <v>119</v>
      </c>
      <c r="H80" s="176">
        <v>1</v>
      </c>
      <c r="I80" s="177"/>
      <c r="J80" s="178">
        <f>ROUND(I80*H80,2)</f>
        <v>0</v>
      </c>
      <c r="K80" s="174" t="s">
        <v>120</v>
      </c>
      <c r="L80" s="54"/>
      <c r="M80" s="179" t="s">
        <v>20</v>
      </c>
      <c r="N80" s="180" t="s">
        <v>48</v>
      </c>
      <c r="O80" s="35"/>
      <c r="P80" s="181">
        <f>O80*H80</f>
        <v>0</v>
      </c>
      <c r="Q80" s="181">
        <v>0</v>
      </c>
      <c r="R80" s="181">
        <f>Q80*H80</f>
        <v>0</v>
      </c>
      <c r="S80" s="181">
        <v>0</v>
      </c>
      <c r="T80" s="182">
        <f>S80*H80</f>
        <v>0</v>
      </c>
      <c r="AR80" s="17" t="s">
        <v>121</v>
      </c>
      <c r="AT80" s="17" t="s">
        <v>116</v>
      </c>
      <c r="AU80" s="17" t="s">
        <v>22</v>
      </c>
      <c r="AY80" s="17" t="s">
        <v>115</v>
      </c>
      <c r="BE80" s="183">
        <f>IF(N80="základní",J80,0)</f>
        <v>0</v>
      </c>
      <c r="BF80" s="183">
        <f>IF(N80="snížená",J80,0)</f>
        <v>0</v>
      </c>
      <c r="BG80" s="183">
        <f>IF(N80="zákl. přenesená",J80,0)</f>
        <v>0</v>
      </c>
      <c r="BH80" s="183">
        <f>IF(N80="sníž. přenesená",J80,0)</f>
        <v>0</v>
      </c>
      <c r="BI80" s="183">
        <f>IF(N80="nulová",J80,0)</f>
        <v>0</v>
      </c>
      <c r="BJ80" s="17" t="s">
        <v>22</v>
      </c>
      <c r="BK80" s="183">
        <f>ROUND(I80*H80,2)</f>
        <v>0</v>
      </c>
      <c r="BL80" s="17" t="s">
        <v>121</v>
      </c>
      <c r="BM80" s="17" t="s">
        <v>122</v>
      </c>
    </row>
    <row r="81" spans="2:65" s="1" customFormat="1" ht="24" x14ac:dyDescent="0.3">
      <c r="B81" s="34"/>
      <c r="C81" s="56"/>
      <c r="D81" s="184" t="s">
        <v>123</v>
      </c>
      <c r="E81" s="56"/>
      <c r="F81" s="185" t="s">
        <v>124</v>
      </c>
      <c r="G81" s="56"/>
      <c r="H81" s="56"/>
      <c r="I81" s="145"/>
      <c r="J81" s="56"/>
      <c r="K81" s="56"/>
      <c r="L81" s="54"/>
      <c r="M81" s="71"/>
      <c r="N81" s="35"/>
      <c r="O81" s="35"/>
      <c r="P81" s="35"/>
      <c r="Q81" s="35"/>
      <c r="R81" s="35"/>
      <c r="S81" s="35"/>
      <c r="T81" s="72"/>
      <c r="AT81" s="17" t="s">
        <v>123</v>
      </c>
      <c r="AU81" s="17" t="s">
        <v>22</v>
      </c>
    </row>
    <row r="82" spans="2:65" s="1" customFormat="1" ht="22.5" customHeight="1" x14ac:dyDescent="0.3">
      <c r="B82" s="34"/>
      <c r="C82" s="172" t="s">
        <v>84</v>
      </c>
      <c r="D82" s="172" t="s">
        <v>116</v>
      </c>
      <c r="E82" s="173" t="s">
        <v>125</v>
      </c>
      <c r="F82" s="174" t="s">
        <v>126</v>
      </c>
      <c r="G82" s="175" t="s">
        <v>119</v>
      </c>
      <c r="H82" s="176">
        <v>1</v>
      </c>
      <c r="I82" s="177"/>
      <c r="J82" s="178">
        <f>ROUND(I82*H82,2)</f>
        <v>0</v>
      </c>
      <c r="K82" s="174" t="s">
        <v>120</v>
      </c>
      <c r="L82" s="54"/>
      <c r="M82" s="179" t="s">
        <v>20</v>
      </c>
      <c r="N82" s="180" t="s">
        <v>48</v>
      </c>
      <c r="O82" s="35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AR82" s="17" t="s">
        <v>121</v>
      </c>
      <c r="AT82" s="17" t="s">
        <v>116</v>
      </c>
      <c r="AU82" s="17" t="s">
        <v>22</v>
      </c>
      <c r="AY82" s="17" t="s">
        <v>115</v>
      </c>
      <c r="BE82" s="183">
        <f>IF(N82="základní",J82,0)</f>
        <v>0</v>
      </c>
      <c r="BF82" s="183">
        <f>IF(N82="snížená",J82,0)</f>
        <v>0</v>
      </c>
      <c r="BG82" s="183">
        <f>IF(N82="zákl. přenesená",J82,0)</f>
        <v>0</v>
      </c>
      <c r="BH82" s="183">
        <f>IF(N82="sníž. přenesená",J82,0)</f>
        <v>0</v>
      </c>
      <c r="BI82" s="183">
        <f>IF(N82="nulová",J82,0)</f>
        <v>0</v>
      </c>
      <c r="BJ82" s="17" t="s">
        <v>22</v>
      </c>
      <c r="BK82" s="183">
        <f>ROUND(I82*H82,2)</f>
        <v>0</v>
      </c>
      <c r="BL82" s="17" t="s">
        <v>121</v>
      </c>
      <c r="BM82" s="17" t="s">
        <v>127</v>
      </c>
    </row>
    <row r="83" spans="2:65" s="1" customFormat="1" ht="24" x14ac:dyDescent="0.3">
      <c r="B83" s="34"/>
      <c r="C83" s="56"/>
      <c r="D83" s="184" t="s">
        <v>123</v>
      </c>
      <c r="E83" s="56"/>
      <c r="F83" s="185" t="s">
        <v>128</v>
      </c>
      <c r="G83" s="56"/>
      <c r="H83" s="56"/>
      <c r="I83" s="145"/>
      <c r="J83" s="56"/>
      <c r="K83" s="56"/>
      <c r="L83" s="54"/>
      <c r="M83" s="71"/>
      <c r="N83" s="35"/>
      <c r="O83" s="35"/>
      <c r="P83" s="35"/>
      <c r="Q83" s="35"/>
      <c r="R83" s="35"/>
      <c r="S83" s="35"/>
      <c r="T83" s="72"/>
      <c r="AT83" s="17" t="s">
        <v>123</v>
      </c>
      <c r="AU83" s="17" t="s">
        <v>22</v>
      </c>
    </row>
    <row r="84" spans="2:65" s="1" customFormat="1" ht="22.5" customHeight="1" x14ac:dyDescent="0.3">
      <c r="B84" s="34"/>
      <c r="C84" s="172" t="s">
        <v>129</v>
      </c>
      <c r="D84" s="172" t="s">
        <v>116</v>
      </c>
      <c r="E84" s="173" t="s">
        <v>130</v>
      </c>
      <c r="F84" s="174" t="s">
        <v>131</v>
      </c>
      <c r="G84" s="175" t="s">
        <v>119</v>
      </c>
      <c r="H84" s="176">
        <v>1</v>
      </c>
      <c r="I84" s="177"/>
      <c r="J84" s="178">
        <f>ROUND(I84*H84,2)</f>
        <v>0</v>
      </c>
      <c r="K84" s="174" t="s">
        <v>120</v>
      </c>
      <c r="L84" s="54"/>
      <c r="M84" s="179" t="s">
        <v>20</v>
      </c>
      <c r="N84" s="180" t="s">
        <v>48</v>
      </c>
      <c r="O84" s="35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AR84" s="17" t="s">
        <v>121</v>
      </c>
      <c r="AT84" s="17" t="s">
        <v>116</v>
      </c>
      <c r="AU84" s="17" t="s">
        <v>22</v>
      </c>
      <c r="AY84" s="17" t="s">
        <v>115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17" t="s">
        <v>22</v>
      </c>
      <c r="BK84" s="183">
        <f>ROUND(I84*H84,2)</f>
        <v>0</v>
      </c>
      <c r="BL84" s="17" t="s">
        <v>121</v>
      </c>
      <c r="BM84" s="17" t="s">
        <v>132</v>
      </c>
    </row>
    <row r="85" spans="2:65" s="1" customFormat="1" ht="24" x14ac:dyDescent="0.3">
      <c r="B85" s="34"/>
      <c r="C85" s="56"/>
      <c r="D85" s="184" t="s">
        <v>123</v>
      </c>
      <c r="E85" s="56"/>
      <c r="F85" s="185" t="s">
        <v>133</v>
      </c>
      <c r="G85" s="56"/>
      <c r="H85" s="56"/>
      <c r="I85" s="145"/>
      <c r="J85" s="56"/>
      <c r="K85" s="56"/>
      <c r="L85" s="54"/>
      <c r="M85" s="71"/>
      <c r="N85" s="35"/>
      <c r="O85" s="35"/>
      <c r="P85" s="35"/>
      <c r="Q85" s="35"/>
      <c r="R85" s="35"/>
      <c r="S85" s="35"/>
      <c r="T85" s="72"/>
      <c r="AT85" s="17" t="s">
        <v>123</v>
      </c>
      <c r="AU85" s="17" t="s">
        <v>22</v>
      </c>
    </row>
    <row r="86" spans="2:65" s="1" customFormat="1" ht="22.5" customHeight="1" x14ac:dyDescent="0.3">
      <c r="B86" s="34"/>
      <c r="C86" s="172" t="s">
        <v>114</v>
      </c>
      <c r="D86" s="172" t="s">
        <v>116</v>
      </c>
      <c r="E86" s="173" t="s">
        <v>134</v>
      </c>
      <c r="F86" s="174" t="s">
        <v>135</v>
      </c>
      <c r="G86" s="175" t="s">
        <v>136</v>
      </c>
      <c r="H86" s="176">
        <v>1</v>
      </c>
      <c r="I86" s="177"/>
      <c r="J86" s="178">
        <f>ROUND(I86*H86,2)</f>
        <v>0</v>
      </c>
      <c r="K86" s="174" t="s">
        <v>120</v>
      </c>
      <c r="L86" s="54"/>
      <c r="M86" s="179" t="s">
        <v>20</v>
      </c>
      <c r="N86" s="180" t="s">
        <v>48</v>
      </c>
      <c r="O86" s="35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AR86" s="17" t="s">
        <v>121</v>
      </c>
      <c r="AT86" s="17" t="s">
        <v>116</v>
      </c>
      <c r="AU86" s="17" t="s">
        <v>22</v>
      </c>
      <c r="AY86" s="17" t="s">
        <v>115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7" t="s">
        <v>22</v>
      </c>
      <c r="BK86" s="183">
        <f>ROUND(I86*H86,2)</f>
        <v>0</v>
      </c>
      <c r="BL86" s="17" t="s">
        <v>121</v>
      </c>
      <c r="BM86" s="17" t="s">
        <v>137</v>
      </c>
    </row>
    <row r="87" spans="2:65" s="1" customFormat="1" ht="48" x14ac:dyDescent="0.3">
      <c r="B87" s="34"/>
      <c r="C87" s="56"/>
      <c r="D87" s="184" t="s">
        <v>123</v>
      </c>
      <c r="E87" s="56"/>
      <c r="F87" s="185" t="s">
        <v>138</v>
      </c>
      <c r="G87" s="56"/>
      <c r="H87" s="56"/>
      <c r="I87" s="145"/>
      <c r="J87" s="56"/>
      <c r="K87" s="56"/>
      <c r="L87" s="54"/>
      <c r="M87" s="71"/>
      <c r="N87" s="35"/>
      <c r="O87" s="35"/>
      <c r="P87" s="35"/>
      <c r="Q87" s="35"/>
      <c r="R87" s="35"/>
      <c r="S87" s="35"/>
      <c r="T87" s="72"/>
      <c r="AT87" s="17" t="s">
        <v>123</v>
      </c>
      <c r="AU87" s="17" t="s">
        <v>22</v>
      </c>
    </row>
    <row r="88" spans="2:65" s="1" customFormat="1" ht="22.5" customHeight="1" x14ac:dyDescent="0.3">
      <c r="B88" s="34"/>
      <c r="C88" s="172" t="s">
        <v>139</v>
      </c>
      <c r="D88" s="172" t="s">
        <v>116</v>
      </c>
      <c r="E88" s="173" t="s">
        <v>140</v>
      </c>
      <c r="F88" s="174" t="s">
        <v>141</v>
      </c>
      <c r="G88" s="175" t="s">
        <v>142</v>
      </c>
      <c r="H88" s="176">
        <v>1</v>
      </c>
      <c r="I88" s="177"/>
      <c r="J88" s="178">
        <f>ROUND(I88*H88,2)</f>
        <v>0</v>
      </c>
      <c r="K88" s="174" t="s">
        <v>143</v>
      </c>
      <c r="L88" s="54"/>
      <c r="M88" s="179" t="s">
        <v>20</v>
      </c>
      <c r="N88" s="180" t="s">
        <v>48</v>
      </c>
      <c r="O88" s="35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AR88" s="17" t="s">
        <v>121</v>
      </c>
      <c r="AT88" s="17" t="s">
        <v>116</v>
      </c>
      <c r="AU88" s="17" t="s">
        <v>22</v>
      </c>
      <c r="AY88" s="17" t="s">
        <v>115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17" t="s">
        <v>22</v>
      </c>
      <c r="BK88" s="183">
        <f>ROUND(I88*H88,2)</f>
        <v>0</v>
      </c>
      <c r="BL88" s="17" t="s">
        <v>121</v>
      </c>
      <c r="BM88" s="17" t="s">
        <v>144</v>
      </c>
    </row>
    <row r="89" spans="2:65" s="1" customFormat="1" ht="24" x14ac:dyDescent="0.3">
      <c r="B89" s="34"/>
      <c r="C89" s="56"/>
      <c r="D89" s="186" t="s">
        <v>123</v>
      </c>
      <c r="E89" s="56"/>
      <c r="F89" s="187" t="s">
        <v>145</v>
      </c>
      <c r="G89" s="56"/>
      <c r="H89" s="56"/>
      <c r="I89" s="145"/>
      <c r="J89" s="56"/>
      <c r="K89" s="56"/>
      <c r="L89" s="54"/>
      <c r="M89" s="71"/>
      <c r="N89" s="35"/>
      <c r="O89" s="35"/>
      <c r="P89" s="35"/>
      <c r="Q89" s="35"/>
      <c r="R89" s="35"/>
      <c r="S89" s="35"/>
      <c r="T89" s="72"/>
      <c r="AT89" s="17" t="s">
        <v>123</v>
      </c>
      <c r="AU89" s="17" t="s">
        <v>22</v>
      </c>
    </row>
    <row r="90" spans="2:65" s="9" customFormat="1" ht="37.35" customHeight="1" x14ac:dyDescent="0.35">
      <c r="B90" s="158"/>
      <c r="C90" s="159"/>
      <c r="D90" s="160" t="s">
        <v>76</v>
      </c>
      <c r="E90" s="161" t="s">
        <v>146</v>
      </c>
      <c r="F90" s="161" t="s">
        <v>147</v>
      </c>
      <c r="G90" s="159"/>
      <c r="H90" s="159"/>
      <c r="I90" s="162"/>
      <c r="J90" s="163">
        <f>BK90</f>
        <v>0</v>
      </c>
      <c r="K90" s="159"/>
      <c r="L90" s="164"/>
      <c r="M90" s="165"/>
      <c r="N90" s="166"/>
      <c r="O90" s="166"/>
      <c r="P90" s="167">
        <f>SUM(P91:P93)</f>
        <v>0</v>
      </c>
      <c r="Q90" s="166"/>
      <c r="R90" s="167">
        <f>SUM(R91:R93)</f>
        <v>0</v>
      </c>
      <c r="S90" s="166"/>
      <c r="T90" s="168">
        <f>SUM(T91:T93)</f>
        <v>0</v>
      </c>
      <c r="AR90" s="169" t="s">
        <v>139</v>
      </c>
      <c r="AT90" s="170" t="s">
        <v>76</v>
      </c>
      <c r="AU90" s="170" t="s">
        <v>77</v>
      </c>
      <c r="AY90" s="169" t="s">
        <v>115</v>
      </c>
      <c r="BK90" s="171">
        <f>SUM(BK91:BK93)</f>
        <v>0</v>
      </c>
    </row>
    <row r="91" spans="2:65" s="1" customFormat="1" ht="22.5" customHeight="1" x14ac:dyDescent="0.3">
      <c r="B91" s="34"/>
      <c r="C91" s="172" t="s">
        <v>148</v>
      </c>
      <c r="D91" s="172" t="s">
        <v>116</v>
      </c>
      <c r="E91" s="173" t="s">
        <v>149</v>
      </c>
      <c r="F91" s="174" t="s">
        <v>150</v>
      </c>
      <c r="G91" s="175" t="s">
        <v>119</v>
      </c>
      <c r="H91" s="176">
        <v>1</v>
      </c>
      <c r="I91" s="177"/>
      <c r="J91" s="178">
        <f>ROUND(I91*H91,2)</f>
        <v>0</v>
      </c>
      <c r="K91" s="174" t="s">
        <v>120</v>
      </c>
      <c r="L91" s="54"/>
      <c r="M91" s="179" t="s">
        <v>20</v>
      </c>
      <c r="N91" s="180" t="s">
        <v>48</v>
      </c>
      <c r="O91" s="35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17" t="s">
        <v>121</v>
      </c>
      <c r="AT91" s="17" t="s">
        <v>116</v>
      </c>
      <c r="AU91" s="17" t="s">
        <v>22</v>
      </c>
      <c r="AY91" s="17" t="s">
        <v>115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7" t="s">
        <v>22</v>
      </c>
      <c r="BK91" s="183">
        <f>ROUND(I91*H91,2)</f>
        <v>0</v>
      </c>
      <c r="BL91" s="17" t="s">
        <v>121</v>
      </c>
      <c r="BM91" s="17" t="s">
        <v>151</v>
      </c>
    </row>
    <row r="92" spans="2:65" s="1" customFormat="1" ht="22.5" customHeight="1" x14ac:dyDescent="0.3">
      <c r="B92" s="34"/>
      <c r="C92" s="172" t="s">
        <v>152</v>
      </c>
      <c r="D92" s="172" t="s">
        <v>116</v>
      </c>
      <c r="E92" s="173" t="s">
        <v>153</v>
      </c>
      <c r="F92" s="174" t="s">
        <v>154</v>
      </c>
      <c r="G92" s="175" t="s">
        <v>119</v>
      </c>
      <c r="H92" s="176">
        <v>1</v>
      </c>
      <c r="I92" s="177"/>
      <c r="J92" s="178">
        <f>ROUND(I92*H92,2)</f>
        <v>0</v>
      </c>
      <c r="K92" s="174" t="s">
        <v>120</v>
      </c>
      <c r="L92" s="54"/>
      <c r="M92" s="179" t="s">
        <v>20</v>
      </c>
      <c r="N92" s="180" t="s">
        <v>48</v>
      </c>
      <c r="O92" s="35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AR92" s="17" t="s">
        <v>121</v>
      </c>
      <c r="AT92" s="17" t="s">
        <v>116</v>
      </c>
      <c r="AU92" s="17" t="s">
        <v>22</v>
      </c>
      <c r="AY92" s="17" t="s">
        <v>115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7" t="s">
        <v>22</v>
      </c>
      <c r="BK92" s="183">
        <f>ROUND(I92*H92,2)</f>
        <v>0</v>
      </c>
      <c r="BL92" s="17" t="s">
        <v>121</v>
      </c>
      <c r="BM92" s="17" t="s">
        <v>155</v>
      </c>
    </row>
    <row r="93" spans="2:65" s="1" customFormat="1" ht="24" x14ac:dyDescent="0.3">
      <c r="B93" s="34"/>
      <c r="C93" s="56"/>
      <c r="D93" s="186" t="s">
        <v>123</v>
      </c>
      <c r="E93" s="56"/>
      <c r="F93" s="187" t="s">
        <v>156</v>
      </c>
      <c r="G93" s="56"/>
      <c r="H93" s="56"/>
      <c r="I93" s="145"/>
      <c r="J93" s="56"/>
      <c r="K93" s="56"/>
      <c r="L93" s="54"/>
      <c r="M93" s="188"/>
      <c r="N93" s="189"/>
      <c r="O93" s="189"/>
      <c r="P93" s="189"/>
      <c r="Q93" s="189"/>
      <c r="R93" s="189"/>
      <c r="S93" s="189"/>
      <c r="T93" s="190"/>
      <c r="AT93" s="17" t="s">
        <v>123</v>
      </c>
      <c r="AU93" s="17" t="s">
        <v>22</v>
      </c>
    </row>
    <row r="94" spans="2:65" s="1" customFormat="1" ht="6.9" customHeight="1" x14ac:dyDescent="0.3">
      <c r="B94" s="49"/>
      <c r="C94" s="50"/>
      <c r="D94" s="50"/>
      <c r="E94" s="50"/>
      <c r="F94" s="50"/>
      <c r="G94" s="50"/>
      <c r="H94" s="50"/>
      <c r="I94" s="128"/>
      <c r="J94" s="50"/>
      <c r="K94" s="50"/>
      <c r="L94" s="54"/>
    </row>
  </sheetData>
  <sheetProtection password="CC35" sheet="1" objects="1" scenarios="1" formatColumns="0" formatRows="0" sort="0" autoFilter="0"/>
  <autoFilter ref="C77:K77" xr:uid="{68F3354D-DB87-4B6C-A572-96AEF831D27F}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ED846244-B812-40E1-82A7-641D2B58CFD2}"/>
    <hyperlink ref="G1:H1" location="C54" tooltip="Rekapitulace" display="2) Rekapitulace" xr:uid="{F8E032F4-F033-4080-91DD-5423586A99B7}"/>
    <hyperlink ref="J1" location="C77" tooltip="Soupis prací" display="3) Soupis prací" xr:uid="{D5CC3C97-4D71-4053-BBF9-B40EEE934956}"/>
    <hyperlink ref="L1:V1" location="'Rekapitulace stavby'!C2" tooltip="Rekapitulace stavby" display="Rekapitulace stavby" xr:uid="{598AA522-A6D6-46E4-9047-F301FD46E754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213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04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15"/>
      <c r="B1" s="255"/>
      <c r="C1" s="255"/>
      <c r="D1" s="254" t="s">
        <v>1</v>
      </c>
      <c r="E1" s="255"/>
      <c r="F1" s="256" t="s">
        <v>386</v>
      </c>
      <c r="G1" s="302" t="s">
        <v>387</v>
      </c>
      <c r="H1" s="302"/>
      <c r="I1" s="261"/>
      <c r="J1" s="256" t="s">
        <v>388</v>
      </c>
      <c r="K1" s="254" t="s">
        <v>87</v>
      </c>
      <c r="L1" s="256" t="s">
        <v>389</v>
      </c>
      <c r="M1" s="256"/>
      <c r="N1" s="256"/>
      <c r="O1" s="256"/>
      <c r="P1" s="256"/>
      <c r="Q1" s="256"/>
      <c r="R1" s="256"/>
      <c r="S1" s="256"/>
      <c r="T1" s="256"/>
      <c r="U1" s="252"/>
      <c r="V1" s="252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" customHeight="1" x14ac:dyDescent="0.3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86</v>
      </c>
    </row>
    <row r="3" spans="1:70" ht="6.9" customHeight="1" x14ac:dyDescent="0.3">
      <c r="B3" s="18"/>
      <c r="C3" s="19"/>
      <c r="D3" s="19"/>
      <c r="E3" s="19"/>
      <c r="F3" s="19"/>
      <c r="G3" s="19"/>
      <c r="H3" s="19"/>
      <c r="I3" s="105"/>
      <c r="J3" s="19"/>
      <c r="K3" s="20"/>
      <c r="AT3" s="17" t="s">
        <v>84</v>
      </c>
    </row>
    <row r="4" spans="1:70" ht="36.9" customHeight="1" x14ac:dyDescent="0.3">
      <c r="B4" s="21"/>
      <c r="C4" s="22"/>
      <c r="D4" s="23" t="s">
        <v>88</v>
      </c>
      <c r="E4" s="22"/>
      <c r="F4" s="22"/>
      <c r="G4" s="22"/>
      <c r="H4" s="22"/>
      <c r="I4" s="106"/>
      <c r="J4" s="22"/>
      <c r="K4" s="24"/>
      <c r="M4" s="25" t="s">
        <v>10</v>
      </c>
      <c r="AT4" s="17" t="s">
        <v>4</v>
      </c>
    </row>
    <row r="5" spans="1:70" ht="6.9" customHeight="1" x14ac:dyDescent="0.3">
      <c r="B5" s="21"/>
      <c r="C5" s="22"/>
      <c r="D5" s="22"/>
      <c r="E5" s="22"/>
      <c r="F5" s="22"/>
      <c r="G5" s="22"/>
      <c r="H5" s="22"/>
      <c r="I5" s="106"/>
      <c r="J5" s="22"/>
      <c r="K5" s="24"/>
    </row>
    <row r="6" spans="1:70" ht="13.2" x14ac:dyDescent="0.3">
      <c r="B6" s="21"/>
      <c r="C6" s="22"/>
      <c r="D6" s="30" t="s">
        <v>16</v>
      </c>
      <c r="E6" s="22"/>
      <c r="F6" s="22"/>
      <c r="G6" s="22"/>
      <c r="H6" s="22"/>
      <c r="I6" s="106"/>
      <c r="J6" s="22"/>
      <c r="K6" s="24"/>
    </row>
    <row r="7" spans="1:70" ht="22.5" customHeight="1" x14ac:dyDescent="0.3">
      <c r="B7" s="21"/>
      <c r="C7" s="22"/>
      <c r="D7" s="22"/>
      <c r="E7" s="303" t="str">
        <f>'Rekapitulace stavby'!K6</f>
        <v>Oprava chodníku na ul. Partyzánů v úseku ul. Mahenova po ul. Dolní v Krnově</v>
      </c>
      <c r="F7" s="294"/>
      <c r="G7" s="294"/>
      <c r="H7" s="294"/>
      <c r="I7" s="106"/>
      <c r="J7" s="22"/>
      <c r="K7" s="24"/>
    </row>
    <row r="8" spans="1:70" s="1" customFormat="1" ht="13.2" x14ac:dyDescent="0.3">
      <c r="B8" s="34"/>
      <c r="C8" s="35"/>
      <c r="D8" s="30" t="s">
        <v>89</v>
      </c>
      <c r="E8" s="35"/>
      <c r="F8" s="35"/>
      <c r="G8" s="35"/>
      <c r="H8" s="35"/>
      <c r="I8" s="107"/>
      <c r="J8" s="35"/>
      <c r="K8" s="38"/>
    </row>
    <row r="9" spans="1:70" s="1" customFormat="1" ht="36.9" customHeight="1" x14ac:dyDescent="0.3">
      <c r="B9" s="34"/>
      <c r="C9" s="35"/>
      <c r="D9" s="35"/>
      <c r="E9" s="304" t="s">
        <v>157</v>
      </c>
      <c r="F9" s="278"/>
      <c r="G9" s="278"/>
      <c r="H9" s="278"/>
      <c r="I9" s="107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107"/>
      <c r="J10" s="35"/>
      <c r="K10" s="38"/>
    </row>
    <row r="11" spans="1:70" s="1" customFormat="1" ht="14.4" customHeight="1" x14ac:dyDescent="0.3">
      <c r="B11" s="34"/>
      <c r="C11" s="35"/>
      <c r="D11" s="30" t="s">
        <v>19</v>
      </c>
      <c r="E11" s="35"/>
      <c r="F11" s="28" t="s">
        <v>20</v>
      </c>
      <c r="G11" s="35"/>
      <c r="H11" s="35"/>
      <c r="I11" s="108" t="s">
        <v>21</v>
      </c>
      <c r="J11" s="28" t="s">
        <v>20</v>
      </c>
      <c r="K11" s="38"/>
    </row>
    <row r="12" spans="1:70" s="1" customFormat="1" ht="14.4" customHeight="1" x14ac:dyDescent="0.3">
      <c r="B12" s="34"/>
      <c r="C12" s="35"/>
      <c r="D12" s="30" t="s">
        <v>23</v>
      </c>
      <c r="E12" s="35"/>
      <c r="F12" s="28" t="s">
        <v>24</v>
      </c>
      <c r="G12" s="35"/>
      <c r="H12" s="35"/>
      <c r="I12" s="108" t="s">
        <v>25</v>
      </c>
      <c r="J12" s="109" t="str">
        <f>'Rekapitulace stavby'!AN8</f>
        <v>22. 8. 2017</v>
      </c>
      <c r="K12" s="38"/>
    </row>
    <row r="13" spans="1:70" s="1" customFormat="1" ht="10.8" customHeight="1" x14ac:dyDescent="0.3">
      <c r="B13" s="34"/>
      <c r="C13" s="35"/>
      <c r="D13" s="35"/>
      <c r="E13" s="35"/>
      <c r="F13" s="35"/>
      <c r="G13" s="35"/>
      <c r="H13" s="35"/>
      <c r="I13" s="107"/>
      <c r="J13" s="35"/>
      <c r="K13" s="38"/>
    </row>
    <row r="14" spans="1:70" s="1" customFormat="1" ht="14.4" customHeight="1" x14ac:dyDescent="0.3">
      <c r="B14" s="34"/>
      <c r="C14" s="35"/>
      <c r="D14" s="30" t="s">
        <v>29</v>
      </c>
      <c r="E14" s="35"/>
      <c r="F14" s="35"/>
      <c r="G14" s="35"/>
      <c r="H14" s="35"/>
      <c r="I14" s="108" t="s">
        <v>30</v>
      </c>
      <c r="J14" s="28" t="s">
        <v>31</v>
      </c>
      <c r="K14" s="38"/>
    </row>
    <row r="15" spans="1:70" s="1" customFormat="1" ht="18" customHeight="1" x14ac:dyDescent="0.3">
      <c r="B15" s="34"/>
      <c r="C15" s="35"/>
      <c r="D15" s="35"/>
      <c r="E15" s="28" t="s">
        <v>32</v>
      </c>
      <c r="F15" s="35"/>
      <c r="G15" s="35"/>
      <c r="H15" s="35"/>
      <c r="I15" s="108" t="s">
        <v>33</v>
      </c>
      <c r="J15" s="28" t="s">
        <v>34</v>
      </c>
      <c r="K15" s="38"/>
    </row>
    <row r="16" spans="1:70" s="1" customFormat="1" ht="6.9" customHeight="1" x14ac:dyDescent="0.3">
      <c r="B16" s="34"/>
      <c r="C16" s="35"/>
      <c r="D16" s="35"/>
      <c r="E16" s="35"/>
      <c r="F16" s="35"/>
      <c r="G16" s="35"/>
      <c r="H16" s="35"/>
      <c r="I16" s="107"/>
      <c r="J16" s="35"/>
      <c r="K16" s="38"/>
    </row>
    <row r="17" spans="2:11" s="1" customFormat="1" ht="14.4" customHeight="1" x14ac:dyDescent="0.3">
      <c r="B17" s="34"/>
      <c r="C17" s="35"/>
      <c r="D17" s="30" t="s">
        <v>35</v>
      </c>
      <c r="E17" s="35"/>
      <c r="F17" s="35"/>
      <c r="G17" s="35"/>
      <c r="H17" s="35"/>
      <c r="I17" s="108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8" t="s">
        <v>33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" customHeight="1" x14ac:dyDescent="0.3">
      <c r="B19" s="34"/>
      <c r="C19" s="35"/>
      <c r="D19" s="35"/>
      <c r="E19" s="35"/>
      <c r="F19" s="35"/>
      <c r="G19" s="35"/>
      <c r="H19" s="35"/>
      <c r="I19" s="107"/>
      <c r="J19" s="35"/>
      <c r="K19" s="38"/>
    </row>
    <row r="20" spans="2:11" s="1" customFormat="1" ht="14.4" customHeight="1" x14ac:dyDescent="0.3">
      <c r="B20" s="34"/>
      <c r="C20" s="35"/>
      <c r="D20" s="30" t="s">
        <v>37</v>
      </c>
      <c r="E20" s="35"/>
      <c r="F20" s="35"/>
      <c r="G20" s="35"/>
      <c r="H20" s="35"/>
      <c r="I20" s="108" t="s">
        <v>30</v>
      </c>
      <c r="J20" s="28" t="s">
        <v>38</v>
      </c>
      <c r="K20" s="38"/>
    </row>
    <row r="21" spans="2:11" s="1" customFormat="1" ht="18" customHeight="1" x14ac:dyDescent="0.3">
      <c r="B21" s="34"/>
      <c r="C21" s="35"/>
      <c r="D21" s="35"/>
      <c r="E21" s="28" t="s">
        <v>40</v>
      </c>
      <c r="F21" s="35"/>
      <c r="G21" s="35"/>
      <c r="H21" s="35"/>
      <c r="I21" s="108" t="s">
        <v>33</v>
      </c>
      <c r="J21" s="28" t="s">
        <v>41</v>
      </c>
      <c r="K21" s="38"/>
    </row>
    <row r="22" spans="2:11" s="1" customFormat="1" ht="6.9" customHeight="1" x14ac:dyDescent="0.3">
      <c r="B22" s="34"/>
      <c r="C22" s="35"/>
      <c r="D22" s="35"/>
      <c r="E22" s="35"/>
      <c r="F22" s="35"/>
      <c r="G22" s="35"/>
      <c r="H22" s="35"/>
      <c r="I22" s="107"/>
      <c r="J22" s="35"/>
      <c r="K22" s="38"/>
    </row>
    <row r="23" spans="2:11" s="1" customFormat="1" ht="14.4" customHeight="1" x14ac:dyDescent="0.3">
      <c r="B23" s="34"/>
      <c r="C23" s="35"/>
      <c r="D23" s="30" t="s">
        <v>42</v>
      </c>
      <c r="E23" s="35"/>
      <c r="F23" s="35"/>
      <c r="G23" s="35"/>
      <c r="H23" s="35"/>
      <c r="I23" s="107"/>
      <c r="J23" s="35"/>
      <c r="K23" s="38"/>
    </row>
    <row r="24" spans="2:11" s="6" customFormat="1" ht="22.5" customHeight="1" x14ac:dyDescent="0.3">
      <c r="B24" s="110"/>
      <c r="C24" s="111"/>
      <c r="D24" s="111"/>
      <c r="E24" s="297" t="s">
        <v>20</v>
      </c>
      <c r="F24" s="305"/>
      <c r="G24" s="305"/>
      <c r="H24" s="305"/>
      <c r="I24" s="112"/>
      <c r="J24" s="111"/>
      <c r="K24" s="113"/>
    </row>
    <row r="25" spans="2:11" s="1" customFormat="1" ht="6.9" customHeight="1" x14ac:dyDescent="0.3">
      <c r="B25" s="34"/>
      <c r="C25" s="35"/>
      <c r="D25" s="35"/>
      <c r="E25" s="35"/>
      <c r="F25" s="35"/>
      <c r="G25" s="35"/>
      <c r="H25" s="35"/>
      <c r="I25" s="107"/>
      <c r="J25" s="35"/>
      <c r="K25" s="38"/>
    </row>
    <row r="26" spans="2:11" s="1" customFormat="1" ht="6.9" customHeight="1" x14ac:dyDescent="0.3">
      <c r="B26" s="34"/>
      <c r="C26" s="35"/>
      <c r="D26" s="79"/>
      <c r="E26" s="79"/>
      <c r="F26" s="79"/>
      <c r="G26" s="79"/>
      <c r="H26" s="79"/>
      <c r="I26" s="114"/>
      <c r="J26" s="79"/>
      <c r="K26" s="115"/>
    </row>
    <row r="27" spans="2:11" s="1" customFormat="1" ht="25.35" customHeight="1" x14ac:dyDescent="0.3">
      <c r="B27" s="34"/>
      <c r="C27" s="35"/>
      <c r="D27" s="116" t="s">
        <v>43</v>
      </c>
      <c r="E27" s="35"/>
      <c r="F27" s="35"/>
      <c r="G27" s="35"/>
      <c r="H27" s="35"/>
      <c r="I27" s="107"/>
      <c r="J27" s="117">
        <f>ROUND(J83,2)</f>
        <v>0</v>
      </c>
      <c r="K27" s="38"/>
    </row>
    <row r="28" spans="2:11" s="1" customFormat="1" ht="6.9" customHeight="1" x14ac:dyDescent="0.3">
      <c r="B28" s="34"/>
      <c r="C28" s="35"/>
      <c r="D28" s="79"/>
      <c r="E28" s="79"/>
      <c r="F28" s="79"/>
      <c r="G28" s="79"/>
      <c r="H28" s="79"/>
      <c r="I28" s="114"/>
      <c r="J28" s="79"/>
      <c r="K28" s="115"/>
    </row>
    <row r="29" spans="2:11" s="1" customFormat="1" ht="14.4" customHeight="1" x14ac:dyDescent="0.3">
      <c r="B29" s="34"/>
      <c r="C29" s="35"/>
      <c r="D29" s="35"/>
      <c r="E29" s="35"/>
      <c r="F29" s="39" t="s">
        <v>45</v>
      </c>
      <c r="G29" s="35"/>
      <c r="H29" s="35"/>
      <c r="I29" s="118" t="s">
        <v>44</v>
      </c>
      <c r="J29" s="39" t="s">
        <v>46</v>
      </c>
      <c r="K29" s="38"/>
    </row>
    <row r="30" spans="2:11" s="1" customFormat="1" ht="14.4" customHeight="1" x14ac:dyDescent="0.3">
      <c r="B30" s="34"/>
      <c r="C30" s="35"/>
      <c r="D30" s="42" t="s">
        <v>47</v>
      </c>
      <c r="E30" s="42" t="s">
        <v>48</v>
      </c>
      <c r="F30" s="119">
        <f>ROUND(SUM(BE83:BE212), 2)</f>
        <v>0</v>
      </c>
      <c r="G30" s="35"/>
      <c r="H30" s="35"/>
      <c r="I30" s="120">
        <v>0.21</v>
      </c>
      <c r="J30" s="119">
        <f>ROUND(ROUND((SUM(BE83:BE212)), 2)*I30, 2)</f>
        <v>0</v>
      </c>
      <c r="K30" s="38"/>
    </row>
    <row r="31" spans="2:11" s="1" customFormat="1" ht="14.4" customHeight="1" x14ac:dyDescent="0.3">
      <c r="B31" s="34"/>
      <c r="C31" s="35"/>
      <c r="D31" s="35"/>
      <c r="E31" s="42" t="s">
        <v>49</v>
      </c>
      <c r="F31" s="119">
        <f>ROUND(SUM(BF83:BF212), 2)</f>
        <v>0</v>
      </c>
      <c r="G31" s="35"/>
      <c r="H31" s="35"/>
      <c r="I31" s="120">
        <v>0.15</v>
      </c>
      <c r="J31" s="119">
        <f>ROUND(ROUND((SUM(BF83:BF212)), 2)*I31, 2)</f>
        <v>0</v>
      </c>
      <c r="K31" s="38"/>
    </row>
    <row r="32" spans="2:11" s="1" customFormat="1" ht="14.4" hidden="1" customHeight="1" x14ac:dyDescent="0.3">
      <c r="B32" s="34"/>
      <c r="C32" s="35"/>
      <c r="D32" s="35"/>
      <c r="E32" s="42" t="s">
        <v>50</v>
      </c>
      <c r="F32" s="119">
        <f>ROUND(SUM(BG83:BG212), 2)</f>
        <v>0</v>
      </c>
      <c r="G32" s="35"/>
      <c r="H32" s="35"/>
      <c r="I32" s="120">
        <v>0.21</v>
      </c>
      <c r="J32" s="119">
        <v>0</v>
      </c>
      <c r="K32" s="38"/>
    </row>
    <row r="33" spans="2:11" s="1" customFormat="1" ht="14.4" hidden="1" customHeight="1" x14ac:dyDescent="0.3">
      <c r="B33" s="34"/>
      <c r="C33" s="35"/>
      <c r="D33" s="35"/>
      <c r="E33" s="42" t="s">
        <v>51</v>
      </c>
      <c r="F33" s="119">
        <f>ROUND(SUM(BH83:BH212), 2)</f>
        <v>0</v>
      </c>
      <c r="G33" s="35"/>
      <c r="H33" s="35"/>
      <c r="I33" s="120">
        <v>0.15</v>
      </c>
      <c r="J33" s="119">
        <v>0</v>
      </c>
      <c r="K33" s="38"/>
    </row>
    <row r="34" spans="2:11" s="1" customFormat="1" ht="14.4" hidden="1" customHeight="1" x14ac:dyDescent="0.3">
      <c r="B34" s="34"/>
      <c r="C34" s="35"/>
      <c r="D34" s="35"/>
      <c r="E34" s="42" t="s">
        <v>52</v>
      </c>
      <c r="F34" s="119">
        <f>ROUND(SUM(BI83:BI212), 2)</f>
        <v>0</v>
      </c>
      <c r="G34" s="35"/>
      <c r="H34" s="35"/>
      <c r="I34" s="120">
        <v>0</v>
      </c>
      <c r="J34" s="119">
        <v>0</v>
      </c>
      <c r="K34" s="38"/>
    </row>
    <row r="35" spans="2:11" s="1" customFormat="1" ht="6.9" customHeight="1" x14ac:dyDescent="0.3">
      <c r="B35" s="34"/>
      <c r="C35" s="35"/>
      <c r="D35" s="35"/>
      <c r="E35" s="35"/>
      <c r="F35" s="35"/>
      <c r="G35" s="35"/>
      <c r="H35" s="35"/>
      <c r="I35" s="107"/>
      <c r="J35" s="35"/>
      <c r="K35" s="38"/>
    </row>
    <row r="36" spans="2:11" s="1" customFormat="1" ht="25.35" customHeight="1" x14ac:dyDescent="0.3">
      <c r="B36" s="34"/>
      <c r="C36" s="121"/>
      <c r="D36" s="122" t="s">
        <v>53</v>
      </c>
      <c r="E36" s="73"/>
      <c r="F36" s="73"/>
      <c r="G36" s="123" t="s">
        <v>54</v>
      </c>
      <c r="H36" s="124" t="s">
        <v>55</v>
      </c>
      <c r="I36" s="125"/>
      <c r="J36" s="126">
        <f>SUM(J27:J34)</f>
        <v>0</v>
      </c>
      <c r="K36" s="127"/>
    </row>
    <row r="37" spans="2:11" s="1" customFormat="1" ht="14.4" customHeight="1" x14ac:dyDescent="0.3">
      <c r="B37" s="49"/>
      <c r="C37" s="50"/>
      <c r="D37" s="50"/>
      <c r="E37" s="50"/>
      <c r="F37" s="50"/>
      <c r="G37" s="50"/>
      <c r="H37" s="50"/>
      <c r="I37" s="128"/>
      <c r="J37" s="50"/>
      <c r="K37" s="51"/>
    </row>
    <row r="41" spans="2:11" s="1" customFormat="1" ht="6.9" customHeight="1" x14ac:dyDescent="0.3">
      <c r="B41" s="129"/>
      <c r="C41" s="130"/>
      <c r="D41" s="130"/>
      <c r="E41" s="130"/>
      <c r="F41" s="130"/>
      <c r="G41" s="130"/>
      <c r="H41" s="130"/>
      <c r="I41" s="131"/>
      <c r="J41" s="130"/>
      <c r="K41" s="132"/>
    </row>
    <row r="42" spans="2:11" s="1" customFormat="1" ht="36.9" customHeight="1" x14ac:dyDescent="0.3">
      <c r="B42" s="34"/>
      <c r="C42" s="23" t="s">
        <v>91</v>
      </c>
      <c r="D42" s="35"/>
      <c r="E42" s="35"/>
      <c r="F42" s="35"/>
      <c r="G42" s="35"/>
      <c r="H42" s="35"/>
      <c r="I42" s="107"/>
      <c r="J42" s="35"/>
      <c r="K42" s="38"/>
    </row>
    <row r="43" spans="2:11" s="1" customFormat="1" ht="6.9" customHeight="1" x14ac:dyDescent="0.3">
      <c r="B43" s="34"/>
      <c r="C43" s="35"/>
      <c r="D43" s="35"/>
      <c r="E43" s="35"/>
      <c r="F43" s="35"/>
      <c r="G43" s="35"/>
      <c r="H43" s="35"/>
      <c r="I43" s="107"/>
      <c r="J43" s="35"/>
      <c r="K43" s="38"/>
    </row>
    <row r="44" spans="2:11" s="1" customFormat="1" ht="14.4" customHeight="1" x14ac:dyDescent="0.3">
      <c r="B44" s="34"/>
      <c r="C44" s="30" t="s">
        <v>16</v>
      </c>
      <c r="D44" s="35"/>
      <c r="E44" s="35"/>
      <c r="F44" s="35"/>
      <c r="G44" s="35"/>
      <c r="H44" s="35"/>
      <c r="I44" s="107"/>
      <c r="J44" s="35"/>
      <c r="K44" s="38"/>
    </row>
    <row r="45" spans="2:11" s="1" customFormat="1" ht="22.5" customHeight="1" x14ac:dyDescent="0.3">
      <c r="B45" s="34"/>
      <c r="C45" s="35"/>
      <c r="D45" s="35"/>
      <c r="E45" s="303" t="str">
        <f>E7</f>
        <v>Oprava chodníku na ul. Partyzánů v úseku ul. Mahenova po ul. Dolní v Krnově</v>
      </c>
      <c r="F45" s="278"/>
      <c r="G45" s="278"/>
      <c r="H45" s="278"/>
      <c r="I45" s="107"/>
      <c r="J45" s="35"/>
      <c r="K45" s="38"/>
    </row>
    <row r="46" spans="2:11" s="1" customFormat="1" ht="14.4" customHeight="1" x14ac:dyDescent="0.3">
      <c r="B46" s="34"/>
      <c r="C46" s="30" t="s">
        <v>89</v>
      </c>
      <c r="D46" s="35"/>
      <c r="E46" s="35"/>
      <c r="F46" s="35"/>
      <c r="G46" s="35"/>
      <c r="H46" s="35"/>
      <c r="I46" s="107"/>
      <c r="J46" s="35"/>
      <c r="K46" s="38"/>
    </row>
    <row r="47" spans="2:11" s="1" customFormat="1" ht="23.25" customHeight="1" x14ac:dyDescent="0.3">
      <c r="B47" s="34"/>
      <c r="C47" s="35"/>
      <c r="D47" s="35"/>
      <c r="E47" s="304" t="str">
        <f>E9</f>
        <v>1 - Oprava chodníku</v>
      </c>
      <c r="F47" s="278"/>
      <c r="G47" s="278"/>
      <c r="H47" s="278"/>
      <c r="I47" s="107"/>
      <c r="J47" s="35"/>
      <c r="K47" s="38"/>
    </row>
    <row r="48" spans="2:11" s="1" customFormat="1" ht="6.9" customHeight="1" x14ac:dyDescent="0.3">
      <c r="B48" s="34"/>
      <c r="C48" s="35"/>
      <c r="D48" s="35"/>
      <c r="E48" s="35"/>
      <c r="F48" s="35"/>
      <c r="G48" s="35"/>
      <c r="H48" s="35"/>
      <c r="I48" s="107"/>
      <c r="J48" s="35"/>
      <c r="K48" s="38"/>
    </row>
    <row r="49" spans="2:47" s="1" customFormat="1" ht="18" customHeight="1" x14ac:dyDescent="0.3">
      <c r="B49" s="34"/>
      <c r="C49" s="30" t="s">
        <v>23</v>
      </c>
      <c r="D49" s="35"/>
      <c r="E49" s="35"/>
      <c r="F49" s="28" t="str">
        <f>F12</f>
        <v>Krnov</v>
      </c>
      <c r="G49" s="35"/>
      <c r="H49" s="35"/>
      <c r="I49" s="108" t="s">
        <v>25</v>
      </c>
      <c r="J49" s="109" t="str">
        <f>IF(J12="","",J12)</f>
        <v>22. 8. 2017</v>
      </c>
      <c r="K49" s="38"/>
    </row>
    <row r="50" spans="2:47" s="1" customFormat="1" ht="6.9" customHeight="1" x14ac:dyDescent="0.3">
      <c r="B50" s="34"/>
      <c r="C50" s="35"/>
      <c r="D50" s="35"/>
      <c r="E50" s="35"/>
      <c r="F50" s="35"/>
      <c r="G50" s="35"/>
      <c r="H50" s="35"/>
      <c r="I50" s="107"/>
      <c r="J50" s="35"/>
      <c r="K50" s="38"/>
    </row>
    <row r="51" spans="2:47" s="1" customFormat="1" ht="13.2" x14ac:dyDescent="0.3">
      <c r="B51" s="34"/>
      <c r="C51" s="30" t="s">
        <v>29</v>
      </c>
      <c r="D51" s="35"/>
      <c r="E51" s="35"/>
      <c r="F51" s="28" t="str">
        <f>E15</f>
        <v>Město Krnov</v>
      </c>
      <c r="G51" s="35"/>
      <c r="H51" s="35"/>
      <c r="I51" s="108" t="s">
        <v>37</v>
      </c>
      <c r="J51" s="28" t="str">
        <f>E21</f>
        <v>UDI MORAVA s.r.o.</v>
      </c>
      <c r="K51" s="38"/>
    </row>
    <row r="52" spans="2:47" s="1" customFormat="1" ht="14.4" customHeight="1" x14ac:dyDescent="0.3">
      <c r="B52" s="34"/>
      <c r="C52" s="30" t="s">
        <v>35</v>
      </c>
      <c r="D52" s="35"/>
      <c r="E52" s="35"/>
      <c r="F52" s="28" t="str">
        <f>IF(E18="","",E18)</f>
        <v/>
      </c>
      <c r="G52" s="35"/>
      <c r="H52" s="35"/>
      <c r="I52" s="107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107"/>
      <c r="J53" s="35"/>
      <c r="K53" s="38"/>
    </row>
    <row r="54" spans="2:47" s="1" customFormat="1" ht="29.25" customHeight="1" x14ac:dyDescent="0.3">
      <c r="B54" s="34"/>
      <c r="C54" s="133" t="s">
        <v>92</v>
      </c>
      <c r="D54" s="121"/>
      <c r="E54" s="121"/>
      <c r="F54" s="121"/>
      <c r="G54" s="121"/>
      <c r="H54" s="121"/>
      <c r="I54" s="134"/>
      <c r="J54" s="135" t="s">
        <v>93</v>
      </c>
      <c r="K54" s="136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107"/>
      <c r="J55" s="35"/>
      <c r="K55" s="38"/>
    </row>
    <row r="56" spans="2:47" s="1" customFormat="1" ht="29.25" customHeight="1" x14ac:dyDescent="0.3">
      <c r="B56" s="34"/>
      <c r="C56" s="137" t="s">
        <v>94</v>
      </c>
      <c r="D56" s="35"/>
      <c r="E56" s="35"/>
      <c r="F56" s="35"/>
      <c r="G56" s="35"/>
      <c r="H56" s="35"/>
      <c r="I56" s="107"/>
      <c r="J56" s="117">
        <f>J83</f>
        <v>0</v>
      </c>
      <c r="K56" s="38"/>
      <c r="AU56" s="17" t="s">
        <v>95</v>
      </c>
    </row>
    <row r="57" spans="2:47" s="7" customFormat="1" ht="24.9" customHeight="1" x14ac:dyDescent="0.3">
      <c r="B57" s="138"/>
      <c r="C57" s="139"/>
      <c r="D57" s="140" t="s">
        <v>158</v>
      </c>
      <c r="E57" s="141"/>
      <c r="F57" s="141"/>
      <c r="G57" s="141"/>
      <c r="H57" s="141"/>
      <c r="I57" s="142"/>
      <c r="J57" s="143">
        <f>J84</f>
        <v>0</v>
      </c>
      <c r="K57" s="144"/>
    </row>
    <row r="58" spans="2:47" s="10" customFormat="1" ht="19.95" customHeight="1" x14ac:dyDescent="0.3">
      <c r="B58" s="191"/>
      <c r="C58" s="192"/>
      <c r="D58" s="193" t="s">
        <v>159</v>
      </c>
      <c r="E58" s="194"/>
      <c r="F58" s="194"/>
      <c r="G58" s="194"/>
      <c r="H58" s="194"/>
      <c r="I58" s="195"/>
      <c r="J58" s="196">
        <f>J85</f>
        <v>0</v>
      </c>
      <c r="K58" s="197"/>
    </row>
    <row r="59" spans="2:47" s="10" customFormat="1" ht="19.95" customHeight="1" x14ac:dyDescent="0.3">
      <c r="B59" s="191"/>
      <c r="C59" s="192"/>
      <c r="D59" s="193" t="s">
        <v>160</v>
      </c>
      <c r="E59" s="194"/>
      <c r="F59" s="194"/>
      <c r="G59" s="194"/>
      <c r="H59" s="194"/>
      <c r="I59" s="195"/>
      <c r="J59" s="196">
        <f>J136</f>
        <v>0</v>
      </c>
      <c r="K59" s="197"/>
    </row>
    <row r="60" spans="2:47" s="10" customFormat="1" ht="19.95" customHeight="1" x14ac:dyDescent="0.3">
      <c r="B60" s="191"/>
      <c r="C60" s="192"/>
      <c r="D60" s="193" t="s">
        <v>161</v>
      </c>
      <c r="E60" s="194"/>
      <c r="F60" s="194"/>
      <c r="G60" s="194"/>
      <c r="H60" s="194"/>
      <c r="I60" s="195"/>
      <c r="J60" s="196">
        <f>J169</f>
        <v>0</v>
      </c>
      <c r="K60" s="197"/>
    </row>
    <row r="61" spans="2:47" s="10" customFormat="1" ht="19.95" customHeight="1" x14ac:dyDescent="0.3">
      <c r="B61" s="191"/>
      <c r="C61" s="192"/>
      <c r="D61" s="193" t="s">
        <v>162</v>
      </c>
      <c r="E61" s="194"/>
      <c r="F61" s="194"/>
      <c r="G61" s="194"/>
      <c r="H61" s="194"/>
      <c r="I61" s="195"/>
      <c r="J61" s="196">
        <f>J174</f>
        <v>0</v>
      </c>
      <c r="K61" s="197"/>
    </row>
    <row r="62" spans="2:47" s="10" customFormat="1" ht="19.95" customHeight="1" x14ac:dyDescent="0.3">
      <c r="B62" s="191"/>
      <c r="C62" s="192"/>
      <c r="D62" s="193" t="s">
        <v>163</v>
      </c>
      <c r="E62" s="194"/>
      <c r="F62" s="194"/>
      <c r="G62" s="194"/>
      <c r="H62" s="194"/>
      <c r="I62" s="195"/>
      <c r="J62" s="196">
        <f>J182</f>
        <v>0</v>
      </c>
      <c r="K62" s="197"/>
    </row>
    <row r="63" spans="2:47" s="10" customFormat="1" ht="19.95" customHeight="1" x14ac:dyDescent="0.3">
      <c r="B63" s="191"/>
      <c r="C63" s="192"/>
      <c r="D63" s="193" t="s">
        <v>164</v>
      </c>
      <c r="E63" s="194"/>
      <c r="F63" s="194"/>
      <c r="G63" s="194"/>
      <c r="H63" s="194"/>
      <c r="I63" s="195"/>
      <c r="J63" s="196">
        <f>J211</f>
        <v>0</v>
      </c>
      <c r="K63" s="197"/>
    </row>
    <row r="64" spans="2:47" s="1" customFormat="1" ht="21.75" customHeight="1" x14ac:dyDescent="0.3">
      <c r="B64" s="34"/>
      <c r="C64" s="35"/>
      <c r="D64" s="35"/>
      <c r="E64" s="35"/>
      <c r="F64" s="35"/>
      <c r="G64" s="35"/>
      <c r="H64" s="35"/>
      <c r="I64" s="107"/>
      <c r="J64" s="35"/>
      <c r="K64" s="38"/>
    </row>
    <row r="65" spans="2:12" s="1" customFormat="1" ht="6.9" customHeight="1" x14ac:dyDescent="0.3">
      <c r="B65" s="49"/>
      <c r="C65" s="50"/>
      <c r="D65" s="50"/>
      <c r="E65" s="50"/>
      <c r="F65" s="50"/>
      <c r="G65" s="50"/>
      <c r="H65" s="50"/>
      <c r="I65" s="128"/>
      <c r="J65" s="50"/>
      <c r="K65" s="51"/>
    </row>
    <row r="69" spans="2:12" s="1" customFormat="1" ht="6.9" customHeight="1" x14ac:dyDescent="0.3">
      <c r="B69" s="52"/>
      <c r="C69" s="53"/>
      <c r="D69" s="53"/>
      <c r="E69" s="53"/>
      <c r="F69" s="53"/>
      <c r="G69" s="53"/>
      <c r="H69" s="53"/>
      <c r="I69" s="131"/>
      <c r="J69" s="53"/>
      <c r="K69" s="53"/>
      <c r="L69" s="54"/>
    </row>
    <row r="70" spans="2:12" s="1" customFormat="1" ht="36.9" customHeight="1" x14ac:dyDescent="0.3">
      <c r="B70" s="34"/>
      <c r="C70" s="55" t="s">
        <v>98</v>
      </c>
      <c r="D70" s="56"/>
      <c r="E70" s="56"/>
      <c r="F70" s="56"/>
      <c r="G70" s="56"/>
      <c r="H70" s="56"/>
      <c r="I70" s="145"/>
      <c r="J70" s="56"/>
      <c r="K70" s="56"/>
      <c r="L70" s="54"/>
    </row>
    <row r="71" spans="2:12" s="1" customFormat="1" ht="6.9" customHeight="1" x14ac:dyDescent="0.3">
      <c r="B71" s="34"/>
      <c r="C71" s="56"/>
      <c r="D71" s="56"/>
      <c r="E71" s="56"/>
      <c r="F71" s="56"/>
      <c r="G71" s="56"/>
      <c r="H71" s="56"/>
      <c r="I71" s="145"/>
      <c r="J71" s="56"/>
      <c r="K71" s="56"/>
      <c r="L71" s="54"/>
    </row>
    <row r="72" spans="2:12" s="1" customFormat="1" ht="14.4" customHeight="1" x14ac:dyDescent="0.3">
      <c r="B72" s="34"/>
      <c r="C72" s="58" t="s">
        <v>16</v>
      </c>
      <c r="D72" s="56"/>
      <c r="E72" s="56"/>
      <c r="F72" s="56"/>
      <c r="G72" s="56"/>
      <c r="H72" s="56"/>
      <c r="I72" s="145"/>
      <c r="J72" s="56"/>
      <c r="K72" s="56"/>
      <c r="L72" s="54"/>
    </row>
    <row r="73" spans="2:12" s="1" customFormat="1" ht="22.5" customHeight="1" x14ac:dyDescent="0.3">
      <c r="B73" s="34"/>
      <c r="C73" s="56"/>
      <c r="D73" s="56"/>
      <c r="E73" s="301" t="str">
        <f>E7</f>
        <v>Oprava chodníku na ul. Partyzánů v úseku ul. Mahenova po ul. Dolní v Krnově</v>
      </c>
      <c r="F73" s="271"/>
      <c r="G73" s="271"/>
      <c r="H73" s="271"/>
      <c r="I73" s="145"/>
      <c r="J73" s="56"/>
      <c r="K73" s="56"/>
      <c r="L73" s="54"/>
    </row>
    <row r="74" spans="2:12" s="1" customFormat="1" ht="14.4" customHeight="1" x14ac:dyDescent="0.3">
      <c r="B74" s="34"/>
      <c r="C74" s="58" t="s">
        <v>89</v>
      </c>
      <c r="D74" s="56"/>
      <c r="E74" s="56"/>
      <c r="F74" s="56"/>
      <c r="G74" s="56"/>
      <c r="H74" s="56"/>
      <c r="I74" s="145"/>
      <c r="J74" s="56"/>
      <c r="K74" s="56"/>
      <c r="L74" s="54"/>
    </row>
    <row r="75" spans="2:12" s="1" customFormat="1" ht="23.25" customHeight="1" x14ac:dyDescent="0.3">
      <c r="B75" s="34"/>
      <c r="C75" s="56"/>
      <c r="D75" s="56"/>
      <c r="E75" s="268" t="str">
        <f>E9</f>
        <v>1 - Oprava chodníku</v>
      </c>
      <c r="F75" s="271"/>
      <c r="G75" s="271"/>
      <c r="H75" s="271"/>
      <c r="I75" s="145"/>
      <c r="J75" s="56"/>
      <c r="K75" s="56"/>
      <c r="L75" s="54"/>
    </row>
    <row r="76" spans="2:12" s="1" customFormat="1" ht="6.9" customHeight="1" x14ac:dyDescent="0.3">
      <c r="B76" s="34"/>
      <c r="C76" s="56"/>
      <c r="D76" s="56"/>
      <c r="E76" s="56"/>
      <c r="F76" s="56"/>
      <c r="G76" s="56"/>
      <c r="H76" s="56"/>
      <c r="I76" s="145"/>
      <c r="J76" s="56"/>
      <c r="K76" s="56"/>
      <c r="L76" s="54"/>
    </row>
    <row r="77" spans="2:12" s="1" customFormat="1" ht="18" customHeight="1" x14ac:dyDescent="0.3">
      <c r="B77" s="34"/>
      <c r="C77" s="58" t="s">
        <v>23</v>
      </c>
      <c r="D77" s="56"/>
      <c r="E77" s="56"/>
      <c r="F77" s="146" t="str">
        <f>F12</f>
        <v>Krnov</v>
      </c>
      <c r="G77" s="56"/>
      <c r="H77" s="56"/>
      <c r="I77" s="147" t="s">
        <v>25</v>
      </c>
      <c r="J77" s="66" t="str">
        <f>IF(J12="","",J12)</f>
        <v>22. 8. 2017</v>
      </c>
      <c r="K77" s="56"/>
      <c r="L77" s="54"/>
    </row>
    <row r="78" spans="2:12" s="1" customFormat="1" ht="6.9" customHeight="1" x14ac:dyDescent="0.3">
      <c r="B78" s="34"/>
      <c r="C78" s="56"/>
      <c r="D78" s="56"/>
      <c r="E78" s="56"/>
      <c r="F78" s="56"/>
      <c r="G78" s="56"/>
      <c r="H78" s="56"/>
      <c r="I78" s="145"/>
      <c r="J78" s="56"/>
      <c r="K78" s="56"/>
      <c r="L78" s="54"/>
    </row>
    <row r="79" spans="2:12" s="1" customFormat="1" ht="13.2" x14ac:dyDescent="0.3">
      <c r="B79" s="34"/>
      <c r="C79" s="58" t="s">
        <v>29</v>
      </c>
      <c r="D79" s="56"/>
      <c r="E79" s="56"/>
      <c r="F79" s="146" t="str">
        <f>E15</f>
        <v>Město Krnov</v>
      </c>
      <c r="G79" s="56"/>
      <c r="H79" s="56"/>
      <c r="I79" s="147" t="s">
        <v>37</v>
      </c>
      <c r="J79" s="146" t="str">
        <f>E21</f>
        <v>UDI MORAVA s.r.o.</v>
      </c>
      <c r="K79" s="56"/>
      <c r="L79" s="54"/>
    </row>
    <row r="80" spans="2:12" s="1" customFormat="1" ht="14.4" customHeight="1" x14ac:dyDescent="0.3">
      <c r="B80" s="34"/>
      <c r="C80" s="58" t="s">
        <v>35</v>
      </c>
      <c r="D80" s="56"/>
      <c r="E80" s="56"/>
      <c r="F80" s="146" t="str">
        <f>IF(E18="","",E18)</f>
        <v/>
      </c>
      <c r="G80" s="56"/>
      <c r="H80" s="56"/>
      <c r="I80" s="145"/>
      <c r="J80" s="56"/>
      <c r="K80" s="56"/>
      <c r="L80" s="54"/>
    </row>
    <row r="81" spans="2:65" s="1" customFormat="1" ht="10.35" customHeight="1" x14ac:dyDescent="0.3">
      <c r="B81" s="34"/>
      <c r="C81" s="56"/>
      <c r="D81" s="56"/>
      <c r="E81" s="56"/>
      <c r="F81" s="56"/>
      <c r="G81" s="56"/>
      <c r="H81" s="56"/>
      <c r="I81" s="145"/>
      <c r="J81" s="56"/>
      <c r="K81" s="56"/>
      <c r="L81" s="54"/>
    </row>
    <row r="82" spans="2:65" s="8" customFormat="1" ht="29.25" customHeight="1" x14ac:dyDescent="0.3">
      <c r="B82" s="148"/>
      <c r="C82" s="149" t="s">
        <v>99</v>
      </c>
      <c r="D82" s="150" t="s">
        <v>62</v>
      </c>
      <c r="E82" s="150" t="s">
        <v>58</v>
      </c>
      <c r="F82" s="150" t="s">
        <v>100</v>
      </c>
      <c r="G82" s="150" t="s">
        <v>101</v>
      </c>
      <c r="H82" s="150" t="s">
        <v>102</v>
      </c>
      <c r="I82" s="151" t="s">
        <v>103</v>
      </c>
      <c r="J82" s="150" t="s">
        <v>93</v>
      </c>
      <c r="K82" s="152" t="s">
        <v>104</v>
      </c>
      <c r="L82" s="153"/>
      <c r="M82" s="75" t="s">
        <v>105</v>
      </c>
      <c r="N82" s="76" t="s">
        <v>47</v>
      </c>
      <c r="O82" s="76" t="s">
        <v>106</v>
      </c>
      <c r="P82" s="76" t="s">
        <v>107</v>
      </c>
      <c r="Q82" s="76" t="s">
        <v>108</v>
      </c>
      <c r="R82" s="76" t="s">
        <v>109</v>
      </c>
      <c r="S82" s="76" t="s">
        <v>110</v>
      </c>
      <c r="T82" s="77" t="s">
        <v>111</v>
      </c>
    </row>
    <row r="83" spans="2:65" s="1" customFormat="1" ht="29.25" customHeight="1" x14ac:dyDescent="0.35">
      <c r="B83" s="34"/>
      <c r="C83" s="81" t="s">
        <v>94</v>
      </c>
      <c r="D83" s="56"/>
      <c r="E83" s="56"/>
      <c r="F83" s="56"/>
      <c r="G83" s="56"/>
      <c r="H83" s="56"/>
      <c r="I83" s="145"/>
      <c r="J83" s="154">
        <f>BK83</f>
        <v>0</v>
      </c>
      <c r="K83" s="56"/>
      <c r="L83" s="54"/>
      <c r="M83" s="78"/>
      <c r="N83" s="79"/>
      <c r="O83" s="79"/>
      <c r="P83" s="155">
        <f>P84</f>
        <v>0</v>
      </c>
      <c r="Q83" s="79"/>
      <c r="R83" s="155">
        <f>R84</f>
        <v>174.25409500000001</v>
      </c>
      <c r="S83" s="79"/>
      <c r="T83" s="156">
        <f>T84</f>
        <v>239.07999999999998</v>
      </c>
      <c r="AT83" s="17" t="s">
        <v>76</v>
      </c>
      <c r="AU83" s="17" t="s">
        <v>95</v>
      </c>
      <c r="BK83" s="157">
        <f>BK84</f>
        <v>0</v>
      </c>
    </row>
    <row r="84" spans="2:65" s="9" customFormat="1" ht="37.35" customHeight="1" x14ac:dyDescent="0.35">
      <c r="B84" s="158"/>
      <c r="C84" s="159"/>
      <c r="D84" s="198" t="s">
        <v>76</v>
      </c>
      <c r="E84" s="199" t="s">
        <v>165</v>
      </c>
      <c r="F84" s="199" t="s">
        <v>166</v>
      </c>
      <c r="G84" s="159"/>
      <c r="H84" s="159"/>
      <c r="I84" s="162"/>
      <c r="J84" s="200">
        <f>BK84</f>
        <v>0</v>
      </c>
      <c r="K84" s="159"/>
      <c r="L84" s="164"/>
      <c r="M84" s="165"/>
      <c r="N84" s="166"/>
      <c r="O84" s="166"/>
      <c r="P84" s="167">
        <f>P85+P136+P169+P174+P182+P211</f>
        <v>0</v>
      </c>
      <c r="Q84" s="166"/>
      <c r="R84" s="167">
        <f>R85+R136+R169+R174+R182+R211</f>
        <v>174.25409500000001</v>
      </c>
      <c r="S84" s="166"/>
      <c r="T84" s="168">
        <f>T85+T136+T169+T174+T182+T211</f>
        <v>239.07999999999998</v>
      </c>
      <c r="AR84" s="169" t="s">
        <v>22</v>
      </c>
      <c r="AT84" s="170" t="s">
        <v>76</v>
      </c>
      <c r="AU84" s="170" t="s">
        <v>77</v>
      </c>
      <c r="AY84" s="169" t="s">
        <v>115</v>
      </c>
      <c r="BK84" s="171">
        <f>BK85+BK136+BK169+BK174+BK182+BK211</f>
        <v>0</v>
      </c>
    </row>
    <row r="85" spans="2:65" s="9" customFormat="1" ht="19.95" customHeight="1" x14ac:dyDescent="0.35">
      <c r="B85" s="158"/>
      <c r="C85" s="159"/>
      <c r="D85" s="160" t="s">
        <v>76</v>
      </c>
      <c r="E85" s="201" t="s">
        <v>22</v>
      </c>
      <c r="F85" s="201" t="s">
        <v>167</v>
      </c>
      <c r="G85" s="159"/>
      <c r="H85" s="159"/>
      <c r="I85" s="162"/>
      <c r="J85" s="202">
        <f>BK85</f>
        <v>0</v>
      </c>
      <c r="K85" s="159"/>
      <c r="L85" s="164"/>
      <c r="M85" s="165"/>
      <c r="N85" s="166"/>
      <c r="O85" s="166"/>
      <c r="P85" s="167">
        <f>SUM(P86:P135)</f>
        <v>0</v>
      </c>
      <c r="Q85" s="166"/>
      <c r="R85" s="167">
        <f>SUM(R86:R135)</f>
        <v>1.2074999999999999E-2</v>
      </c>
      <c r="S85" s="166"/>
      <c r="T85" s="168">
        <f>SUM(T86:T135)</f>
        <v>239.07999999999998</v>
      </c>
      <c r="AR85" s="169" t="s">
        <v>22</v>
      </c>
      <c r="AT85" s="170" t="s">
        <v>76</v>
      </c>
      <c r="AU85" s="170" t="s">
        <v>22</v>
      </c>
      <c r="AY85" s="169" t="s">
        <v>115</v>
      </c>
      <c r="BK85" s="171">
        <f>SUM(BK86:BK135)</f>
        <v>0</v>
      </c>
    </row>
    <row r="86" spans="2:65" s="1" customFormat="1" ht="22.5" customHeight="1" x14ac:dyDescent="0.3">
      <c r="B86" s="34"/>
      <c r="C86" s="172" t="s">
        <v>22</v>
      </c>
      <c r="D86" s="172" t="s">
        <v>116</v>
      </c>
      <c r="E86" s="173" t="s">
        <v>168</v>
      </c>
      <c r="F86" s="174" t="s">
        <v>169</v>
      </c>
      <c r="G86" s="175" t="s">
        <v>170</v>
      </c>
      <c r="H86" s="176">
        <v>2</v>
      </c>
      <c r="I86" s="177"/>
      <c r="J86" s="178">
        <f>ROUND(I86*H86,2)</f>
        <v>0</v>
      </c>
      <c r="K86" s="174" t="s">
        <v>120</v>
      </c>
      <c r="L86" s="54"/>
      <c r="M86" s="179" t="s">
        <v>20</v>
      </c>
      <c r="N86" s="180" t="s">
        <v>48</v>
      </c>
      <c r="O86" s="35"/>
      <c r="P86" s="181">
        <f>O86*H86</f>
        <v>0</v>
      </c>
      <c r="Q86" s="181">
        <v>0</v>
      </c>
      <c r="R86" s="181">
        <f>Q86*H86</f>
        <v>0</v>
      </c>
      <c r="S86" s="181">
        <v>0.26</v>
      </c>
      <c r="T86" s="182">
        <f>S86*H86</f>
        <v>0.52</v>
      </c>
      <c r="AR86" s="17" t="s">
        <v>114</v>
      </c>
      <c r="AT86" s="17" t="s">
        <v>116</v>
      </c>
      <c r="AU86" s="17" t="s">
        <v>84</v>
      </c>
      <c r="AY86" s="17" t="s">
        <v>115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7" t="s">
        <v>22</v>
      </c>
      <c r="BK86" s="183">
        <f>ROUND(I86*H86,2)</f>
        <v>0</v>
      </c>
      <c r="BL86" s="17" t="s">
        <v>114</v>
      </c>
      <c r="BM86" s="17" t="s">
        <v>171</v>
      </c>
    </row>
    <row r="87" spans="2:65" s="11" customFormat="1" ht="24" x14ac:dyDescent="0.3">
      <c r="B87" s="203"/>
      <c r="C87" s="204"/>
      <c r="D87" s="186" t="s">
        <v>172</v>
      </c>
      <c r="E87" s="205" t="s">
        <v>20</v>
      </c>
      <c r="F87" s="206" t="s">
        <v>173</v>
      </c>
      <c r="G87" s="204"/>
      <c r="H87" s="207">
        <v>2</v>
      </c>
      <c r="I87" s="208"/>
      <c r="J87" s="204"/>
      <c r="K87" s="204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172</v>
      </c>
      <c r="AU87" s="213" t="s">
        <v>84</v>
      </c>
      <c r="AV87" s="11" t="s">
        <v>84</v>
      </c>
      <c r="AW87" s="11" t="s">
        <v>39</v>
      </c>
      <c r="AX87" s="11" t="s">
        <v>77</v>
      </c>
      <c r="AY87" s="213" t="s">
        <v>115</v>
      </c>
    </row>
    <row r="88" spans="2:65" s="12" customFormat="1" x14ac:dyDescent="0.3">
      <c r="B88" s="214"/>
      <c r="C88" s="215"/>
      <c r="D88" s="184" t="s">
        <v>172</v>
      </c>
      <c r="E88" s="216" t="s">
        <v>20</v>
      </c>
      <c r="F88" s="217" t="s">
        <v>174</v>
      </c>
      <c r="G88" s="215"/>
      <c r="H88" s="218">
        <v>2</v>
      </c>
      <c r="I88" s="219"/>
      <c r="J88" s="215"/>
      <c r="K88" s="215"/>
      <c r="L88" s="220"/>
      <c r="M88" s="221"/>
      <c r="N88" s="222"/>
      <c r="O88" s="222"/>
      <c r="P88" s="222"/>
      <c r="Q88" s="222"/>
      <c r="R88" s="222"/>
      <c r="S88" s="222"/>
      <c r="T88" s="223"/>
      <c r="AT88" s="224" t="s">
        <v>172</v>
      </c>
      <c r="AU88" s="224" t="s">
        <v>84</v>
      </c>
      <c r="AV88" s="12" t="s">
        <v>114</v>
      </c>
      <c r="AW88" s="12" t="s">
        <v>39</v>
      </c>
      <c r="AX88" s="12" t="s">
        <v>22</v>
      </c>
      <c r="AY88" s="224" t="s">
        <v>115</v>
      </c>
    </row>
    <row r="89" spans="2:65" s="1" customFormat="1" ht="22.5" customHeight="1" x14ac:dyDescent="0.3">
      <c r="B89" s="34"/>
      <c r="C89" s="172" t="s">
        <v>84</v>
      </c>
      <c r="D89" s="172" t="s">
        <v>116</v>
      </c>
      <c r="E89" s="173" t="s">
        <v>175</v>
      </c>
      <c r="F89" s="174" t="s">
        <v>176</v>
      </c>
      <c r="G89" s="175" t="s">
        <v>170</v>
      </c>
      <c r="H89" s="176">
        <v>426</v>
      </c>
      <c r="I89" s="177"/>
      <c r="J89" s="178">
        <f>ROUND(I89*H89,2)</f>
        <v>0</v>
      </c>
      <c r="K89" s="174" t="s">
        <v>120</v>
      </c>
      <c r="L89" s="54"/>
      <c r="M89" s="179" t="s">
        <v>20</v>
      </c>
      <c r="N89" s="180" t="s">
        <v>48</v>
      </c>
      <c r="O89" s="35"/>
      <c r="P89" s="181">
        <f>O89*H89</f>
        <v>0</v>
      </c>
      <c r="Q89" s="181">
        <v>0</v>
      </c>
      <c r="R89" s="181">
        <f>Q89*H89</f>
        <v>0</v>
      </c>
      <c r="S89" s="181">
        <v>0.13</v>
      </c>
      <c r="T89" s="182">
        <f>S89*H89</f>
        <v>55.38</v>
      </c>
      <c r="AR89" s="17" t="s">
        <v>114</v>
      </c>
      <c r="AT89" s="17" t="s">
        <v>116</v>
      </c>
      <c r="AU89" s="17" t="s">
        <v>84</v>
      </c>
      <c r="AY89" s="17" t="s">
        <v>115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7" t="s">
        <v>22</v>
      </c>
      <c r="BK89" s="183">
        <f>ROUND(I89*H89,2)</f>
        <v>0</v>
      </c>
      <c r="BL89" s="17" t="s">
        <v>114</v>
      </c>
      <c r="BM89" s="17" t="s">
        <v>177</v>
      </c>
    </row>
    <row r="90" spans="2:65" s="11" customFormat="1" x14ac:dyDescent="0.3">
      <c r="B90" s="203"/>
      <c r="C90" s="204"/>
      <c r="D90" s="186" t="s">
        <v>172</v>
      </c>
      <c r="E90" s="205" t="s">
        <v>20</v>
      </c>
      <c r="F90" s="206" t="s">
        <v>178</v>
      </c>
      <c r="G90" s="204"/>
      <c r="H90" s="207">
        <v>426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172</v>
      </c>
      <c r="AU90" s="213" t="s">
        <v>84</v>
      </c>
      <c r="AV90" s="11" t="s">
        <v>84</v>
      </c>
      <c r="AW90" s="11" t="s">
        <v>39</v>
      </c>
      <c r="AX90" s="11" t="s">
        <v>77</v>
      </c>
      <c r="AY90" s="213" t="s">
        <v>115</v>
      </c>
    </row>
    <row r="91" spans="2:65" s="12" customFormat="1" x14ac:dyDescent="0.3">
      <c r="B91" s="214"/>
      <c r="C91" s="215"/>
      <c r="D91" s="184" t="s">
        <v>172</v>
      </c>
      <c r="E91" s="216" t="s">
        <v>20</v>
      </c>
      <c r="F91" s="217" t="s">
        <v>174</v>
      </c>
      <c r="G91" s="215"/>
      <c r="H91" s="218">
        <v>426</v>
      </c>
      <c r="I91" s="219"/>
      <c r="J91" s="215"/>
      <c r="K91" s="215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172</v>
      </c>
      <c r="AU91" s="224" t="s">
        <v>84</v>
      </c>
      <c r="AV91" s="12" t="s">
        <v>114</v>
      </c>
      <c r="AW91" s="12" t="s">
        <v>39</v>
      </c>
      <c r="AX91" s="12" t="s">
        <v>22</v>
      </c>
      <c r="AY91" s="224" t="s">
        <v>115</v>
      </c>
    </row>
    <row r="92" spans="2:65" s="1" customFormat="1" ht="22.5" customHeight="1" x14ac:dyDescent="0.3">
      <c r="B92" s="34"/>
      <c r="C92" s="172" t="s">
        <v>129</v>
      </c>
      <c r="D92" s="172" t="s">
        <v>116</v>
      </c>
      <c r="E92" s="173" t="s">
        <v>179</v>
      </c>
      <c r="F92" s="174" t="s">
        <v>180</v>
      </c>
      <c r="G92" s="175" t="s">
        <v>170</v>
      </c>
      <c r="H92" s="176">
        <v>426</v>
      </c>
      <c r="I92" s="177"/>
      <c r="J92" s="178">
        <f>ROUND(I92*H92,2)</f>
        <v>0</v>
      </c>
      <c r="K92" s="174" t="s">
        <v>120</v>
      </c>
      <c r="L92" s="54"/>
      <c r="M92" s="179" t="s">
        <v>20</v>
      </c>
      <c r="N92" s="180" t="s">
        <v>48</v>
      </c>
      <c r="O92" s="35"/>
      <c r="P92" s="181">
        <f>O92*H92</f>
        <v>0</v>
      </c>
      <c r="Q92" s="181">
        <v>0</v>
      </c>
      <c r="R92" s="181">
        <f>Q92*H92</f>
        <v>0</v>
      </c>
      <c r="S92" s="181">
        <v>0.22500000000000001</v>
      </c>
      <c r="T92" s="182">
        <f>S92*H92</f>
        <v>95.850000000000009</v>
      </c>
      <c r="AR92" s="17" t="s">
        <v>114</v>
      </c>
      <c r="AT92" s="17" t="s">
        <v>116</v>
      </c>
      <c r="AU92" s="17" t="s">
        <v>84</v>
      </c>
      <c r="AY92" s="17" t="s">
        <v>115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7" t="s">
        <v>22</v>
      </c>
      <c r="BK92" s="183">
        <f>ROUND(I92*H92,2)</f>
        <v>0</v>
      </c>
      <c r="BL92" s="17" t="s">
        <v>114</v>
      </c>
      <c r="BM92" s="17" t="s">
        <v>181</v>
      </c>
    </row>
    <row r="93" spans="2:65" s="11" customFormat="1" x14ac:dyDescent="0.3">
      <c r="B93" s="203"/>
      <c r="C93" s="204"/>
      <c r="D93" s="186" t="s">
        <v>172</v>
      </c>
      <c r="E93" s="205" t="s">
        <v>20</v>
      </c>
      <c r="F93" s="206" t="s">
        <v>182</v>
      </c>
      <c r="G93" s="204"/>
      <c r="H93" s="207">
        <v>426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172</v>
      </c>
      <c r="AU93" s="213" t="s">
        <v>84</v>
      </c>
      <c r="AV93" s="11" t="s">
        <v>84</v>
      </c>
      <c r="AW93" s="11" t="s">
        <v>39</v>
      </c>
      <c r="AX93" s="11" t="s">
        <v>77</v>
      </c>
      <c r="AY93" s="213" t="s">
        <v>115</v>
      </c>
    </row>
    <row r="94" spans="2:65" s="12" customFormat="1" x14ac:dyDescent="0.3">
      <c r="B94" s="214"/>
      <c r="C94" s="215"/>
      <c r="D94" s="184" t="s">
        <v>172</v>
      </c>
      <c r="E94" s="216" t="s">
        <v>20</v>
      </c>
      <c r="F94" s="217" t="s">
        <v>174</v>
      </c>
      <c r="G94" s="215"/>
      <c r="H94" s="218">
        <v>426</v>
      </c>
      <c r="I94" s="219"/>
      <c r="J94" s="215"/>
      <c r="K94" s="215"/>
      <c r="L94" s="220"/>
      <c r="M94" s="221"/>
      <c r="N94" s="222"/>
      <c r="O94" s="222"/>
      <c r="P94" s="222"/>
      <c r="Q94" s="222"/>
      <c r="R94" s="222"/>
      <c r="S94" s="222"/>
      <c r="T94" s="223"/>
      <c r="AT94" s="224" t="s">
        <v>172</v>
      </c>
      <c r="AU94" s="224" t="s">
        <v>84</v>
      </c>
      <c r="AV94" s="12" t="s">
        <v>114</v>
      </c>
      <c r="AW94" s="12" t="s">
        <v>39</v>
      </c>
      <c r="AX94" s="12" t="s">
        <v>22</v>
      </c>
      <c r="AY94" s="224" t="s">
        <v>115</v>
      </c>
    </row>
    <row r="95" spans="2:65" s="1" customFormat="1" ht="22.5" customHeight="1" x14ac:dyDescent="0.3">
      <c r="B95" s="34"/>
      <c r="C95" s="172" t="s">
        <v>114</v>
      </c>
      <c r="D95" s="172" t="s">
        <v>116</v>
      </c>
      <c r="E95" s="173" t="s">
        <v>183</v>
      </c>
      <c r="F95" s="174" t="s">
        <v>184</v>
      </c>
      <c r="G95" s="175" t="s">
        <v>185</v>
      </c>
      <c r="H95" s="176">
        <v>426</v>
      </c>
      <c r="I95" s="177"/>
      <c r="J95" s="178">
        <f>ROUND(I95*H95,2)</f>
        <v>0</v>
      </c>
      <c r="K95" s="174" t="s">
        <v>120</v>
      </c>
      <c r="L95" s="54"/>
      <c r="M95" s="179" t="s">
        <v>20</v>
      </c>
      <c r="N95" s="180" t="s">
        <v>48</v>
      </c>
      <c r="O95" s="35"/>
      <c r="P95" s="181">
        <f>O95*H95</f>
        <v>0</v>
      </c>
      <c r="Q95" s="181">
        <v>0</v>
      </c>
      <c r="R95" s="181">
        <f>Q95*H95</f>
        <v>0</v>
      </c>
      <c r="S95" s="181">
        <v>0.20499999999999999</v>
      </c>
      <c r="T95" s="182">
        <f>S95*H95</f>
        <v>87.33</v>
      </c>
      <c r="AR95" s="17" t="s">
        <v>114</v>
      </c>
      <c r="AT95" s="17" t="s">
        <v>116</v>
      </c>
      <c r="AU95" s="17" t="s">
        <v>84</v>
      </c>
      <c r="AY95" s="17" t="s">
        <v>115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7" t="s">
        <v>22</v>
      </c>
      <c r="BK95" s="183">
        <f>ROUND(I95*H95,2)</f>
        <v>0</v>
      </c>
      <c r="BL95" s="17" t="s">
        <v>114</v>
      </c>
      <c r="BM95" s="17" t="s">
        <v>186</v>
      </c>
    </row>
    <row r="96" spans="2:65" s="11" customFormat="1" x14ac:dyDescent="0.3">
      <c r="B96" s="203"/>
      <c r="C96" s="204"/>
      <c r="D96" s="186" t="s">
        <v>172</v>
      </c>
      <c r="E96" s="205" t="s">
        <v>20</v>
      </c>
      <c r="F96" s="206" t="s">
        <v>187</v>
      </c>
      <c r="G96" s="204"/>
      <c r="H96" s="207">
        <v>426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172</v>
      </c>
      <c r="AU96" s="213" t="s">
        <v>84</v>
      </c>
      <c r="AV96" s="11" t="s">
        <v>84</v>
      </c>
      <c r="AW96" s="11" t="s">
        <v>39</v>
      </c>
      <c r="AX96" s="11" t="s">
        <v>77</v>
      </c>
      <c r="AY96" s="213" t="s">
        <v>115</v>
      </c>
    </row>
    <row r="97" spans="2:65" s="12" customFormat="1" x14ac:dyDescent="0.3">
      <c r="B97" s="214"/>
      <c r="C97" s="215"/>
      <c r="D97" s="184" t="s">
        <v>172</v>
      </c>
      <c r="E97" s="216" t="s">
        <v>20</v>
      </c>
      <c r="F97" s="217" t="s">
        <v>174</v>
      </c>
      <c r="G97" s="215"/>
      <c r="H97" s="218">
        <v>426</v>
      </c>
      <c r="I97" s="219"/>
      <c r="J97" s="215"/>
      <c r="K97" s="215"/>
      <c r="L97" s="220"/>
      <c r="M97" s="221"/>
      <c r="N97" s="222"/>
      <c r="O97" s="222"/>
      <c r="P97" s="222"/>
      <c r="Q97" s="222"/>
      <c r="R97" s="222"/>
      <c r="S97" s="222"/>
      <c r="T97" s="223"/>
      <c r="AT97" s="224" t="s">
        <v>172</v>
      </c>
      <c r="AU97" s="224" t="s">
        <v>84</v>
      </c>
      <c r="AV97" s="12" t="s">
        <v>114</v>
      </c>
      <c r="AW97" s="12" t="s">
        <v>39</v>
      </c>
      <c r="AX97" s="12" t="s">
        <v>22</v>
      </c>
      <c r="AY97" s="224" t="s">
        <v>115</v>
      </c>
    </row>
    <row r="98" spans="2:65" s="1" customFormat="1" ht="22.5" customHeight="1" x14ac:dyDescent="0.3">
      <c r="B98" s="34"/>
      <c r="C98" s="172" t="s">
        <v>139</v>
      </c>
      <c r="D98" s="172" t="s">
        <v>116</v>
      </c>
      <c r="E98" s="173" t="s">
        <v>188</v>
      </c>
      <c r="F98" s="174" t="s">
        <v>189</v>
      </c>
      <c r="G98" s="175" t="s">
        <v>190</v>
      </c>
      <c r="H98" s="176">
        <v>34.5</v>
      </c>
      <c r="I98" s="177"/>
      <c r="J98" s="178">
        <f>ROUND(I98*H98,2)</f>
        <v>0</v>
      </c>
      <c r="K98" s="174" t="s">
        <v>120</v>
      </c>
      <c r="L98" s="54"/>
      <c r="M98" s="179" t="s">
        <v>20</v>
      </c>
      <c r="N98" s="180" t="s">
        <v>48</v>
      </c>
      <c r="O98" s="35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AR98" s="17" t="s">
        <v>114</v>
      </c>
      <c r="AT98" s="17" t="s">
        <v>116</v>
      </c>
      <c r="AU98" s="17" t="s">
        <v>84</v>
      </c>
      <c r="AY98" s="17" t="s">
        <v>115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7" t="s">
        <v>22</v>
      </c>
      <c r="BK98" s="183">
        <f>ROUND(I98*H98,2)</f>
        <v>0</v>
      </c>
      <c r="BL98" s="17" t="s">
        <v>114</v>
      </c>
      <c r="BM98" s="17" t="s">
        <v>191</v>
      </c>
    </row>
    <row r="99" spans="2:65" s="11" customFormat="1" ht="24" x14ac:dyDescent="0.3">
      <c r="B99" s="203"/>
      <c r="C99" s="204"/>
      <c r="D99" s="186" t="s">
        <v>172</v>
      </c>
      <c r="E99" s="205" t="s">
        <v>20</v>
      </c>
      <c r="F99" s="206" t="s">
        <v>192</v>
      </c>
      <c r="G99" s="204"/>
      <c r="H99" s="207">
        <v>34.5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172</v>
      </c>
      <c r="AU99" s="213" t="s">
        <v>84</v>
      </c>
      <c r="AV99" s="11" t="s">
        <v>84</v>
      </c>
      <c r="AW99" s="11" t="s">
        <v>39</v>
      </c>
      <c r="AX99" s="11" t="s">
        <v>77</v>
      </c>
      <c r="AY99" s="213" t="s">
        <v>115</v>
      </c>
    </row>
    <row r="100" spans="2:65" s="12" customFormat="1" x14ac:dyDescent="0.3">
      <c r="B100" s="214"/>
      <c r="C100" s="215"/>
      <c r="D100" s="184" t="s">
        <v>172</v>
      </c>
      <c r="E100" s="216" t="s">
        <v>20</v>
      </c>
      <c r="F100" s="217" t="s">
        <v>174</v>
      </c>
      <c r="G100" s="215"/>
      <c r="H100" s="218">
        <v>34.5</v>
      </c>
      <c r="I100" s="219"/>
      <c r="J100" s="215"/>
      <c r="K100" s="215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172</v>
      </c>
      <c r="AU100" s="224" t="s">
        <v>84</v>
      </c>
      <c r="AV100" s="12" t="s">
        <v>114</v>
      </c>
      <c r="AW100" s="12" t="s">
        <v>39</v>
      </c>
      <c r="AX100" s="12" t="s">
        <v>22</v>
      </c>
      <c r="AY100" s="224" t="s">
        <v>115</v>
      </c>
    </row>
    <row r="101" spans="2:65" s="1" customFormat="1" ht="22.5" customHeight="1" x14ac:dyDescent="0.3">
      <c r="B101" s="34"/>
      <c r="C101" s="172" t="s">
        <v>148</v>
      </c>
      <c r="D101" s="172" t="s">
        <v>116</v>
      </c>
      <c r="E101" s="173" t="s">
        <v>193</v>
      </c>
      <c r="F101" s="174" t="s">
        <v>194</v>
      </c>
      <c r="G101" s="175" t="s">
        <v>190</v>
      </c>
      <c r="H101" s="176">
        <v>57.5</v>
      </c>
      <c r="I101" s="177"/>
      <c r="J101" s="178">
        <f>ROUND(I101*H101,2)</f>
        <v>0</v>
      </c>
      <c r="K101" s="174" t="s">
        <v>120</v>
      </c>
      <c r="L101" s="54"/>
      <c r="M101" s="179" t="s">
        <v>20</v>
      </c>
      <c r="N101" s="180" t="s">
        <v>48</v>
      </c>
      <c r="O101" s="35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AR101" s="17" t="s">
        <v>114</v>
      </c>
      <c r="AT101" s="17" t="s">
        <v>116</v>
      </c>
      <c r="AU101" s="17" t="s">
        <v>84</v>
      </c>
      <c r="AY101" s="17" t="s">
        <v>115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7" t="s">
        <v>22</v>
      </c>
      <c r="BK101" s="183">
        <f>ROUND(I101*H101,2)</f>
        <v>0</v>
      </c>
      <c r="BL101" s="17" t="s">
        <v>114</v>
      </c>
      <c r="BM101" s="17" t="s">
        <v>195</v>
      </c>
    </row>
    <row r="102" spans="2:65" s="11" customFormat="1" x14ac:dyDescent="0.3">
      <c r="B102" s="203"/>
      <c r="C102" s="204"/>
      <c r="D102" s="186" t="s">
        <v>172</v>
      </c>
      <c r="E102" s="205" t="s">
        <v>20</v>
      </c>
      <c r="F102" s="206" t="s">
        <v>196</v>
      </c>
      <c r="G102" s="204"/>
      <c r="H102" s="207">
        <v>57.5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172</v>
      </c>
      <c r="AU102" s="213" t="s">
        <v>84</v>
      </c>
      <c r="AV102" s="11" t="s">
        <v>84</v>
      </c>
      <c r="AW102" s="11" t="s">
        <v>39</v>
      </c>
      <c r="AX102" s="11" t="s">
        <v>77</v>
      </c>
      <c r="AY102" s="213" t="s">
        <v>115</v>
      </c>
    </row>
    <row r="103" spans="2:65" s="12" customFormat="1" x14ac:dyDescent="0.3">
      <c r="B103" s="214"/>
      <c r="C103" s="215"/>
      <c r="D103" s="184" t="s">
        <v>172</v>
      </c>
      <c r="E103" s="216" t="s">
        <v>20</v>
      </c>
      <c r="F103" s="217" t="s">
        <v>174</v>
      </c>
      <c r="G103" s="215"/>
      <c r="H103" s="218">
        <v>57.5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172</v>
      </c>
      <c r="AU103" s="224" t="s">
        <v>84</v>
      </c>
      <c r="AV103" s="12" t="s">
        <v>114</v>
      </c>
      <c r="AW103" s="12" t="s">
        <v>39</v>
      </c>
      <c r="AX103" s="12" t="s">
        <v>22</v>
      </c>
      <c r="AY103" s="224" t="s">
        <v>115</v>
      </c>
    </row>
    <row r="104" spans="2:65" s="1" customFormat="1" ht="22.5" customHeight="1" x14ac:dyDescent="0.3">
      <c r="B104" s="34"/>
      <c r="C104" s="172" t="s">
        <v>152</v>
      </c>
      <c r="D104" s="172" t="s">
        <v>116</v>
      </c>
      <c r="E104" s="173" t="s">
        <v>197</v>
      </c>
      <c r="F104" s="174" t="s">
        <v>198</v>
      </c>
      <c r="G104" s="175" t="s">
        <v>190</v>
      </c>
      <c r="H104" s="176">
        <v>50</v>
      </c>
      <c r="I104" s="177"/>
      <c r="J104" s="178">
        <f>ROUND(I104*H104,2)</f>
        <v>0</v>
      </c>
      <c r="K104" s="174" t="s">
        <v>120</v>
      </c>
      <c r="L104" s="54"/>
      <c r="M104" s="179" t="s">
        <v>20</v>
      </c>
      <c r="N104" s="180" t="s">
        <v>48</v>
      </c>
      <c r="O104" s="35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AR104" s="17" t="s">
        <v>114</v>
      </c>
      <c r="AT104" s="17" t="s">
        <v>116</v>
      </c>
      <c r="AU104" s="17" t="s">
        <v>84</v>
      </c>
      <c r="AY104" s="17" t="s">
        <v>115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7" t="s">
        <v>22</v>
      </c>
      <c r="BK104" s="183">
        <f>ROUND(I104*H104,2)</f>
        <v>0</v>
      </c>
      <c r="BL104" s="17" t="s">
        <v>114</v>
      </c>
      <c r="BM104" s="17" t="s">
        <v>199</v>
      </c>
    </row>
    <row r="105" spans="2:65" s="11" customFormat="1" x14ac:dyDescent="0.3">
      <c r="B105" s="203"/>
      <c r="C105" s="204"/>
      <c r="D105" s="186" t="s">
        <v>172</v>
      </c>
      <c r="E105" s="205" t="s">
        <v>20</v>
      </c>
      <c r="F105" s="206" t="s">
        <v>200</v>
      </c>
      <c r="G105" s="204"/>
      <c r="H105" s="207">
        <v>25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172</v>
      </c>
      <c r="AU105" s="213" t="s">
        <v>84</v>
      </c>
      <c r="AV105" s="11" t="s">
        <v>84</v>
      </c>
      <c r="AW105" s="11" t="s">
        <v>39</v>
      </c>
      <c r="AX105" s="11" t="s">
        <v>77</v>
      </c>
      <c r="AY105" s="213" t="s">
        <v>115</v>
      </c>
    </row>
    <row r="106" spans="2:65" s="11" customFormat="1" x14ac:dyDescent="0.3">
      <c r="B106" s="203"/>
      <c r="C106" s="204"/>
      <c r="D106" s="186" t="s">
        <v>172</v>
      </c>
      <c r="E106" s="205" t="s">
        <v>20</v>
      </c>
      <c r="F106" s="206" t="s">
        <v>201</v>
      </c>
      <c r="G106" s="204"/>
      <c r="H106" s="207">
        <v>25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172</v>
      </c>
      <c r="AU106" s="213" t="s">
        <v>84</v>
      </c>
      <c r="AV106" s="11" t="s">
        <v>84</v>
      </c>
      <c r="AW106" s="11" t="s">
        <v>39</v>
      </c>
      <c r="AX106" s="11" t="s">
        <v>77</v>
      </c>
      <c r="AY106" s="213" t="s">
        <v>115</v>
      </c>
    </row>
    <row r="107" spans="2:65" s="12" customFormat="1" x14ac:dyDescent="0.3">
      <c r="B107" s="214"/>
      <c r="C107" s="215"/>
      <c r="D107" s="184" t="s">
        <v>172</v>
      </c>
      <c r="E107" s="216" t="s">
        <v>20</v>
      </c>
      <c r="F107" s="217" t="s">
        <v>174</v>
      </c>
      <c r="G107" s="215"/>
      <c r="H107" s="218">
        <v>50</v>
      </c>
      <c r="I107" s="219"/>
      <c r="J107" s="215"/>
      <c r="K107" s="215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172</v>
      </c>
      <c r="AU107" s="224" t="s">
        <v>84</v>
      </c>
      <c r="AV107" s="12" t="s">
        <v>114</v>
      </c>
      <c r="AW107" s="12" t="s">
        <v>39</v>
      </c>
      <c r="AX107" s="12" t="s">
        <v>22</v>
      </c>
      <c r="AY107" s="224" t="s">
        <v>115</v>
      </c>
    </row>
    <row r="108" spans="2:65" s="1" customFormat="1" ht="22.5" customHeight="1" x14ac:dyDescent="0.3">
      <c r="B108" s="34"/>
      <c r="C108" s="172" t="s">
        <v>202</v>
      </c>
      <c r="D108" s="172" t="s">
        <v>116</v>
      </c>
      <c r="E108" s="173" t="s">
        <v>203</v>
      </c>
      <c r="F108" s="174" t="s">
        <v>204</v>
      </c>
      <c r="G108" s="175" t="s">
        <v>190</v>
      </c>
      <c r="H108" s="176">
        <v>32.5</v>
      </c>
      <c r="I108" s="177"/>
      <c r="J108" s="178">
        <f>ROUND(I108*H108,2)</f>
        <v>0</v>
      </c>
      <c r="K108" s="174" t="s">
        <v>120</v>
      </c>
      <c r="L108" s="54"/>
      <c r="M108" s="179" t="s">
        <v>20</v>
      </c>
      <c r="N108" s="180" t="s">
        <v>48</v>
      </c>
      <c r="O108" s="35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AR108" s="17" t="s">
        <v>114</v>
      </c>
      <c r="AT108" s="17" t="s">
        <v>116</v>
      </c>
      <c r="AU108" s="17" t="s">
        <v>84</v>
      </c>
      <c r="AY108" s="17" t="s">
        <v>115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7" t="s">
        <v>22</v>
      </c>
      <c r="BK108" s="183">
        <f>ROUND(I108*H108,2)</f>
        <v>0</v>
      </c>
      <c r="BL108" s="17" t="s">
        <v>114</v>
      </c>
      <c r="BM108" s="17" t="s">
        <v>205</v>
      </c>
    </row>
    <row r="109" spans="2:65" s="11" customFormat="1" x14ac:dyDescent="0.3">
      <c r="B109" s="203"/>
      <c r="C109" s="204"/>
      <c r="D109" s="186" t="s">
        <v>172</v>
      </c>
      <c r="E109" s="205" t="s">
        <v>20</v>
      </c>
      <c r="F109" s="206" t="s">
        <v>206</v>
      </c>
      <c r="G109" s="204"/>
      <c r="H109" s="207">
        <v>32.5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172</v>
      </c>
      <c r="AU109" s="213" t="s">
        <v>84</v>
      </c>
      <c r="AV109" s="11" t="s">
        <v>84</v>
      </c>
      <c r="AW109" s="11" t="s">
        <v>39</v>
      </c>
      <c r="AX109" s="11" t="s">
        <v>77</v>
      </c>
      <c r="AY109" s="213" t="s">
        <v>115</v>
      </c>
    </row>
    <row r="110" spans="2:65" s="12" customFormat="1" x14ac:dyDescent="0.3">
      <c r="B110" s="214"/>
      <c r="C110" s="215"/>
      <c r="D110" s="184" t="s">
        <v>172</v>
      </c>
      <c r="E110" s="216" t="s">
        <v>20</v>
      </c>
      <c r="F110" s="217" t="s">
        <v>174</v>
      </c>
      <c r="G110" s="215"/>
      <c r="H110" s="218">
        <v>32.5</v>
      </c>
      <c r="I110" s="219"/>
      <c r="J110" s="215"/>
      <c r="K110" s="215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172</v>
      </c>
      <c r="AU110" s="224" t="s">
        <v>84</v>
      </c>
      <c r="AV110" s="12" t="s">
        <v>114</v>
      </c>
      <c r="AW110" s="12" t="s">
        <v>39</v>
      </c>
      <c r="AX110" s="12" t="s">
        <v>22</v>
      </c>
      <c r="AY110" s="224" t="s">
        <v>115</v>
      </c>
    </row>
    <row r="111" spans="2:65" s="1" customFormat="1" ht="22.5" customHeight="1" x14ac:dyDescent="0.3">
      <c r="B111" s="34"/>
      <c r="C111" s="172" t="s">
        <v>207</v>
      </c>
      <c r="D111" s="172" t="s">
        <v>116</v>
      </c>
      <c r="E111" s="173" t="s">
        <v>208</v>
      </c>
      <c r="F111" s="174" t="s">
        <v>209</v>
      </c>
      <c r="G111" s="175" t="s">
        <v>190</v>
      </c>
      <c r="H111" s="176">
        <v>25</v>
      </c>
      <c r="I111" s="177"/>
      <c r="J111" s="178">
        <f>ROUND(I111*H111,2)</f>
        <v>0</v>
      </c>
      <c r="K111" s="174" t="s">
        <v>120</v>
      </c>
      <c r="L111" s="54"/>
      <c r="M111" s="179" t="s">
        <v>20</v>
      </c>
      <c r="N111" s="180" t="s">
        <v>48</v>
      </c>
      <c r="O111" s="35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AR111" s="17" t="s">
        <v>114</v>
      </c>
      <c r="AT111" s="17" t="s">
        <v>116</v>
      </c>
      <c r="AU111" s="17" t="s">
        <v>84</v>
      </c>
      <c r="AY111" s="17" t="s">
        <v>115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7" t="s">
        <v>22</v>
      </c>
      <c r="BK111" s="183">
        <f>ROUND(I111*H111,2)</f>
        <v>0</v>
      </c>
      <c r="BL111" s="17" t="s">
        <v>114</v>
      </c>
      <c r="BM111" s="17" t="s">
        <v>210</v>
      </c>
    </row>
    <row r="112" spans="2:65" s="11" customFormat="1" x14ac:dyDescent="0.3">
      <c r="B112" s="203"/>
      <c r="C112" s="204"/>
      <c r="D112" s="186" t="s">
        <v>172</v>
      </c>
      <c r="E112" s="205" t="s">
        <v>20</v>
      </c>
      <c r="F112" s="206" t="s">
        <v>211</v>
      </c>
      <c r="G112" s="204"/>
      <c r="H112" s="207">
        <v>25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172</v>
      </c>
      <c r="AU112" s="213" t="s">
        <v>84</v>
      </c>
      <c r="AV112" s="11" t="s">
        <v>84</v>
      </c>
      <c r="AW112" s="11" t="s">
        <v>39</v>
      </c>
      <c r="AX112" s="11" t="s">
        <v>77</v>
      </c>
      <c r="AY112" s="213" t="s">
        <v>115</v>
      </c>
    </row>
    <row r="113" spans="2:65" s="12" customFormat="1" x14ac:dyDescent="0.3">
      <c r="B113" s="214"/>
      <c r="C113" s="215"/>
      <c r="D113" s="184" t="s">
        <v>172</v>
      </c>
      <c r="E113" s="216" t="s">
        <v>20</v>
      </c>
      <c r="F113" s="217" t="s">
        <v>174</v>
      </c>
      <c r="G113" s="215"/>
      <c r="H113" s="218">
        <v>25</v>
      </c>
      <c r="I113" s="219"/>
      <c r="J113" s="215"/>
      <c r="K113" s="215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172</v>
      </c>
      <c r="AU113" s="224" t="s">
        <v>84</v>
      </c>
      <c r="AV113" s="12" t="s">
        <v>114</v>
      </c>
      <c r="AW113" s="12" t="s">
        <v>39</v>
      </c>
      <c r="AX113" s="12" t="s">
        <v>22</v>
      </c>
      <c r="AY113" s="224" t="s">
        <v>115</v>
      </c>
    </row>
    <row r="114" spans="2:65" s="1" customFormat="1" ht="22.5" customHeight="1" x14ac:dyDescent="0.3">
      <c r="B114" s="34"/>
      <c r="C114" s="172" t="s">
        <v>27</v>
      </c>
      <c r="D114" s="172" t="s">
        <v>116</v>
      </c>
      <c r="E114" s="173" t="s">
        <v>212</v>
      </c>
      <c r="F114" s="174" t="s">
        <v>213</v>
      </c>
      <c r="G114" s="175" t="s">
        <v>214</v>
      </c>
      <c r="H114" s="176">
        <v>53.625</v>
      </c>
      <c r="I114" s="177"/>
      <c r="J114" s="178">
        <f>ROUND(I114*H114,2)</f>
        <v>0</v>
      </c>
      <c r="K114" s="174" t="s">
        <v>120</v>
      </c>
      <c r="L114" s="54"/>
      <c r="M114" s="179" t="s">
        <v>20</v>
      </c>
      <c r="N114" s="180" t="s">
        <v>48</v>
      </c>
      <c r="O114" s="35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AR114" s="17" t="s">
        <v>114</v>
      </c>
      <c r="AT114" s="17" t="s">
        <v>116</v>
      </c>
      <c r="AU114" s="17" t="s">
        <v>84</v>
      </c>
      <c r="AY114" s="17" t="s">
        <v>115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7" t="s">
        <v>22</v>
      </c>
      <c r="BK114" s="183">
        <f>ROUND(I114*H114,2)</f>
        <v>0</v>
      </c>
      <c r="BL114" s="17" t="s">
        <v>114</v>
      </c>
      <c r="BM114" s="17" t="s">
        <v>215</v>
      </c>
    </row>
    <row r="115" spans="2:65" s="11" customFormat="1" x14ac:dyDescent="0.3">
      <c r="B115" s="203"/>
      <c r="C115" s="204"/>
      <c r="D115" s="186" t="s">
        <v>172</v>
      </c>
      <c r="E115" s="205" t="s">
        <v>20</v>
      </c>
      <c r="F115" s="206" t="s">
        <v>216</v>
      </c>
      <c r="G115" s="204"/>
      <c r="H115" s="207">
        <v>53.625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172</v>
      </c>
      <c r="AU115" s="213" t="s">
        <v>84</v>
      </c>
      <c r="AV115" s="11" t="s">
        <v>84</v>
      </c>
      <c r="AW115" s="11" t="s">
        <v>39</v>
      </c>
      <c r="AX115" s="11" t="s">
        <v>77</v>
      </c>
      <c r="AY115" s="213" t="s">
        <v>115</v>
      </c>
    </row>
    <row r="116" spans="2:65" s="12" customFormat="1" x14ac:dyDescent="0.3">
      <c r="B116" s="214"/>
      <c r="C116" s="215"/>
      <c r="D116" s="184" t="s">
        <v>172</v>
      </c>
      <c r="E116" s="216" t="s">
        <v>20</v>
      </c>
      <c r="F116" s="217" t="s">
        <v>174</v>
      </c>
      <c r="G116" s="215"/>
      <c r="H116" s="218">
        <v>53.625</v>
      </c>
      <c r="I116" s="219"/>
      <c r="J116" s="215"/>
      <c r="K116" s="215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172</v>
      </c>
      <c r="AU116" s="224" t="s">
        <v>84</v>
      </c>
      <c r="AV116" s="12" t="s">
        <v>114</v>
      </c>
      <c r="AW116" s="12" t="s">
        <v>39</v>
      </c>
      <c r="AX116" s="12" t="s">
        <v>22</v>
      </c>
      <c r="AY116" s="224" t="s">
        <v>115</v>
      </c>
    </row>
    <row r="117" spans="2:65" s="1" customFormat="1" ht="22.5" customHeight="1" x14ac:dyDescent="0.3">
      <c r="B117" s="34"/>
      <c r="C117" s="172" t="s">
        <v>217</v>
      </c>
      <c r="D117" s="172" t="s">
        <v>116</v>
      </c>
      <c r="E117" s="173" t="s">
        <v>218</v>
      </c>
      <c r="F117" s="174" t="s">
        <v>219</v>
      </c>
      <c r="G117" s="175" t="s">
        <v>190</v>
      </c>
      <c r="H117" s="176">
        <v>25</v>
      </c>
      <c r="I117" s="177"/>
      <c r="J117" s="178">
        <f>ROUND(I117*H117,2)</f>
        <v>0</v>
      </c>
      <c r="K117" s="174" t="s">
        <v>120</v>
      </c>
      <c r="L117" s="54"/>
      <c r="M117" s="179" t="s">
        <v>20</v>
      </c>
      <c r="N117" s="180" t="s">
        <v>48</v>
      </c>
      <c r="O117" s="35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AR117" s="17" t="s">
        <v>114</v>
      </c>
      <c r="AT117" s="17" t="s">
        <v>116</v>
      </c>
      <c r="AU117" s="17" t="s">
        <v>84</v>
      </c>
      <c r="AY117" s="17" t="s">
        <v>115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7" t="s">
        <v>22</v>
      </c>
      <c r="BK117" s="183">
        <f>ROUND(I117*H117,2)</f>
        <v>0</v>
      </c>
      <c r="BL117" s="17" t="s">
        <v>114</v>
      </c>
      <c r="BM117" s="17" t="s">
        <v>220</v>
      </c>
    </row>
    <row r="118" spans="2:65" s="11" customFormat="1" x14ac:dyDescent="0.3">
      <c r="B118" s="203"/>
      <c r="C118" s="204"/>
      <c r="D118" s="186" t="s">
        <v>172</v>
      </c>
      <c r="E118" s="205" t="s">
        <v>20</v>
      </c>
      <c r="F118" s="206" t="s">
        <v>221</v>
      </c>
      <c r="G118" s="204"/>
      <c r="H118" s="207">
        <v>25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172</v>
      </c>
      <c r="AU118" s="213" t="s">
        <v>84</v>
      </c>
      <c r="AV118" s="11" t="s">
        <v>84</v>
      </c>
      <c r="AW118" s="11" t="s">
        <v>39</v>
      </c>
      <c r="AX118" s="11" t="s">
        <v>77</v>
      </c>
      <c r="AY118" s="213" t="s">
        <v>115</v>
      </c>
    </row>
    <row r="119" spans="2:65" s="12" customFormat="1" x14ac:dyDescent="0.3">
      <c r="B119" s="214"/>
      <c r="C119" s="215"/>
      <c r="D119" s="184" t="s">
        <v>172</v>
      </c>
      <c r="E119" s="216" t="s">
        <v>20</v>
      </c>
      <c r="F119" s="217" t="s">
        <v>174</v>
      </c>
      <c r="G119" s="215"/>
      <c r="H119" s="218">
        <v>25</v>
      </c>
      <c r="I119" s="219"/>
      <c r="J119" s="215"/>
      <c r="K119" s="215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172</v>
      </c>
      <c r="AU119" s="224" t="s">
        <v>84</v>
      </c>
      <c r="AV119" s="12" t="s">
        <v>114</v>
      </c>
      <c r="AW119" s="12" t="s">
        <v>39</v>
      </c>
      <c r="AX119" s="12" t="s">
        <v>22</v>
      </c>
      <c r="AY119" s="224" t="s">
        <v>115</v>
      </c>
    </row>
    <row r="120" spans="2:65" s="1" customFormat="1" ht="22.5" customHeight="1" x14ac:dyDescent="0.3">
      <c r="B120" s="34"/>
      <c r="C120" s="172" t="s">
        <v>222</v>
      </c>
      <c r="D120" s="172" t="s">
        <v>116</v>
      </c>
      <c r="E120" s="173" t="s">
        <v>223</v>
      </c>
      <c r="F120" s="174" t="s">
        <v>224</v>
      </c>
      <c r="G120" s="175" t="s">
        <v>170</v>
      </c>
      <c r="H120" s="176">
        <v>230</v>
      </c>
      <c r="I120" s="177"/>
      <c r="J120" s="178">
        <f>ROUND(I120*H120,2)</f>
        <v>0</v>
      </c>
      <c r="K120" s="174" t="s">
        <v>120</v>
      </c>
      <c r="L120" s="54"/>
      <c r="M120" s="179" t="s">
        <v>20</v>
      </c>
      <c r="N120" s="180" t="s">
        <v>48</v>
      </c>
      <c r="O120" s="35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AR120" s="17" t="s">
        <v>114</v>
      </c>
      <c r="AT120" s="17" t="s">
        <v>116</v>
      </c>
      <c r="AU120" s="17" t="s">
        <v>84</v>
      </c>
      <c r="AY120" s="17" t="s">
        <v>115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7" t="s">
        <v>22</v>
      </c>
      <c r="BK120" s="183">
        <f>ROUND(I120*H120,2)</f>
        <v>0</v>
      </c>
      <c r="BL120" s="17" t="s">
        <v>114</v>
      </c>
      <c r="BM120" s="17" t="s">
        <v>225</v>
      </c>
    </row>
    <row r="121" spans="2:65" s="11" customFormat="1" ht="24" x14ac:dyDescent="0.3">
      <c r="B121" s="203"/>
      <c r="C121" s="204"/>
      <c r="D121" s="186" t="s">
        <v>172</v>
      </c>
      <c r="E121" s="205" t="s">
        <v>20</v>
      </c>
      <c r="F121" s="206" t="s">
        <v>226</v>
      </c>
      <c r="G121" s="204"/>
      <c r="H121" s="207">
        <v>230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172</v>
      </c>
      <c r="AU121" s="213" t="s">
        <v>84</v>
      </c>
      <c r="AV121" s="11" t="s">
        <v>84</v>
      </c>
      <c r="AW121" s="11" t="s">
        <v>39</v>
      </c>
      <c r="AX121" s="11" t="s">
        <v>77</v>
      </c>
      <c r="AY121" s="213" t="s">
        <v>115</v>
      </c>
    </row>
    <row r="122" spans="2:65" s="12" customFormat="1" x14ac:dyDescent="0.3">
      <c r="B122" s="214"/>
      <c r="C122" s="215"/>
      <c r="D122" s="184" t="s">
        <v>172</v>
      </c>
      <c r="E122" s="216" t="s">
        <v>20</v>
      </c>
      <c r="F122" s="217" t="s">
        <v>174</v>
      </c>
      <c r="G122" s="215"/>
      <c r="H122" s="218">
        <v>230</v>
      </c>
      <c r="I122" s="219"/>
      <c r="J122" s="215"/>
      <c r="K122" s="215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172</v>
      </c>
      <c r="AU122" s="224" t="s">
        <v>84</v>
      </c>
      <c r="AV122" s="12" t="s">
        <v>114</v>
      </c>
      <c r="AW122" s="12" t="s">
        <v>39</v>
      </c>
      <c r="AX122" s="12" t="s">
        <v>22</v>
      </c>
      <c r="AY122" s="224" t="s">
        <v>115</v>
      </c>
    </row>
    <row r="123" spans="2:65" s="1" customFormat="1" ht="22.5" customHeight="1" x14ac:dyDescent="0.3">
      <c r="B123" s="34"/>
      <c r="C123" s="172" t="s">
        <v>227</v>
      </c>
      <c r="D123" s="172" t="s">
        <v>116</v>
      </c>
      <c r="E123" s="173" t="s">
        <v>228</v>
      </c>
      <c r="F123" s="174" t="s">
        <v>229</v>
      </c>
      <c r="G123" s="175" t="s">
        <v>170</v>
      </c>
      <c r="H123" s="176">
        <v>345</v>
      </c>
      <c r="I123" s="177"/>
      <c r="J123" s="178">
        <f>ROUND(I123*H123,2)</f>
        <v>0</v>
      </c>
      <c r="K123" s="174" t="s">
        <v>120</v>
      </c>
      <c r="L123" s="54"/>
      <c r="M123" s="179" t="s">
        <v>20</v>
      </c>
      <c r="N123" s="180" t="s">
        <v>48</v>
      </c>
      <c r="O123" s="35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AR123" s="17" t="s">
        <v>114</v>
      </c>
      <c r="AT123" s="17" t="s">
        <v>116</v>
      </c>
      <c r="AU123" s="17" t="s">
        <v>84</v>
      </c>
      <c r="AY123" s="17" t="s">
        <v>115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7" t="s">
        <v>22</v>
      </c>
      <c r="BK123" s="183">
        <f>ROUND(I123*H123,2)</f>
        <v>0</v>
      </c>
      <c r="BL123" s="17" t="s">
        <v>114</v>
      </c>
      <c r="BM123" s="17" t="s">
        <v>230</v>
      </c>
    </row>
    <row r="124" spans="2:65" s="11" customFormat="1" ht="24" x14ac:dyDescent="0.3">
      <c r="B124" s="203"/>
      <c r="C124" s="204"/>
      <c r="D124" s="186" t="s">
        <v>172</v>
      </c>
      <c r="E124" s="205" t="s">
        <v>20</v>
      </c>
      <c r="F124" s="206" t="s">
        <v>231</v>
      </c>
      <c r="G124" s="204"/>
      <c r="H124" s="207">
        <v>345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172</v>
      </c>
      <c r="AU124" s="213" t="s">
        <v>84</v>
      </c>
      <c r="AV124" s="11" t="s">
        <v>84</v>
      </c>
      <c r="AW124" s="11" t="s">
        <v>39</v>
      </c>
      <c r="AX124" s="11" t="s">
        <v>77</v>
      </c>
      <c r="AY124" s="213" t="s">
        <v>115</v>
      </c>
    </row>
    <row r="125" spans="2:65" s="12" customFormat="1" x14ac:dyDescent="0.3">
      <c r="B125" s="214"/>
      <c r="C125" s="215"/>
      <c r="D125" s="184" t="s">
        <v>172</v>
      </c>
      <c r="E125" s="216" t="s">
        <v>20</v>
      </c>
      <c r="F125" s="217" t="s">
        <v>174</v>
      </c>
      <c r="G125" s="215"/>
      <c r="H125" s="218">
        <v>345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172</v>
      </c>
      <c r="AU125" s="224" t="s">
        <v>84</v>
      </c>
      <c r="AV125" s="12" t="s">
        <v>114</v>
      </c>
      <c r="AW125" s="12" t="s">
        <v>39</v>
      </c>
      <c r="AX125" s="12" t="s">
        <v>22</v>
      </c>
      <c r="AY125" s="224" t="s">
        <v>115</v>
      </c>
    </row>
    <row r="126" spans="2:65" s="1" customFormat="1" ht="22.5" customHeight="1" x14ac:dyDescent="0.3">
      <c r="B126" s="34"/>
      <c r="C126" s="225" t="s">
        <v>232</v>
      </c>
      <c r="D126" s="225" t="s">
        <v>233</v>
      </c>
      <c r="E126" s="226" t="s">
        <v>234</v>
      </c>
      <c r="F126" s="227" t="s">
        <v>235</v>
      </c>
      <c r="G126" s="228" t="s">
        <v>236</v>
      </c>
      <c r="H126" s="229">
        <v>12.074999999999999</v>
      </c>
      <c r="I126" s="230"/>
      <c r="J126" s="231">
        <f>ROUND(I126*H126,2)</f>
        <v>0</v>
      </c>
      <c r="K126" s="227" t="s">
        <v>120</v>
      </c>
      <c r="L126" s="232"/>
      <c r="M126" s="233" t="s">
        <v>20</v>
      </c>
      <c r="N126" s="234" t="s">
        <v>48</v>
      </c>
      <c r="O126" s="35"/>
      <c r="P126" s="181">
        <f>O126*H126</f>
        <v>0</v>
      </c>
      <c r="Q126" s="181">
        <v>1E-3</v>
      </c>
      <c r="R126" s="181">
        <f>Q126*H126</f>
        <v>1.2074999999999999E-2</v>
      </c>
      <c r="S126" s="181">
        <v>0</v>
      </c>
      <c r="T126" s="182">
        <f>S126*H126</f>
        <v>0</v>
      </c>
      <c r="AR126" s="17" t="s">
        <v>202</v>
      </c>
      <c r="AT126" s="17" t="s">
        <v>233</v>
      </c>
      <c r="AU126" s="17" t="s">
        <v>84</v>
      </c>
      <c r="AY126" s="17" t="s">
        <v>115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7" t="s">
        <v>22</v>
      </c>
      <c r="BK126" s="183">
        <f>ROUND(I126*H126,2)</f>
        <v>0</v>
      </c>
      <c r="BL126" s="17" t="s">
        <v>114</v>
      </c>
      <c r="BM126" s="17" t="s">
        <v>237</v>
      </c>
    </row>
    <row r="127" spans="2:65" s="11" customFormat="1" x14ac:dyDescent="0.3">
      <c r="B127" s="203"/>
      <c r="C127" s="204"/>
      <c r="D127" s="186" t="s">
        <v>172</v>
      </c>
      <c r="E127" s="205" t="s">
        <v>20</v>
      </c>
      <c r="F127" s="206" t="s">
        <v>238</v>
      </c>
      <c r="G127" s="204"/>
      <c r="H127" s="207">
        <v>12.074999999999999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172</v>
      </c>
      <c r="AU127" s="213" t="s">
        <v>84</v>
      </c>
      <c r="AV127" s="11" t="s">
        <v>84</v>
      </c>
      <c r="AW127" s="11" t="s">
        <v>39</v>
      </c>
      <c r="AX127" s="11" t="s">
        <v>77</v>
      </c>
      <c r="AY127" s="213" t="s">
        <v>115</v>
      </c>
    </row>
    <row r="128" spans="2:65" s="12" customFormat="1" x14ac:dyDescent="0.3">
      <c r="B128" s="214"/>
      <c r="C128" s="215"/>
      <c r="D128" s="184" t="s">
        <v>172</v>
      </c>
      <c r="E128" s="216" t="s">
        <v>20</v>
      </c>
      <c r="F128" s="217" t="s">
        <v>174</v>
      </c>
      <c r="G128" s="215"/>
      <c r="H128" s="218">
        <v>12.074999999999999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172</v>
      </c>
      <c r="AU128" s="224" t="s">
        <v>84</v>
      </c>
      <c r="AV128" s="12" t="s">
        <v>114</v>
      </c>
      <c r="AW128" s="12" t="s">
        <v>39</v>
      </c>
      <c r="AX128" s="12" t="s">
        <v>22</v>
      </c>
      <c r="AY128" s="224" t="s">
        <v>115</v>
      </c>
    </row>
    <row r="129" spans="2:65" s="1" customFormat="1" ht="22.5" customHeight="1" x14ac:dyDescent="0.3">
      <c r="B129" s="34"/>
      <c r="C129" s="172" t="s">
        <v>8</v>
      </c>
      <c r="D129" s="172" t="s">
        <v>116</v>
      </c>
      <c r="E129" s="173" t="s">
        <v>239</v>
      </c>
      <c r="F129" s="174" t="s">
        <v>240</v>
      </c>
      <c r="G129" s="175" t="s">
        <v>170</v>
      </c>
      <c r="H129" s="176">
        <v>428</v>
      </c>
      <c r="I129" s="177"/>
      <c r="J129" s="178">
        <f>ROUND(I129*H129,2)</f>
        <v>0</v>
      </c>
      <c r="K129" s="174" t="s">
        <v>120</v>
      </c>
      <c r="L129" s="54"/>
      <c r="M129" s="179" t="s">
        <v>20</v>
      </c>
      <c r="N129" s="180" t="s">
        <v>48</v>
      </c>
      <c r="O129" s="35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AR129" s="17" t="s">
        <v>114</v>
      </c>
      <c r="AT129" s="17" t="s">
        <v>116</v>
      </c>
      <c r="AU129" s="17" t="s">
        <v>84</v>
      </c>
      <c r="AY129" s="17" t="s">
        <v>115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7" t="s">
        <v>22</v>
      </c>
      <c r="BK129" s="183">
        <f>ROUND(I129*H129,2)</f>
        <v>0</v>
      </c>
      <c r="BL129" s="17" t="s">
        <v>114</v>
      </c>
      <c r="BM129" s="17" t="s">
        <v>241</v>
      </c>
    </row>
    <row r="130" spans="2:65" s="11" customFormat="1" x14ac:dyDescent="0.3">
      <c r="B130" s="203"/>
      <c r="C130" s="204"/>
      <c r="D130" s="186" t="s">
        <v>172</v>
      </c>
      <c r="E130" s="205" t="s">
        <v>20</v>
      </c>
      <c r="F130" s="206" t="s">
        <v>242</v>
      </c>
      <c r="G130" s="204"/>
      <c r="H130" s="207">
        <v>410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172</v>
      </c>
      <c r="AU130" s="213" t="s">
        <v>84</v>
      </c>
      <c r="AV130" s="11" t="s">
        <v>84</v>
      </c>
      <c r="AW130" s="11" t="s">
        <v>39</v>
      </c>
      <c r="AX130" s="11" t="s">
        <v>77</v>
      </c>
      <c r="AY130" s="213" t="s">
        <v>115</v>
      </c>
    </row>
    <row r="131" spans="2:65" s="11" customFormat="1" x14ac:dyDescent="0.3">
      <c r="B131" s="203"/>
      <c r="C131" s="204"/>
      <c r="D131" s="186" t="s">
        <v>172</v>
      </c>
      <c r="E131" s="205" t="s">
        <v>20</v>
      </c>
      <c r="F131" s="206" t="s">
        <v>243</v>
      </c>
      <c r="G131" s="204"/>
      <c r="H131" s="207">
        <v>18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172</v>
      </c>
      <c r="AU131" s="213" t="s">
        <v>84</v>
      </c>
      <c r="AV131" s="11" t="s">
        <v>84</v>
      </c>
      <c r="AW131" s="11" t="s">
        <v>39</v>
      </c>
      <c r="AX131" s="11" t="s">
        <v>77</v>
      </c>
      <c r="AY131" s="213" t="s">
        <v>115</v>
      </c>
    </row>
    <row r="132" spans="2:65" s="12" customFormat="1" x14ac:dyDescent="0.3">
      <c r="B132" s="214"/>
      <c r="C132" s="215"/>
      <c r="D132" s="184" t="s">
        <v>172</v>
      </c>
      <c r="E132" s="216" t="s">
        <v>20</v>
      </c>
      <c r="F132" s="217" t="s">
        <v>174</v>
      </c>
      <c r="G132" s="215"/>
      <c r="H132" s="218">
        <v>428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172</v>
      </c>
      <c r="AU132" s="224" t="s">
        <v>84</v>
      </c>
      <c r="AV132" s="12" t="s">
        <v>114</v>
      </c>
      <c r="AW132" s="12" t="s">
        <v>39</v>
      </c>
      <c r="AX132" s="12" t="s">
        <v>22</v>
      </c>
      <c r="AY132" s="224" t="s">
        <v>115</v>
      </c>
    </row>
    <row r="133" spans="2:65" s="1" customFormat="1" ht="22.5" customHeight="1" x14ac:dyDescent="0.3">
      <c r="B133" s="34"/>
      <c r="C133" s="172" t="s">
        <v>244</v>
      </c>
      <c r="D133" s="172" t="s">
        <v>116</v>
      </c>
      <c r="E133" s="173" t="s">
        <v>245</v>
      </c>
      <c r="F133" s="174" t="s">
        <v>246</v>
      </c>
      <c r="G133" s="175" t="s">
        <v>170</v>
      </c>
      <c r="H133" s="176">
        <v>345</v>
      </c>
      <c r="I133" s="177"/>
      <c r="J133" s="178">
        <f>ROUND(I133*H133,2)</f>
        <v>0</v>
      </c>
      <c r="K133" s="174" t="s">
        <v>120</v>
      </c>
      <c r="L133" s="54"/>
      <c r="M133" s="179" t="s">
        <v>20</v>
      </c>
      <c r="N133" s="180" t="s">
        <v>48</v>
      </c>
      <c r="O133" s="35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AR133" s="17" t="s">
        <v>114</v>
      </c>
      <c r="AT133" s="17" t="s">
        <v>116</v>
      </c>
      <c r="AU133" s="17" t="s">
        <v>84</v>
      </c>
      <c r="AY133" s="17" t="s">
        <v>115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7" t="s">
        <v>22</v>
      </c>
      <c r="BK133" s="183">
        <f>ROUND(I133*H133,2)</f>
        <v>0</v>
      </c>
      <c r="BL133" s="17" t="s">
        <v>114</v>
      </c>
      <c r="BM133" s="17" t="s">
        <v>247</v>
      </c>
    </row>
    <row r="134" spans="2:65" s="1" customFormat="1" ht="22.5" customHeight="1" x14ac:dyDescent="0.3">
      <c r="B134" s="34"/>
      <c r="C134" s="172" t="s">
        <v>248</v>
      </c>
      <c r="D134" s="172" t="s">
        <v>116</v>
      </c>
      <c r="E134" s="173" t="s">
        <v>249</v>
      </c>
      <c r="F134" s="174" t="s">
        <v>250</v>
      </c>
      <c r="G134" s="175" t="s">
        <v>170</v>
      </c>
      <c r="H134" s="176">
        <v>345</v>
      </c>
      <c r="I134" s="177"/>
      <c r="J134" s="178">
        <f>ROUND(I134*H134,2)</f>
        <v>0</v>
      </c>
      <c r="K134" s="174" t="s">
        <v>120</v>
      </c>
      <c r="L134" s="54"/>
      <c r="M134" s="179" t="s">
        <v>20</v>
      </c>
      <c r="N134" s="180" t="s">
        <v>48</v>
      </c>
      <c r="O134" s="35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AR134" s="17" t="s">
        <v>114</v>
      </c>
      <c r="AT134" s="17" t="s">
        <v>116</v>
      </c>
      <c r="AU134" s="17" t="s">
        <v>84</v>
      </c>
      <c r="AY134" s="17" t="s">
        <v>115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7" t="s">
        <v>22</v>
      </c>
      <c r="BK134" s="183">
        <f>ROUND(I134*H134,2)</f>
        <v>0</v>
      </c>
      <c r="BL134" s="17" t="s">
        <v>114</v>
      </c>
      <c r="BM134" s="17" t="s">
        <v>251</v>
      </c>
    </row>
    <row r="135" spans="2:65" s="1" customFormat="1" ht="22.5" customHeight="1" x14ac:dyDescent="0.3">
      <c r="B135" s="34"/>
      <c r="C135" s="172" t="s">
        <v>252</v>
      </c>
      <c r="D135" s="172" t="s">
        <v>116</v>
      </c>
      <c r="E135" s="173" t="s">
        <v>253</v>
      </c>
      <c r="F135" s="174" t="s">
        <v>254</v>
      </c>
      <c r="G135" s="175" t="s">
        <v>170</v>
      </c>
      <c r="H135" s="176">
        <v>345</v>
      </c>
      <c r="I135" s="177"/>
      <c r="J135" s="178">
        <f>ROUND(I135*H135,2)</f>
        <v>0</v>
      </c>
      <c r="K135" s="174" t="s">
        <v>120</v>
      </c>
      <c r="L135" s="54"/>
      <c r="M135" s="179" t="s">
        <v>20</v>
      </c>
      <c r="N135" s="180" t="s">
        <v>48</v>
      </c>
      <c r="O135" s="35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AR135" s="17" t="s">
        <v>114</v>
      </c>
      <c r="AT135" s="17" t="s">
        <v>116</v>
      </c>
      <c r="AU135" s="17" t="s">
        <v>84</v>
      </c>
      <c r="AY135" s="17" t="s">
        <v>115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7" t="s">
        <v>22</v>
      </c>
      <c r="BK135" s="183">
        <f>ROUND(I135*H135,2)</f>
        <v>0</v>
      </c>
      <c r="BL135" s="17" t="s">
        <v>114</v>
      </c>
      <c r="BM135" s="17" t="s">
        <v>255</v>
      </c>
    </row>
    <row r="136" spans="2:65" s="9" customFormat="1" ht="29.85" customHeight="1" x14ac:dyDescent="0.35">
      <c r="B136" s="158"/>
      <c r="C136" s="159"/>
      <c r="D136" s="160" t="s">
        <v>76</v>
      </c>
      <c r="E136" s="201" t="s">
        <v>139</v>
      </c>
      <c r="F136" s="201" t="s">
        <v>256</v>
      </c>
      <c r="G136" s="159"/>
      <c r="H136" s="159"/>
      <c r="I136" s="162"/>
      <c r="J136" s="202">
        <f>BK136</f>
        <v>0</v>
      </c>
      <c r="K136" s="159"/>
      <c r="L136" s="164"/>
      <c r="M136" s="165"/>
      <c r="N136" s="166"/>
      <c r="O136" s="166"/>
      <c r="P136" s="167">
        <f>SUM(P137:P168)</f>
        <v>0</v>
      </c>
      <c r="Q136" s="166"/>
      <c r="R136" s="167">
        <f>SUM(R137:R168)</f>
        <v>94.434340000000006</v>
      </c>
      <c r="S136" s="166"/>
      <c r="T136" s="168">
        <f>SUM(T137:T168)</f>
        <v>0</v>
      </c>
      <c r="AR136" s="169" t="s">
        <v>22</v>
      </c>
      <c r="AT136" s="170" t="s">
        <v>76</v>
      </c>
      <c r="AU136" s="170" t="s">
        <v>22</v>
      </c>
      <c r="AY136" s="169" t="s">
        <v>115</v>
      </c>
      <c r="BK136" s="171">
        <f>SUM(BK137:BK168)</f>
        <v>0</v>
      </c>
    </row>
    <row r="137" spans="2:65" s="1" customFormat="1" ht="22.5" customHeight="1" x14ac:dyDescent="0.3">
      <c r="B137" s="34"/>
      <c r="C137" s="172" t="s">
        <v>257</v>
      </c>
      <c r="D137" s="172" t="s">
        <v>116</v>
      </c>
      <c r="E137" s="173" t="s">
        <v>258</v>
      </c>
      <c r="F137" s="174" t="s">
        <v>259</v>
      </c>
      <c r="G137" s="175" t="s">
        <v>170</v>
      </c>
      <c r="H137" s="176">
        <v>410</v>
      </c>
      <c r="I137" s="177"/>
      <c r="J137" s="178">
        <f>ROUND(I137*H137,2)</f>
        <v>0</v>
      </c>
      <c r="K137" s="174" t="s">
        <v>120</v>
      </c>
      <c r="L137" s="54"/>
      <c r="M137" s="179" t="s">
        <v>20</v>
      </c>
      <c r="N137" s="180" t="s">
        <v>48</v>
      </c>
      <c r="O137" s="35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AR137" s="17" t="s">
        <v>114</v>
      </c>
      <c r="AT137" s="17" t="s">
        <v>116</v>
      </c>
      <c r="AU137" s="17" t="s">
        <v>84</v>
      </c>
      <c r="AY137" s="17" t="s">
        <v>115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7" t="s">
        <v>22</v>
      </c>
      <c r="BK137" s="183">
        <f>ROUND(I137*H137,2)</f>
        <v>0</v>
      </c>
      <c r="BL137" s="17" t="s">
        <v>114</v>
      </c>
      <c r="BM137" s="17" t="s">
        <v>260</v>
      </c>
    </row>
    <row r="138" spans="2:65" s="11" customFormat="1" x14ac:dyDescent="0.3">
      <c r="B138" s="203"/>
      <c r="C138" s="204"/>
      <c r="D138" s="186" t="s">
        <v>172</v>
      </c>
      <c r="E138" s="205" t="s">
        <v>20</v>
      </c>
      <c r="F138" s="206" t="s">
        <v>261</v>
      </c>
      <c r="G138" s="204"/>
      <c r="H138" s="207">
        <v>410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172</v>
      </c>
      <c r="AU138" s="213" t="s">
        <v>84</v>
      </c>
      <c r="AV138" s="11" t="s">
        <v>84</v>
      </c>
      <c r="AW138" s="11" t="s">
        <v>39</v>
      </c>
      <c r="AX138" s="11" t="s">
        <v>77</v>
      </c>
      <c r="AY138" s="213" t="s">
        <v>115</v>
      </c>
    </row>
    <row r="139" spans="2:65" s="12" customFormat="1" x14ac:dyDescent="0.3">
      <c r="B139" s="214"/>
      <c r="C139" s="215"/>
      <c r="D139" s="184" t="s">
        <v>172</v>
      </c>
      <c r="E139" s="216" t="s">
        <v>20</v>
      </c>
      <c r="F139" s="217" t="s">
        <v>174</v>
      </c>
      <c r="G139" s="215"/>
      <c r="H139" s="218">
        <v>410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172</v>
      </c>
      <c r="AU139" s="224" t="s">
        <v>84</v>
      </c>
      <c r="AV139" s="12" t="s">
        <v>114</v>
      </c>
      <c r="AW139" s="12" t="s">
        <v>39</v>
      </c>
      <c r="AX139" s="12" t="s">
        <v>22</v>
      </c>
      <c r="AY139" s="224" t="s">
        <v>115</v>
      </c>
    </row>
    <row r="140" spans="2:65" s="1" customFormat="1" ht="22.5" customHeight="1" x14ac:dyDescent="0.3">
      <c r="B140" s="34"/>
      <c r="C140" s="172" t="s">
        <v>262</v>
      </c>
      <c r="D140" s="172" t="s">
        <v>116</v>
      </c>
      <c r="E140" s="173" t="s">
        <v>263</v>
      </c>
      <c r="F140" s="174" t="s">
        <v>264</v>
      </c>
      <c r="G140" s="175" t="s">
        <v>170</v>
      </c>
      <c r="H140" s="176">
        <v>18</v>
      </c>
      <c r="I140" s="177"/>
      <c r="J140" s="178">
        <f>ROUND(I140*H140,2)</f>
        <v>0</v>
      </c>
      <c r="K140" s="174" t="s">
        <v>120</v>
      </c>
      <c r="L140" s="54"/>
      <c r="M140" s="179" t="s">
        <v>20</v>
      </c>
      <c r="N140" s="180" t="s">
        <v>48</v>
      </c>
      <c r="O140" s="35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17" t="s">
        <v>114</v>
      </c>
      <c r="AT140" s="17" t="s">
        <v>116</v>
      </c>
      <c r="AU140" s="17" t="s">
        <v>84</v>
      </c>
      <c r="AY140" s="17" t="s">
        <v>115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7" t="s">
        <v>22</v>
      </c>
      <c r="BK140" s="183">
        <f>ROUND(I140*H140,2)</f>
        <v>0</v>
      </c>
      <c r="BL140" s="17" t="s">
        <v>114</v>
      </c>
      <c r="BM140" s="17" t="s">
        <v>265</v>
      </c>
    </row>
    <row r="141" spans="2:65" s="11" customFormat="1" x14ac:dyDescent="0.3">
      <c r="B141" s="203"/>
      <c r="C141" s="204"/>
      <c r="D141" s="186" t="s">
        <v>172</v>
      </c>
      <c r="E141" s="205" t="s">
        <v>20</v>
      </c>
      <c r="F141" s="206" t="s">
        <v>266</v>
      </c>
      <c r="G141" s="204"/>
      <c r="H141" s="207">
        <v>18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172</v>
      </c>
      <c r="AU141" s="213" t="s">
        <v>84</v>
      </c>
      <c r="AV141" s="11" t="s">
        <v>84</v>
      </c>
      <c r="AW141" s="11" t="s">
        <v>39</v>
      </c>
      <c r="AX141" s="11" t="s">
        <v>77</v>
      </c>
      <c r="AY141" s="213" t="s">
        <v>115</v>
      </c>
    </row>
    <row r="142" spans="2:65" s="12" customFormat="1" x14ac:dyDescent="0.3">
      <c r="B142" s="214"/>
      <c r="C142" s="215"/>
      <c r="D142" s="184" t="s">
        <v>172</v>
      </c>
      <c r="E142" s="216" t="s">
        <v>20</v>
      </c>
      <c r="F142" s="217" t="s">
        <v>174</v>
      </c>
      <c r="G142" s="215"/>
      <c r="H142" s="218">
        <v>18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172</v>
      </c>
      <c r="AU142" s="224" t="s">
        <v>84</v>
      </c>
      <c r="AV142" s="12" t="s">
        <v>114</v>
      </c>
      <c r="AW142" s="12" t="s">
        <v>39</v>
      </c>
      <c r="AX142" s="12" t="s">
        <v>22</v>
      </c>
      <c r="AY142" s="224" t="s">
        <v>115</v>
      </c>
    </row>
    <row r="143" spans="2:65" s="1" customFormat="1" ht="22.5" customHeight="1" x14ac:dyDescent="0.3">
      <c r="B143" s="34"/>
      <c r="C143" s="172" t="s">
        <v>7</v>
      </c>
      <c r="D143" s="172" t="s">
        <v>116</v>
      </c>
      <c r="E143" s="173" t="s">
        <v>267</v>
      </c>
      <c r="F143" s="174" t="s">
        <v>268</v>
      </c>
      <c r="G143" s="175" t="s">
        <v>170</v>
      </c>
      <c r="H143" s="176">
        <v>412</v>
      </c>
      <c r="I143" s="177"/>
      <c r="J143" s="178">
        <f>ROUND(I143*H143,2)</f>
        <v>0</v>
      </c>
      <c r="K143" s="174" t="s">
        <v>120</v>
      </c>
      <c r="L143" s="54"/>
      <c r="M143" s="179" t="s">
        <v>20</v>
      </c>
      <c r="N143" s="180" t="s">
        <v>48</v>
      </c>
      <c r="O143" s="35"/>
      <c r="P143" s="181">
        <f>O143*H143</f>
        <v>0</v>
      </c>
      <c r="Q143" s="181">
        <v>8.4250000000000005E-2</v>
      </c>
      <c r="R143" s="181">
        <f>Q143*H143</f>
        <v>34.711000000000006</v>
      </c>
      <c r="S143" s="181">
        <v>0</v>
      </c>
      <c r="T143" s="182">
        <f>S143*H143</f>
        <v>0</v>
      </c>
      <c r="AR143" s="17" t="s">
        <v>114</v>
      </c>
      <c r="AT143" s="17" t="s">
        <v>116</v>
      </c>
      <c r="AU143" s="17" t="s">
        <v>84</v>
      </c>
      <c r="AY143" s="17" t="s">
        <v>115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7" t="s">
        <v>22</v>
      </c>
      <c r="BK143" s="183">
        <f>ROUND(I143*H143,2)</f>
        <v>0</v>
      </c>
      <c r="BL143" s="17" t="s">
        <v>114</v>
      </c>
      <c r="BM143" s="17" t="s">
        <v>269</v>
      </c>
    </row>
    <row r="144" spans="2:65" s="11" customFormat="1" x14ac:dyDescent="0.3">
      <c r="B144" s="203"/>
      <c r="C144" s="204"/>
      <c r="D144" s="186" t="s">
        <v>172</v>
      </c>
      <c r="E144" s="205" t="s">
        <v>20</v>
      </c>
      <c r="F144" s="206" t="s">
        <v>270</v>
      </c>
      <c r="G144" s="204"/>
      <c r="H144" s="207">
        <v>394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172</v>
      </c>
      <c r="AU144" s="213" t="s">
        <v>84</v>
      </c>
      <c r="AV144" s="11" t="s">
        <v>84</v>
      </c>
      <c r="AW144" s="11" t="s">
        <v>39</v>
      </c>
      <c r="AX144" s="11" t="s">
        <v>77</v>
      </c>
      <c r="AY144" s="213" t="s">
        <v>115</v>
      </c>
    </row>
    <row r="145" spans="2:65" s="11" customFormat="1" x14ac:dyDescent="0.3">
      <c r="B145" s="203"/>
      <c r="C145" s="204"/>
      <c r="D145" s="186" t="s">
        <v>172</v>
      </c>
      <c r="E145" s="205" t="s">
        <v>20</v>
      </c>
      <c r="F145" s="206" t="s">
        <v>271</v>
      </c>
      <c r="G145" s="204"/>
      <c r="H145" s="207">
        <v>16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172</v>
      </c>
      <c r="AU145" s="213" t="s">
        <v>84</v>
      </c>
      <c r="AV145" s="11" t="s">
        <v>84</v>
      </c>
      <c r="AW145" s="11" t="s">
        <v>39</v>
      </c>
      <c r="AX145" s="11" t="s">
        <v>77</v>
      </c>
      <c r="AY145" s="213" t="s">
        <v>115</v>
      </c>
    </row>
    <row r="146" spans="2:65" s="11" customFormat="1" x14ac:dyDescent="0.3">
      <c r="B146" s="203"/>
      <c r="C146" s="204"/>
      <c r="D146" s="186" t="s">
        <v>172</v>
      </c>
      <c r="E146" s="205" t="s">
        <v>20</v>
      </c>
      <c r="F146" s="206" t="s">
        <v>272</v>
      </c>
      <c r="G146" s="204"/>
      <c r="H146" s="207">
        <v>2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172</v>
      </c>
      <c r="AU146" s="213" t="s">
        <v>84</v>
      </c>
      <c r="AV146" s="11" t="s">
        <v>84</v>
      </c>
      <c r="AW146" s="11" t="s">
        <v>39</v>
      </c>
      <c r="AX146" s="11" t="s">
        <v>77</v>
      </c>
      <c r="AY146" s="213" t="s">
        <v>115</v>
      </c>
    </row>
    <row r="147" spans="2:65" s="12" customFormat="1" x14ac:dyDescent="0.3">
      <c r="B147" s="214"/>
      <c r="C147" s="215"/>
      <c r="D147" s="184" t="s">
        <v>172</v>
      </c>
      <c r="E147" s="216" t="s">
        <v>20</v>
      </c>
      <c r="F147" s="217" t="s">
        <v>174</v>
      </c>
      <c r="G147" s="215"/>
      <c r="H147" s="218">
        <v>412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172</v>
      </c>
      <c r="AU147" s="224" t="s">
        <v>84</v>
      </c>
      <c r="AV147" s="12" t="s">
        <v>114</v>
      </c>
      <c r="AW147" s="12" t="s">
        <v>39</v>
      </c>
      <c r="AX147" s="12" t="s">
        <v>22</v>
      </c>
      <c r="AY147" s="224" t="s">
        <v>115</v>
      </c>
    </row>
    <row r="148" spans="2:65" s="1" customFormat="1" ht="22.5" customHeight="1" x14ac:dyDescent="0.3">
      <c r="B148" s="34"/>
      <c r="C148" s="225" t="s">
        <v>273</v>
      </c>
      <c r="D148" s="225" t="s">
        <v>233</v>
      </c>
      <c r="E148" s="226" t="s">
        <v>274</v>
      </c>
      <c r="F148" s="227" t="s">
        <v>275</v>
      </c>
      <c r="G148" s="228" t="s">
        <v>170</v>
      </c>
      <c r="H148" s="229">
        <v>18.54</v>
      </c>
      <c r="I148" s="230"/>
      <c r="J148" s="231">
        <f>ROUND(I148*H148,2)</f>
        <v>0</v>
      </c>
      <c r="K148" s="227" t="s">
        <v>120</v>
      </c>
      <c r="L148" s="232"/>
      <c r="M148" s="233" t="s">
        <v>20</v>
      </c>
      <c r="N148" s="234" t="s">
        <v>48</v>
      </c>
      <c r="O148" s="35"/>
      <c r="P148" s="181">
        <f>O148*H148</f>
        <v>0</v>
      </c>
      <c r="Q148" s="181">
        <v>0.13100000000000001</v>
      </c>
      <c r="R148" s="181">
        <f>Q148*H148</f>
        <v>2.4287399999999999</v>
      </c>
      <c r="S148" s="181">
        <v>0</v>
      </c>
      <c r="T148" s="182">
        <f>S148*H148</f>
        <v>0</v>
      </c>
      <c r="AR148" s="17" t="s">
        <v>202</v>
      </c>
      <c r="AT148" s="17" t="s">
        <v>233</v>
      </c>
      <c r="AU148" s="17" t="s">
        <v>84</v>
      </c>
      <c r="AY148" s="17" t="s">
        <v>115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7" t="s">
        <v>22</v>
      </c>
      <c r="BK148" s="183">
        <f>ROUND(I148*H148,2)</f>
        <v>0</v>
      </c>
      <c r="BL148" s="17" t="s">
        <v>114</v>
      </c>
      <c r="BM148" s="17" t="s">
        <v>276</v>
      </c>
    </row>
    <row r="149" spans="2:65" s="11" customFormat="1" x14ac:dyDescent="0.3">
      <c r="B149" s="203"/>
      <c r="C149" s="204"/>
      <c r="D149" s="186" t="s">
        <v>172</v>
      </c>
      <c r="E149" s="205" t="s">
        <v>20</v>
      </c>
      <c r="F149" s="206" t="s">
        <v>277</v>
      </c>
      <c r="G149" s="204"/>
      <c r="H149" s="207">
        <v>16.48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172</v>
      </c>
      <c r="AU149" s="213" t="s">
        <v>84</v>
      </c>
      <c r="AV149" s="11" t="s">
        <v>84</v>
      </c>
      <c r="AW149" s="11" t="s">
        <v>39</v>
      </c>
      <c r="AX149" s="11" t="s">
        <v>77</v>
      </c>
      <c r="AY149" s="213" t="s">
        <v>115</v>
      </c>
    </row>
    <row r="150" spans="2:65" s="11" customFormat="1" x14ac:dyDescent="0.3">
      <c r="B150" s="203"/>
      <c r="C150" s="204"/>
      <c r="D150" s="186" t="s">
        <v>172</v>
      </c>
      <c r="E150" s="205" t="s">
        <v>20</v>
      </c>
      <c r="F150" s="206" t="s">
        <v>278</v>
      </c>
      <c r="G150" s="204"/>
      <c r="H150" s="207">
        <v>2.06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172</v>
      </c>
      <c r="AU150" s="213" t="s">
        <v>84</v>
      </c>
      <c r="AV150" s="11" t="s">
        <v>84</v>
      </c>
      <c r="AW150" s="11" t="s">
        <v>39</v>
      </c>
      <c r="AX150" s="11" t="s">
        <v>77</v>
      </c>
      <c r="AY150" s="213" t="s">
        <v>115</v>
      </c>
    </row>
    <row r="151" spans="2:65" s="12" customFormat="1" x14ac:dyDescent="0.3">
      <c r="B151" s="214"/>
      <c r="C151" s="215"/>
      <c r="D151" s="184" t="s">
        <v>172</v>
      </c>
      <c r="E151" s="216" t="s">
        <v>20</v>
      </c>
      <c r="F151" s="217" t="s">
        <v>174</v>
      </c>
      <c r="G151" s="215"/>
      <c r="H151" s="218">
        <v>18.54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172</v>
      </c>
      <c r="AU151" s="224" t="s">
        <v>84</v>
      </c>
      <c r="AV151" s="12" t="s">
        <v>114</v>
      </c>
      <c r="AW151" s="12" t="s">
        <v>39</v>
      </c>
      <c r="AX151" s="12" t="s">
        <v>22</v>
      </c>
      <c r="AY151" s="224" t="s">
        <v>115</v>
      </c>
    </row>
    <row r="152" spans="2:65" s="1" customFormat="1" ht="22.5" customHeight="1" x14ac:dyDescent="0.3">
      <c r="B152" s="34"/>
      <c r="C152" s="225" t="s">
        <v>279</v>
      </c>
      <c r="D152" s="225" t="s">
        <v>233</v>
      </c>
      <c r="E152" s="226" t="s">
        <v>280</v>
      </c>
      <c r="F152" s="227" t="s">
        <v>281</v>
      </c>
      <c r="G152" s="228" t="s">
        <v>170</v>
      </c>
      <c r="H152" s="229">
        <v>397.94</v>
      </c>
      <c r="I152" s="230"/>
      <c r="J152" s="231">
        <f>ROUND(I152*H152,2)</f>
        <v>0</v>
      </c>
      <c r="K152" s="227" t="s">
        <v>120</v>
      </c>
      <c r="L152" s="232"/>
      <c r="M152" s="233" t="s">
        <v>20</v>
      </c>
      <c r="N152" s="234" t="s">
        <v>48</v>
      </c>
      <c r="O152" s="35"/>
      <c r="P152" s="181">
        <f>O152*H152</f>
        <v>0</v>
      </c>
      <c r="Q152" s="181">
        <v>0.13100000000000001</v>
      </c>
      <c r="R152" s="181">
        <f>Q152*H152</f>
        <v>52.130140000000004</v>
      </c>
      <c r="S152" s="181">
        <v>0</v>
      </c>
      <c r="T152" s="182">
        <f>S152*H152</f>
        <v>0</v>
      </c>
      <c r="AR152" s="17" t="s">
        <v>202</v>
      </c>
      <c r="AT152" s="17" t="s">
        <v>233</v>
      </c>
      <c r="AU152" s="17" t="s">
        <v>84</v>
      </c>
      <c r="AY152" s="17" t="s">
        <v>115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7" t="s">
        <v>22</v>
      </c>
      <c r="BK152" s="183">
        <f>ROUND(I152*H152,2)</f>
        <v>0</v>
      </c>
      <c r="BL152" s="17" t="s">
        <v>114</v>
      </c>
      <c r="BM152" s="17" t="s">
        <v>282</v>
      </c>
    </row>
    <row r="153" spans="2:65" s="11" customFormat="1" x14ac:dyDescent="0.3">
      <c r="B153" s="203"/>
      <c r="C153" s="204"/>
      <c r="D153" s="186" t="s">
        <v>172</v>
      </c>
      <c r="E153" s="205" t="s">
        <v>20</v>
      </c>
      <c r="F153" s="206" t="s">
        <v>283</v>
      </c>
      <c r="G153" s="204"/>
      <c r="H153" s="207">
        <v>397.94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172</v>
      </c>
      <c r="AU153" s="213" t="s">
        <v>84</v>
      </c>
      <c r="AV153" s="11" t="s">
        <v>84</v>
      </c>
      <c r="AW153" s="11" t="s">
        <v>39</v>
      </c>
      <c r="AX153" s="11" t="s">
        <v>77</v>
      </c>
      <c r="AY153" s="213" t="s">
        <v>115</v>
      </c>
    </row>
    <row r="154" spans="2:65" s="12" customFormat="1" x14ac:dyDescent="0.3">
      <c r="B154" s="214"/>
      <c r="C154" s="215"/>
      <c r="D154" s="184" t="s">
        <v>172</v>
      </c>
      <c r="E154" s="216" t="s">
        <v>20</v>
      </c>
      <c r="F154" s="217" t="s">
        <v>174</v>
      </c>
      <c r="G154" s="215"/>
      <c r="H154" s="218">
        <v>397.94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172</v>
      </c>
      <c r="AU154" s="224" t="s">
        <v>84</v>
      </c>
      <c r="AV154" s="12" t="s">
        <v>114</v>
      </c>
      <c r="AW154" s="12" t="s">
        <v>39</v>
      </c>
      <c r="AX154" s="12" t="s">
        <v>22</v>
      </c>
      <c r="AY154" s="224" t="s">
        <v>115</v>
      </c>
    </row>
    <row r="155" spans="2:65" s="1" customFormat="1" ht="31.5" customHeight="1" x14ac:dyDescent="0.3">
      <c r="B155" s="34"/>
      <c r="C155" s="172" t="s">
        <v>284</v>
      </c>
      <c r="D155" s="172" t="s">
        <v>116</v>
      </c>
      <c r="E155" s="173" t="s">
        <v>285</v>
      </c>
      <c r="F155" s="174" t="s">
        <v>286</v>
      </c>
      <c r="G155" s="175" t="s">
        <v>170</v>
      </c>
      <c r="H155" s="176">
        <v>18</v>
      </c>
      <c r="I155" s="177"/>
      <c r="J155" s="178">
        <f>ROUND(I155*H155,2)</f>
        <v>0</v>
      </c>
      <c r="K155" s="174" t="s">
        <v>120</v>
      </c>
      <c r="L155" s="54"/>
      <c r="M155" s="179" t="s">
        <v>20</v>
      </c>
      <c r="N155" s="180" t="s">
        <v>48</v>
      </c>
      <c r="O155" s="35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AR155" s="17" t="s">
        <v>114</v>
      </c>
      <c r="AT155" s="17" t="s">
        <v>116</v>
      </c>
      <c r="AU155" s="17" t="s">
        <v>84</v>
      </c>
      <c r="AY155" s="17" t="s">
        <v>115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7" t="s">
        <v>22</v>
      </c>
      <c r="BK155" s="183">
        <f>ROUND(I155*H155,2)</f>
        <v>0</v>
      </c>
      <c r="BL155" s="17" t="s">
        <v>114</v>
      </c>
      <c r="BM155" s="17" t="s">
        <v>287</v>
      </c>
    </row>
    <row r="156" spans="2:65" s="11" customFormat="1" x14ac:dyDescent="0.3">
      <c r="B156" s="203"/>
      <c r="C156" s="204"/>
      <c r="D156" s="186" t="s">
        <v>172</v>
      </c>
      <c r="E156" s="205" t="s">
        <v>20</v>
      </c>
      <c r="F156" s="206" t="s">
        <v>288</v>
      </c>
      <c r="G156" s="204"/>
      <c r="H156" s="207">
        <v>18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172</v>
      </c>
      <c r="AU156" s="213" t="s">
        <v>84</v>
      </c>
      <c r="AV156" s="11" t="s">
        <v>84</v>
      </c>
      <c r="AW156" s="11" t="s">
        <v>39</v>
      </c>
      <c r="AX156" s="11" t="s">
        <v>77</v>
      </c>
      <c r="AY156" s="213" t="s">
        <v>115</v>
      </c>
    </row>
    <row r="157" spans="2:65" s="12" customFormat="1" x14ac:dyDescent="0.3">
      <c r="B157" s="214"/>
      <c r="C157" s="215"/>
      <c r="D157" s="184" t="s">
        <v>172</v>
      </c>
      <c r="E157" s="216" t="s">
        <v>20</v>
      </c>
      <c r="F157" s="217" t="s">
        <v>174</v>
      </c>
      <c r="G157" s="215"/>
      <c r="H157" s="218">
        <v>18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172</v>
      </c>
      <c r="AU157" s="224" t="s">
        <v>84</v>
      </c>
      <c r="AV157" s="12" t="s">
        <v>114</v>
      </c>
      <c r="AW157" s="12" t="s">
        <v>39</v>
      </c>
      <c r="AX157" s="12" t="s">
        <v>22</v>
      </c>
      <c r="AY157" s="224" t="s">
        <v>115</v>
      </c>
    </row>
    <row r="158" spans="2:65" s="1" customFormat="1" ht="22.5" customHeight="1" x14ac:dyDescent="0.3">
      <c r="B158" s="34"/>
      <c r="C158" s="172" t="s">
        <v>289</v>
      </c>
      <c r="D158" s="172" t="s">
        <v>116</v>
      </c>
      <c r="E158" s="173" t="s">
        <v>290</v>
      </c>
      <c r="F158" s="174" t="s">
        <v>291</v>
      </c>
      <c r="G158" s="175" t="s">
        <v>170</v>
      </c>
      <c r="H158" s="176">
        <v>18</v>
      </c>
      <c r="I158" s="177"/>
      <c r="J158" s="178">
        <f>ROUND(I158*H158,2)</f>
        <v>0</v>
      </c>
      <c r="K158" s="174" t="s">
        <v>120</v>
      </c>
      <c r="L158" s="54"/>
      <c r="M158" s="179" t="s">
        <v>20</v>
      </c>
      <c r="N158" s="180" t="s">
        <v>48</v>
      </c>
      <c r="O158" s="35"/>
      <c r="P158" s="181">
        <f>O158*H158</f>
        <v>0</v>
      </c>
      <c r="Q158" s="181">
        <v>0.10362</v>
      </c>
      <c r="R158" s="181">
        <f>Q158*H158</f>
        <v>1.8651600000000002</v>
      </c>
      <c r="S158" s="181">
        <v>0</v>
      </c>
      <c r="T158" s="182">
        <f>S158*H158</f>
        <v>0</v>
      </c>
      <c r="AR158" s="17" t="s">
        <v>114</v>
      </c>
      <c r="AT158" s="17" t="s">
        <v>116</v>
      </c>
      <c r="AU158" s="17" t="s">
        <v>84</v>
      </c>
      <c r="AY158" s="17" t="s">
        <v>115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7" t="s">
        <v>22</v>
      </c>
      <c r="BK158" s="183">
        <f>ROUND(I158*H158,2)</f>
        <v>0</v>
      </c>
      <c r="BL158" s="17" t="s">
        <v>114</v>
      </c>
      <c r="BM158" s="17" t="s">
        <v>292</v>
      </c>
    </row>
    <row r="159" spans="2:65" s="11" customFormat="1" x14ac:dyDescent="0.3">
      <c r="B159" s="203"/>
      <c r="C159" s="204"/>
      <c r="D159" s="186" t="s">
        <v>172</v>
      </c>
      <c r="E159" s="205" t="s">
        <v>20</v>
      </c>
      <c r="F159" s="206" t="s">
        <v>293</v>
      </c>
      <c r="G159" s="204"/>
      <c r="H159" s="207">
        <v>14.48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172</v>
      </c>
      <c r="AU159" s="213" t="s">
        <v>84</v>
      </c>
      <c r="AV159" s="11" t="s">
        <v>84</v>
      </c>
      <c r="AW159" s="11" t="s">
        <v>39</v>
      </c>
      <c r="AX159" s="11" t="s">
        <v>77</v>
      </c>
      <c r="AY159" s="213" t="s">
        <v>115</v>
      </c>
    </row>
    <row r="160" spans="2:65" s="11" customFormat="1" x14ac:dyDescent="0.3">
      <c r="B160" s="203"/>
      <c r="C160" s="204"/>
      <c r="D160" s="186" t="s">
        <v>172</v>
      </c>
      <c r="E160" s="205" t="s">
        <v>20</v>
      </c>
      <c r="F160" s="206" t="s">
        <v>294</v>
      </c>
      <c r="G160" s="204"/>
      <c r="H160" s="207">
        <v>3.52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172</v>
      </c>
      <c r="AU160" s="213" t="s">
        <v>84</v>
      </c>
      <c r="AV160" s="11" t="s">
        <v>84</v>
      </c>
      <c r="AW160" s="11" t="s">
        <v>39</v>
      </c>
      <c r="AX160" s="11" t="s">
        <v>77</v>
      </c>
      <c r="AY160" s="213" t="s">
        <v>115</v>
      </c>
    </row>
    <row r="161" spans="2:65" s="12" customFormat="1" x14ac:dyDescent="0.3">
      <c r="B161" s="214"/>
      <c r="C161" s="215"/>
      <c r="D161" s="184" t="s">
        <v>172</v>
      </c>
      <c r="E161" s="216" t="s">
        <v>20</v>
      </c>
      <c r="F161" s="217" t="s">
        <v>174</v>
      </c>
      <c r="G161" s="215"/>
      <c r="H161" s="218">
        <v>18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172</v>
      </c>
      <c r="AU161" s="224" t="s">
        <v>84</v>
      </c>
      <c r="AV161" s="12" t="s">
        <v>114</v>
      </c>
      <c r="AW161" s="12" t="s">
        <v>39</v>
      </c>
      <c r="AX161" s="12" t="s">
        <v>22</v>
      </c>
      <c r="AY161" s="224" t="s">
        <v>115</v>
      </c>
    </row>
    <row r="162" spans="2:65" s="1" customFormat="1" ht="22.5" customHeight="1" x14ac:dyDescent="0.3">
      <c r="B162" s="34"/>
      <c r="C162" s="225" t="s">
        <v>295</v>
      </c>
      <c r="D162" s="225" t="s">
        <v>233</v>
      </c>
      <c r="E162" s="226" t="s">
        <v>296</v>
      </c>
      <c r="F162" s="227" t="s">
        <v>297</v>
      </c>
      <c r="G162" s="228" t="s">
        <v>170</v>
      </c>
      <c r="H162" s="229">
        <v>3.6259999999999999</v>
      </c>
      <c r="I162" s="230"/>
      <c r="J162" s="231">
        <f>ROUND(I162*H162,2)</f>
        <v>0</v>
      </c>
      <c r="K162" s="227" t="s">
        <v>143</v>
      </c>
      <c r="L162" s="232"/>
      <c r="M162" s="233" t="s">
        <v>20</v>
      </c>
      <c r="N162" s="234" t="s">
        <v>48</v>
      </c>
      <c r="O162" s="35"/>
      <c r="P162" s="181">
        <f>O162*H162</f>
        <v>0</v>
      </c>
      <c r="Q162" s="181">
        <v>0.186</v>
      </c>
      <c r="R162" s="181">
        <f>Q162*H162</f>
        <v>0.67443599999999992</v>
      </c>
      <c r="S162" s="181">
        <v>0</v>
      </c>
      <c r="T162" s="182">
        <f>S162*H162</f>
        <v>0</v>
      </c>
      <c r="AR162" s="17" t="s">
        <v>202</v>
      </c>
      <c r="AT162" s="17" t="s">
        <v>233</v>
      </c>
      <c r="AU162" s="17" t="s">
        <v>84</v>
      </c>
      <c r="AY162" s="17" t="s">
        <v>115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7" t="s">
        <v>22</v>
      </c>
      <c r="BK162" s="183">
        <f>ROUND(I162*H162,2)</f>
        <v>0</v>
      </c>
      <c r="BL162" s="17" t="s">
        <v>114</v>
      </c>
      <c r="BM162" s="17" t="s">
        <v>298</v>
      </c>
    </row>
    <row r="163" spans="2:65" s="11" customFormat="1" x14ac:dyDescent="0.3">
      <c r="B163" s="203"/>
      <c r="C163" s="204"/>
      <c r="D163" s="186" t="s">
        <v>172</v>
      </c>
      <c r="E163" s="205" t="s">
        <v>20</v>
      </c>
      <c r="F163" s="206" t="s">
        <v>299</v>
      </c>
      <c r="G163" s="204"/>
      <c r="H163" s="207">
        <v>3.6259999999999999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172</v>
      </c>
      <c r="AU163" s="213" t="s">
        <v>84</v>
      </c>
      <c r="AV163" s="11" t="s">
        <v>84</v>
      </c>
      <c r="AW163" s="11" t="s">
        <v>39</v>
      </c>
      <c r="AX163" s="11" t="s">
        <v>77</v>
      </c>
      <c r="AY163" s="213" t="s">
        <v>115</v>
      </c>
    </row>
    <row r="164" spans="2:65" s="12" customFormat="1" x14ac:dyDescent="0.3">
      <c r="B164" s="214"/>
      <c r="C164" s="215"/>
      <c r="D164" s="184" t="s">
        <v>172</v>
      </c>
      <c r="E164" s="216" t="s">
        <v>20</v>
      </c>
      <c r="F164" s="217" t="s">
        <v>174</v>
      </c>
      <c r="G164" s="215"/>
      <c r="H164" s="218">
        <v>3.6259999999999999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172</v>
      </c>
      <c r="AU164" s="224" t="s">
        <v>84</v>
      </c>
      <c r="AV164" s="12" t="s">
        <v>114</v>
      </c>
      <c r="AW164" s="12" t="s">
        <v>39</v>
      </c>
      <c r="AX164" s="12" t="s">
        <v>22</v>
      </c>
      <c r="AY164" s="224" t="s">
        <v>115</v>
      </c>
    </row>
    <row r="165" spans="2:65" s="1" customFormat="1" ht="22.5" customHeight="1" x14ac:dyDescent="0.3">
      <c r="B165" s="34"/>
      <c r="C165" s="225" t="s">
        <v>300</v>
      </c>
      <c r="D165" s="225" t="s">
        <v>233</v>
      </c>
      <c r="E165" s="226" t="s">
        <v>301</v>
      </c>
      <c r="F165" s="227" t="s">
        <v>302</v>
      </c>
      <c r="G165" s="228" t="s">
        <v>170</v>
      </c>
      <c r="H165" s="229">
        <v>14.914</v>
      </c>
      <c r="I165" s="230"/>
      <c r="J165" s="231">
        <f>ROUND(I165*H165,2)</f>
        <v>0</v>
      </c>
      <c r="K165" s="227" t="s">
        <v>120</v>
      </c>
      <c r="L165" s="232"/>
      <c r="M165" s="233" t="s">
        <v>20</v>
      </c>
      <c r="N165" s="234" t="s">
        <v>48</v>
      </c>
      <c r="O165" s="35"/>
      <c r="P165" s="181">
        <f>O165*H165</f>
        <v>0</v>
      </c>
      <c r="Q165" s="181">
        <v>0.17599999999999999</v>
      </c>
      <c r="R165" s="181">
        <f>Q165*H165</f>
        <v>2.6248639999999996</v>
      </c>
      <c r="S165" s="181">
        <v>0</v>
      </c>
      <c r="T165" s="182">
        <f>S165*H165</f>
        <v>0</v>
      </c>
      <c r="AR165" s="17" t="s">
        <v>202</v>
      </c>
      <c r="AT165" s="17" t="s">
        <v>233</v>
      </c>
      <c r="AU165" s="17" t="s">
        <v>84</v>
      </c>
      <c r="AY165" s="17" t="s">
        <v>115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7" t="s">
        <v>22</v>
      </c>
      <c r="BK165" s="183">
        <f>ROUND(I165*H165,2)</f>
        <v>0</v>
      </c>
      <c r="BL165" s="17" t="s">
        <v>114</v>
      </c>
      <c r="BM165" s="17" t="s">
        <v>303</v>
      </c>
    </row>
    <row r="166" spans="2:65" s="11" customFormat="1" x14ac:dyDescent="0.3">
      <c r="B166" s="203"/>
      <c r="C166" s="204"/>
      <c r="D166" s="186" t="s">
        <v>172</v>
      </c>
      <c r="E166" s="205" t="s">
        <v>20</v>
      </c>
      <c r="F166" s="206" t="s">
        <v>304</v>
      </c>
      <c r="G166" s="204"/>
      <c r="H166" s="207">
        <v>14.914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172</v>
      </c>
      <c r="AU166" s="213" t="s">
        <v>84</v>
      </c>
      <c r="AV166" s="11" t="s">
        <v>84</v>
      </c>
      <c r="AW166" s="11" t="s">
        <v>39</v>
      </c>
      <c r="AX166" s="11" t="s">
        <v>77</v>
      </c>
      <c r="AY166" s="213" t="s">
        <v>115</v>
      </c>
    </row>
    <row r="167" spans="2:65" s="12" customFormat="1" x14ac:dyDescent="0.3">
      <c r="B167" s="214"/>
      <c r="C167" s="215"/>
      <c r="D167" s="184" t="s">
        <v>172</v>
      </c>
      <c r="E167" s="216" t="s">
        <v>20</v>
      </c>
      <c r="F167" s="217" t="s">
        <v>174</v>
      </c>
      <c r="G167" s="215"/>
      <c r="H167" s="218">
        <v>14.914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172</v>
      </c>
      <c r="AU167" s="224" t="s">
        <v>84</v>
      </c>
      <c r="AV167" s="12" t="s">
        <v>114</v>
      </c>
      <c r="AW167" s="12" t="s">
        <v>39</v>
      </c>
      <c r="AX167" s="12" t="s">
        <v>22</v>
      </c>
      <c r="AY167" s="224" t="s">
        <v>115</v>
      </c>
    </row>
    <row r="168" spans="2:65" s="1" customFormat="1" ht="31.5" customHeight="1" x14ac:dyDescent="0.3">
      <c r="B168" s="34"/>
      <c r="C168" s="172" t="s">
        <v>305</v>
      </c>
      <c r="D168" s="172" t="s">
        <v>116</v>
      </c>
      <c r="E168" s="173" t="s">
        <v>306</v>
      </c>
      <c r="F168" s="174" t="s">
        <v>307</v>
      </c>
      <c r="G168" s="175" t="s">
        <v>170</v>
      </c>
      <c r="H168" s="176">
        <v>3.52</v>
      </c>
      <c r="I168" s="177"/>
      <c r="J168" s="178">
        <f>ROUND(I168*H168,2)</f>
        <v>0</v>
      </c>
      <c r="K168" s="174" t="s">
        <v>120</v>
      </c>
      <c r="L168" s="54"/>
      <c r="M168" s="179" t="s">
        <v>20</v>
      </c>
      <c r="N168" s="180" t="s">
        <v>48</v>
      </c>
      <c r="O168" s="35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AR168" s="17" t="s">
        <v>114</v>
      </c>
      <c r="AT168" s="17" t="s">
        <v>116</v>
      </c>
      <c r="AU168" s="17" t="s">
        <v>84</v>
      </c>
      <c r="AY168" s="17" t="s">
        <v>115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7" t="s">
        <v>22</v>
      </c>
      <c r="BK168" s="183">
        <f>ROUND(I168*H168,2)</f>
        <v>0</v>
      </c>
      <c r="BL168" s="17" t="s">
        <v>114</v>
      </c>
      <c r="BM168" s="17" t="s">
        <v>308</v>
      </c>
    </row>
    <row r="169" spans="2:65" s="9" customFormat="1" ht="29.85" customHeight="1" x14ac:dyDescent="0.35">
      <c r="B169" s="158"/>
      <c r="C169" s="159"/>
      <c r="D169" s="160" t="s">
        <v>76</v>
      </c>
      <c r="E169" s="201" t="s">
        <v>202</v>
      </c>
      <c r="F169" s="201" t="s">
        <v>309</v>
      </c>
      <c r="G169" s="159"/>
      <c r="H169" s="159"/>
      <c r="I169" s="162"/>
      <c r="J169" s="202">
        <f>BK169</f>
        <v>0</v>
      </c>
      <c r="K169" s="159"/>
      <c r="L169" s="164"/>
      <c r="M169" s="165"/>
      <c r="N169" s="166"/>
      <c r="O169" s="166"/>
      <c r="P169" s="167">
        <f>SUM(P170:P173)</f>
        <v>0</v>
      </c>
      <c r="Q169" s="166"/>
      <c r="R169" s="167">
        <f>SUM(R170:R173)</f>
        <v>0.84160000000000001</v>
      </c>
      <c r="S169" s="166"/>
      <c r="T169" s="168">
        <f>SUM(T170:T173)</f>
        <v>0</v>
      </c>
      <c r="AR169" s="169" t="s">
        <v>22</v>
      </c>
      <c r="AT169" s="170" t="s">
        <v>76</v>
      </c>
      <c r="AU169" s="170" t="s">
        <v>22</v>
      </c>
      <c r="AY169" s="169" t="s">
        <v>115</v>
      </c>
      <c r="BK169" s="171">
        <f>SUM(BK170:BK173)</f>
        <v>0</v>
      </c>
    </row>
    <row r="170" spans="2:65" s="1" customFormat="1" ht="22.5" customHeight="1" x14ac:dyDescent="0.3">
      <c r="B170" s="34"/>
      <c r="C170" s="172" t="s">
        <v>310</v>
      </c>
      <c r="D170" s="172" t="s">
        <v>116</v>
      </c>
      <c r="E170" s="173" t="s">
        <v>311</v>
      </c>
      <c r="F170" s="174" t="s">
        <v>312</v>
      </c>
      <c r="G170" s="175" t="s">
        <v>313</v>
      </c>
      <c r="H170" s="176">
        <v>2</v>
      </c>
      <c r="I170" s="177"/>
      <c r="J170" s="178">
        <f>ROUND(I170*H170,2)</f>
        <v>0</v>
      </c>
      <c r="K170" s="174" t="s">
        <v>120</v>
      </c>
      <c r="L170" s="54"/>
      <c r="M170" s="179" t="s">
        <v>20</v>
      </c>
      <c r="N170" s="180" t="s">
        <v>48</v>
      </c>
      <c r="O170" s="35"/>
      <c r="P170" s="181">
        <f>O170*H170</f>
        <v>0</v>
      </c>
      <c r="Q170" s="181">
        <v>0.42080000000000001</v>
      </c>
      <c r="R170" s="181">
        <f>Q170*H170</f>
        <v>0.84160000000000001</v>
      </c>
      <c r="S170" s="181">
        <v>0</v>
      </c>
      <c r="T170" s="182">
        <f>S170*H170</f>
        <v>0</v>
      </c>
      <c r="AR170" s="17" t="s">
        <v>114</v>
      </c>
      <c r="AT170" s="17" t="s">
        <v>116</v>
      </c>
      <c r="AU170" s="17" t="s">
        <v>84</v>
      </c>
      <c r="AY170" s="17" t="s">
        <v>115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7" t="s">
        <v>22</v>
      </c>
      <c r="BK170" s="183">
        <f>ROUND(I170*H170,2)</f>
        <v>0</v>
      </c>
      <c r="BL170" s="17" t="s">
        <v>114</v>
      </c>
      <c r="BM170" s="17" t="s">
        <v>314</v>
      </c>
    </row>
    <row r="171" spans="2:65" s="11" customFormat="1" x14ac:dyDescent="0.3">
      <c r="B171" s="203"/>
      <c r="C171" s="204"/>
      <c r="D171" s="186" t="s">
        <v>172</v>
      </c>
      <c r="E171" s="205" t="s">
        <v>20</v>
      </c>
      <c r="F171" s="206" t="s">
        <v>315</v>
      </c>
      <c r="G171" s="204"/>
      <c r="H171" s="207">
        <v>1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172</v>
      </c>
      <c r="AU171" s="213" t="s">
        <v>84</v>
      </c>
      <c r="AV171" s="11" t="s">
        <v>84</v>
      </c>
      <c r="AW171" s="11" t="s">
        <v>39</v>
      </c>
      <c r="AX171" s="11" t="s">
        <v>77</v>
      </c>
      <c r="AY171" s="213" t="s">
        <v>115</v>
      </c>
    </row>
    <row r="172" spans="2:65" s="11" customFormat="1" x14ac:dyDescent="0.3">
      <c r="B172" s="203"/>
      <c r="C172" s="204"/>
      <c r="D172" s="186" t="s">
        <v>172</v>
      </c>
      <c r="E172" s="205" t="s">
        <v>20</v>
      </c>
      <c r="F172" s="206" t="s">
        <v>316</v>
      </c>
      <c r="G172" s="204"/>
      <c r="H172" s="207">
        <v>1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172</v>
      </c>
      <c r="AU172" s="213" t="s">
        <v>84</v>
      </c>
      <c r="AV172" s="11" t="s">
        <v>84</v>
      </c>
      <c r="AW172" s="11" t="s">
        <v>39</v>
      </c>
      <c r="AX172" s="11" t="s">
        <v>77</v>
      </c>
      <c r="AY172" s="213" t="s">
        <v>115</v>
      </c>
    </row>
    <row r="173" spans="2:65" s="12" customFormat="1" x14ac:dyDescent="0.3">
      <c r="B173" s="214"/>
      <c r="C173" s="215"/>
      <c r="D173" s="186" t="s">
        <v>172</v>
      </c>
      <c r="E173" s="235" t="s">
        <v>20</v>
      </c>
      <c r="F173" s="236" t="s">
        <v>174</v>
      </c>
      <c r="G173" s="215"/>
      <c r="H173" s="237">
        <v>2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172</v>
      </c>
      <c r="AU173" s="224" t="s">
        <v>84</v>
      </c>
      <c r="AV173" s="12" t="s">
        <v>114</v>
      </c>
      <c r="AW173" s="12" t="s">
        <v>39</v>
      </c>
      <c r="AX173" s="12" t="s">
        <v>22</v>
      </c>
      <c r="AY173" s="224" t="s">
        <v>115</v>
      </c>
    </row>
    <row r="174" spans="2:65" s="9" customFormat="1" ht="29.85" customHeight="1" x14ac:dyDescent="0.35">
      <c r="B174" s="158"/>
      <c r="C174" s="159"/>
      <c r="D174" s="160" t="s">
        <v>76</v>
      </c>
      <c r="E174" s="201" t="s">
        <v>207</v>
      </c>
      <c r="F174" s="201" t="s">
        <v>317</v>
      </c>
      <c r="G174" s="159"/>
      <c r="H174" s="159"/>
      <c r="I174" s="162"/>
      <c r="J174" s="202">
        <f>BK174</f>
        <v>0</v>
      </c>
      <c r="K174" s="159"/>
      <c r="L174" s="164"/>
      <c r="M174" s="165"/>
      <c r="N174" s="166"/>
      <c r="O174" s="166"/>
      <c r="P174" s="167">
        <f>SUM(P175:P181)</f>
        <v>0</v>
      </c>
      <c r="Q174" s="166"/>
      <c r="R174" s="167">
        <f>SUM(R175:R181)</f>
        <v>78.966080000000005</v>
      </c>
      <c r="S174" s="166"/>
      <c r="T174" s="168">
        <f>SUM(T175:T181)</f>
        <v>0</v>
      </c>
      <c r="AR174" s="169" t="s">
        <v>22</v>
      </c>
      <c r="AT174" s="170" t="s">
        <v>76</v>
      </c>
      <c r="AU174" s="170" t="s">
        <v>22</v>
      </c>
      <c r="AY174" s="169" t="s">
        <v>115</v>
      </c>
      <c r="BK174" s="171">
        <f>SUM(BK175:BK181)</f>
        <v>0</v>
      </c>
    </row>
    <row r="175" spans="2:65" s="1" customFormat="1" ht="31.5" customHeight="1" x14ac:dyDescent="0.3">
      <c r="B175" s="34"/>
      <c r="C175" s="172" t="s">
        <v>318</v>
      </c>
      <c r="D175" s="172" t="s">
        <v>116</v>
      </c>
      <c r="E175" s="173" t="s">
        <v>319</v>
      </c>
      <c r="F175" s="174" t="s">
        <v>320</v>
      </c>
      <c r="G175" s="175" t="s">
        <v>185</v>
      </c>
      <c r="H175" s="176">
        <v>428</v>
      </c>
      <c r="I175" s="177"/>
      <c r="J175" s="178">
        <f>ROUND(I175*H175,2)</f>
        <v>0</v>
      </c>
      <c r="K175" s="174" t="s">
        <v>143</v>
      </c>
      <c r="L175" s="54"/>
      <c r="M175" s="179" t="s">
        <v>20</v>
      </c>
      <c r="N175" s="180" t="s">
        <v>48</v>
      </c>
      <c r="O175" s="35"/>
      <c r="P175" s="181">
        <f>O175*H175</f>
        <v>0</v>
      </c>
      <c r="Q175" s="181">
        <v>0.1295</v>
      </c>
      <c r="R175" s="181">
        <f>Q175*H175</f>
        <v>55.426000000000002</v>
      </c>
      <c r="S175" s="181">
        <v>0</v>
      </c>
      <c r="T175" s="182">
        <f>S175*H175</f>
        <v>0</v>
      </c>
      <c r="AR175" s="17" t="s">
        <v>114</v>
      </c>
      <c r="AT175" s="17" t="s">
        <v>116</v>
      </c>
      <c r="AU175" s="17" t="s">
        <v>84</v>
      </c>
      <c r="AY175" s="17" t="s">
        <v>115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7" t="s">
        <v>22</v>
      </c>
      <c r="BK175" s="183">
        <f>ROUND(I175*H175,2)</f>
        <v>0</v>
      </c>
      <c r="BL175" s="17" t="s">
        <v>114</v>
      </c>
      <c r="BM175" s="17" t="s">
        <v>321</v>
      </c>
    </row>
    <row r="176" spans="2:65" s="11" customFormat="1" x14ac:dyDescent="0.3">
      <c r="B176" s="203"/>
      <c r="C176" s="204"/>
      <c r="D176" s="186" t="s">
        <v>172</v>
      </c>
      <c r="E176" s="205" t="s">
        <v>20</v>
      </c>
      <c r="F176" s="206" t="s">
        <v>322</v>
      </c>
      <c r="G176" s="204"/>
      <c r="H176" s="207">
        <v>428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172</v>
      </c>
      <c r="AU176" s="213" t="s">
        <v>84</v>
      </c>
      <c r="AV176" s="11" t="s">
        <v>84</v>
      </c>
      <c r="AW176" s="11" t="s">
        <v>39</v>
      </c>
      <c r="AX176" s="11" t="s">
        <v>77</v>
      </c>
      <c r="AY176" s="213" t="s">
        <v>115</v>
      </c>
    </row>
    <row r="177" spans="2:65" s="12" customFormat="1" x14ac:dyDescent="0.3">
      <c r="B177" s="214"/>
      <c r="C177" s="215"/>
      <c r="D177" s="184" t="s">
        <v>172</v>
      </c>
      <c r="E177" s="216" t="s">
        <v>20</v>
      </c>
      <c r="F177" s="217" t="s">
        <v>174</v>
      </c>
      <c r="G177" s="215"/>
      <c r="H177" s="218">
        <v>428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172</v>
      </c>
      <c r="AU177" s="224" t="s">
        <v>84</v>
      </c>
      <c r="AV177" s="12" t="s">
        <v>114</v>
      </c>
      <c r="AW177" s="12" t="s">
        <v>39</v>
      </c>
      <c r="AX177" s="12" t="s">
        <v>22</v>
      </c>
      <c r="AY177" s="224" t="s">
        <v>115</v>
      </c>
    </row>
    <row r="178" spans="2:65" s="1" customFormat="1" ht="22.5" customHeight="1" x14ac:dyDescent="0.3">
      <c r="B178" s="34"/>
      <c r="C178" s="225" t="s">
        <v>323</v>
      </c>
      <c r="D178" s="225" t="s">
        <v>233</v>
      </c>
      <c r="E178" s="226" t="s">
        <v>324</v>
      </c>
      <c r="F178" s="227" t="s">
        <v>325</v>
      </c>
      <c r="G178" s="228" t="s">
        <v>313</v>
      </c>
      <c r="H178" s="229">
        <v>428</v>
      </c>
      <c r="I178" s="230"/>
      <c r="J178" s="231">
        <f>ROUND(I178*H178,2)</f>
        <v>0</v>
      </c>
      <c r="K178" s="227" t="s">
        <v>120</v>
      </c>
      <c r="L178" s="232"/>
      <c r="M178" s="233" t="s">
        <v>20</v>
      </c>
      <c r="N178" s="234" t="s">
        <v>48</v>
      </c>
      <c r="O178" s="35"/>
      <c r="P178" s="181">
        <f>O178*H178</f>
        <v>0</v>
      </c>
      <c r="Q178" s="181">
        <v>5.5E-2</v>
      </c>
      <c r="R178" s="181">
        <f>Q178*H178</f>
        <v>23.54</v>
      </c>
      <c r="S178" s="181">
        <v>0</v>
      </c>
      <c r="T178" s="182">
        <f>S178*H178</f>
        <v>0</v>
      </c>
      <c r="AR178" s="17" t="s">
        <v>202</v>
      </c>
      <c r="AT178" s="17" t="s">
        <v>233</v>
      </c>
      <c r="AU178" s="17" t="s">
        <v>84</v>
      </c>
      <c r="AY178" s="17" t="s">
        <v>115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7" t="s">
        <v>22</v>
      </c>
      <c r="BK178" s="183">
        <f>ROUND(I178*H178,2)</f>
        <v>0</v>
      </c>
      <c r="BL178" s="17" t="s">
        <v>114</v>
      </c>
      <c r="BM178" s="17" t="s">
        <v>326</v>
      </c>
    </row>
    <row r="179" spans="2:65" s="1" customFormat="1" ht="22.5" customHeight="1" x14ac:dyDescent="0.3">
      <c r="B179" s="34"/>
      <c r="C179" s="172" t="s">
        <v>327</v>
      </c>
      <c r="D179" s="172" t="s">
        <v>116</v>
      </c>
      <c r="E179" s="173" t="s">
        <v>328</v>
      </c>
      <c r="F179" s="174" t="s">
        <v>329</v>
      </c>
      <c r="G179" s="175" t="s">
        <v>185</v>
      </c>
      <c r="H179" s="176">
        <v>4</v>
      </c>
      <c r="I179" s="177"/>
      <c r="J179" s="178">
        <f>ROUND(I179*H179,2)</f>
        <v>0</v>
      </c>
      <c r="K179" s="174" t="s">
        <v>120</v>
      </c>
      <c r="L179" s="54"/>
      <c r="M179" s="179" t="s">
        <v>20</v>
      </c>
      <c r="N179" s="180" t="s">
        <v>48</v>
      </c>
      <c r="O179" s="35"/>
      <c r="P179" s="181">
        <f>O179*H179</f>
        <v>0</v>
      </c>
      <c r="Q179" s="181">
        <v>2.0000000000000002E-5</v>
      </c>
      <c r="R179" s="181">
        <f>Q179*H179</f>
        <v>8.0000000000000007E-5</v>
      </c>
      <c r="S179" s="181">
        <v>0</v>
      </c>
      <c r="T179" s="182">
        <f>S179*H179</f>
        <v>0</v>
      </c>
      <c r="AR179" s="17" t="s">
        <v>121</v>
      </c>
      <c r="AT179" s="17" t="s">
        <v>116</v>
      </c>
      <c r="AU179" s="17" t="s">
        <v>84</v>
      </c>
      <c r="AY179" s="17" t="s">
        <v>115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7" t="s">
        <v>22</v>
      </c>
      <c r="BK179" s="183">
        <f>ROUND(I179*H179,2)</f>
        <v>0</v>
      </c>
      <c r="BL179" s="17" t="s">
        <v>121</v>
      </c>
      <c r="BM179" s="17" t="s">
        <v>330</v>
      </c>
    </row>
    <row r="180" spans="2:65" s="11" customFormat="1" ht="24" x14ac:dyDescent="0.3">
      <c r="B180" s="203"/>
      <c r="C180" s="204"/>
      <c r="D180" s="186" t="s">
        <v>172</v>
      </c>
      <c r="E180" s="205" t="s">
        <v>20</v>
      </c>
      <c r="F180" s="206" t="s">
        <v>331</v>
      </c>
      <c r="G180" s="204"/>
      <c r="H180" s="207">
        <v>4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172</v>
      </c>
      <c r="AU180" s="213" t="s">
        <v>84</v>
      </c>
      <c r="AV180" s="11" t="s">
        <v>84</v>
      </c>
      <c r="AW180" s="11" t="s">
        <v>39</v>
      </c>
      <c r="AX180" s="11" t="s">
        <v>77</v>
      </c>
      <c r="AY180" s="213" t="s">
        <v>115</v>
      </c>
    </row>
    <row r="181" spans="2:65" s="12" customFormat="1" x14ac:dyDescent="0.3">
      <c r="B181" s="214"/>
      <c r="C181" s="215"/>
      <c r="D181" s="186" t="s">
        <v>172</v>
      </c>
      <c r="E181" s="235" t="s">
        <v>20</v>
      </c>
      <c r="F181" s="236" t="s">
        <v>174</v>
      </c>
      <c r="G181" s="215"/>
      <c r="H181" s="237">
        <v>4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172</v>
      </c>
      <c r="AU181" s="224" t="s">
        <v>84</v>
      </c>
      <c r="AV181" s="12" t="s">
        <v>114</v>
      </c>
      <c r="AW181" s="12" t="s">
        <v>39</v>
      </c>
      <c r="AX181" s="12" t="s">
        <v>22</v>
      </c>
      <c r="AY181" s="224" t="s">
        <v>115</v>
      </c>
    </row>
    <row r="182" spans="2:65" s="9" customFormat="1" ht="29.85" customHeight="1" x14ac:dyDescent="0.35">
      <c r="B182" s="158"/>
      <c r="C182" s="159"/>
      <c r="D182" s="160" t="s">
        <v>76</v>
      </c>
      <c r="E182" s="201" t="s">
        <v>332</v>
      </c>
      <c r="F182" s="201" t="s">
        <v>333</v>
      </c>
      <c r="G182" s="159"/>
      <c r="H182" s="159"/>
      <c r="I182" s="162"/>
      <c r="J182" s="202">
        <f>BK182</f>
        <v>0</v>
      </c>
      <c r="K182" s="159"/>
      <c r="L182" s="164"/>
      <c r="M182" s="165"/>
      <c r="N182" s="166"/>
      <c r="O182" s="166"/>
      <c r="P182" s="167">
        <f>SUM(P183:P210)</f>
        <v>0</v>
      </c>
      <c r="Q182" s="166"/>
      <c r="R182" s="167">
        <f>SUM(R183:R210)</f>
        <v>0</v>
      </c>
      <c r="S182" s="166"/>
      <c r="T182" s="168">
        <f>SUM(T183:T210)</f>
        <v>0</v>
      </c>
      <c r="AR182" s="169" t="s">
        <v>22</v>
      </c>
      <c r="AT182" s="170" t="s">
        <v>76</v>
      </c>
      <c r="AU182" s="170" t="s">
        <v>22</v>
      </c>
      <c r="AY182" s="169" t="s">
        <v>115</v>
      </c>
      <c r="BK182" s="171">
        <f>SUM(BK183:BK210)</f>
        <v>0</v>
      </c>
    </row>
    <row r="183" spans="2:65" s="1" customFormat="1" ht="22.5" customHeight="1" x14ac:dyDescent="0.3">
      <c r="B183" s="34"/>
      <c r="C183" s="172" t="s">
        <v>334</v>
      </c>
      <c r="D183" s="172" t="s">
        <v>116</v>
      </c>
      <c r="E183" s="173" t="s">
        <v>335</v>
      </c>
      <c r="F183" s="174" t="s">
        <v>336</v>
      </c>
      <c r="G183" s="175" t="s">
        <v>214</v>
      </c>
      <c r="H183" s="176">
        <v>55.38</v>
      </c>
      <c r="I183" s="177"/>
      <c r="J183" s="178">
        <f>ROUND(I183*H183,2)</f>
        <v>0</v>
      </c>
      <c r="K183" s="174" t="s">
        <v>120</v>
      </c>
      <c r="L183" s="54"/>
      <c r="M183" s="179" t="s">
        <v>20</v>
      </c>
      <c r="N183" s="180" t="s">
        <v>48</v>
      </c>
      <c r="O183" s="35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AR183" s="17" t="s">
        <v>114</v>
      </c>
      <c r="AT183" s="17" t="s">
        <v>116</v>
      </c>
      <c r="AU183" s="17" t="s">
        <v>84</v>
      </c>
      <c r="AY183" s="17" t="s">
        <v>115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7" t="s">
        <v>22</v>
      </c>
      <c r="BK183" s="183">
        <f>ROUND(I183*H183,2)</f>
        <v>0</v>
      </c>
      <c r="BL183" s="17" t="s">
        <v>114</v>
      </c>
      <c r="BM183" s="17" t="s">
        <v>337</v>
      </c>
    </row>
    <row r="184" spans="2:65" s="11" customFormat="1" x14ac:dyDescent="0.3">
      <c r="B184" s="203"/>
      <c r="C184" s="204"/>
      <c r="D184" s="186" t="s">
        <v>172</v>
      </c>
      <c r="E184" s="205" t="s">
        <v>20</v>
      </c>
      <c r="F184" s="206" t="s">
        <v>338</v>
      </c>
      <c r="G184" s="204"/>
      <c r="H184" s="207">
        <v>55.38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172</v>
      </c>
      <c r="AU184" s="213" t="s">
        <v>84</v>
      </c>
      <c r="AV184" s="11" t="s">
        <v>84</v>
      </c>
      <c r="AW184" s="11" t="s">
        <v>39</v>
      </c>
      <c r="AX184" s="11" t="s">
        <v>77</v>
      </c>
      <c r="AY184" s="213" t="s">
        <v>115</v>
      </c>
    </row>
    <row r="185" spans="2:65" s="12" customFormat="1" x14ac:dyDescent="0.3">
      <c r="B185" s="214"/>
      <c r="C185" s="215"/>
      <c r="D185" s="184" t="s">
        <v>172</v>
      </c>
      <c r="E185" s="216" t="s">
        <v>20</v>
      </c>
      <c r="F185" s="217" t="s">
        <v>174</v>
      </c>
      <c r="G185" s="215"/>
      <c r="H185" s="218">
        <v>55.38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172</v>
      </c>
      <c r="AU185" s="224" t="s">
        <v>84</v>
      </c>
      <c r="AV185" s="12" t="s">
        <v>114</v>
      </c>
      <c r="AW185" s="12" t="s">
        <v>39</v>
      </c>
      <c r="AX185" s="12" t="s">
        <v>22</v>
      </c>
      <c r="AY185" s="224" t="s">
        <v>115</v>
      </c>
    </row>
    <row r="186" spans="2:65" s="1" customFormat="1" ht="22.5" customHeight="1" x14ac:dyDescent="0.3">
      <c r="B186" s="34"/>
      <c r="C186" s="172" t="s">
        <v>339</v>
      </c>
      <c r="D186" s="172" t="s">
        <v>116</v>
      </c>
      <c r="E186" s="173" t="s">
        <v>340</v>
      </c>
      <c r="F186" s="174" t="s">
        <v>341</v>
      </c>
      <c r="G186" s="175" t="s">
        <v>214</v>
      </c>
      <c r="H186" s="176">
        <v>221.52</v>
      </c>
      <c r="I186" s="177"/>
      <c r="J186" s="178">
        <f>ROUND(I186*H186,2)</f>
        <v>0</v>
      </c>
      <c r="K186" s="174" t="s">
        <v>120</v>
      </c>
      <c r="L186" s="54"/>
      <c r="M186" s="179" t="s">
        <v>20</v>
      </c>
      <c r="N186" s="180" t="s">
        <v>48</v>
      </c>
      <c r="O186" s="35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AR186" s="17" t="s">
        <v>114</v>
      </c>
      <c r="AT186" s="17" t="s">
        <v>116</v>
      </c>
      <c r="AU186" s="17" t="s">
        <v>84</v>
      </c>
      <c r="AY186" s="17" t="s">
        <v>115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7" t="s">
        <v>22</v>
      </c>
      <c r="BK186" s="183">
        <f>ROUND(I186*H186,2)</f>
        <v>0</v>
      </c>
      <c r="BL186" s="17" t="s">
        <v>114</v>
      </c>
      <c r="BM186" s="17" t="s">
        <v>342</v>
      </c>
    </row>
    <row r="187" spans="2:65" s="13" customFormat="1" x14ac:dyDescent="0.3">
      <c r="B187" s="238"/>
      <c r="C187" s="239"/>
      <c r="D187" s="186" t="s">
        <v>172</v>
      </c>
      <c r="E187" s="240" t="s">
        <v>20</v>
      </c>
      <c r="F187" s="241" t="s">
        <v>343</v>
      </c>
      <c r="G187" s="239"/>
      <c r="H187" s="242" t="s">
        <v>20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AT187" s="248" t="s">
        <v>172</v>
      </c>
      <c r="AU187" s="248" t="s">
        <v>84</v>
      </c>
      <c r="AV187" s="13" t="s">
        <v>22</v>
      </c>
      <c r="AW187" s="13" t="s">
        <v>39</v>
      </c>
      <c r="AX187" s="13" t="s">
        <v>77</v>
      </c>
      <c r="AY187" s="248" t="s">
        <v>115</v>
      </c>
    </row>
    <row r="188" spans="2:65" s="11" customFormat="1" x14ac:dyDescent="0.3">
      <c r="B188" s="203"/>
      <c r="C188" s="204"/>
      <c r="D188" s="186" t="s">
        <v>172</v>
      </c>
      <c r="E188" s="205" t="s">
        <v>20</v>
      </c>
      <c r="F188" s="206" t="s">
        <v>344</v>
      </c>
      <c r="G188" s="204"/>
      <c r="H188" s="207">
        <v>221.52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172</v>
      </c>
      <c r="AU188" s="213" t="s">
        <v>84</v>
      </c>
      <c r="AV188" s="11" t="s">
        <v>84</v>
      </c>
      <c r="AW188" s="11" t="s">
        <v>39</v>
      </c>
      <c r="AX188" s="11" t="s">
        <v>77</v>
      </c>
      <c r="AY188" s="213" t="s">
        <v>115</v>
      </c>
    </row>
    <row r="189" spans="2:65" s="12" customFormat="1" x14ac:dyDescent="0.3">
      <c r="B189" s="214"/>
      <c r="C189" s="215"/>
      <c r="D189" s="184" t="s">
        <v>172</v>
      </c>
      <c r="E189" s="216" t="s">
        <v>20</v>
      </c>
      <c r="F189" s="217" t="s">
        <v>174</v>
      </c>
      <c r="G189" s="215"/>
      <c r="H189" s="218">
        <v>221.52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172</v>
      </c>
      <c r="AU189" s="224" t="s">
        <v>84</v>
      </c>
      <c r="AV189" s="12" t="s">
        <v>114</v>
      </c>
      <c r="AW189" s="12" t="s">
        <v>39</v>
      </c>
      <c r="AX189" s="12" t="s">
        <v>22</v>
      </c>
      <c r="AY189" s="224" t="s">
        <v>115</v>
      </c>
    </row>
    <row r="190" spans="2:65" s="1" customFormat="1" ht="22.5" customHeight="1" x14ac:dyDescent="0.3">
      <c r="B190" s="34"/>
      <c r="C190" s="172" t="s">
        <v>345</v>
      </c>
      <c r="D190" s="172" t="s">
        <v>116</v>
      </c>
      <c r="E190" s="173" t="s">
        <v>346</v>
      </c>
      <c r="F190" s="174" t="s">
        <v>347</v>
      </c>
      <c r="G190" s="175" t="s">
        <v>214</v>
      </c>
      <c r="H190" s="176">
        <v>95.85</v>
      </c>
      <c r="I190" s="177"/>
      <c r="J190" s="178">
        <f>ROUND(I190*H190,2)</f>
        <v>0</v>
      </c>
      <c r="K190" s="174" t="s">
        <v>120</v>
      </c>
      <c r="L190" s="54"/>
      <c r="M190" s="179" t="s">
        <v>20</v>
      </c>
      <c r="N190" s="180" t="s">
        <v>48</v>
      </c>
      <c r="O190" s="35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AR190" s="17" t="s">
        <v>114</v>
      </c>
      <c r="AT190" s="17" t="s">
        <v>116</v>
      </c>
      <c r="AU190" s="17" t="s">
        <v>84</v>
      </c>
      <c r="AY190" s="17" t="s">
        <v>115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7" t="s">
        <v>22</v>
      </c>
      <c r="BK190" s="183">
        <f>ROUND(I190*H190,2)</f>
        <v>0</v>
      </c>
      <c r="BL190" s="17" t="s">
        <v>114</v>
      </c>
      <c r="BM190" s="17" t="s">
        <v>348</v>
      </c>
    </row>
    <row r="191" spans="2:65" s="11" customFormat="1" x14ac:dyDescent="0.3">
      <c r="B191" s="203"/>
      <c r="C191" s="204"/>
      <c r="D191" s="186" t="s">
        <v>172</v>
      </c>
      <c r="E191" s="205" t="s">
        <v>20</v>
      </c>
      <c r="F191" s="206" t="s">
        <v>349</v>
      </c>
      <c r="G191" s="204"/>
      <c r="H191" s="207">
        <v>95.85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172</v>
      </c>
      <c r="AU191" s="213" t="s">
        <v>84</v>
      </c>
      <c r="AV191" s="11" t="s">
        <v>84</v>
      </c>
      <c r="AW191" s="11" t="s">
        <v>39</v>
      </c>
      <c r="AX191" s="11" t="s">
        <v>77</v>
      </c>
      <c r="AY191" s="213" t="s">
        <v>115</v>
      </c>
    </row>
    <row r="192" spans="2:65" s="12" customFormat="1" x14ac:dyDescent="0.3">
      <c r="B192" s="214"/>
      <c r="C192" s="215"/>
      <c r="D192" s="184" t="s">
        <v>172</v>
      </c>
      <c r="E192" s="216" t="s">
        <v>20</v>
      </c>
      <c r="F192" s="217" t="s">
        <v>174</v>
      </c>
      <c r="G192" s="215"/>
      <c r="H192" s="218">
        <v>95.85</v>
      </c>
      <c r="I192" s="219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172</v>
      </c>
      <c r="AU192" s="224" t="s">
        <v>84</v>
      </c>
      <c r="AV192" s="12" t="s">
        <v>114</v>
      </c>
      <c r="AW192" s="12" t="s">
        <v>39</v>
      </c>
      <c r="AX192" s="12" t="s">
        <v>22</v>
      </c>
      <c r="AY192" s="224" t="s">
        <v>115</v>
      </c>
    </row>
    <row r="193" spans="2:65" s="1" customFormat="1" ht="22.5" customHeight="1" x14ac:dyDescent="0.3">
      <c r="B193" s="34"/>
      <c r="C193" s="172" t="s">
        <v>350</v>
      </c>
      <c r="D193" s="172" t="s">
        <v>116</v>
      </c>
      <c r="E193" s="173" t="s">
        <v>351</v>
      </c>
      <c r="F193" s="174" t="s">
        <v>352</v>
      </c>
      <c r="G193" s="175" t="s">
        <v>214</v>
      </c>
      <c r="H193" s="176">
        <v>383.4</v>
      </c>
      <c r="I193" s="177"/>
      <c r="J193" s="178">
        <f>ROUND(I193*H193,2)</f>
        <v>0</v>
      </c>
      <c r="K193" s="174" t="s">
        <v>120</v>
      </c>
      <c r="L193" s="54"/>
      <c r="M193" s="179" t="s">
        <v>20</v>
      </c>
      <c r="N193" s="180" t="s">
        <v>48</v>
      </c>
      <c r="O193" s="35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AR193" s="17" t="s">
        <v>114</v>
      </c>
      <c r="AT193" s="17" t="s">
        <v>116</v>
      </c>
      <c r="AU193" s="17" t="s">
        <v>84</v>
      </c>
      <c r="AY193" s="17" t="s">
        <v>115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7" t="s">
        <v>22</v>
      </c>
      <c r="BK193" s="183">
        <f>ROUND(I193*H193,2)</f>
        <v>0</v>
      </c>
      <c r="BL193" s="17" t="s">
        <v>114</v>
      </c>
      <c r="BM193" s="17" t="s">
        <v>353</v>
      </c>
    </row>
    <row r="194" spans="2:65" s="13" customFormat="1" x14ac:dyDescent="0.3">
      <c r="B194" s="238"/>
      <c r="C194" s="239"/>
      <c r="D194" s="186" t="s">
        <v>172</v>
      </c>
      <c r="E194" s="240" t="s">
        <v>20</v>
      </c>
      <c r="F194" s="241" t="s">
        <v>354</v>
      </c>
      <c r="G194" s="239"/>
      <c r="H194" s="242" t="s">
        <v>20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AT194" s="248" t="s">
        <v>172</v>
      </c>
      <c r="AU194" s="248" t="s">
        <v>84</v>
      </c>
      <c r="AV194" s="13" t="s">
        <v>22</v>
      </c>
      <c r="AW194" s="13" t="s">
        <v>39</v>
      </c>
      <c r="AX194" s="13" t="s">
        <v>77</v>
      </c>
      <c r="AY194" s="248" t="s">
        <v>115</v>
      </c>
    </row>
    <row r="195" spans="2:65" s="11" customFormat="1" x14ac:dyDescent="0.3">
      <c r="B195" s="203"/>
      <c r="C195" s="204"/>
      <c r="D195" s="186" t="s">
        <v>172</v>
      </c>
      <c r="E195" s="205" t="s">
        <v>20</v>
      </c>
      <c r="F195" s="206" t="s">
        <v>355</v>
      </c>
      <c r="G195" s="204"/>
      <c r="H195" s="207">
        <v>383.4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172</v>
      </c>
      <c r="AU195" s="213" t="s">
        <v>84</v>
      </c>
      <c r="AV195" s="11" t="s">
        <v>84</v>
      </c>
      <c r="AW195" s="11" t="s">
        <v>39</v>
      </c>
      <c r="AX195" s="11" t="s">
        <v>77</v>
      </c>
      <c r="AY195" s="213" t="s">
        <v>115</v>
      </c>
    </row>
    <row r="196" spans="2:65" s="12" customFormat="1" x14ac:dyDescent="0.3">
      <c r="B196" s="214"/>
      <c r="C196" s="215"/>
      <c r="D196" s="184" t="s">
        <v>172</v>
      </c>
      <c r="E196" s="216" t="s">
        <v>20</v>
      </c>
      <c r="F196" s="217" t="s">
        <v>174</v>
      </c>
      <c r="G196" s="215"/>
      <c r="H196" s="218">
        <v>383.4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172</v>
      </c>
      <c r="AU196" s="224" t="s">
        <v>84</v>
      </c>
      <c r="AV196" s="12" t="s">
        <v>114</v>
      </c>
      <c r="AW196" s="12" t="s">
        <v>39</v>
      </c>
      <c r="AX196" s="12" t="s">
        <v>22</v>
      </c>
      <c r="AY196" s="224" t="s">
        <v>115</v>
      </c>
    </row>
    <row r="197" spans="2:65" s="1" customFormat="1" ht="22.5" customHeight="1" x14ac:dyDescent="0.3">
      <c r="B197" s="34"/>
      <c r="C197" s="172" t="s">
        <v>356</v>
      </c>
      <c r="D197" s="172" t="s">
        <v>116</v>
      </c>
      <c r="E197" s="173" t="s">
        <v>357</v>
      </c>
      <c r="F197" s="174" t="s">
        <v>358</v>
      </c>
      <c r="G197" s="175" t="s">
        <v>214</v>
      </c>
      <c r="H197" s="176">
        <v>87.33</v>
      </c>
      <c r="I197" s="177"/>
      <c r="J197" s="178">
        <f>ROUND(I197*H197,2)</f>
        <v>0</v>
      </c>
      <c r="K197" s="174" t="s">
        <v>120</v>
      </c>
      <c r="L197" s="54"/>
      <c r="M197" s="179" t="s">
        <v>20</v>
      </c>
      <c r="N197" s="180" t="s">
        <v>48</v>
      </c>
      <c r="O197" s="35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AR197" s="17" t="s">
        <v>114</v>
      </c>
      <c r="AT197" s="17" t="s">
        <v>116</v>
      </c>
      <c r="AU197" s="17" t="s">
        <v>84</v>
      </c>
      <c r="AY197" s="17" t="s">
        <v>115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7" t="s">
        <v>22</v>
      </c>
      <c r="BK197" s="183">
        <f>ROUND(I197*H197,2)</f>
        <v>0</v>
      </c>
      <c r="BL197" s="17" t="s">
        <v>114</v>
      </c>
      <c r="BM197" s="17" t="s">
        <v>359</v>
      </c>
    </row>
    <row r="198" spans="2:65" s="11" customFormat="1" x14ac:dyDescent="0.3">
      <c r="B198" s="203"/>
      <c r="C198" s="204"/>
      <c r="D198" s="186" t="s">
        <v>172</v>
      </c>
      <c r="E198" s="205" t="s">
        <v>20</v>
      </c>
      <c r="F198" s="206" t="s">
        <v>360</v>
      </c>
      <c r="G198" s="204"/>
      <c r="H198" s="207">
        <v>87.33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172</v>
      </c>
      <c r="AU198" s="213" t="s">
        <v>84</v>
      </c>
      <c r="AV198" s="11" t="s">
        <v>84</v>
      </c>
      <c r="AW198" s="11" t="s">
        <v>39</v>
      </c>
      <c r="AX198" s="11" t="s">
        <v>77</v>
      </c>
      <c r="AY198" s="213" t="s">
        <v>115</v>
      </c>
    </row>
    <row r="199" spans="2:65" s="12" customFormat="1" x14ac:dyDescent="0.3">
      <c r="B199" s="214"/>
      <c r="C199" s="215"/>
      <c r="D199" s="184" t="s">
        <v>172</v>
      </c>
      <c r="E199" s="216" t="s">
        <v>20</v>
      </c>
      <c r="F199" s="217" t="s">
        <v>174</v>
      </c>
      <c r="G199" s="215"/>
      <c r="H199" s="218">
        <v>87.33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172</v>
      </c>
      <c r="AU199" s="224" t="s">
        <v>84</v>
      </c>
      <c r="AV199" s="12" t="s">
        <v>114</v>
      </c>
      <c r="AW199" s="12" t="s">
        <v>39</v>
      </c>
      <c r="AX199" s="12" t="s">
        <v>22</v>
      </c>
      <c r="AY199" s="224" t="s">
        <v>115</v>
      </c>
    </row>
    <row r="200" spans="2:65" s="1" customFormat="1" ht="22.5" customHeight="1" x14ac:dyDescent="0.3">
      <c r="B200" s="34"/>
      <c r="C200" s="172" t="s">
        <v>361</v>
      </c>
      <c r="D200" s="172" t="s">
        <v>116</v>
      </c>
      <c r="E200" s="173" t="s">
        <v>362</v>
      </c>
      <c r="F200" s="174" t="s">
        <v>363</v>
      </c>
      <c r="G200" s="175" t="s">
        <v>214</v>
      </c>
      <c r="H200" s="176">
        <v>349.32</v>
      </c>
      <c r="I200" s="177"/>
      <c r="J200" s="178">
        <f>ROUND(I200*H200,2)</f>
        <v>0</v>
      </c>
      <c r="K200" s="174" t="s">
        <v>120</v>
      </c>
      <c r="L200" s="54"/>
      <c r="M200" s="179" t="s">
        <v>20</v>
      </c>
      <c r="N200" s="180" t="s">
        <v>48</v>
      </c>
      <c r="O200" s="35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AR200" s="17" t="s">
        <v>114</v>
      </c>
      <c r="AT200" s="17" t="s">
        <v>116</v>
      </c>
      <c r="AU200" s="17" t="s">
        <v>84</v>
      </c>
      <c r="AY200" s="17" t="s">
        <v>115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7" t="s">
        <v>22</v>
      </c>
      <c r="BK200" s="183">
        <f>ROUND(I200*H200,2)</f>
        <v>0</v>
      </c>
      <c r="BL200" s="17" t="s">
        <v>114</v>
      </c>
      <c r="BM200" s="17" t="s">
        <v>364</v>
      </c>
    </row>
    <row r="201" spans="2:65" s="13" customFormat="1" x14ac:dyDescent="0.3">
      <c r="B201" s="238"/>
      <c r="C201" s="239"/>
      <c r="D201" s="186" t="s">
        <v>172</v>
      </c>
      <c r="E201" s="240" t="s">
        <v>20</v>
      </c>
      <c r="F201" s="241" t="s">
        <v>354</v>
      </c>
      <c r="G201" s="239"/>
      <c r="H201" s="242" t="s">
        <v>20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AT201" s="248" t="s">
        <v>172</v>
      </c>
      <c r="AU201" s="248" t="s">
        <v>84</v>
      </c>
      <c r="AV201" s="13" t="s">
        <v>22</v>
      </c>
      <c r="AW201" s="13" t="s">
        <v>39</v>
      </c>
      <c r="AX201" s="13" t="s">
        <v>77</v>
      </c>
      <c r="AY201" s="248" t="s">
        <v>115</v>
      </c>
    </row>
    <row r="202" spans="2:65" s="11" customFormat="1" x14ac:dyDescent="0.3">
      <c r="B202" s="203"/>
      <c r="C202" s="204"/>
      <c r="D202" s="186" t="s">
        <v>172</v>
      </c>
      <c r="E202" s="205" t="s">
        <v>20</v>
      </c>
      <c r="F202" s="206" t="s">
        <v>365</v>
      </c>
      <c r="G202" s="204"/>
      <c r="H202" s="207">
        <v>349.32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172</v>
      </c>
      <c r="AU202" s="213" t="s">
        <v>84</v>
      </c>
      <c r="AV202" s="11" t="s">
        <v>84</v>
      </c>
      <c r="AW202" s="11" t="s">
        <v>39</v>
      </c>
      <c r="AX202" s="11" t="s">
        <v>77</v>
      </c>
      <c r="AY202" s="213" t="s">
        <v>115</v>
      </c>
    </row>
    <row r="203" spans="2:65" s="12" customFormat="1" x14ac:dyDescent="0.3">
      <c r="B203" s="214"/>
      <c r="C203" s="215"/>
      <c r="D203" s="184" t="s">
        <v>172</v>
      </c>
      <c r="E203" s="216" t="s">
        <v>20</v>
      </c>
      <c r="F203" s="217" t="s">
        <v>174</v>
      </c>
      <c r="G203" s="215"/>
      <c r="H203" s="218">
        <v>349.32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172</v>
      </c>
      <c r="AU203" s="224" t="s">
        <v>84</v>
      </c>
      <c r="AV203" s="12" t="s">
        <v>114</v>
      </c>
      <c r="AW203" s="12" t="s">
        <v>39</v>
      </c>
      <c r="AX203" s="12" t="s">
        <v>22</v>
      </c>
      <c r="AY203" s="224" t="s">
        <v>115</v>
      </c>
    </row>
    <row r="204" spans="2:65" s="1" customFormat="1" ht="22.5" customHeight="1" x14ac:dyDescent="0.3">
      <c r="B204" s="34"/>
      <c r="C204" s="172" t="s">
        <v>366</v>
      </c>
      <c r="D204" s="172" t="s">
        <v>116</v>
      </c>
      <c r="E204" s="173" t="s">
        <v>367</v>
      </c>
      <c r="F204" s="174" t="s">
        <v>368</v>
      </c>
      <c r="G204" s="175" t="s">
        <v>214</v>
      </c>
      <c r="H204" s="176">
        <v>183.18</v>
      </c>
      <c r="I204" s="177"/>
      <c r="J204" s="178">
        <f>ROUND(I204*H204,2)</f>
        <v>0</v>
      </c>
      <c r="K204" s="174" t="s">
        <v>120</v>
      </c>
      <c r="L204" s="54"/>
      <c r="M204" s="179" t="s">
        <v>20</v>
      </c>
      <c r="N204" s="180" t="s">
        <v>48</v>
      </c>
      <c r="O204" s="35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AR204" s="17" t="s">
        <v>114</v>
      </c>
      <c r="AT204" s="17" t="s">
        <v>116</v>
      </c>
      <c r="AU204" s="17" t="s">
        <v>84</v>
      </c>
      <c r="AY204" s="17" t="s">
        <v>115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7" t="s">
        <v>22</v>
      </c>
      <c r="BK204" s="183">
        <f>ROUND(I204*H204,2)</f>
        <v>0</v>
      </c>
      <c r="BL204" s="17" t="s">
        <v>114</v>
      </c>
      <c r="BM204" s="17" t="s">
        <v>369</v>
      </c>
    </row>
    <row r="205" spans="2:65" s="11" customFormat="1" x14ac:dyDescent="0.3">
      <c r="B205" s="203"/>
      <c r="C205" s="204"/>
      <c r="D205" s="186" t="s">
        <v>172</v>
      </c>
      <c r="E205" s="205" t="s">
        <v>20</v>
      </c>
      <c r="F205" s="206" t="s">
        <v>370</v>
      </c>
      <c r="G205" s="204"/>
      <c r="H205" s="207">
        <v>87.33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172</v>
      </c>
      <c r="AU205" s="213" t="s">
        <v>84</v>
      </c>
      <c r="AV205" s="11" t="s">
        <v>84</v>
      </c>
      <c r="AW205" s="11" t="s">
        <v>39</v>
      </c>
      <c r="AX205" s="11" t="s">
        <v>77</v>
      </c>
      <c r="AY205" s="213" t="s">
        <v>115</v>
      </c>
    </row>
    <row r="206" spans="2:65" s="11" customFormat="1" x14ac:dyDescent="0.3">
      <c r="B206" s="203"/>
      <c r="C206" s="204"/>
      <c r="D206" s="186" t="s">
        <v>172</v>
      </c>
      <c r="E206" s="205" t="s">
        <v>20</v>
      </c>
      <c r="F206" s="206" t="s">
        <v>371</v>
      </c>
      <c r="G206" s="204"/>
      <c r="H206" s="207">
        <v>95.85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172</v>
      </c>
      <c r="AU206" s="213" t="s">
        <v>84</v>
      </c>
      <c r="AV206" s="11" t="s">
        <v>84</v>
      </c>
      <c r="AW206" s="11" t="s">
        <v>39</v>
      </c>
      <c r="AX206" s="11" t="s">
        <v>77</v>
      </c>
      <c r="AY206" s="213" t="s">
        <v>115</v>
      </c>
    </row>
    <row r="207" spans="2:65" s="12" customFormat="1" x14ac:dyDescent="0.3">
      <c r="B207" s="214"/>
      <c r="C207" s="215"/>
      <c r="D207" s="184" t="s">
        <v>172</v>
      </c>
      <c r="E207" s="216" t="s">
        <v>20</v>
      </c>
      <c r="F207" s="217" t="s">
        <v>174</v>
      </c>
      <c r="G207" s="215"/>
      <c r="H207" s="218">
        <v>183.18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172</v>
      </c>
      <c r="AU207" s="224" t="s">
        <v>84</v>
      </c>
      <c r="AV207" s="12" t="s">
        <v>114</v>
      </c>
      <c r="AW207" s="12" t="s">
        <v>39</v>
      </c>
      <c r="AX207" s="12" t="s">
        <v>22</v>
      </c>
      <c r="AY207" s="224" t="s">
        <v>115</v>
      </c>
    </row>
    <row r="208" spans="2:65" s="1" customFormat="1" ht="22.5" customHeight="1" x14ac:dyDescent="0.3">
      <c r="B208" s="34"/>
      <c r="C208" s="172" t="s">
        <v>372</v>
      </c>
      <c r="D208" s="172" t="s">
        <v>116</v>
      </c>
      <c r="E208" s="173" t="s">
        <v>373</v>
      </c>
      <c r="F208" s="174" t="s">
        <v>374</v>
      </c>
      <c r="G208" s="175" t="s">
        <v>214</v>
      </c>
      <c r="H208" s="176">
        <v>55.38</v>
      </c>
      <c r="I208" s="177"/>
      <c r="J208" s="178">
        <f>ROUND(I208*H208,2)</f>
        <v>0</v>
      </c>
      <c r="K208" s="174" t="s">
        <v>120</v>
      </c>
      <c r="L208" s="54"/>
      <c r="M208" s="179" t="s">
        <v>20</v>
      </c>
      <c r="N208" s="180" t="s">
        <v>48</v>
      </c>
      <c r="O208" s="35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AR208" s="17" t="s">
        <v>114</v>
      </c>
      <c r="AT208" s="17" t="s">
        <v>116</v>
      </c>
      <c r="AU208" s="17" t="s">
        <v>84</v>
      </c>
      <c r="AY208" s="17" t="s">
        <v>115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7" t="s">
        <v>22</v>
      </c>
      <c r="BK208" s="183">
        <f>ROUND(I208*H208,2)</f>
        <v>0</v>
      </c>
      <c r="BL208" s="17" t="s">
        <v>114</v>
      </c>
      <c r="BM208" s="17" t="s">
        <v>375</v>
      </c>
    </row>
    <row r="209" spans="2:65" s="11" customFormat="1" x14ac:dyDescent="0.3">
      <c r="B209" s="203"/>
      <c r="C209" s="204"/>
      <c r="D209" s="186" t="s">
        <v>172</v>
      </c>
      <c r="E209" s="205" t="s">
        <v>20</v>
      </c>
      <c r="F209" s="206" t="s">
        <v>376</v>
      </c>
      <c r="G209" s="204"/>
      <c r="H209" s="207">
        <v>55.38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172</v>
      </c>
      <c r="AU209" s="213" t="s">
        <v>84</v>
      </c>
      <c r="AV209" s="11" t="s">
        <v>84</v>
      </c>
      <c r="AW209" s="11" t="s">
        <v>39</v>
      </c>
      <c r="AX209" s="11" t="s">
        <v>77</v>
      </c>
      <c r="AY209" s="213" t="s">
        <v>115</v>
      </c>
    </row>
    <row r="210" spans="2:65" s="12" customFormat="1" x14ac:dyDescent="0.3">
      <c r="B210" s="214"/>
      <c r="C210" s="215"/>
      <c r="D210" s="186" t="s">
        <v>172</v>
      </c>
      <c r="E210" s="235" t="s">
        <v>20</v>
      </c>
      <c r="F210" s="236" t="s">
        <v>174</v>
      </c>
      <c r="G210" s="215"/>
      <c r="H210" s="237">
        <v>55.38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172</v>
      </c>
      <c r="AU210" s="224" t="s">
        <v>84</v>
      </c>
      <c r="AV210" s="12" t="s">
        <v>114</v>
      </c>
      <c r="AW210" s="12" t="s">
        <v>39</v>
      </c>
      <c r="AX210" s="12" t="s">
        <v>22</v>
      </c>
      <c r="AY210" s="224" t="s">
        <v>115</v>
      </c>
    </row>
    <row r="211" spans="2:65" s="9" customFormat="1" ht="29.85" customHeight="1" x14ac:dyDescent="0.35">
      <c r="B211" s="158"/>
      <c r="C211" s="159"/>
      <c r="D211" s="160" t="s">
        <v>76</v>
      </c>
      <c r="E211" s="201" t="s">
        <v>377</v>
      </c>
      <c r="F211" s="201" t="s">
        <v>378</v>
      </c>
      <c r="G211" s="159"/>
      <c r="H211" s="159"/>
      <c r="I211" s="162"/>
      <c r="J211" s="202">
        <f>BK211</f>
        <v>0</v>
      </c>
      <c r="K211" s="159"/>
      <c r="L211" s="164"/>
      <c r="M211" s="165"/>
      <c r="N211" s="166"/>
      <c r="O211" s="166"/>
      <c r="P211" s="167">
        <f>P212</f>
        <v>0</v>
      </c>
      <c r="Q211" s="166"/>
      <c r="R211" s="167">
        <f>R212</f>
        <v>0</v>
      </c>
      <c r="S211" s="166"/>
      <c r="T211" s="168">
        <f>T212</f>
        <v>0</v>
      </c>
      <c r="AR211" s="169" t="s">
        <v>22</v>
      </c>
      <c r="AT211" s="170" t="s">
        <v>76</v>
      </c>
      <c r="AU211" s="170" t="s">
        <v>22</v>
      </c>
      <c r="AY211" s="169" t="s">
        <v>115</v>
      </c>
      <c r="BK211" s="171">
        <f>BK212</f>
        <v>0</v>
      </c>
    </row>
    <row r="212" spans="2:65" s="1" customFormat="1" ht="22.5" customHeight="1" x14ac:dyDescent="0.3">
      <c r="B212" s="34"/>
      <c r="C212" s="172" t="s">
        <v>379</v>
      </c>
      <c r="D212" s="172" t="s">
        <v>116</v>
      </c>
      <c r="E212" s="173" t="s">
        <v>380</v>
      </c>
      <c r="F212" s="174" t="s">
        <v>381</v>
      </c>
      <c r="G212" s="175" t="s">
        <v>214</v>
      </c>
      <c r="H212" s="176">
        <v>174.25399999999999</v>
      </c>
      <c r="I212" s="177"/>
      <c r="J212" s="178">
        <f>ROUND(I212*H212,2)</f>
        <v>0</v>
      </c>
      <c r="K212" s="174" t="s">
        <v>120</v>
      </c>
      <c r="L212" s="54"/>
      <c r="M212" s="179" t="s">
        <v>20</v>
      </c>
      <c r="N212" s="249" t="s">
        <v>48</v>
      </c>
      <c r="O212" s="189"/>
      <c r="P212" s="250">
        <f>O212*H212</f>
        <v>0</v>
      </c>
      <c r="Q212" s="250">
        <v>0</v>
      </c>
      <c r="R212" s="250">
        <f>Q212*H212</f>
        <v>0</v>
      </c>
      <c r="S212" s="250">
        <v>0</v>
      </c>
      <c r="T212" s="251">
        <f>S212*H212</f>
        <v>0</v>
      </c>
      <c r="AR212" s="17" t="s">
        <v>114</v>
      </c>
      <c r="AT212" s="17" t="s">
        <v>116</v>
      </c>
      <c r="AU212" s="17" t="s">
        <v>84</v>
      </c>
      <c r="AY212" s="17" t="s">
        <v>115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7" t="s">
        <v>22</v>
      </c>
      <c r="BK212" s="183">
        <f>ROUND(I212*H212,2)</f>
        <v>0</v>
      </c>
      <c r="BL212" s="17" t="s">
        <v>114</v>
      </c>
      <c r="BM212" s="17" t="s">
        <v>382</v>
      </c>
    </row>
    <row r="213" spans="2:65" s="1" customFormat="1" ht="6.9" customHeight="1" x14ac:dyDescent="0.3">
      <c r="B213" s="49"/>
      <c r="C213" s="50"/>
      <c r="D213" s="50"/>
      <c r="E213" s="50"/>
      <c r="F213" s="50"/>
      <c r="G213" s="50"/>
      <c r="H213" s="50"/>
      <c r="I213" s="128"/>
      <c r="J213" s="50"/>
      <c r="K213" s="50"/>
      <c r="L213" s="54"/>
    </row>
  </sheetData>
  <sheetProtection password="CC35" sheet="1" objects="1" scenarios="1" formatColumns="0" formatRows="0" sort="0" autoFilter="0"/>
  <autoFilter ref="C82:K82" xr:uid="{6D738B4C-8D8E-40A7-8444-52B200984137}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 xr:uid="{27209A11-EF4C-438D-98D3-7AC4F7C2E105}"/>
    <hyperlink ref="G1:H1" location="C54" tooltip="Rekapitulace" display="2) Rekapitulace" xr:uid="{6C4FA22D-1E9D-4AEE-8054-3063D09F2F3F}"/>
    <hyperlink ref="J1" location="C82" tooltip="Soupis prací" display="3) Soupis prací" xr:uid="{9AFA622A-3545-49A6-847D-FA289EB34531}"/>
    <hyperlink ref="L1:V1" location="'Rekapitulace stavby'!C2" tooltip="Rekapitulace stavby" display="Rekapitulace stavby" xr:uid="{4AF9FD33-CFD8-47DA-938A-B60CD68707E2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0 - Ostatní a vedlejší ná...</vt:lpstr>
      <vt:lpstr>1 - Oprava chodníku</vt:lpstr>
      <vt:lpstr>'0 - Ostatní a vedlejší ná...'!Názvy_tisku</vt:lpstr>
      <vt:lpstr>'1 - Oprava chodníku'!Názvy_tisku</vt:lpstr>
      <vt:lpstr>'Rekapitulace stavby'!Názvy_tisku</vt:lpstr>
      <vt:lpstr>'0 - Ostatní a vedlejší ná...'!Oblast_tisku</vt:lpstr>
      <vt:lpstr>'1 - Oprava chodníku'!Oblast_tisku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Lenovo-NB\Miloš Drábek</dc:creator>
  <cp:lastModifiedBy>Miloš Drábek</cp:lastModifiedBy>
  <cp:lastPrinted>2017-08-22T16:21:03Z</cp:lastPrinted>
  <dcterms:created xsi:type="dcterms:W3CDTF">2017-08-22T16:19:46Z</dcterms:created>
  <dcterms:modified xsi:type="dcterms:W3CDTF">2017-08-22T16:21:15Z</dcterms:modified>
</cp:coreProperties>
</file>