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List" sheetId="1" r:id="rId1"/>
    <sheet name="Rekap" sheetId="2" r:id="rId2"/>
    <sheet name="Rozpočet" sheetId="3" r:id="rId3"/>
  </sheets>
  <definedNames>
    <definedName name="__MAIN__">'Rozpočet'!$A$2:$AC$448</definedName>
    <definedName name="__MAIN__Rek">'Rekap'!$B$1:$IH$49</definedName>
    <definedName name="__MAIN1__">'KrycíList'!$A$1:$L$52</definedName>
    <definedName name="__MvymF__">'Rozpočet'!$A$13:$AC$13</definedName>
    <definedName name="__OobjF__">'Rozpočet'!$A$8:$AC$448</definedName>
    <definedName name="__OobjF__Rek">'Rekap'!$A$8:$IK$9</definedName>
    <definedName name="__OoddF__">'Rozpočet'!$A$10:$AC$19</definedName>
    <definedName name="__OoddF__Rek">'Rekap'!$A$9:$IK$9</definedName>
    <definedName name="__OradF__">'Rozpočet'!$A$12:$AC$13</definedName>
    <definedName name="Excel_BuiltIn_Print_Titles_3_1">'Rozpočet'!$A$2:$IS$8</definedName>
    <definedName name="_xlnm.Print_Titles" localSheetId="1">'Rekap'!$1:$7</definedName>
    <definedName name="_xlnm.Print_Titles" localSheetId="2">'Rozpočet'!$2:$8</definedName>
  </definedNames>
  <calcPr fullCalcOnLoad="1"/>
</workbook>
</file>

<file path=xl/sharedStrings.xml><?xml version="1.0" encoding="utf-8"?>
<sst xmlns="http://schemas.openxmlformats.org/spreadsheetml/2006/main" count="1507" uniqueCount="741">
  <si>
    <t>%</t>
  </si>
  <si>
    <t>.</t>
  </si>
  <si>
    <t>2</t>
  </si>
  <si>
    <t>4</t>
  </si>
  <si>
    <t>B</t>
  </si>
  <si>
    <t>H</t>
  </si>
  <si>
    <t>O</t>
  </si>
  <si>
    <t>P</t>
  </si>
  <si>
    <t>S</t>
  </si>
  <si>
    <t>U</t>
  </si>
  <si>
    <t>V</t>
  </si>
  <si>
    <t>h</t>
  </si>
  <si>
    <t>m</t>
  </si>
  <si>
    <t>t</t>
  </si>
  <si>
    <t>Ř</t>
  </si>
  <si>
    <t>12</t>
  </si>
  <si>
    <t>26</t>
  </si>
  <si>
    <t>35</t>
  </si>
  <si>
    <t>40</t>
  </si>
  <si>
    <t>Mj</t>
  </si>
  <si>
    <t>ks</t>
  </si>
  <si>
    <t>ku</t>
  </si>
  <si>
    <t>m2</t>
  </si>
  <si>
    <t>m3</t>
  </si>
  <si>
    <t>001</t>
  </si>
  <si>
    <t>031</t>
  </si>
  <si>
    <t>034</t>
  </si>
  <si>
    <t>041</t>
  </si>
  <si>
    <t>061</t>
  </si>
  <si>
    <t>063</t>
  </si>
  <si>
    <t>064</t>
  </si>
  <si>
    <t>094</t>
  </si>
  <si>
    <t>095</t>
  </si>
  <si>
    <t>096</t>
  </si>
  <si>
    <t>097</t>
  </si>
  <si>
    <t>099</t>
  </si>
  <si>
    <t>1*4</t>
  </si>
  <si>
    <t>2*2</t>
  </si>
  <si>
    <t>2*4</t>
  </si>
  <si>
    <t>3*2</t>
  </si>
  <si>
    <t>3*4</t>
  </si>
  <si>
    <t>3+3</t>
  </si>
  <si>
    <t>3,5</t>
  </si>
  <si>
    <t>711</t>
  </si>
  <si>
    <t>721</t>
  </si>
  <si>
    <t>722</t>
  </si>
  <si>
    <t>723</t>
  </si>
  <si>
    <t>725</t>
  </si>
  <si>
    <t>731</t>
  </si>
  <si>
    <t>733</t>
  </si>
  <si>
    <t>734</t>
  </si>
  <si>
    <t>735</t>
  </si>
  <si>
    <t>762</t>
  </si>
  <si>
    <t>763</t>
  </si>
  <si>
    <t>766</t>
  </si>
  <si>
    <t>771</t>
  </si>
  <si>
    <t>775</t>
  </si>
  <si>
    <t>776</t>
  </si>
  <si>
    <t>781</t>
  </si>
  <si>
    <t>783</t>
  </si>
  <si>
    <t>784</t>
  </si>
  <si>
    <t>921</t>
  </si>
  <si>
    <t>924</t>
  </si>
  <si>
    <t>999</t>
  </si>
  <si>
    <t>HSV</t>
  </si>
  <si>
    <t>HZS</t>
  </si>
  <si>
    <t>KUS</t>
  </si>
  <si>
    <t>MON</t>
  </si>
  <si>
    <t>OST</t>
  </si>
  <si>
    <t>PSV</t>
  </si>
  <si>
    <t>VRN</t>
  </si>
  <si>
    <t>kus</t>
  </si>
  <si>
    <t>-0,8</t>
  </si>
  <si>
    <t>.Hdr</t>
  </si>
  <si>
    <t>13+8</t>
  </si>
  <si>
    <t>29,3</t>
  </si>
  <si>
    <t>Druh</t>
  </si>
  <si>
    <t>Mzdy</t>
  </si>
  <si>
    <t>PRIR</t>
  </si>
  <si>
    <t>Prir</t>
  </si>
  <si>
    <t>plyn</t>
  </si>
  <si>
    <t>voda</t>
  </si>
  <si>
    <t>% Dph</t>
  </si>
  <si>
    <t>0,5*4</t>
  </si>
  <si>
    <t>1*2*2</t>
  </si>
  <si>
    <t>1*3*2</t>
  </si>
  <si>
    <t>1*3,5</t>
  </si>
  <si>
    <t>1*5,4</t>
  </si>
  <si>
    <t>1,5*2</t>
  </si>
  <si>
    <t>1,8*2</t>
  </si>
  <si>
    <t>2*0,2</t>
  </si>
  <si>
    <t>2*0,6</t>
  </si>
  <si>
    <t>2*1,8</t>
  </si>
  <si>
    <t>2*2*2</t>
  </si>
  <si>
    <t>2,5*2</t>
  </si>
  <si>
    <t>3*0,6</t>
  </si>
  <si>
    <t>4,5*2</t>
  </si>
  <si>
    <t>5,8*2</t>
  </si>
  <si>
    <t>92145</t>
  </si>
  <si>
    <t>Název</t>
  </si>
  <si>
    <t>Oddíl</t>
  </si>
  <si>
    <t>Sazba</t>
  </si>
  <si>
    <t>kouty</t>
  </si>
  <si>
    <t>malby</t>
  </si>
  <si>
    <t>Daň</t>
  </si>
  <si>
    <t>-0,7*2</t>
  </si>
  <si>
    <t>-0,8*2</t>
  </si>
  <si>
    <t>-0,9*2</t>
  </si>
  <si>
    <t>0,35*5</t>
  </si>
  <si>
    <t>0,35*7</t>
  </si>
  <si>
    <t>0,65*5</t>
  </si>
  <si>
    <t>0,85*2</t>
  </si>
  <si>
    <t>12,5*2</t>
  </si>
  <si>
    <t>2*0,95</t>
  </si>
  <si>
    <t>4,65*2</t>
  </si>
  <si>
    <t>921455</t>
  </si>
  <si>
    <t>921456</t>
  </si>
  <si>
    <t>Celkem</t>
  </si>
  <si>
    <t>Hm1[t]</t>
  </si>
  <si>
    <t>Hm2[t]</t>
  </si>
  <si>
    <t>Objekt</t>
  </si>
  <si>
    <t>Oddíly</t>
  </si>
  <si>
    <t>Základ</t>
  </si>
  <si>
    <t>natery</t>
  </si>
  <si>
    <t>soubor</t>
  </si>
  <si>
    <t>sprcha</t>
  </si>
  <si>
    <t>stropy</t>
  </si>
  <si>
    <t>-1*2,95</t>
  </si>
  <si>
    <t>0,2*1*2</t>
  </si>
  <si>
    <t>0,5*1,3</t>
  </si>
  <si>
    <t>0,6*0,4</t>
  </si>
  <si>
    <t>0,6*3,5</t>
  </si>
  <si>
    <t>0,7*2*2</t>
  </si>
  <si>
    <t>1,2*0,6</t>
  </si>
  <si>
    <t>1,2*1,5</t>
  </si>
  <si>
    <t>1,5*2,2</t>
  </si>
  <si>
    <t>1,8*0,2</t>
  </si>
  <si>
    <t>1,8*2*2</t>
  </si>
  <si>
    <t>2*2,6*2</t>
  </si>
  <si>
    <t>2,5*1,5</t>
  </si>
  <si>
    <t>3,6*1,1</t>
  </si>
  <si>
    <t>6*2,6*2</t>
  </si>
  <si>
    <t>Datum :</t>
  </si>
  <si>
    <t>Dodávka</t>
  </si>
  <si>
    <t>Mzdy/Mj</t>
  </si>
  <si>
    <t>Nhod/Mj</t>
  </si>
  <si>
    <t>kotelny</t>
  </si>
  <si>
    <t>potrubí</t>
  </si>
  <si>
    <t>14,2*1,1</t>
  </si>
  <si>
    <t>15641565</t>
  </si>
  <si>
    <t>2,6*0,95</t>
  </si>
  <si>
    <t>28411004</t>
  </si>
  <si>
    <t>28412102</t>
  </si>
  <si>
    <t>42914102</t>
  </si>
  <si>
    <t>42914188</t>
  </si>
  <si>
    <t>45645220</t>
  </si>
  <si>
    <t>45645228</t>
  </si>
  <si>
    <t>45646520</t>
  </si>
  <si>
    <t>45646546</t>
  </si>
  <si>
    <t>45646548</t>
  </si>
  <si>
    <t>45646549</t>
  </si>
  <si>
    <t>45646550</t>
  </si>
  <si>
    <t>46545655</t>
  </si>
  <si>
    <t>46565460</t>
  </si>
  <si>
    <t>54153010</t>
  </si>
  <si>
    <t>54914620</t>
  </si>
  <si>
    <t>55331141</t>
  </si>
  <si>
    <t>55500001</t>
  </si>
  <si>
    <t>55500002</t>
  </si>
  <si>
    <t>55500005</t>
  </si>
  <si>
    <t>55500009</t>
  </si>
  <si>
    <t>55500010</t>
  </si>
  <si>
    <t>55500011</t>
  </si>
  <si>
    <t>59761118</t>
  </si>
  <si>
    <t>59761138</t>
  </si>
  <si>
    <t>61161717</t>
  </si>
  <si>
    <t>61161755</t>
  </si>
  <si>
    <t>61418101</t>
  </si>
  <si>
    <t>Název MJ</t>
  </si>
  <si>
    <t>Razítko:</t>
  </si>
  <si>
    <t>Sazba[%]</t>
  </si>
  <si>
    <t>Soubor :</t>
  </si>
  <si>
    <t>Základna</t>
  </si>
  <si>
    <t>armatury</t>
  </si>
  <si>
    <t>koupelna</t>
  </si>
  <si>
    <t>0,5*0,2*2</t>
  </si>
  <si>
    <t>0,5*0,8*2</t>
  </si>
  <si>
    <t>0,6*1,8*2</t>
  </si>
  <si>
    <t>1*2,2*2*2</t>
  </si>
  <si>
    <t>114456501</t>
  </si>
  <si>
    <t>2,6*2,6*2</t>
  </si>
  <si>
    <t>210010301</t>
  </si>
  <si>
    <t>210110041</t>
  </si>
  <si>
    <t>210111012</t>
  </si>
  <si>
    <t>210190021</t>
  </si>
  <si>
    <t>210203003</t>
  </si>
  <si>
    <t>210800105</t>
  </si>
  <si>
    <t>210800107</t>
  </si>
  <si>
    <t>210800116</t>
  </si>
  <si>
    <t>25,66*1,1</t>
  </si>
  <si>
    <t>310235251</t>
  </si>
  <si>
    <t>310236241</t>
  </si>
  <si>
    <t>310238211</t>
  </si>
  <si>
    <t>317944323</t>
  </si>
  <si>
    <t>340235212</t>
  </si>
  <si>
    <t>340236211</t>
  </si>
  <si>
    <t>340236212</t>
  </si>
  <si>
    <t>346244351</t>
  </si>
  <si>
    <t>346244361</t>
  </si>
  <si>
    <t>346244371</t>
  </si>
  <si>
    <t>413232211</t>
  </si>
  <si>
    <t>6,5+48+20</t>
  </si>
  <si>
    <t>612401191</t>
  </si>
  <si>
    <t>612401291</t>
  </si>
  <si>
    <t>612401391</t>
  </si>
  <si>
    <t>612403399</t>
  </si>
  <si>
    <t>612421231</t>
  </si>
  <si>
    <t>612421626</t>
  </si>
  <si>
    <t>612423531</t>
  </si>
  <si>
    <t>612425931</t>
  </si>
  <si>
    <t>612471413</t>
  </si>
  <si>
    <t>612473182</t>
  </si>
  <si>
    <t>620471871</t>
  </si>
  <si>
    <t>631342122</t>
  </si>
  <si>
    <t>631362021</t>
  </si>
  <si>
    <t>632450134</t>
  </si>
  <si>
    <t>642944121</t>
  </si>
  <si>
    <t>711193121</t>
  </si>
  <si>
    <t>711193131</t>
  </si>
  <si>
    <t>721141103</t>
  </si>
  <si>
    <t>721171106</t>
  </si>
  <si>
    <t>721171107</t>
  </si>
  <si>
    <t>721171109</t>
  </si>
  <si>
    <t>721173205</t>
  </si>
  <si>
    <t>721194104</t>
  </si>
  <si>
    <t>721194105</t>
  </si>
  <si>
    <t>721194109</t>
  </si>
  <si>
    <t>721290112</t>
  </si>
  <si>
    <t>722174021</t>
  </si>
  <si>
    <t>722181221</t>
  </si>
  <si>
    <t>722220111</t>
  </si>
  <si>
    <t>722224114</t>
  </si>
  <si>
    <t>722232041</t>
  </si>
  <si>
    <t>722290226</t>
  </si>
  <si>
    <t>722290234</t>
  </si>
  <si>
    <t>722290542</t>
  </si>
  <si>
    <t>723181012</t>
  </si>
  <si>
    <t>723220221</t>
  </si>
  <si>
    <t>723230102</t>
  </si>
  <si>
    <t>723230155</t>
  </si>
  <si>
    <t>725110814</t>
  </si>
  <si>
    <t>725112171</t>
  </si>
  <si>
    <t>725210821</t>
  </si>
  <si>
    <t>725211621</t>
  </si>
  <si>
    <t>725241112</t>
  </si>
  <si>
    <t>725245192</t>
  </si>
  <si>
    <t>725291111</t>
  </si>
  <si>
    <t>725291411</t>
  </si>
  <si>
    <t>725514801</t>
  </si>
  <si>
    <t>725610810</t>
  </si>
  <si>
    <t>725810811</t>
  </si>
  <si>
    <t>725815502</t>
  </si>
  <si>
    <t>725820801</t>
  </si>
  <si>
    <t>725822611</t>
  </si>
  <si>
    <t>725841311</t>
  </si>
  <si>
    <t>725980123</t>
  </si>
  <si>
    <t>731200823</t>
  </si>
  <si>
    <t>731244307</t>
  </si>
  <si>
    <t>731333312</t>
  </si>
  <si>
    <t>731334333</t>
  </si>
  <si>
    <t>731810002</t>
  </si>
  <si>
    <t>731810402</t>
  </si>
  <si>
    <t>733191823</t>
  </si>
  <si>
    <t>733222102</t>
  </si>
  <si>
    <t>733222103</t>
  </si>
  <si>
    <t>733222104</t>
  </si>
  <si>
    <t>733291101</t>
  </si>
  <si>
    <t>733390104</t>
  </si>
  <si>
    <t>734209104</t>
  </si>
  <si>
    <t>734221682</t>
  </si>
  <si>
    <t>734222801</t>
  </si>
  <si>
    <t>734261333</t>
  </si>
  <si>
    <t>734291122</t>
  </si>
  <si>
    <t>734291244</t>
  </si>
  <si>
    <t>734292711</t>
  </si>
  <si>
    <t>735141111</t>
  </si>
  <si>
    <t>735152573</t>
  </si>
  <si>
    <t>735152575</t>
  </si>
  <si>
    <t>735152576</t>
  </si>
  <si>
    <t>735152578</t>
  </si>
  <si>
    <t>751111051</t>
  </si>
  <si>
    <t>751311051</t>
  </si>
  <si>
    <t>751398041</t>
  </si>
  <si>
    <t>751510041</t>
  </si>
  <si>
    <t>753636648</t>
  </si>
  <si>
    <t>762511272</t>
  </si>
  <si>
    <t>762521810</t>
  </si>
  <si>
    <t>762521812</t>
  </si>
  <si>
    <t>762822810</t>
  </si>
  <si>
    <t>762841812</t>
  </si>
  <si>
    <t>763111411</t>
  </si>
  <si>
    <t>763121411</t>
  </si>
  <si>
    <t>763131412</t>
  </si>
  <si>
    <t>766660001</t>
  </si>
  <si>
    <t>766660722</t>
  </si>
  <si>
    <t>766695213</t>
  </si>
  <si>
    <t>766812115</t>
  </si>
  <si>
    <t>766812820</t>
  </si>
  <si>
    <t>771575113</t>
  </si>
  <si>
    <t>771579191</t>
  </si>
  <si>
    <t>771579192</t>
  </si>
  <si>
    <t>771591111</t>
  </si>
  <si>
    <t>771591115</t>
  </si>
  <si>
    <t>775411820</t>
  </si>
  <si>
    <t>775413320</t>
  </si>
  <si>
    <t>775591112</t>
  </si>
  <si>
    <t>775591913</t>
  </si>
  <si>
    <t>776401800</t>
  </si>
  <si>
    <t>776491111</t>
  </si>
  <si>
    <t>776491112</t>
  </si>
  <si>
    <t>776491511</t>
  </si>
  <si>
    <t>776511820</t>
  </si>
  <si>
    <t>776521227</t>
  </si>
  <si>
    <t>776525111</t>
  </si>
  <si>
    <t>776590100</t>
  </si>
  <si>
    <t>781474113</t>
  </si>
  <si>
    <t>781494111</t>
  </si>
  <si>
    <t>781495111</t>
  </si>
  <si>
    <t>781495115</t>
  </si>
  <si>
    <t>783201811</t>
  </si>
  <si>
    <t>783221113</t>
  </si>
  <si>
    <t>783424140</t>
  </si>
  <si>
    <t>783601813</t>
  </si>
  <si>
    <t>783622920</t>
  </si>
  <si>
    <t>784453621</t>
  </si>
  <si>
    <t>941955001</t>
  </si>
  <si>
    <t>952901111</t>
  </si>
  <si>
    <t>952902110</t>
  </si>
  <si>
    <t>953941411</t>
  </si>
  <si>
    <t>954985421</t>
  </si>
  <si>
    <t>962031133</t>
  </si>
  <si>
    <t>965043341</t>
  </si>
  <si>
    <t>965081213</t>
  </si>
  <si>
    <t>965081611</t>
  </si>
  <si>
    <t>965082923</t>
  </si>
  <si>
    <t>966079851</t>
  </si>
  <si>
    <t>966079861</t>
  </si>
  <si>
    <t>966079871</t>
  </si>
  <si>
    <t>968061125</t>
  </si>
  <si>
    <t>968062354</t>
  </si>
  <si>
    <t>968062455</t>
  </si>
  <si>
    <t>969011121</t>
  </si>
  <si>
    <t>971033331</t>
  </si>
  <si>
    <t>971033351</t>
  </si>
  <si>
    <t>973031324</t>
  </si>
  <si>
    <t>974031142</t>
  </si>
  <si>
    <t>974031154</t>
  </si>
  <si>
    <t>978013121</t>
  </si>
  <si>
    <t>978013191</t>
  </si>
  <si>
    <t>978059541</t>
  </si>
  <si>
    <t>978503121</t>
  </si>
  <si>
    <t>979011111</t>
  </si>
  <si>
    <t>979011121</t>
  </si>
  <si>
    <t>979081111</t>
  </si>
  <si>
    <t>979081121</t>
  </si>
  <si>
    <t>979082111</t>
  </si>
  <si>
    <t>979082121</t>
  </si>
  <si>
    <t>997013831</t>
  </si>
  <si>
    <t>998711102</t>
  </si>
  <si>
    <t>998721102</t>
  </si>
  <si>
    <t>998722102</t>
  </si>
  <si>
    <t>998725202</t>
  </si>
  <si>
    <t>998725421</t>
  </si>
  <si>
    <t>998731202</t>
  </si>
  <si>
    <t>998733202</t>
  </si>
  <si>
    <t>998734202</t>
  </si>
  <si>
    <t>998735202</t>
  </si>
  <si>
    <t>998762102</t>
  </si>
  <si>
    <t>998763101</t>
  </si>
  <si>
    <t>998766102</t>
  </si>
  <si>
    <t>998771102</t>
  </si>
  <si>
    <t>998775201</t>
  </si>
  <si>
    <t>998776202</t>
  </si>
  <si>
    <t>998781202</t>
  </si>
  <si>
    <t>999281111</t>
  </si>
  <si>
    <t>Faktura :</t>
  </si>
  <si>
    <t>Hm1[t]/Mj</t>
  </si>
  <si>
    <t>Hm2[t]/Mj</t>
  </si>
  <si>
    <t>Sazba DPH</t>
  </si>
  <si>
    <t>Zakázka :</t>
  </si>
  <si>
    <t>Řádek</t>
  </si>
  <si>
    <t>-0,9*2,2*2</t>
  </si>
  <si>
    <t>0,0112*2,3</t>
  </si>
  <si>
    <t>0,1*0,85*2</t>
  </si>
  <si>
    <t>1,5*2,95*2</t>
  </si>
  <si>
    <t>1,8*2*0,12</t>
  </si>
  <si>
    <t>14/07/2017</t>
  </si>
  <si>
    <t>2,55*2,6*2</t>
  </si>
  <si>
    <t>2101100000</t>
  </si>
  <si>
    <t>2101100001</t>
  </si>
  <si>
    <t>2101100002</t>
  </si>
  <si>
    <t>4,65*2,6*2</t>
  </si>
  <si>
    <t>5,78*2,6*2</t>
  </si>
  <si>
    <t>7257897807</t>
  </si>
  <si>
    <t>7257897897</t>
  </si>
  <si>
    <t>7314500445</t>
  </si>
  <si>
    <t>7536366487</t>
  </si>
  <si>
    <t>Investor :</t>
  </si>
  <si>
    <t>Náklady/MJ</t>
  </si>
  <si>
    <t>Objednal :</t>
  </si>
  <si>
    <t>vyp.c.1 PO</t>
  </si>
  <si>
    <t>zarubne oc</t>
  </si>
  <si>
    <t>0,6*0,4*0,6</t>
  </si>
  <si>
    <t>21011000188</t>
  </si>
  <si>
    <t>21011000189</t>
  </si>
  <si>
    <t>3,15*2,95*2</t>
  </si>
  <si>
    <t>Cena
celkem</t>
  </si>
  <si>
    <t>Cena celkem</t>
  </si>
  <si>
    <t>Normohodiny</t>
  </si>
  <si>
    <t>Vypracoval:</t>
  </si>
  <si>
    <t>Zpracoval :</t>
  </si>
  <si>
    <t>okenko z wc</t>
  </si>
  <si>
    <t>presun hmot</t>
  </si>
  <si>
    <t>Částka</t>
  </si>
  <si>
    <t>Montáž</t>
  </si>
  <si>
    <t>2*1,8*0,0035</t>
  </si>
  <si>
    <t>4,23+16,33+7</t>
  </si>
  <si>
    <t>Odsouhlasil:</t>
  </si>
  <si>
    <t>Projektant :</t>
  </si>
  <si>
    <t>Rekapitulace</t>
  </si>
  <si>
    <t>Revize plynu</t>
  </si>
  <si>
    <t>krabice KP68</t>
  </si>
  <si>
    <t>pro koupelnu</t>
  </si>
  <si>
    <t>sadrokartony</t>
  </si>
  <si>
    <t>stávající WC</t>
  </si>
  <si>
    <t>Název nákladu</t>
  </si>
  <si>
    <t>kolem zárubní</t>
  </si>
  <si>
    <t>kompletace ZT</t>
  </si>
  <si>
    <t>vyplne otvoru</t>
  </si>
  <si>
    <t>4,23+16,33+5,1</t>
  </si>
  <si>
    <t>Revize elektro</t>
  </si>
  <si>
    <t>elektromontaze</t>
  </si>
  <si>
    <t>steny a pricky</t>
  </si>
  <si>
    <t>0,9+0,7+0,7+0,9</t>
  </si>
  <si>
    <t>4,8+6+1+6+1,5+6</t>
  </si>
  <si>
    <t>Hmoty1[t] za Mj</t>
  </si>
  <si>
    <t>Hmoty2[t] za Mj</t>
  </si>
  <si>
    <t>Ostatní náklady</t>
  </si>
  <si>
    <t>kabel CYKY 3cx4</t>
  </si>
  <si>
    <t>vodovod vnitrni</t>
  </si>
  <si>
    <t>vzduchotechnika</t>
  </si>
  <si>
    <t>zasuvka 220V PO</t>
  </si>
  <si>
    <t>Přirážky</t>
  </si>
  <si>
    <t>Počet MJ</t>
  </si>
  <si>
    <t>přirážky</t>
  </si>
  <si>
    <t>DVIRKA PVC 20/20</t>
  </si>
  <si>
    <t>kabel CYBY 3x1.5</t>
  </si>
  <si>
    <t>kabel CYBY 3x2.5</t>
  </si>
  <si>
    <t>mrizka PVC 30/30</t>
  </si>
  <si>
    <t>nad sprchový kout</t>
  </si>
  <si>
    <t>obklady keramicke</t>
  </si>
  <si>
    <t>podlahy povlakove</t>
  </si>
  <si>
    <t>podlahy z dlazdic</t>
  </si>
  <si>
    <t>rekonstrukce bytu</t>
  </si>
  <si>
    <t>Dílčí DPH</t>
  </si>
  <si>
    <t>izolace proti vode</t>
  </si>
  <si>
    <t>kanalizace vnitrni</t>
  </si>
  <si>
    <t>kuchynska linka 2m</t>
  </si>
  <si>
    <t>konstrukce tesarske</t>
  </si>
  <si>
    <t>Číslo(SKP)</t>
  </si>
  <si>
    <t>Sazba [Kč]</t>
  </si>
  <si>
    <t>Umístění :</t>
  </si>
  <si>
    <t>136,90100+56,14000+6</t>
  </si>
  <si>
    <t>dvoj zasuvka 220V PO</t>
  </si>
  <si>
    <t>konstrukce truhlarske</t>
  </si>
  <si>
    <t>Kurz měny :</t>
  </si>
  <si>
    <t>Množství Mj</t>
  </si>
  <si>
    <t>Popis řádku</t>
  </si>
  <si>
    <t>LISTA DREV DUB 8X35 MM</t>
  </si>
  <si>
    <t>ZARUCNI SPUSTENI KOTLE</t>
  </si>
  <si>
    <t>upravy povrchu vnitrni</t>
  </si>
  <si>
    <t>Celkové ostatní náklady</t>
  </si>
  <si>
    <t>napojeni na stav rozvod</t>
  </si>
  <si>
    <t>1 Kč za 1 Kč</t>
  </si>
  <si>
    <t>Cena vč. DPH</t>
  </si>
  <si>
    <t>Dvířka 30/30</t>
  </si>
  <si>
    <t>4,23+26,88+16,33+5,1+3,6</t>
  </si>
  <si>
    <t>leseni a stavebni vytahy</t>
  </si>
  <si>
    <t>ostatni prace dopojovaci</t>
  </si>
  <si>
    <t>plyn a viditelne potrubi</t>
  </si>
  <si>
    <t>sekaci prace pro vodovod</t>
  </si>
  <si>
    <t>stavební výpomoc elektru</t>
  </si>
  <si>
    <t>KOVANI ILSA R PZ NEREZ PK</t>
  </si>
  <si>
    <t>OSKRABANI STUKU STEN 90PR</t>
  </si>
  <si>
    <t>kolem vany 2m a sokl 10cm</t>
  </si>
  <si>
    <t>stavebni vypomoc vodovodu</t>
  </si>
  <si>
    <t>Množství [Mj]</t>
  </si>
  <si>
    <t>otopná tělesa</t>
  </si>
  <si>
    <t>Podlahy penetrace podkladu</t>
  </si>
  <si>
    <t>ZARUBEN OCEL.H 145 700 L/P</t>
  </si>
  <si>
    <t>Podlahy spárování silikonem</t>
  </si>
  <si>
    <t>Regulace s venkovnim cidlem</t>
  </si>
  <si>
    <t>podlahy vlysové a parketové</t>
  </si>
  <si>
    <t>podlahy a podlah. konstrukce</t>
  </si>
  <si>
    <t>ruzne dokoncovaci konstrukce</t>
  </si>
  <si>
    <t>bourani a demolice konstrukci</t>
  </si>
  <si>
    <t>prechodova lista nerez siroka</t>
  </si>
  <si>
    <t>Dodatek číslo :</t>
  </si>
  <si>
    <t>Zakázka číslo :</t>
  </si>
  <si>
    <t>HADICKA PROPOJ PANCEROVA -40CM</t>
  </si>
  <si>
    <t>PODLAH LISTA PVC SAMOLEP 30X30</t>
  </si>
  <si>
    <t>prorazeni otvoru a ost.bou.pr.</t>
  </si>
  <si>
    <t>DVERE VNITR PLNE 70X197 DYH DUB</t>
  </si>
  <si>
    <t>DVERE VNITR SKLO 70X197 DYH BUK</t>
  </si>
  <si>
    <t>dopojovaci prace zdravotechniky</t>
  </si>
  <si>
    <t>Archivní číslo :</t>
  </si>
  <si>
    <t>Rozpočet číslo :</t>
  </si>
  <si>
    <t>plynovod vnitřní</t>
  </si>
  <si>
    <t>elektricky odsavac par s filtrem</t>
  </si>
  <si>
    <t>rozvadec bytový s vybavenim IP52</t>
  </si>
  <si>
    <t>TEL.TOPNE KORALUX,930X450 MM,200W</t>
  </si>
  <si>
    <t>dřez nerez klasik</t>
  </si>
  <si>
    <t>Pretmeleni spoju a vrutu OSB desek</t>
  </si>
  <si>
    <t>sekaci prace pro vodu a kanalizaci</t>
  </si>
  <si>
    <t>Položkový rozpočet</t>
  </si>
  <si>
    <t>Rozpočtové náklady</t>
  </si>
  <si>
    <t>elekticka trouba zabudovana digitalni</t>
  </si>
  <si>
    <t>část místnosti 3.04</t>
  </si>
  <si>
    <t>zdi podpěrné a volné</t>
  </si>
  <si>
    <t>odvetrání WC pod stropem v mistnosti 3.04</t>
  </si>
  <si>
    <t>Montáž dveřního kování</t>
  </si>
  <si>
    <t>ventilátor axiální do potrubí, TDM 100  IP44</t>
  </si>
  <si>
    <t>stavajici zarubne drevene a drev kridla dveri</t>
  </si>
  <si>
    <t>Stavební objekt číslo :</t>
  </si>
  <si>
    <t>demontáž zrcadel -0,5m2</t>
  </si>
  <si>
    <t>Odsekání soklíků rovných</t>
  </si>
  <si>
    <t>Odvoz suti a vybouraných hmot na skládku do 1 km</t>
  </si>
  <si>
    <t>Demontáž vybaveni kotelny</t>
  </si>
  <si>
    <t>Proplach a dezinfekce vodovodního potrubí do DN 80</t>
  </si>
  <si>
    <t>Plastové profily rohové lepené flexibilním lepidlem</t>
  </si>
  <si>
    <t>elektrická varná deska zabudovana dvouplotynka 220V</t>
  </si>
  <si>
    <t>Demontáž sporáků plynových</t>
  </si>
  <si>
    <t>Seznam položek pro oddíl :</t>
  </si>
  <si>
    <t>Vybourání vodovodního nebo plynového vedení DN do 52</t>
  </si>
  <si>
    <t>Demontáž stropních svítidel</t>
  </si>
  <si>
    <t>Demontáž vypinačů a zásuvek</t>
  </si>
  <si>
    <t>Základní rozpočtové náklady</t>
  </si>
  <si>
    <t>Lista prechodova nerez brouš</t>
  </si>
  <si>
    <t>zářivkové svítidlo kuchynské</t>
  </si>
  <si>
    <t>Baterie umyvadlové stojánkové pákové bez otvírání odpadu</t>
  </si>
  <si>
    <t>Zazdívka o tl 65 mm rýh, nik nebo kapes z cihel pálených</t>
  </si>
  <si>
    <t>Zazdívka o tl 140 mm rýh, nik nebo kapes z cihel pálených</t>
  </si>
  <si>
    <t>Nátěr synt potr do 50 zákl+2x</t>
  </si>
  <si>
    <t>Krycí list [ceny uvedeny v Kč]</t>
  </si>
  <si>
    <t>Zrcadlo včetně nalepení 60/80cm</t>
  </si>
  <si>
    <t>Klozet keramický kombi s hlubokým splachováním odpad vodorovný</t>
  </si>
  <si>
    <t>Demontáž klozetu Kombi, odsávací</t>
  </si>
  <si>
    <t>Účelové měrné jednotky (bez DPH)</t>
  </si>
  <si>
    <t>Potrubí vodovodní plastové PPR svar polyfuze PN 20 D 16 x 2,7 mm</t>
  </si>
  <si>
    <t>PODLAHOVINA NOVILON® Š 2/3/4 PRIM</t>
  </si>
  <si>
    <t>oprava bytu č.3 nám.Hrdinů 5 Krnov</t>
  </si>
  <si>
    <t>Celkové rozpočtové náklady (bezDPH)</t>
  </si>
  <si>
    <t>nové linoleum - kuchyn,šatna,chodba</t>
  </si>
  <si>
    <t>SDK podhled desky 1xA 12,5 TI 100 mm dvouvrstvá spodní kce profil CD+UD</t>
  </si>
  <si>
    <t>Demontáž baterie nástěnné do G 3 / 4</t>
  </si>
  <si>
    <t>Penetrace podkladu vnitřních obkladů</t>
  </si>
  <si>
    <t>I č. 12 pod novou SDK příčku koupelny</t>
  </si>
  <si>
    <t>Spárování vnitřních obkladů silikonem</t>
  </si>
  <si>
    <t>Vysekání kapes ve zdivu cihelném na MV nebo MVC pl do 0,10 m2 hl do 150 mm</t>
  </si>
  <si>
    <t>Demontáž ventilů výtokových nástěnných</t>
  </si>
  <si>
    <t>Lešení lehké pomocné v podlah do 1,2 m</t>
  </si>
  <si>
    <t>Výztuž mazanin svařovanými sítěmi Kari</t>
  </si>
  <si>
    <t>Baterie sprchové nástěnné pákové prosté</t>
  </si>
  <si>
    <t>Daň z přidané hodnoty (Rozpočet+Ostatní)</t>
  </si>
  <si>
    <t>Demontáž umyvadel bez výtokových armatur</t>
  </si>
  <si>
    <t>Mtž vent ax ntl podhledového D do 100 mm</t>
  </si>
  <si>
    <t>Mtž vyústi podlahové kruhové D do 100 mm</t>
  </si>
  <si>
    <t>Oprava podlah dřevěných - broušení jemné</t>
  </si>
  <si>
    <t>Úprava podkladu nášlapných ploch vysátím</t>
  </si>
  <si>
    <t>Omítka malých ploch vnitřních stěn do 1m2</t>
  </si>
  <si>
    <t>provozní vlivy VRN - práce v bytovém domě</t>
  </si>
  <si>
    <t>zářivkové svítidlo pro zrcadlo v koupelně</t>
  </si>
  <si>
    <t>Kohout kulový přímý do 185°C vnitřní závit</t>
  </si>
  <si>
    <t>Osazování železných ventilací pl do 0,1 m2</t>
  </si>
  <si>
    <t>Celkové náklady (Rozpočet +Ostatní) vč. DPH</t>
  </si>
  <si>
    <t>Hrubá výplň rýh ve vnitřních stěnách maltou</t>
  </si>
  <si>
    <t>Zkouška těsnosti potrubí měděné do D 35x1,5</t>
  </si>
  <si>
    <t>Mtž protidešťové žaluzie potrubí D do 300 mm</t>
  </si>
  <si>
    <t>Omítka rýh š do 150 mm ve stěnách MV štuková</t>
  </si>
  <si>
    <t>Spojování podlah z plastů svařování za tepla</t>
  </si>
  <si>
    <t>Vyvedení a upevnění odpadních výpustek DN 40</t>
  </si>
  <si>
    <t>Vyvedení a upevnění odpadních výpustek DN 50</t>
  </si>
  <si>
    <t>Zařezání dřev podlahy pro částečnou demontáž</t>
  </si>
  <si>
    <t>desky OSB pod linoleum - kuchyn,šatna,chodba</t>
  </si>
  <si>
    <t>Omítka malých ploch vnitřních stěn do 0,09 m2</t>
  </si>
  <si>
    <t>Omítka malých ploch vnitřních stěn do 0,25 m2</t>
  </si>
  <si>
    <t>Přesun hmot pro kotelny v objektech v do 12 m</t>
  </si>
  <si>
    <t>Vyvedení a upevnění odpadních výpustek DN 100</t>
  </si>
  <si>
    <t>dodávka a osaz dig termostatu včetně kabeláže</t>
  </si>
  <si>
    <t>Montáž armatury závitové s jedním závitem G 3/4</t>
  </si>
  <si>
    <t>Přesun hmot pro opravy a údržbu budov v do 25 m</t>
  </si>
  <si>
    <t>Vybourání dřevěných dveřních zárubní pl do 2 m2</t>
  </si>
  <si>
    <t>Zazdívka zhlaví válcovaných nosníků v do 150 mm</t>
  </si>
  <si>
    <t>Šroubení topenářské rohové G 1/2 PN 16 do 120°C</t>
  </si>
  <si>
    <t>Demontáž povlakových podlah lepených s podložkou</t>
  </si>
  <si>
    <t>Vanička sprchová akrylátová čtvercová 900x900 mm</t>
  </si>
  <si>
    <t>žárovkové stropní svítidlo 2x 120 včetně žárovek</t>
  </si>
  <si>
    <t>Obezdívka koupelnových van ploch rovných tl 65 mm z cihel plných pálených dl 290 mm na SMS 5 MPa</t>
  </si>
  <si>
    <t>Přesun hmot pro dřevostavby v objektech v do 12 m</t>
  </si>
  <si>
    <t>Protidešťová žaluzie s mřižkou na fasadu PVC D120</t>
  </si>
  <si>
    <t>Osazování ocelových zárubní dodatečné pl do 2,5 m2</t>
  </si>
  <si>
    <t>Přesun hmot pro kce tesařské v objektech v do 12 m</t>
  </si>
  <si>
    <t>Svislá doprava suti a vybouraných hmot ZKD podlaží</t>
  </si>
  <si>
    <t>Bourání příček z cihel pálených na MVC tl do 150 mm</t>
  </si>
  <si>
    <t>Nástěnka pro výtokový ventil G 1/2 s jedním závitem</t>
  </si>
  <si>
    <t>Odstranění soklíků a lišt pryžových nebo plastových</t>
  </si>
  <si>
    <t>Přesun hmot pro otopná tělesa v objektech v do 12 m</t>
  </si>
  <si>
    <t>Přesun hmot pro podlahy dřevěné v objektech v do 6 m</t>
  </si>
  <si>
    <t>Přesun hmot pro vnitřní vodovod v objektech v do 12 m</t>
  </si>
  <si>
    <t>Potrubí kanalizační z PVC hrdlové odpadní D 63x1,8 mm</t>
  </si>
  <si>
    <t>Potrubí kanalizační z PVC hrdlové odpadní D 75x1,8 mm</t>
  </si>
  <si>
    <t>Vysekání rýh ve zdivu cihelném hl do 70 mm š do 70 mm</t>
  </si>
  <si>
    <t>Kohout kulový přímý G 1/4 PN 42 do 185°C vnitřní závit</t>
  </si>
  <si>
    <t>Přerušení různých ocelových profilů průřezu do 100 mm2</t>
  </si>
  <si>
    <t>Přerušení různých ocelových profilů průřezu do 200 mm2</t>
  </si>
  <si>
    <t>Přerušení různých ocelových profilů průřezu do 400 mm2</t>
  </si>
  <si>
    <t>Potrubí kanalizační z PVC hrdlové odpadní D 110x2,2 mm</t>
  </si>
  <si>
    <t>Potrubí měděné polotvrdé spojované lisováním DN 15 ZTI</t>
  </si>
  <si>
    <t>Svislá doprava suti a vybouraných hmot za prvé podlaží</t>
  </si>
  <si>
    <t>Demontáž ohřívač průtokový plynový do 5 litrů za minutu</t>
  </si>
  <si>
    <t>Odstranění násypů pod podlahy tl do 100 mm pl přes 2 m2</t>
  </si>
  <si>
    <t>Odstranění nátěrů ze zámečnických konstrukcí oškrabáním</t>
  </si>
  <si>
    <t>Přesun hmot pro obklady keramické v objektech v do 12 m</t>
  </si>
  <si>
    <t>Přesun hmot pro podlahy povlakové v objektech v do 12 m</t>
  </si>
  <si>
    <t>Přesun hmot pro podlahy z dlaždic v objektech v do 12 m</t>
  </si>
  <si>
    <t>Příplatek k montáž podlah keramických za plochu do 5 m2</t>
  </si>
  <si>
    <t>Vysekání rýh ve zdivu cihelném hl do 100 mm š do 150 mm</t>
  </si>
  <si>
    <t>Kohout plnící a vypouštěcí G 3/8 PN 10 do 110°C závitový</t>
  </si>
  <si>
    <t>Montáž kuchyňských linek dřevěných na stěnu délky do 2 m</t>
  </si>
  <si>
    <t>Přesun hmot pro vnitřní kanalizace v objektech v do 12 m</t>
  </si>
  <si>
    <t>Přesun hmot procentní pro armatury v objektech v do 12 m</t>
  </si>
  <si>
    <t>Příplatek k montáž podlah keramických za omezený prostor</t>
  </si>
  <si>
    <t>Potrubí měděné polotvrdé spojované měkkým pájením D 15x1</t>
  </si>
  <si>
    <t>Potrubí měděné polotvrdé spojované měkkým pájením D 18x1</t>
  </si>
  <si>
    <t>Potrubí měděné polotvrdé spojované měkkým pájením D 22x1</t>
  </si>
  <si>
    <t>Vnitřní omítka zdiva vápenná nebo vápenocementová hladká</t>
  </si>
  <si>
    <t>Vyvěšení nebo zavěšení dřevěných křídel dveří pl do 2 m2</t>
  </si>
  <si>
    <t>Zkouška těsnosti vodovodního potrubí závitového do DN 50</t>
  </si>
  <si>
    <t>Demontáž soklíků nebo lišt dřevěných připevňovaných vruty</t>
  </si>
  <si>
    <t>Přesun hmot pro zařizovací předměty v objektech v do 12 m</t>
  </si>
  <si>
    <t>Potrubí kanalizační z PVC hrdlové připojovací D 50x1,8 mm</t>
  </si>
  <si>
    <t>Filtr závitový přímý G 1 PN 16 do 130°C s vnitřními závity</t>
  </si>
  <si>
    <t>Montáž zapuštěný vypínač nn jednopólový šroubové připojení</t>
  </si>
  <si>
    <t>Lepení plastové lišty přechodové samolepicí soklíky a lišty</t>
  </si>
  <si>
    <t>Lepení plastové lišty ukončovací samolepicí soklíky a lišty</t>
  </si>
  <si>
    <t>Odvoz suti a vybouraných hmot na skládku ZKD 1 km přes 1 km</t>
  </si>
  <si>
    <t>Oprava vnitřních omítek štukových stěn MV v rozsahu do 10 %</t>
  </si>
  <si>
    <t>PC rozvod v bytě,linka 15m+zásuvka datová-kompletní dodávka</t>
  </si>
  <si>
    <t>Přesun hmot pro konstrukce truhlářské v objektech v do 12 m</t>
  </si>
  <si>
    <t>Montáž truhlářských prahů dveří 1křídlových šířky přes 10 cm</t>
  </si>
  <si>
    <t>Vnitřní omítka zdiva vápenocementová ze suchých směsí štuková</t>
  </si>
  <si>
    <t>Šroubení přechodové G 1/2 M x D 16 PRES-GAS s vnějším závitem</t>
  </si>
  <si>
    <t>Omítka vápenná štuková vnitřního ostění okenního nebo dveřního</t>
  </si>
  <si>
    <t>Přesun hmot procentní pro rozvody potrubí v objektech v do 12 m</t>
  </si>
  <si>
    <t>Demontáž kuchyňských linek dřevěných nebo kovových délky do 1,5 m</t>
  </si>
  <si>
    <t>Otlučení vnitřních omítek stěn MV nebo MVC stěn o rozsahu do 10 %</t>
  </si>
  <si>
    <t>STA rozvod v bytě,koaxial 15m+zásuvka STA+radio-kompletní dodávka</t>
  </si>
  <si>
    <t>Termostatická hlavice kapalinová PN 10 do 110°C otopných těles VK</t>
  </si>
  <si>
    <t>Lepení pásů povlakových podlah plastových elektrostaticky vodivých</t>
  </si>
  <si>
    <t>Otlučení vnitřních omítek stěn MV nebo MVC stěn o rozsahu do 100 %</t>
  </si>
  <si>
    <t>Vybourání dřevěných rámů oken dvojitých nebo zdvojených pl do 1 m2</t>
  </si>
  <si>
    <t>Demontáž podlah bez polštářů z prken nebo fošen tloušťky přes 32 mm</t>
  </si>
  <si>
    <t>Flexibilní hadice na plyn PN 1 délky 1000 mm pro bajonetové uzávěry</t>
  </si>
  <si>
    <t>Napuštění otopného systému vodou pH 6,5 – 7,5 s přidáním inhibitoru</t>
  </si>
  <si>
    <t>Vnitrostaveništní vodorovná doprava suti a vybouraných hmot do 10 m</t>
  </si>
  <si>
    <t>Vyčištění budov bytové a občanské výstavby při výšce podlaží do 4 m</t>
  </si>
  <si>
    <t>Vzduchotechnické potrubí pozink kruhové spirálně vinuté D do 100 mm</t>
  </si>
  <si>
    <t>C:\RozpNz\Data\Kovařík - 260, oprava bytu č 3 nám Hrdinů 5 Krnov.o32</t>
  </si>
  <si>
    <t>Izolace proti zemní vlhkosti na svislé ploše těsnicí kaší AQUAFIN 2K</t>
  </si>
  <si>
    <t>Odsekání a odebrání obkladů stěn z vnitřních obkládaček pl přes 1 m2</t>
  </si>
  <si>
    <t>Demontáž kotle ocelového na plynná nebo kapalná paliva výkon do 25 kW</t>
  </si>
  <si>
    <t>Doplňky zařízení koupelen a záchodů keramické držák na toaletní papír</t>
  </si>
  <si>
    <t>Odstranění nátěrů z dřevěných dveří a zárubní oškrabáním s obroušením</t>
  </si>
  <si>
    <t>Poplatek za uložení stavebního směsného odpadu na skládce (skládkovné)</t>
  </si>
  <si>
    <t>Demontáž stropních trámů z hraněného řeziva průřezové plochy do 144 cm2</t>
  </si>
  <si>
    <t>Izolace proti zemní vlhkosti na vodorovné ploše těsnicí kaší AQUAFIN 2K</t>
  </si>
  <si>
    <t>Válcované nosníky č.14 až 22 dodatečně osazované do připravených otvorů</t>
  </si>
  <si>
    <t>Opravy nátěrů syntetických truhlářských konstrukcí dvojnásobné a 1x tmel</t>
  </si>
  <si>
    <t>dlaždice keramické RAKO - koupelny SANDSTONE PLUS  30 x 30 x 1 cm II. j.</t>
  </si>
  <si>
    <t>Zazdívka otvorů pl do 1 m2 ve zdivu nadzákladovém cihlami pálenými na MVC</t>
  </si>
  <si>
    <t>Podložky pro plovoucí podlahy vyrovnávací a tlumící pěnové Mirelon tl 2 mm</t>
  </si>
  <si>
    <t>Vložkování komínového průduchu PVC vložka s napojením odvodu na kanalizaci</t>
  </si>
  <si>
    <t>Vyrovnávací cementový potěr tl do 50 mm ze suchých směsí provedený v ploše</t>
  </si>
  <si>
    <t>Zazdívka otvorů pl do 0,09 m2 v příčkách nebo stěnách z cihel tl do 100 mm</t>
  </si>
  <si>
    <t>dlaždice keramické RAKO - koupelny LUCIE  (barevné) 20 x 20 x 0,8 cm I. j.</t>
  </si>
  <si>
    <t>Čištění budov zametáním v místnostech, chodbách, na schodištích nebo půdách</t>
  </si>
  <si>
    <t>Montáž dveřních křídel otvíravých 1křídlových š do 0,8 m do ocelové zárubně</t>
  </si>
  <si>
    <t>Montáž svítidel žárovkových bytových stropních přisazených 1 zdroj se sklem</t>
  </si>
  <si>
    <t>Nátěr penetrační Austis Sanatherm fixativ pod silikátové tenkovrstvé omítky</t>
  </si>
  <si>
    <t>SDK příčka tl 100 mm profil CW+UW 50 desky 2xA 12,5 TI 50 mm EI 60 Rw 50 dB</t>
  </si>
  <si>
    <t>SDK stěna předsazená tl 62,5 mm profil CW+UW 50 deska 1xA 12,5 bez TI EI 15</t>
  </si>
  <si>
    <t>Vybourání otvorů ve zdivu cihelném pl do 0,09 m2 na MVC nebo MV tl do 150 mm</t>
  </si>
  <si>
    <t>Vybourání otvorů ve zdivu cihelném pl do 0,09 m2 na MVC nebo MV tl do 450 mm</t>
  </si>
  <si>
    <t>Zazdívka otvorů pl do 0,09 m2 v příčkách nebo stěnách z cihel tl přes 100 mm</t>
  </si>
  <si>
    <t>Montáž soklíku ze dřeva tvrdého nebo měkkého připevněného vruty s přetmelením</t>
  </si>
  <si>
    <t>Montáž tělesa lamelového Korado řada Koralux výšky tělesa do 1400 mm na stěnu</t>
  </si>
  <si>
    <t>Vnitrostaveništní vodorovná doprava suti a vybouraných hmot ZKD 5 m přes 10 m</t>
  </si>
  <si>
    <t>Zazdívka otvorů pl do 0,0225 m2 v příčkách nebo stěnách z cihel tl přes 100 mm</t>
  </si>
  <si>
    <t>Bourání podlah z dlaždic keramických nebo xylolitových tl do 10 mm pl přes 1 m2</t>
  </si>
  <si>
    <t>Doplňky zařízení koupelen a záchodů keramické toaletní deska rovná šířka 500 mm</t>
  </si>
  <si>
    <t>Přesun hmot pro izolace proti vodě, vlhkosti a plynům v objektech výšky do 12 m</t>
  </si>
  <si>
    <t>Kulový uzávěr přímý PN 5 G 1/2 FF s protipožární armaturou a 2x vnitřním závitem</t>
  </si>
  <si>
    <t>Montáž rozváděčů řídících a ovládacích pro rozvodny vnitřní i venkovní do 100 kg</t>
  </si>
  <si>
    <t>Montáž zásuvka (polo)zapuštěná šroubové připojení 2P+PE dvojí zapojení - průběžná</t>
  </si>
  <si>
    <t>Demontáž podbíjení obkladů stropů a střech sklonu do 60° z hrubých prken s omítkou</t>
  </si>
  <si>
    <t>Zazdívka otvorů pl do 0,09 m2 ve zdivu nadzákladovém cihlami pálenými tl do 300 mm</t>
  </si>
  <si>
    <t>Montáž podlah keramických režných hladkých lepených disperzním lepidlem do 12 ks/m2</t>
  </si>
  <si>
    <t>Otopné těleso panelové Korado Radik Ventil Kompakt typ 22 VK výška/délka 600/600 mm</t>
  </si>
  <si>
    <t>Otopné těleso panelové Korado Radik Ventil Kompakt typ 22 VK výška/délka 600/800 mm</t>
  </si>
  <si>
    <t>Otopné těleso panelové Korado Radik Ventil Kompakt typ 22 VK výška/délka 600/900 mm</t>
  </si>
  <si>
    <t>Ventil závitový termostatický rohový G 3/8 PN 16 do 110°C s ruční hlavou chromovaný</t>
  </si>
  <si>
    <t>Otopné těleso panelové Korado Radik Ventil Kompakt typ 22 VK výška/délka 600/1100 mm</t>
  </si>
  <si>
    <t>Zazdívka otvorů pl do 0,0225 m2 ve zdivu nadzákladovém cihlami pálenými tl do 450 mm</t>
  </si>
  <si>
    <t>Umyvadlo keramické připevněné na stěnu šrouby v bílé barvě se sloupem na sifon 500 mm</t>
  </si>
  <si>
    <t>Kotel ocelový závěsný na plyn kondenzační o výkonu 7-29,7 kW s integrovaným zásobníkem</t>
  </si>
  <si>
    <t>Nátěry syntetické KDK barva dražší lesklý povrch 1x antikorozní, 1x základní, 3x email</t>
  </si>
  <si>
    <t>Odřezání držáku potrubí třmenového do D 76 bez demontáže podpěr, konzol nebo výložníků</t>
  </si>
  <si>
    <t>Podlahové kce podkladové z desek OSB tl 12 mm broušených na pero a drážku šroubovaných</t>
  </si>
  <si>
    <t>Bourání podkladů pod dlažby betonových s potěrem nebo teracem tl do 100 mm pl přes 4 m2</t>
  </si>
  <si>
    <t>Montáž obkladů vnitřních keramických hladkých do 19 ks/m2 lepených flexibilním lepidlem</t>
  </si>
  <si>
    <t>Montáž krabic přístrojových zapuštěných plastových kruhových KU 68/1, KU68/1301, KP67, KP68/2</t>
  </si>
  <si>
    <t>Montáž měděných kabelů CYKY,CYBY,CYMY,NYM,CYKYLS,CYKYLo 3x4 mm2 uložených pod omítku ve stěně</t>
  </si>
  <si>
    <t>Ochrana potrubí primátrních okruhů tepelně izolačními trubicemi z kaučuku tl.13 mm D do 38 mm</t>
  </si>
  <si>
    <t>Tenkovrstvá úprava vnitřních stěn tl do 3 mm aktivovaným štukem s disperzní přilnavou přísadou</t>
  </si>
  <si>
    <t>Montáž měděných kabelů CYKY,CYBY,CYMY,NYM,CYKYLS,CYKYLo 3x1,5 mm2 uložených pod omítku ve stěně</t>
  </si>
  <si>
    <t>Montáž měděných kabelů CYKY,CYBY,CYMY,NYM,CYKYLS,CYKYLo 5x2,5 mm2 uložených pod omítku ve stěně</t>
  </si>
  <si>
    <t>Mazanina tl do 120 mm z betonu lehčeného tepelně-izolačního polystyrenového objem hmot 500 kg/m3</t>
  </si>
  <si>
    <t>Malby směsi PRIMALEX tekuté disperzní bílé omyvatelné dvojnásobné s penetrací místnost v do 3,8 m</t>
  </si>
  <si>
    <t>Nucený odtah spalin dvoutrubkový pro kondenzační kotel vodorovný 100 mm přívod vzduchu přes stěnu</t>
  </si>
  <si>
    <t>Ochrana vodovodního potrubí přilepenými tepelně izolačními trubicemi z PE tl do 10 mm DN do 22 mm</t>
  </si>
  <si>
    <t>Zástěna sprchová zásuvná čtyřdílná se dvěma posuvnými díly do výšky 2000 mm a šířky 900 mm čtvrtkruh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</si>
</sst>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&quot; Kč&quot;;[Red]\-#,##0.00&quot; Kč&quot;"/>
    <numFmt numFmtId="170" formatCode="#,##0.00;\-#,##0.00"/>
    <numFmt numFmtId="171" formatCode="#,##0.000"/>
    <numFmt numFmtId="172" formatCode="#,##0.000;\-#,##0.000;&quot;&quot;"/>
    <numFmt numFmtId="173" formatCode="_-* #,##0.00\,_K_č_-;\-* #,##0.00\,_K_č_-;_-* \-??\ _K_č_-;_-@_-"/>
  </numFmts>
  <fonts count="28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ndale Sans UI;Arial Unicode MS"/>
      <family val="1"/>
    </font>
    <font>
      <sz val="9"/>
      <color indexed="8"/>
      <name val="Arial"/>
      <family val="2"/>
    </font>
    <font>
      <i/>
      <sz val="8"/>
      <color indexed="63"/>
      <name val="Arial"/>
      <family val="2"/>
    </font>
    <font>
      <b/>
      <sz val="10"/>
      <color indexed="60"/>
      <name val="Arial"/>
      <family val="2"/>
    </font>
    <font>
      <sz val="8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/>
    </xf>
    <xf numFmtId="0" fontId="4" fillId="4" borderId="8" xfId="0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/>
    </xf>
    <xf numFmtId="165" fontId="0" fillId="2" borderId="6" xfId="0" applyNumberFormat="1" applyFont="1" applyFill="1" applyBorder="1" applyAlignment="1">
      <alignment/>
    </xf>
    <xf numFmtId="165" fontId="0" fillId="2" borderId="10" xfId="0" applyNumberFormat="1" applyFont="1" applyFill="1" applyBorder="1" applyAlignment="1">
      <alignment/>
    </xf>
    <xf numFmtId="4" fontId="0" fillId="2" borderId="6" xfId="0" applyNumberFormat="1" applyFont="1" applyFill="1" applyBorder="1" applyAlignment="1">
      <alignment/>
    </xf>
    <xf numFmtId="166" fontId="0" fillId="2" borderId="6" xfId="0" applyNumberFormat="1" applyFont="1" applyFill="1" applyBorder="1" applyAlignment="1">
      <alignment/>
    </xf>
    <xf numFmtId="0" fontId="4" fillId="4" borderId="7" xfId="0" applyFont="1" applyFill="1" applyBorder="1" applyAlignment="1">
      <alignment horizontal="center"/>
    </xf>
    <xf numFmtId="165" fontId="4" fillId="4" borderId="8" xfId="0" applyNumberFormat="1" applyFont="1" applyFill="1" applyBorder="1" applyAlignment="1">
      <alignment/>
    </xf>
    <xf numFmtId="165" fontId="4" fillId="4" borderId="8" xfId="0" applyNumberFormat="1" applyFont="1" applyFill="1" applyBorder="1" applyAlignment="1">
      <alignment/>
    </xf>
    <xf numFmtId="165" fontId="4" fillId="4" borderId="9" xfId="0" applyNumberFormat="1" applyFont="1" applyFill="1" applyBorder="1" applyAlignment="1">
      <alignment/>
    </xf>
    <xf numFmtId="166" fontId="4" fillId="4" borderId="8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4" borderId="11" xfId="0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2" borderId="0" xfId="0" applyFill="1" applyAlignment="1">
      <alignment/>
    </xf>
    <xf numFmtId="0" fontId="14" fillId="2" borderId="0" xfId="0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/>
    </xf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/>
    </xf>
    <xf numFmtId="168" fontId="15" fillId="2" borderId="0" xfId="0" applyNumberFormat="1" applyFont="1" applyFill="1" applyBorder="1" applyAlignment="1">
      <alignment/>
    </xf>
    <xf numFmtId="168" fontId="17" fillId="2" borderId="0" xfId="0" applyNumberFormat="1" applyFont="1" applyFill="1" applyBorder="1" applyAlignment="1">
      <alignment/>
    </xf>
    <xf numFmtId="168" fontId="17" fillId="2" borderId="0" xfId="0" applyNumberFormat="1" applyFont="1" applyFill="1" applyBorder="1" applyAlignment="1">
      <alignment horizontal="left"/>
    </xf>
    <xf numFmtId="168" fontId="4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  <xf numFmtId="169" fontId="18" fillId="2" borderId="0" xfId="0" applyNumberFormat="1" applyFont="1" applyFill="1" applyBorder="1" applyAlignment="1">
      <alignment/>
    </xf>
    <xf numFmtId="4" fontId="18" fillId="2" borderId="0" xfId="0" applyNumberFormat="1" applyFont="1" applyFill="1" applyBorder="1" applyAlignment="1">
      <alignment/>
    </xf>
    <xf numFmtId="4" fontId="16" fillId="2" borderId="0" xfId="0" applyNumberFormat="1" applyFont="1" applyFill="1" applyBorder="1" applyAlignment="1">
      <alignment/>
    </xf>
    <xf numFmtId="0" fontId="7" fillId="3" borderId="6" xfId="0" applyFont="1" applyFill="1" applyBorder="1" applyAlignment="1">
      <alignment horizontal="center"/>
    </xf>
    <xf numFmtId="168" fontId="7" fillId="3" borderId="6" xfId="0" applyNumberFormat="1" applyFont="1" applyFill="1" applyBorder="1" applyAlignment="1">
      <alignment horizontal="center"/>
    </xf>
    <xf numFmtId="168" fontId="19" fillId="3" borderId="6" xfId="0" applyNumberFormat="1" applyFont="1" applyFill="1" applyBorder="1" applyAlignment="1">
      <alignment horizontal="left"/>
    </xf>
    <xf numFmtId="0" fontId="20" fillId="3" borderId="6" xfId="0" applyFont="1" applyFill="1" applyBorder="1" applyAlignment="1">
      <alignment horizontal="center"/>
    </xf>
    <xf numFmtId="169" fontId="21" fillId="3" borderId="6" xfId="0" applyNumberFormat="1" applyFont="1" applyFill="1" applyBorder="1" applyAlignment="1">
      <alignment horizontal="center"/>
    </xf>
    <xf numFmtId="4" fontId="21" fillId="3" borderId="6" xfId="0" applyNumberFormat="1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vertical="center"/>
    </xf>
    <xf numFmtId="0" fontId="13" fillId="3" borderId="8" xfId="0" applyFont="1" applyFill="1" applyBorder="1" applyAlignment="1">
      <alignment horizontal="center" vertical="center" wrapText="1"/>
    </xf>
    <xf numFmtId="4" fontId="13" fillId="3" borderId="8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2" borderId="8" xfId="0" applyFont="1" applyFill="1" applyBorder="1" applyAlignment="1">
      <alignment horizontal="right" vertical="top"/>
    </xf>
    <xf numFmtId="0" fontId="22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vertical="top" wrapText="1"/>
    </xf>
    <xf numFmtId="170" fontId="10" fillId="5" borderId="8" xfId="0" applyNumberFormat="1" applyFont="1" applyFill="1" applyBorder="1" applyAlignment="1">
      <alignment vertical="top"/>
    </xf>
    <xf numFmtId="171" fontId="10" fillId="5" borderId="8" xfId="0" applyNumberFormat="1" applyFont="1" applyFill="1" applyBorder="1" applyAlignment="1">
      <alignment vertical="top"/>
    </xf>
    <xf numFmtId="0" fontId="10" fillId="5" borderId="8" xfId="0" applyFont="1" applyFill="1" applyBorder="1" applyAlignment="1">
      <alignment horizontal="center" vertical="top"/>
    </xf>
    <xf numFmtId="0" fontId="22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 wrapText="1"/>
    </xf>
    <xf numFmtId="168" fontId="10" fillId="5" borderId="8" xfId="0" applyNumberFormat="1" applyFont="1" applyFill="1" applyBorder="1" applyAlignment="1">
      <alignment vertical="top"/>
    </xf>
    <xf numFmtId="4" fontId="10" fillId="5" borderId="8" xfId="0" applyNumberFormat="1" applyFont="1" applyFill="1" applyBorder="1" applyAlignment="1">
      <alignment vertical="top"/>
    </xf>
    <xf numFmtId="0" fontId="10" fillId="6" borderId="8" xfId="0" applyFont="1" applyFill="1" applyBorder="1" applyAlignment="1">
      <alignment horizontal="right" vertical="top"/>
    </xf>
    <xf numFmtId="0" fontId="10" fillId="6" borderId="8" xfId="0" applyFont="1" applyFill="1" applyBorder="1" applyAlignment="1">
      <alignment horizontal="center" vertical="top"/>
    </xf>
    <xf numFmtId="0" fontId="10" fillId="6" borderId="8" xfId="0" applyFont="1" applyFill="1" applyBorder="1" applyAlignment="1">
      <alignment vertical="top"/>
    </xf>
    <xf numFmtId="0" fontId="10" fillId="6" borderId="8" xfId="0" applyFont="1" applyFill="1" applyBorder="1" applyAlignment="1">
      <alignment vertical="top" wrapText="1"/>
    </xf>
    <xf numFmtId="168" fontId="10" fillId="6" borderId="8" xfId="0" applyNumberFormat="1" applyFont="1" applyFill="1" applyBorder="1" applyAlignment="1">
      <alignment vertical="top"/>
    </xf>
    <xf numFmtId="4" fontId="10" fillId="6" borderId="8" xfId="0" applyNumberFormat="1" applyFont="1" applyFill="1" applyBorder="1" applyAlignment="1">
      <alignment vertical="top"/>
    </xf>
    <xf numFmtId="171" fontId="10" fillId="6" borderId="8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171" fontId="13" fillId="0" borderId="0" xfId="0" applyNumberFormat="1" applyFont="1" applyBorder="1" applyAlignment="1">
      <alignment horizontal="center"/>
    </xf>
    <xf numFmtId="0" fontId="23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4" fontId="18" fillId="2" borderId="0" xfId="0" applyNumberFormat="1" applyFont="1" applyFill="1" applyBorder="1" applyAlignment="1">
      <alignment horizontal="right"/>
    </xf>
    <xf numFmtId="168" fontId="13" fillId="3" borderId="6" xfId="0" applyNumberFormat="1" applyFont="1" applyFill="1" applyBorder="1" applyAlignment="1">
      <alignment horizontal="left"/>
    </xf>
    <xf numFmtId="0" fontId="7" fillId="2" borderId="8" xfId="0" applyFont="1" applyFill="1" applyBorder="1" applyAlignment="1">
      <alignment/>
    </xf>
    <xf numFmtId="168" fontId="10" fillId="2" borderId="8" xfId="0" applyNumberFormat="1" applyFont="1" applyFill="1" applyBorder="1" applyAlignment="1">
      <alignment horizontal="center"/>
    </xf>
    <xf numFmtId="168" fontId="24" fillId="2" borderId="8" xfId="0" applyNumberFormat="1" applyFont="1" applyFill="1" applyBorder="1" applyAlignment="1">
      <alignment/>
    </xf>
    <xf numFmtId="0" fontId="20" fillId="2" borderId="8" xfId="0" applyFont="1" applyFill="1" applyBorder="1" applyAlignment="1">
      <alignment/>
    </xf>
    <xf numFmtId="170" fontId="10" fillId="5" borderId="8" xfId="0" applyNumberFormat="1" applyFont="1" applyFill="1" applyBorder="1" applyAlignment="1">
      <alignment/>
    </xf>
    <xf numFmtId="4" fontId="10" fillId="5" borderId="8" xfId="0" applyNumberFormat="1" applyFont="1" applyFill="1" applyBorder="1" applyAlignment="1">
      <alignment/>
    </xf>
    <xf numFmtId="171" fontId="10" fillId="5" borderId="8" xfId="0" applyNumberFormat="1" applyFont="1" applyFill="1" applyBorder="1" applyAlignment="1">
      <alignment/>
    </xf>
    <xf numFmtId="4" fontId="10" fillId="5" borderId="8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right" vertical="top"/>
    </xf>
    <xf numFmtId="4" fontId="10" fillId="5" borderId="8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170" fontId="10" fillId="6" borderId="8" xfId="0" applyNumberFormat="1" applyFont="1" applyFill="1" applyBorder="1" applyAlignment="1">
      <alignment vertical="top"/>
    </xf>
    <xf numFmtId="4" fontId="10" fillId="6" borderId="8" xfId="0" applyNumberFormat="1" applyFont="1" applyFill="1" applyBorder="1" applyAlignment="1">
      <alignment horizontal="right" vertical="top"/>
    </xf>
    <xf numFmtId="0" fontId="13" fillId="2" borderId="0" xfId="0" applyFont="1" applyFill="1" applyBorder="1" applyAlignment="1">
      <alignment vertical="top"/>
    </xf>
    <xf numFmtId="0" fontId="25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center" vertical="top"/>
    </xf>
    <xf numFmtId="4" fontId="13" fillId="2" borderId="0" xfId="0" applyNumberFormat="1" applyFont="1" applyFill="1" applyBorder="1" applyAlignment="1">
      <alignment vertical="top"/>
    </xf>
    <xf numFmtId="171" fontId="13" fillId="2" borderId="0" xfId="0" applyNumberFormat="1" applyFont="1" applyFill="1" applyBorder="1" applyAlignment="1">
      <alignment vertical="top"/>
    </xf>
    <xf numFmtId="0" fontId="13" fillId="2" borderId="0" xfId="0" applyFont="1" applyFill="1" applyBorder="1" applyAlignment="1">
      <alignment horizontal="right" vertical="top"/>
    </xf>
    <xf numFmtId="0" fontId="13" fillId="0" borderId="0" xfId="0" applyFont="1" applyBorder="1" applyAlignment="1">
      <alignment vertical="top"/>
    </xf>
    <xf numFmtId="0" fontId="26" fillId="2" borderId="0" xfId="0" applyFont="1" applyFill="1" applyBorder="1" applyAlignment="1">
      <alignment vertical="top"/>
    </xf>
    <xf numFmtId="0" fontId="26" fillId="4" borderId="0" xfId="0" applyFont="1" applyFill="1" applyBorder="1" applyAlignment="1">
      <alignment horizontal="right" vertical="top"/>
    </xf>
    <xf numFmtId="0" fontId="26" fillId="4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vertical="top"/>
    </xf>
    <xf numFmtId="0" fontId="26" fillId="4" borderId="0" xfId="0" applyFont="1" applyFill="1" applyBorder="1" applyAlignment="1">
      <alignment vertical="top"/>
    </xf>
    <xf numFmtId="0" fontId="26" fillId="4" borderId="0" xfId="0" applyFont="1" applyFill="1" applyBorder="1" applyAlignment="1">
      <alignment vertical="top" wrapText="1"/>
    </xf>
    <xf numFmtId="164" fontId="26" fillId="4" borderId="0" xfId="0" applyNumberFormat="1" applyFont="1" applyFill="1" applyBorder="1" applyAlignment="1">
      <alignment vertical="top"/>
    </xf>
    <xf numFmtId="4" fontId="26" fillId="4" borderId="0" xfId="0" applyNumberFormat="1" applyFont="1" applyFill="1" applyBorder="1" applyAlignment="1">
      <alignment vertical="top"/>
    </xf>
    <xf numFmtId="171" fontId="26" fillId="4" borderId="0" xfId="0" applyNumberFormat="1" applyFont="1" applyFill="1" applyBorder="1" applyAlignment="1">
      <alignment vertical="top"/>
    </xf>
    <xf numFmtId="4" fontId="26" fillId="4" borderId="0" xfId="0" applyNumberFormat="1" applyFont="1" applyFill="1" applyBorder="1" applyAlignment="1">
      <alignment horizontal="right" vertical="top"/>
    </xf>
    <xf numFmtId="0" fontId="7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vertical="top"/>
    </xf>
    <xf numFmtId="0" fontId="0" fillId="2" borderId="6" xfId="0" applyFont="1" applyFill="1" applyBorder="1" applyAlignment="1">
      <alignment vertical="top" wrapText="1"/>
    </xf>
    <xf numFmtId="171" fontId="0" fillId="2" borderId="6" xfId="0" applyNumberFormat="1" applyFont="1" applyFill="1" applyBorder="1" applyAlignment="1">
      <alignment vertical="top"/>
    </xf>
    <xf numFmtId="0" fontId="0" fillId="2" borderId="6" xfId="0" applyFont="1" applyFill="1" applyBorder="1" applyAlignment="1">
      <alignment horizontal="center" vertical="top"/>
    </xf>
    <xf numFmtId="4" fontId="0" fillId="2" borderId="6" xfId="0" applyNumberFormat="1" applyFont="1" applyFill="1" applyBorder="1" applyAlignment="1">
      <alignment vertical="top"/>
    </xf>
    <xf numFmtId="165" fontId="4" fillId="2" borderId="6" xfId="0" applyNumberFormat="1" applyFont="1" applyFill="1" applyBorder="1" applyAlignment="1">
      <alignment vertical="top"/>
    </xf>
    <xf numFmtId="165" fontId="7" fillId="2" borderId="6" xfId="0" applyNumberFormat="1" applyFont="1" applyFill="1" applyBorder="1" applyAlignment="1">
      <alignment vertical="top"/>
    </xf>
    <xf numFmtId="165" fontId="0" fillId="2" borderId="6" xfId="0" applyNumberFormat="1" applyFont="1" applyFill="1" applyBorder="1" applyAlignment="1">
      <alignment vertical="top"/>
    </xf>
    <xf numFmtId="172" fontId="0" fillId="2" borderId="6" xfId="0" applyNumberFormat="1" applyFont="1" applyFill="1" applyBorder="1" applyAlignment="1">
      <alignment vertical="top"/>
    </xf>
    <xf numFmtId="166" fontId="7" fillId="2" borderId="6" xfId="0" applyNumberFormat="1" applyFont="1" applyFill="1" applyBorder="1" applyAlignment="1">
      <alignment horizontal="right" vertical="top"/>
    </xf>
    <xf numFmtId="165" fontId="7" fillId="2" borderId="6" xfId="0" applyNumberFormat="1" applyFont="1" applyFill="1" applyBorder="1" applyAlignment="1">
      <alignment horizontal="right" vertical="top"/>
    </xf>
    <xf numFmtId="173" fontId="0" fillId="2" borderId="0" xfId="0" applyNumberFormat="1" applyFont="1" applyFill="1" applyBorder="1" applyAlignment="1">
      <alignment horizontal="right" vertical="top"/>
    </xf>
    <xf numFmtId="0" fontId="27" fillId="2" borderId="0" xfId="0" applyFont="1" applyFill="1" applyBorder="1" applyAlignment="1">
      <alignment/>
    </xf>
    <xf numFmtId="171" fontId="27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center"/>
    </xf>
    <xf numFmtId="4" fontId="27" fillId="2" borderId="0" xfId="0" applyNumberFormat="1" applyFont="1" applyFill="1" applyBorder="1" applyAlignment="1">
      <alignment/>
    </xf>
    <xf numFmtId="0" fontId="27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/>
    </xf>
    <xf numFmtId="49" fontId="0" fillId="2" borderId="6" xfId="0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7" fillId="2" borderId="6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165" fontId="10" fillId="2" borderId="13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165" fontId="4" fillId="2" borderId="14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left" vertical="center" wrapText="1"/>
    </xf>
    <xf numFmtId="165" fontId="4" fillId="4" borderId="14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167" fontId="4" fillId="4" borderId="6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4" fontId="4" fillId="4" borderId="9" xfId="0" applyNumberFormat="1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 horizontal="center"/>
    </xf>
    <xf numFmtId="165" fontId="0" fillId="2" borderId="6" xfId="0" applyNumberFormat="1" applyFont="1" applyFill="1" applyBorder="1" applyAlignment="1">
      <alignment horizontal="center"/>
    </xf>
    <xf numFmtId="165" fontId="0" fillId="2" borderId="10" xfId="0" applyNumberFormat="1" applyFont="1" applyFill="1" applyBorder="1" applyAlignment="1">
      <alignment horizontal="center"/>
    </xf>
    <xf numFmtId="167" fontId="7" fillId="2" borderId="6" xfId="0" applyNumberFormat="1" applyFont="1" applyFill="1" applyBorder="1" applyAlignment="1">
      <alignment horizontal="center"/>
    </xf>
    <xf numFmtId="167" fontId="0" fillId="2" borderId="6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left" vertical="center"/>
    </xf>
    <xf numFmtId="165" fontId="4" fillId="4" borderId="0" xfId="0" applyNumberFormat="1" applyFont="1" applyFill="1" applyBorder="1" applyAlignment="1">
      <alignment horizontal="center" vertical="center"/>
    </xf>
    <xf numFmtId="165" fontId="10" fillId="4" borderId="9" xfId="0" applyNumberFormat="1" applyFont="1" applyFill="1" applyBorder="1" applyAlignment="1">
      <alignment horizontal="center" vertical="center"/>
    </xf>
    <xf numFmtId="168" fontId="4" fillId="4" borderId="6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/>
    </xf>
    <xf numFmtId="165" fontId="12" fillId="4" borderId="2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3" fillId="2" borderId="0" xfId="0" applyFont="1" applyFill="1" applyBorder="1" applyAlignment="1">
      <alignment vertical="top" wrapText="1"/>
    </xf>
    <xf numFmtId="168" fontId="15" fillId="2" borderId="0" xfId="0" applyNumberFormat="1" applyFont="1" applyFill="1" applyBorder="1" applyAlignment="1">
      <alignment horizontal="center"/>
    </xf>
    <xf numFmtId="168" fontId="4" fillId="2" borderId="0" xfId="0" applyNumberFormat="1" applyFont="1" applyFill="1" applyBorder="1" applyAlignment="1">
      <alignment horizontal="center"/>
    </xf>
    <xf numFmtId="168" fontId="15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B2" sqref="B2:K3"/>
    </sheetView>
  </sheetViews>
  <sheetFormatPr defaultColWidth="9.140625" defaultRowHeight="12.75"/>
  <cols>
    <col min="1" max="1" width="1.421875" style="1" customWidth="1"/>
    <col min="2" max="2" width="9.28125" style="2" customWidth="1"/>
    <col min="3" max="3" width="11.8515625" style="2" customWidth="1"/>
    <col min="4" max="5" width="12.421875" style="2" customWidth="1"/>
    <col min="6" max="6" width="10.00390625" style="2" customWidth="1"/>
    <col min="7" max="7" width="7.421875" style="2" customWidth="1"/>
    <col min="8" max="10" width="12.421875" style="2" customWidth="1"/>
    <col min="11" max="11" width="10.8515625" style="2" customWidth="1"/>
    <col min="12" max="12" width="1.421875" style="2" customWidth="1"/>
    <col min="13" max="13" width="11.57421875" style="2" customWidth="1"/>
    <col min="14" max="254" width="11.7109375" style="2" customWidth="1"/>
    <col min="255" max="16384" width="12.57421875" style="0" customWidth="1"/>
  </cols>
  <sheetData>
    <row r="1" spans="1:12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.5" customHeight="1">
      <c r="A2" s="6"/>
      <c r="B2" s="145" t="s">
        <v>553</v>
      </c>
      <c r="C2" s="145"/>
      <c r="D2" s="145"/>
      <c r="E2" s="145"/>
      <c r="F2" s="145"/>
      <c r="G2" s="145"/>
      <c r="H2" s="145"/>
      <c r="I2" s="145"/>
      <c r="J2" s="145"/>
      <c r="K2" s="145"/>
      <c r="L2" s="7"/>
    </row>
    <row r="3" spans="1:12" ht="17.25" customHeight="1">
      <c r="A3" s="6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7"/>
    </row>
    <row r="4" spans="1:12" ht="24" customHeight="1">
      <c r="A4" s="6"/>
      <c r="B4" s="8" t="s">
        <v>389</v>
      </c>
      <c r="C4" s="146" t="s">
        <v>560</v>
      </c>
      <c r="D4" s="146"/>
      <c r="E4" s="146"/>
      <c r="F4" s="146"/>
      <c r="G4" s="146"/>
      <c r="H4" s="146"/>
      <c r="I4" s="146"/>
      <c r="J4" s="146"/>
      <c r="K4" s="146"/>
      <c r="L4" s="9"/>
    </row>
    <row r="5" spans="1:12" ht="23.25" customHeight="1">
      <c r="A5" s="6"/>
      <c r="B5" s="10" t="s">
        <v>385</v>
      </c>
      <c r="C5" s="11"/>
      <c r="D5" s="147"/>
      <c r="E5" s="147"/>
      <c r="F5" s="148"/>
      <c r="G5" s="148"/>
      <c r="H5" s="148"/>
      <c r="I5" s="148"/>
      <c r="J5" s="148"/>
      <c r="K5" s="148"/>
      <c r="L5" s="12"/>
    </row>
    <row r="6" spans="1:12" ht="15" customHeight="1">
      <c r="A6" s="6"/>
      <c r="B6" s="149" t="s">
        <v>508</v>
      </c>
      <c r="C6" s="149"/>
      <c r="D6" s="150"/>
      <c r="E6" s="150"/>
      <c r="F6" s="13" t="s">
        <v>471</v>
      </c>
      <c r="G6" s="149"/>
      <c r="H6" s="149"/>
      <c r="I6" s="149"/>
      <c r="J6" s="149"/>
      <c r="K6" s="149"/>
      <c r="L6" s="12"/>
    </row>
    <row r="7" spans="1:12" ht="15" customHeight="1">
      <c r="A7" s="6"/>
      <c r="B7" s="149" t="s">
        <v>533</v>
      </c>
      <c r="C7" s="149"/>
      <c r="D7" s="150"/>
      <c r="E7" s="150"/>
      <c r="F7" s="13" t="s">
        <v>407</v>
      </c>
      <c r="G7" s="149"/>
      <c r="H7" s="149"/>
      <c r="I7" s="149"/>
      <c r="J7" s="149"/>
      <c r="K7" s="149"/>
      <c r="L7" s="12"/>
    </row>
    <row r="8" spans="1:12" ht="15" customHeight="1">
      <c r="A8" s="6"/>
      <c r="B8" s="149" t="s">
        <v>516</v>
      </c>
      <c r="C8" s="149"/>
      <c r="D8" s="150" t="s">
        <v>677</v>
      </c>
      <c r="E8" s="150"/>
      <c r="F8" s="13" t="s">
        <v>409</v>
      </c>
      <c r="G8" s="151"/>
      <c r="H8" s="151"/>
      <c r="I8" s="151"/>
      <c r="J8" s="151"/>
      <c r="K8" s="151"/>
      <c r="L8" s="12"/>
    </row>
    <row r="9" spans="1:12" ht="15" customHeight="1">
      <c r="A9" s="6"/>
      <c r="B9" s="149" t="s">
        <v>507</v>
      </c>
      <c r="C9" s="149"/>
      <c r="D9" s="150"/>
      <c r="E9" s="150"/>
      <c r="F9" s="13" t="s">
        <v>428</v>
      </c>
      <c r="G9" s="151"/>
      <c r="H9" s="151"/>
      <c r="I9" s="151"/>
      <c r="J9" s="151"/>
      <c r="K9" s="151"/>
      <c r="L9" s="12"/>
    </row>
    <row r="10" spans="1:12" ht="15" customHeight="1">
      <c r="A10" s="6"/>
      <c r="B10" s="149" t="s">
        <v>515</v>
      </c>
      <c r="C10" s="149"/>
      <c r="D10" s="149"/>
      <c r="E10" s="149"/>
      <c r="F10" s="13" t="s">
        <v>420</v>
      </c>
      <c r="G10" s="151"/>
      <c r="H10" s="151"/>
      <c r="I10" s="151"/>
      <c r="J10" s="151"/>
      <c r="K10" s="151"/>
      <c r="L10" s="12"/>
    </row>
    <row r="11" spans="1:12" ht="15" customHeight="1">
      <c r="A11" s="6"/>
      <c r="B11" s="149" t="s">
        <v>142</v>
      </c>
      <c r="C11" s="149"/>
      <c r="D11" s="152" t="s">
        <v>396</v>
      </c>
      <c r="E11" s="152"/>
      <c r="F11" s="13"/>
      <c r="G11" s="149"/>
      <c r="H11" s="149"/>
      <c r="I11" s="149"/>
      <c r="J11" s="149"/>
      <c r="K11" s="149"/>
      <c r="L11" s="12"/>
    </row>
    <row r="12" spans="1:12" ht="15" customHeight="1">
      <c r="A12" s="6"/>
      <c r="B12" s="151" t="s">
        <v>475</v>
      </c>
      <c r="C12" s="151"/>
      <c r="D12" s="153" t="s">
        <v>483</v>
      </c>
      <c r="E12" s="153"/>
      <c r="F12" s="13" t="s">
        <v>181</v>
      </c>
      <c r="G12" s="149" t="s">
        <v>677</v>
      </c>
      <c r="H12" s="149"/>
      <c r="I12" s="149"/>
      <c r="J12" s="149"/>
      <c r="K12" s="149"/>
      <c r="L12" s="12"/>
    </row>
    <row r="13" spans="1:12" ht="15" customHeight="1">
      <c r="A13" s="6"/>
      <c r="B13" s="154" t="s">
        <v>525</v>
      </c>
      <c r="C13" s="154"/>
      <c r="D13" s="154"/>
      <c r="E13" s="154"/>
      <c r="F13" s="154"/>
      <c r="G13" s="155" t="s">
        <v>447</v>
      </c>
      <c r="H13" s="155"/>
      <c r="I13" s="155"/>
      <c r="J13" s="155"/>
      <c r="K13" s="155"/>
      <c r="L13" s="12"/>
    </row>
    <row r="14" spans="1:12" ht="15" customHeight="1">
      <c r="A14" s="6"/>
      <c r="B14" s="14" t="s">
        <v>121</v>
      </c>
      <c r="C14" s="15" t="s">
        <v>143</v>
      </c>
      <c r="D14" s="15" t="s">
        <v>424</v>
      </c>
      <c r="E14" s="16" t="s">
        <v>65</v>
      </c>
      <c r="F14" s="17" t="s">
        <v>452</v>
      </c>
      <c r="G14" s="156" t="s">
        <v>435</v>
      </c>
      <c r="H14" s="156"/>
      <c r="I14" s="156"/>
      <c r="J14" s="19" t="s">
        <v>423</v>
      </c>
      <c r="K14" s="20" t="s">
        <v>388</v>
      </c>
      <c r="L14" s="12"/>
    </row>
    <row r="15" spans="1:12" ht="15" customHeight="1">
      <c r="A15" s="6"/>
      <c r="B15" s="21" t="s">
        <v>64</v>
      </c>
      <c r="C15" s="22">
        <f>SUMIF(Rozpočet!F9:F449,B15,Rozpočet!L9:L449)</f>
        <v>0</v>
      </c>
      <c r="D15" s="22">
        <f>SUMIF(Rozpočet!F9:F449,B15,Rozpočet!M9:M449)</f>
        <v>0</v>
      </c>
      <c r="E15" s="23">
        <f>SUMIF(Rozpočet!F9:F449,B15,Rozpočet!N9:N449)</f>
        <v>0</v>
      </c>
      <c r="F15" s="24">
        <f>SUMIF(Rozpočet!F9:F449,B15,Rozpočet!O9:O449)</f>
        <v>0</v>
      </c>
      <c r="G15" s="157"/>
      <c r="H15" s="157"/>
      <c r="I15" s="157"/>
      <c r="J15" s="25"/>
      <c r="K15" s="26"/>
      <c r="L15" s="12"/>
    </row>
    <row r="16" spans="1:12" ht="15" customHeight="1">
      <c r="A16" s="6"/>
      <c r="B16" s="21" t="s">
        <v>69</v>
      </c>
      <c r="C16" s="22">
        <f>SUMIF(Rozpočet!F9:F449,B16,Rozpočet!L9:L449)</f>
        <v>0</v>
      </c>
      <c r="D16" s="22">
        <f>SUMIF(Rozpočet!F9:F449,B16,Rozpočet!M9:M449)</f>
        <v>0</v>
      </c>
      <c r="E16" s="23">
        <f>SUMIF(Rozpočet!F9:F449,B16,Rozpočet!N9:N449)</f>
        <v>0</v>
      </c>
      <c r="F16" s="24">
        <f>SUMIF(Rozpočet!F9:F449,B16,Rozpočet!O9:O449)</f>
        <v>0</v>
      </c>
      <c r="G16" s="157"/>
      <c r="H16" s="157"/>
      <c r="I16" s="157"/>
      <c r="J16" s="25"/>
      <c r="K16" s="26"/>
      <c r="L16" s="12"/>
    </row>
    <row r="17" spans="1:12" ht="15" customHeight="1">
      <c r="A17" s="6"/>
      <c r="B17" s="21" t="s">
        <v>67</v>
      </c>
      <c r="C17" s="22">
        <f>SUMIF(Rozpočet!F9:F449,B17,Rozpočet!L9:L449)</f>
        <v>0</v>
      </c>
      <c r="D17" s="22">
        <f>SUMIF(Rozpočet!F9:F449,B17,Rozpočet!M9:M449)</f>
        <v>0</v>
      </c>
      <c r="E17" s="23">
        <f>SUMIF(Rozpočet!F9:F449,B17,Rozpočet!N9:N449)</f>
        <v>0</v>
      </c>
      <c r="F17" s="24">
        <f>SUMIF(Rozpočet!F9:F449,B17,Rozpočet!O9:O449)</f>
        <v>0</v>
      </c>
      <c r="G17" s="157"/>
      <c r="H17" s="157"/>
      <c r="I17" s="157"/>
      <c r="J17" s="25"/>
      <c r="K17" s="26"/>
      <c r="L17" s="12"/>
    </row>
    <row r="18" spans="1:12" ht="15" customHeight="1">
      <c r="A18" s="6"/>
      <c r="B18" s="21" t="s">
        <v>70</v>
      </c>
      <c r="C18" s="22">
        <f>SUMIF(Rozpočet!F9:F449,B18,Rozpočet!L9:L449)</f>
        <v>0</v>
      </c>
      <c r="D18" s="22">
        <f>SUMIF(Rozpočet!F9:F449,B18,Rozpočet!M9:M449)</f>
        <v>0</v>
      </c>
      <c r="E18" s="23">
        <f>SUMIF(Rozpočet!F9:F449,B18,Rozpočet!N9:N449)</f>
        <v>0</v>
      </c>
      <c r="F18" s="24">
        <f>SUMIF(Rozpočet!F9:F449,B18,Rozpočet!O9:O449)</f>
        <v>0</v>
      </c>
      <c r="G18" s="157"/>
      <c r="H18" s="157"/>
      <c r="I18" s="157"/>
      <c r="J18" s="25"/>
      <c r="K18" s="26"/>
      <c r="L18" s="12"/>
    </row>
    <row r="19" spans="1:12" ht="15" customHeight="1">
      <c r="A19" s="6"/>
      <c r="B19" s="21" t="s">
        <v>68</v>
      </c>
      <c r="C19" s="22">
        <f>Rozpočet!L7-SUM(C15:C18)</f>
        <v>0</v>
      </c>
      <c r="D19" s="22">
        <f>Rozpočet!M7-SUM(D15:D18)</f>
        <v>0</v>
      </c>
      <c r="E19" s="23">
        <f>Rozpočet!N7-SUM(E15:E18)</f>
        <v>0</v>
      </c>
      <c r="F19" s="24">
        <f>Rozpočet!O7-SUM(F15:F18)</f>
        <v>0</v>
      </c>
      <c r="G19" s="157"/>
      <c r="H19" s="157"/>
      <c r="I19" s="157"/>
      <c r="J19" s="25"/>
      <c r="K19" s="26"/>
      <c r="L19" s="12"/>
    </row>
    <row r="20" spans="1:12" ht="15" customHeight="1">
      <c r="A20" s="6"/>
      <c r="B20" s="27" t="s">
        <v>117</v>
      </c>
      <c r="C20" s="28">
        <f>SUM(C15:C19)</f>
        <v>0</v>
      </c>
      <c r="D20" s="28">
        <f>SUM(D15:D19)</f>
        <v>0</v>
      </c>
      <c r="E20" s="29">
        <f>SUM(E15:E19)</f>
        <v>0</v>
      </c>
      <c r="F20" s="30">
        <f>SUM(F15:F19)</f>
        <v>0</v>
      </c>
      <c r="G20" s="157"/>
      <c r="H20" s="157"/>
      <c r="I20" s="157"/>
      <c r="J20" s="25"/>
      <c r="K20" s="26"/>
      <c r="L20" s="12"/>
    </row>
    <row r="21" spans="1:12" ht="15" customHeight="1">
      <c r="A21" s="6"/>
      <c r="B21" s="158" t="s">
        <v>546</v>
      </c>
      <c r="C21" s="158"/>
      <c r="D21" s="158"/>
      <c r="E21" s="159">
        <f>SUM(C20:E20)</f>
        <v>0</v>
      </c>
      <c r="F21" s="159"/>
      <c r="G21" s="157"/>
      <c r="H21" s="157"/>
      <c r="I21" s="157"/>
      <c r="J21" s="25"/>
      <c r="K21" s="26"/>
      <c r="L21" s="12"/>
    </row>
    <row r="22" spans="1:12" ht="15" customHeight="1">
      <c r="A22" s="6"/>
      <c r="B22" s="160" t="s">
        <v>452</v>
      </c>
      <c r="C22" s="160"/>
      <c r="D22" s="160"/>
      <c r="E22" s="161">
        <f>F20</f>
        <v>0</v>
      </c>
      <c r="F22" s="161"/>
      <c r="G22" s="157"/>
      <c r="H22" s="157"/>
      <c r="I22" s="157"/>
      <c r="J22" s="25"/>
      <c r="K22" s="26"/>
      <c r="L22" s="12"/>
    </row>
    <row r="23" spans="1:12" ht="15" customHeight="1">
      <c r="A23" s="6"/>
      <c r="B23" s="162" t="s">
        <v>561</v>
      </c>
      <c r="C23" s="162"/>
      <c r="D23" s="162"/>
      <c r="E23" s="163">
        <f>E21+E22</f>
        <v>0</v>
      </c>
      <c r="F23" s="163"/>
      <c r="G23" s="164" t="s">
        <v>481</v>
      </c>
      <c r="H23" s="164"/>
      <c r="I23" s="164"/>
      <c r="J23" s="165">
        <f>SUM(J15:J22)</f>
        <v>0</v>
      </c>
      <c r="K23" s="165"/>
      <c r="L23" s="12"/>
    </row>
    <row r="24" spans="1:12" ht="15" customHeight="1">
      <c r="A24" s="6"/>
      <c r="B24" s="162"/>
      <c r="C24" s="162"/>
      <c r="D24" s="162"/>
      <c r="E24" s="163"/>
      <c r="F24" s="163"/>
      <c r="G24" s="164"/>
      <c r="H24" s="164"/>
      <c r="I24" s="164"/>
      <c r="J24" s="165"/>
      <c r="K24" s="165"/>
      <c r="L24" s="12"/>
    </row>
    <row r="25" spans="1:12" ht="15" customHeight="1">
      <c r="A25" s="6"/>
      <c r="B25" s="166" t="s">
        <v>573</v>
      </c>
      <c r="C25" s="166"/>
      <c r="D25" s="166"/>
      <c r="E25" s="166"/>
      <c r="F25" s="166"/>
      <c r="G25" s="167" t="s">
        <v>464</v>
      </c>
      <c r="H25" s="167"/>
      <c r="I25" s="167"/>
      <c r="J25" s="167"/>
      <c r="K25" s="167"/>
      <c r="L25" s="12"/>
    </row>
    <row r="26" spans="1:12" ht="15" customHeight="1">
      <c r="A26" s="6"/>
      <c r="B26" s="27" t="s">
        <v>180</v>
      </c>
      <c r="C26" s="168" t="s">
        <v>122</v>
      </c>
      <c r="D26" s="168"/>
      <c r="E26" s="169" t="s">
        <v>104</v>
      </c>
      <c r="F26" s="169"/>
      <c r="G26" s="18"/>
      <c r="H26" s="156" t="s">
        <v>182</v>
      </c>
      <c r="I26" s="156"/>
      <c r="J26" s="170" t="s">
        <v>104</v>
      </c>
      <c r="K26" s="170"/>
      <c r="L26" s="12"/>
    </row>
    <row r="27" spans="1:12" ht="15" customHeight="1">
      <c r="A27" s="6"/>
      <c r="B27" s="31">
        <v>21</v>
      </c>
      <c r="C27" s="171">
        <f>SUMIF(Rozpočet!T9:T449,B27,Rozpočet!K9:K449)+H27</f>
        <v>0</v>
      </c>
      <c r="D27" s="171"/>
      <c r="E27" s="172">
        <f>C27/100*B27</f>
        <v>0</v>
      </c>
      <c r="F27" s="172"/>
      <c r="G27" s="32"/>
      <c r="H27" s="173">
        <f>SUMIF(K15:K22,B27,J15:J22)</f>
        <v>0</v>
      </c>
      <c r="I27" s="173"/>
      <c r="J27" s="174">
        <f>H27*B27/100</f>
        <v>0</v>
      </c>
      <c r="K27" s="174"/>
      <c r="L27" s="12"/>
    </row>
    <row r="28" spans="1:12" ht="15" customHeight="1">
      <c r="A28" s="6"/>
      <c r="B28" s="31">
        <v>15</v>
      </c>
      <c r="C28" s="171">
        <f>SUMIF(Rozpočet!T9:T449,B28,Rozpočet!K9:K449)+H28</f>
        <v>0</v>
      </c>
      <c r="D28" s="171"/>
      <c r="E28" s="172">
        <f>C28/100*B28</f>
        <v>0</v>
      </c>
      <c r="F28" s="172"/>
      <c r="G28" s="32"/>
      <c r="H28" s="174">
        <f>SUMIF(K15:K22,B28,J15:J22)</f>
        <v>0</v>
      </c>
      <c r="I28" s="174"/>
      <c r="J28" s="174">
        <f>H28*B28/100</f>
        <v>0</v>
      </c>
      <c r="K28" s="174"/>
      <c r="L28" s="12"/>
    </row>
    <row r="29" spans="1:12" ht="15" customHeight="1">
      <c r="A29" s="6"/>
      <c r="B29" s="31">
        <v>0</v>
      </c>
      <c r="C29" s="171">
        <f>(E23+J23)-(C27+C28)</f>
        <v>0</v>
      </c>
      <c r="D29" s="171"/>
      <c r="E29" s="172">
        <f>C29/100*B29</f>
        <v>0</v>
      </c>
      <c r="F29" s="172"/>
      <c r="G29" s="32"/>
      <c r="H29" s="174">
        <f>J23-(H27+H28)</f>
        <v>0</v>
      </c>
      <c r="I29" s="174"/>
      <c r="J29" s="174">
        <f>H29*B29/100</f>
        <v>0</v>
      </c>
      <c r="K29" s="174"/>
      <c r="L29" s="12"/>
    </row>
    <row r="30" spans="1:12" ht="15" customHeight="1">
      <c r="A30" s="6"/>
      <c r="B30" s="175"/>
      <c r="C30" s="176">
        <f>ROUNDUP(C27+C28+C29,1)</f>
        <v>0</v>
      </c>
      <c r="D30" s="176"/>
      <c r="E30" s="177">
        <f>ROUNDUP(E27+E28+E29,1)</f>
        <v>0</v>
      </c>
      <c r="F30" s="177"/>
      <c r="G30" s="164"/>
      <c r="H30" s="164"/>
      <c r="I30" s="164"/>
      <c r="J30" s="178">
        <f>J27+J28+J29</f>
        <v>0</v>
      </c>
      <c r="K30" s="178"/>
      <c r="L30" s="12"/>
    </row>
    <row r="31" spans="1:12" ht="15" customHeight="1">
      <c r="A31" s="6"/>
      <c r="B31" s="175"/>
      <c r="C31" s="176"/>
      <c r="D31" s="176"/>
      <c r="E31" s="177"/>
      <c r="F31" s="177"/>
      <c r="G31" s="164"/>
      <c r="H31" s="164"/>
      <c r="I31" s="164"/>
      <c r="J31" s="178"/>
      <c r="K31" s="178"/>
      <c r="L31" s="12"/>
    </row>
    <row r="32" spans="1:12" ht="15" customHeight="1">
      <c r="A32" s="6"/>
      <c r="B32" s="179" t="s">
        <v>584</v>
      </c>
      <c r="C32" s="179"/>
      <c r="D32" s="179"/>
      <c r="E32" s="179"/>
      <c r="F32" s="179"/>
      <c r="G32" s="180" t="s">
        <v>557</v>
      </c>
      <c r="H32" s="180"/>
      <c r="I32" s="180"/>
      <c r="J32" s="180"/>
      <c r="K32" s="180"/>
      <c r="L32" s="12"/>
    </row>
    <row r="33" spans="1:12" ht="15" customHeight="1">
      <c r="A33" s="6"/>
      <c r="B33" s="181">
        <f>C30+E30</f>
        <v>0</v>
      </c>
      <c r="C33" s="181"/>
      <c r="D33" s="181"/>
      <c r="E33" s="181"/>
      <c r="F33" s="181"/>
      <c r="G33" s="182" t="s">
        <v>178</v>
      </c>
      <c r="H33" s="182"/>
      <c r="I33" s="182"/>
      <c r="J33" s="15" t="s">
        <v>453</v>
      </c>
      <c r="K33" s="33" t="s">
        <v>408</v>
      </c>
      <c r="L33" s="12"/>
    </row>
    <row r="34" spans="1:12" ht="15" customHeight="1">
      <c r="A34" s="6"/>
      <c r="B34" s="181"/>
      <c r="C34" s="181"/>
      <c r="D34" s="181"/>
      <c r="E34" s="181"/>
      <c r="F34" s="181"/>
      <c r="G34" s="152"/>
      <c r="H34" s="152"/>
      <c r="I34" s="152"/>
      <c r="J34" s="13"/>
      <c r="K34" s="34">
        <f>IF(J34&gt;0,E23/J34,"")</f>
      </c>
      <c r="L34" s="12"/>
    </row>
    <row r="35" spans="1:12" ht="15" customHeight="1">
      <c r="A35" s="6"/>
      <c r="B35" s="181"/>
      <c r="C35" s="181"/>
      <c r="D35" s="181"/>
      <c r="E35" s="181"/>
      <c r="F35" s="181"/>
      <c r="G35" s="152"/>
      <c r="H35" s="152"/>
      <c r="I35" s="152"/>
      <c r="J35" s="13"/>
      <c r="K35" s="34">
        <f>IF(J35&gt;0,E23/J35,"")</f>
      </c>
      <c r="L35" s="12"/>
    </row>
    <row r="36" spans="1:12" ht="15" customHeight="1">
      <c r="A36" s="6"/>
      <c r="B36" s="181"/>
      <c r="C36" s="181"/>
      <c r="D36" s="181"/>
      <c r="E36" s="181"/>
      <c r="F36" s="181"/>
      <c r="G36" s="152"/>
      <c r="H36" s="152"/>
      <c r="I36" s="152"/>
      <c r="J36" s="13"/>
      <c r="K36" s="34">
        <f>IF(J36&gt;0,E23/J36,"")</f>
      </c>
      <c r="L36" s="12"/>
    </row>
    <row r="37" spans="1:12" ht="16.5" customHeight="1">
      <c r="A37" s="3"/>
      <c r="B37" s="183" t="s">
        <v>419</v>
      </c>
      <c r="C37" s="183"/>
      <c r="D37" s="183"/>
      <c r="E37" s="183" t="s">
        <v>427</v>
      </c>
      <c r="F37" s="183"/>
      <c r="G37" s="183"/>
      <c r="H37" s="183"/>
      <c r="I37" s="183" t="s">
        <v>179</v>
      </c>
      <c r="J37" s="183"/>
      <c r="K37" s="183"/>
      <c r="L37" s="3"/>
    </row>
    <row r="38" spans="1:12" ht="84" customHeight="1">
      <c r="A38" s="3"/>
      <c r="B38" s="184"/>
      <c r="C38" s="184"/>
      <c r="D38" s="184"/>
      <c r="E38" s="184"/>
      <c r="F38" s="184"/>
      <c r="G38" s="184"/>
      <c r="H38" s="184"/>
      <c r="I38" s="185"/>
      <c r="J38" s="185"/>
      <c r="K38" s="185"/>
      <c r="L38" s="3"/>
    </row>
    <row r="39" spans="1:12" ht="7.5" customHeight="1">
      <c r="A39" s="3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3"/>
    </row>
    <row r="40" spans="1:13" s="36" customFormat="1" ht="268.5" customHeight="1">
      <c r="A40" s="35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35"/>
      <c r="M40"/>
    </row>
  </sheetData>
  <mergeCells count="83">
    <mergeCell ref="B39:K39"/>
    <mergeCell ref="B40:K40"/>
    <mergeCell ref="B37:D37"/>
    <mergeCell ref="E37:H37"/>
    <mergeCell ref="I37:K37"/>
    <mergeCell ref="B38:D38"/>
    <mergeCell ref="E38:H38"/>
    <mergeCell ref="I38:K38"/>
    <mergeCell ref="J30:K31"/>
    <mergeCell ref="B32:F32"/>
    <mergeCell ref="G32:K32"/>
    <mergeCell ref="B33:F36"/>
    <mergeCell ref="G33:I33"/>
    <mergeCell ref="G34:I34"/>
    <mergeCell ref="G35:I35"/>
    <mergeCell ref="G36:I36"/>
    <mergeCell ref="B30:B31"/>
    <mergeCell ref="C30:D31"/>
    <mergeCell ref="E30:F31"/>
    <mergeCell ref="G30:I31"/>
    <mergeCell ref="C29:D29"/>
    <mergeCell ref="E29:F29"/>
    <mergeCell ref="H29:I29"/>
    <mergeCell ref="J29:K29"/>
    <mergeCell ref="C28:D28"/>
    <mergeCell ref="E28:F28"/>
    <mergeCell ref="H28:I28"/>
    <mergeCell ref="J28:K28"/>
    <mergeCell ref="C27:D27"/>
    <mergeCell ref="E27:F27"/>
    <mergeCell ref="H27:I27"/>
    <mergeCell ref="J27:K27"/>
    <mergeCell ref="J23:K24"/>
    <mergeCell ref="B25:F25"/>
    <mergeCell ref="G25:K25"/>
    <mergeCell ref="C26:D26"/>
    <mergeCell ref="E26:F26"/>
    <mergeCell ref="H26:I26"/>
    <mergeCell ref="J26:K26"/>
    <mergeCell ref="B22:D22"/>
    <mergeCell ref="E22:F22"/>
    <mergeCell ref="G22:I22"/>
    <mergeCell ref="B23:D24"/>
    <mergeCell ref="E23:F24"/>
    <mergeCell ref="G23:I24"/>
    <mergeCell ref="G18:I18"/>
    <mergeCell ref="G19:I19"/>
    <mergeCell ref="G20:I20"/>
    <mergeCell ref="B21:D21"/>
    <mergeCell ref="E21:F21"/>
    <mergeCell ref="G21:I21"/>
    <mergeCell ref="G14:I14"/>
    <mergeCell ref="G15:I15"/>
    <mergeCell ref="G16:I16"/>
    <mergeCell ref="G17:I17"/>
    <mergeCell ref="B12:C12"/>
    <mergeCell ref="D12:E12"/>
    <mergeCell ref="G12:K12"/>
    <mergeCell ref="B13:F13"/>
    <mergeCell ref="G13:K13"/>
    <mergeCell ref="B10:C10"/>
    <mergeCell ref="D10:E10"/>
    <mergeCell ref="G10:K10"/>
    <mergeCell ref="B11:C11"/>
    <mergeCell ref="D11:E11"/>
    <mergeCell ref="G11:K11"/>
    <mergeCell ref="B8:C8"/>
    <mergeCell ref="D8:E8"/>
    <mergeCell ref="G8:K8"/>
    <mergeCell ref="B9:C9"/>
    <mergeCell ref="D9:E9"/>
    <mergeCell ref="G9:K9"/>
    <mergeCell ref="B6:C6"/>
    <mergeCell ref="D6:E6"/>
    <mergeCell ref="G6:K6"/>
    <mergeCell ref="B7:C7"/>
    <mergeCell ref="D7:E7"/>
    <mergeCell ref="G7:K7"/>
    <mergeCell ref="B2:K3"/>
    <mergeCell ref="C4:G4"/>
    <mergeCell ref="H4:K4"/>
    <mergeCell ref="D5:E5"/>
    <mergeCell ref="F5:K5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C1" sqref="C1"/>
    </sheetView>
  </sheetViews>
  <sheetFormatPr defaultColWidth="9.140625" defaultRowHeight="12.75"/>
  <cols>
    <col min="1" max="1" width="1.7109375" style="0" customWidth="1"/>
    <col min="2" max="2" width="5.28125" style="0" customWidth="1"/>
    <col min="3" max="3" width="7.421875" style="0" customWidth="1"/>
    <col min="4" max="4" width="3.421875" style="0" customWidth="1"/>
    <col min="5" max="5" width="3.7109375" style="0" customWidth="1"/>
    <col min="6" max="6" width="11.57421875" style="0" customWidth="1"/>
    <col min="7" max="7" width="76.28125" style="0" customWidth="1"/>
    <col min="8" max="8" width="15.421875" style="0" customWidth="1"/>
    <col min="9" max="14" width="0" style="0" hidden="1" customWidth="1"/>
    <col min="15" max="15" width="1.7109375" style="0" customWidth="1"/>
    <col min="16" max="246" width="11.57421875" style="0" customWidth="1"/>
    <col min="247" max="16384" width="12.57421875" style="0" customWidth="1"/>
  </cols>
  <sheetData>
    <row r="1" spans="1:256" s="2" customFormat="1" ht="29.25" customHeight="1">
      <c r="A1" s="37"/>
      <c r="B1" s="3"/>
      <c r="C1" s="3"/>
      <c r="D1" s="3"/>
      <c r="E1" s="3"/>
      <c r="F1" s="3"/>
      <c r="G1" s="38" t="s">
        <v>429</v>
      </c>
      <c r="H1" s="38"/>
      <c r="I1" s="38"/>
      <c r="J1" s="38"/>
      <c r="K1" s="38"/>
      <c r="L1" s="39"/>
      <c r="M1" s="39"/>
      <c r="N1" s="39"/>
      <c r="O1" s="39"/>
      <c r="P1"/>
      <c r="Q1"/>
      <c r="R1"/>
      <c r="S1"/>
      <c r="T1"/>
      <c r="U1"/>
      <c r="V1"/>
      <c r="W1"/>
      <c r="X1"/>
      <c r="Y1"/>
      <c r="Z1"/>
      <c r="IN1"/>
      <c r="IO1"/>
      <c r="IP1"/>
      <c r="IQ1"/>
      <c r="IR1"/>
      <c r="IS1"/>
      <c r="IT1"/>
      <c r="IU1"/>
      <c r="IV1"/>
    </row>
    <row r="2" spans="1:256" s="2" customFormat="1" ht="18.75" customHeight="1">
      <c r="A2" s="37"/>
      <c r="B2" s="40" t="s">
        <v>389</v>
      </c>
      <c r="C2" s="41"/>
      <c r="D2" s="188">
        <f>KrycíList!D6</f>
        <v>0</v>
      </c>
      <c r="E2" s="188"/>
      <c r="F2" s="188"/>
      <c r="G2" s="42" t="str">
        <f>KrycíList!C4</f>
        <v>oprava bytu č.3 nám.Hrdinů 5 Krnov</v>
      </c>
      <c r="H2" s="43"/>
      <c r="I2" s="43"/>
      <c r="J2" s="43"/>
      <c r="K2" s="43"/>
      <c r="L2" s="44"/>
      <c r="M2" s="44"/>
      <c r="N2" s="44"/>
      <c r="O2" s="44" t="s">
        <v>1</v>
      </c>
      <c r="P2"/>
      <c r="Q2"/>
      <c r="R2"/>
      <c r="S2"/>
      <c r="T2"/>
      <c r="U2"/>
      <c r="V2"/>
      <c r="W2"/>
      <c r="X2"/>
      <c r="Y2"/>
      <c r="Z2"/>
      <c r="IN2"/>
      <c r="IO2"/>
      <c r="IP2"/>
      <c r="IQ2"/>
      <c r="IR2"/>
      <c r="IS2"/>
      <c r="IT2"/>
      <c r="IU2"/>
      <c r="IV2"/>
    </row>
    <row r="3" spans="1:256" s="2" customFormat="1" ht="14.25" customHeight="1">
      <c r="A3" s="37"/>
      <c r="B3" s="3"/>
      <c r="C3" s="3"/>
      <c r="D3" s="189">
        <f>KrycíList!C5</f>
        <v>0</v>
      </c>
      <c r="E3" s="189"/>
      <c r="F3" s="189"/>
      <c r="G3" s="45">
        <f>KrycíList!F5</f>
        <v>0</v>
      </c>
      <c r="H3" s="46">
        <f>KrycíList!D5</f>
        <v>0</v>
      </c>
      <c r="I3" s="46"/>
      <c r="J3" s="41"/>
      <c r="K3" s="47"/>
      <c r="L3" s="48"/>
      <c r="M3" s="48"/>
      <c r="N3" s="48"/>
      <c r="O3" s="49" t="s">
        <v>1</v>
      </c>
      <c r="P3"/>
      <c r="Q3"/>
      <c r="R3"/>
      <c r="S3"/>
      <c r="T3"/>
      <c r="U3"/>
      <c r="V3"/>
      <c r="W3"/>
      <c r="X3"/>
      <c r="Y3"/>
      <c r="Z3"/>
      <c r="IN3"/>
      <c r="IO3"/>
      <c r="IP3"/>
      <c r="IQ3"/>
      <c r="IR3"/>
      <c r="IS3"/>
      <c r="IT3"/>
      <c r="IU3"/>
      <c r="IV3"/>
    </row>
    <row r="4" spans="1:256" s="2" customFormat="1" ht="11.25" customHeight="1">
      <c r="A4" s="37"/>
      <c r="B4" s="50"/>
      <c r="C4" s="50"/>
      <c r="D4" s="51"/>
      <c r="E4" s="51"/>
      <c r="F4" s="51"/>
      <c r="G4" s="52">
        <f>KrycíList!H4</f>
        <v>0</v>
      </c>
      <c r="H4" s="51"/>
      <c r="I4" s="51"/>
      <c r="J4" s="53"/>
      <c r="K4" s="54"/>
      <c r="L4" s="55"/>
      <c r="M4" s="55"/>
      <c r="N4" s="55"/>
      <c r="O4" s="37" t="s">
        <v>1</v>
      </c>
      <c r="P4"/>
      <c r="Q4"/>
      <c r="R4"/>
      <c r="S4"/>
      <c r="T4"/>
      <c r="U4"/>
      <c r="V4"/>
      <c r="W4"/>
      <c r="X4"/>
      <c r="Y4"/>
      <c r="Z4"/>
      <c r="IN4"/>
      <c r="IO4"/>
      <c r="IP4"/>
      <c r="IQ4"/>
      <c r="IR4"/>
      <c r="IS4"/>
      <c r="IT4"/>
      <c r="IU4"/>
      <c r="IV4"/>
    </row>
    <row r="5" spans="1:245" s="61" customFormat="1" ht="21.75" customHeight="1">
      <c r="A5" s="37"/>
      <c r="B5" s="56" t="s">
        <v>120</v>
      </c>
      <c r="C5" s="56" t="s">
        <v>100</v>
      </c>
      <c r="D5" s="57" t="s">
        <v>76</v>
      </c>
      <c r="E5" s="56" t="s">
        <v>14</v>
      </c>
      <c r="F5" s="56" t="s">
        <v>469</v>
      </c>
      <c r="G5" s="56" t="s">
        <v>477</v>
      </c>
      <c r="H5" s="56" t="s">
        <v>117</v>
      </c>
      <c r="I5" s="56" t="s">
        <v>143</v>
      </c>
      <c r="J5" s="56" t="s">
        <v>424</v>
      </c>
      <c r="K5" s="58" t="s">
        <v>65</v>
      </c>
      <c r="L5" s="59" t="s">
        <v>452</v>
      </c>
      <c r="M5" s="59" t="s">
        <v>118</v>
      </c>
      <c r="N5" s="59" t="s">
        <v>119</v>
      </c>
      <c r="O5" s="60" t="s">
        <v>1</v>
      </c>
      <c r="IB5"/>
      <c r="IC5"/>
      <c r="ID5"/>
      <c r="IE5"/>
      <c r="IF5"/>
      <c r="IG5"/>
      <c r="IH5"/>
      <c r="II5"/>
      <c r="IJ5"/>
      <c r="IK5"/>
    </row>
    <row r="6" spans="1:15" ht="15" customHeight="1">
      <c r="A6" s="37"/>
      <c r="B6" s="62"/>
      <c r="C6" s="63"/>
      <c r="D6" s="64"/>
      <c r="E6" s="63"/>
      <c r="F6" s="65"/>
      <c r="G6" s="66"/>
      <c r="H6" s="67">
        <f aca="true" t="shared" si="0" ref="H6:N6">SUMIF($D8:$D41,"B",H8:H41)</f>
        <v>0</v>
      </c>
      <c r="I6" s="67">
        <f t="shared" si="0"/>
        <v>67437.80200000001</v>
      </c>
      <c r="J6" s="67">
        <f t="shared" si="0"/>
        <v>407307.2722159981</v>
      </c>
      <c r="K6" s="67">
        <f t="shared" si="0"/>
        <v>0</v>
      </c>
      <c r="L6" s="67">
        <f t="shared" si="0"/>
        <v>3797.9605937279844</v>
      </c>
      <c r="M6" s="68">
        <f t="shared" si="0"/>
        <v>9.520301454720233</v>
      </c>
      <c r="N6" s="68">
        <f t="shared" si="0"/>
        <v>8.211243999999999</v>
      </c>
      <c r="O6" s="37" t="s">
        <v>1</v>
      </c>
    </row>
    <row r="7" spans="1:15" ht="7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5" customHeight="1">
      <c r="A8" s="37"/>
      <c r="B8" s="69" t="s">
        <v>24</v>
      </c>
      <c r="C8" s="70"/>
      <c r="D8" s="69" t="s">
        <v>4</v>
      </c>
      <c r="E8" s="70"/>
      <c r="F8" s="71"/>
      <c r="G8" s="72" t="s">
        <v>463</v>
      </c>
      <c r="H8" s="73"/>
      <c r="I8" s="74">
        <v>67437.80200000001</v>
      </c>
      <c r="J8" s="74">
        <v>407307.2722159981</v>
      </c>
      <c r="K8" s="74"/>
      <c r="L8" s="74">
        <v>3797.9605937279844</v>
      </c>
      <c r="M8" s="68">
        <v>9.520301454720233</v>
      </c>
      <c r="N8" s="68">
        <v>8.211243999999999</v>
      </c>
      <c r="O8" s="37"/>
    </row>
    <row r="9" spans="1:15" ht="13.5" customHeight="1">
      <c r="A9" s="37"/>
      <c r="B9" s="37"/>
      <c r="C9" s="75" t="s">
        <v>25</v>
      </c>
      <c r="D9" s="76" t="s">
        <v>6</v>
      </c>
      <c r="E9" s="77"/>
      <c r="F9" s="77" t="s">
        <v>64</v>
      </c>
      <c r="G9" s="78" t="s">
        <v>528</v>
      </c>
      <c r="H9" s="79"/>
      <c r="I9" s="80"/>
      <c r="J9" s="80">
        <v>1840.04</v>
      </c>
      <c r="K9" s="80"/>
      <c r="L9" s="80"/>
      <c r="M9" s="81">
        <v>0.3946404640000023</v>
      </c>
      <c r="N9" s="81"/>
      <c r="O9" s="37"/>
    </row>
    <row r="10" spans="2:15" ht="13.5" customHeight="1">
      <c r="B10" s="37"/>
      <c r="C10" s="75" t="s">
        <v>26</v>
      </c>
      <c r="D10" s="76" t="s">
        <v>6</v>
      </c>
      <c r="E10" s="77"/>
      <c r="F10" s="77" t="s">
        <v>64</v>
      </c>
      <c r="G10" s="78" t="s">
        <v>442</v>
      </c>
      <c r="H10" s="79"/>
      <c r="I10" s="80"/>
      <c r="J10" s="80">
        <v>2546.59</v>
      </c>
      <c r="K10" s="80"/>
      <c r="L10" s="80"/>
      <c r="M10" s="81">
        <v>0.6112846279998861</v>
      </c>
      <c r="N10" s="81"/>
      <c r="O10" s="37"/>
    </row>
    <row r="11" spans="2:15" ht="13.5" customHeight="1">
      <c r="B11" s="37"/>
      <c r="C11" s="75" t="s">
        <v>27</v>
      </c>
      <c r="D11" s="76" t="s">
        <v>6</v>
      </c>
      <c r="E11" s="77"/>
      <c r="F11" s="77" t="s">
        <v>64</v>
      </c>
      <c r="G11" s="78" t="s">
        <v>126</v>
      </c>
      <c r="H11" s="79"/>
      <c r="I11" s="80"/>
      <c r="J11" s="80">
        <v>157.4</v>
      </c>
      <c r="K11" s="80"/>
      <c r="L11" s="80"/>
      <c r="M11" s="81">
        <v>0.04556</v>
      </c>
      <c r="N11" s="81"/>
      <c r="O11" s="37"/>
    </row>
    <row r="12" spans="2:15" ht="13.5" customHeight="1">
      <c r="B12" s="37"/>
      <c r="C12" s="75" t="s">
        <v>28</v>
      </c>
      <c r="D12" s="76" t="s">
        <v>6</v>
      </c>
      <c r="E12" s="77"/>
      <c r="F12" s="77" t="s">
        <v>64</v>
      </c>
      <c r="G12" s="78" t="s">
        <v>480</v>
      </c>
      <c r="H12" s="79"/>
      <c r="I12" s="80"/>
      <c r="J12" s="80">
        <v>34013.579600000005</v>
      </c>
      <c r="K12" s="80"/>
      <c r="L12" s="80"/>
      <c r="M12" s="81">
        <v>3.9284601752005153</v>
      </c>
      <c r="N12" s="81"/>
      <c r="O12" s="37"/>
    </row>
    <row r="13" spans="2:15" ht="13.5" customHeight="1">
      <c r="B13" s="37"/>
      <c r="C13" s="75" t="s">
        <v>29</v>
      </c>
      <c r="D13" s="76" t="s">
        <v>6</v>
      </c>
      <c r="E13" s="77"/>
      <c r="F13" s="77" t="s">
        <v>64</v>
      </c>
      <c r="G13" s="78" t="s">
        <v>503</v>
      </c>
      <c r="H13" s="79"/>
      <c r="I13" s="80"/>
      <c r="J13" s="80">
        <v>3636</v>
      </c>
      <c r="K13" s="80"/>
      <c r="L13" s="80"/>
      <c r="M13" s="81">
        <v>0.609428500499571</v>
      </c>
      <c r="N13" s="81"/>
      <c r="O13" s="37"/>
    </row>
    <row r="14" spans="2:15" ht="13.5" customHeight="1">
      <c r="B14" s="37"/>
      <c r="C14" s="75" t="s">
        <v>30</v>
      </c>
      <c r="D14" s="76" t="s">
        <v>6</v>
      </c>
      <c r="E14" s="77"/>
      <c r="F14" s="77" t="s">
        <v>64</v>
      </c>
      <c r="G14" s="78" t="s">
        <v>438</v>
      </c>
      <c r="H14" s="79"/>
      <c r="I14" s="80">
        <v>1688</v>
      </c>
      <c r="J14" s="80">
        <v>888</v>
      </c>
      <c r="K14" s="80"/>
      <c r="L14" s="80"/>
      <c r="M14" s="81">
        <v>0.12859809600004438</v>
      </c>
      <c r="N14" s="81"/>
      <c r="O14" s="37"/>
    </row>
    <row r="15" spans="2:15" ht="13.5" customHeight="1">
      <c r="B15" s="37"/>
      <c r="C15" s="75" t="s">
        <v>31</v>
      </c>
      <c r="D15" s="76" t="s">
        <v>6</v>
      </c>
      <c r="E15" s="77"/>
      <c r="F15" s="77" t="s">
        <v>64</v>
      </c>
      <c r="G15" s="78" t="s">
        <v>487</v>
      </c>
      <c r="H15" s="79"/>
      <c r="I15" s="80"/>
      <c r="J15" s="80">
        <v>5557.5</v>
      </c>
      <c r="K15" s="80"/>
      <c r="L15" s="80"/>
      <c r="M15" s="81">
        <v>0.17205824999997352</v>
      </c>
      <c r="N15" s="81"/>
      <c r="O15" s="37"/>
    </row>
    <row r="16" spans="2:15" ht="13.5" customHeight="1">
      <c r="B16" s="37"/>
      <c r="C16" s="75" t="s">
        <v>32</v>
      </c>
      <c r="D16" s="76" t="s">
        <v>6</v>
      </c>
      <c r="E16" s="77"/>
      <c r="F16" s="77" t="s">
        <v>64</v>
      </c>
      <c r="G16" s="78" t="s">
        <v>504</v>
      </c>
      <c r="H16" s="79"/>
      <c r="I16" s="80">
        <v>311</v>
      </c>
      <c r="J16" s="80">
        <v>4711.098</v>
      </c>
      <c r="K16" s="80"/>
      <c r="L16" s="80"/>
      <c r="M16" s="81">
        <v>0.012865561999994807</v>
      </c>
      <c r="N16" s="81"/>
      <c r="O16" s="37"/>
    </row>
    <row r="17" spans="2:15" ht="13.5" customHeight="1">
      <c r="B17" s="37"/>
      <c r="C17" s="75" t="s">
        <v>33</v>
      </c>
      <c r="D17" s="76" t="s">
        <v>6</v>
      </c>
      <c r="E17" s="77"/>
      <c r="F17" s="77" t="s">
        <v>64</v>
      </c>
      <c r="G17" s="78" t="s">
        <v>505</v>
      </c>
      <c r="H17" s="79"/>
      <c r="I17" s="80"/>
      <c r="J17" s="80">
        <v>27502.519329599985</v>
      </c>
      <c r="K17" s="80"/>
      <c r="L17" s="80"/>
      <c r="M17" s="81">
        <v>0.0297925161600096</v>
      </c>
      <c r="N17" s="81">
        <v>4.1547600000000005</v>
      </c>
      <c r="O17" s="37"/>
    </row>
    <row r="18" spans="2:15" ht="13.5" customHeight="1">
      <c r="B18" s="37"/>
      <c r="C18" s="75" t="s">
        <v>34</v>
      </c>
      <c r="D18" s="76" t="s">
        <v>6</v>
      </c>
      <c r="E18" s="77"/>
      <c r="F18" s="77" t="s">
        <v>64</v>
      </c>
      <c r="G18" s="78" t="s">
        <v>511</v>
      </c>
      <c r="H18" s="79"/>
      <c r="I18" s="80"/>
      <c r="J18" s="80">
        <v>15619.90577</v>
      </c>
      <c r="K18" s="80"/>
      <c r="L18" s="80"/>
      <c r="M18" s="81">
        <v>0.052253711999986935</v>
      </c>
      <c r="N18" s="81">
        <v>3.4877040000000004</v>
      </c>
      <c r="O18" s="37"/>
    </row>
    <row r="19" spans="2:15" ht="13.5" customHeight="1">
      <c r="B19" s="37"/>
      <c r="C19" s="75" t="s">
        <v>35</v>
      </c>
      <c r="D19" s="76" t="s">
        <v>6</v>
      </c>
      <c r="E19" s="77"/>
      <c r="F19" s="77" t="s">
        <v>64</v>
      </c>
      <c r="G19" s="78" t="s">
        <v>422</v>
      </c>
      <c r="H19" s="79"/>
      <c r="I19" s="80"/>
      <c r="J19" s="80">
        <v>6711.812525577764</v>
      </c>
      <c r="K19" s="80"/>
      <c r="L19" s="80"/>
      <c r="M19" s="81"/>
      <c r="N19" s="81"/>
      <c r="O19" s="37"/>
    </row>
    <row r="20" spans="2:15" ht="13.5" customHeight="1">
      <c r="B20" s="37"/>
      <c r="C20" s="75" t="s">
        <v>43</v>
      </c>
      <c r="D20" s="76" t="s">
        <v>6</v>
      </c>
      <c r="E20" s="77"/>
      <c r="F20" s="77" t="s">
        <v>69</v>
      </c>
      <c r="G20" s="78" t="s">
        <v>465</v>
      </c>
      <c r="H20" s="79"/>
      <c r="I20" s="80"/>
      <c r="J20" s="80">
        <v>3985.7492039039985</v>
      </c>
      <c r="K20" s="80"/>
      <c r="L20" s="80"/>
      <c r="M20" s="81">
        <v>0.04252550399999808</v>
      </c>
      <c r="N20" s="81"/>
      <c r="O20" s="37"/>
    </row>
    <row r="21" spans="2:15" ht="13.5" customHeight="1">
      <c r="B21" s="37"/>
      <c r="C21" s="75" t="s">
        <v>44</v>
      </c>
      <c r="D21" s="76" t="s">
        <v>6</v>
      </c>
      <c r="E21" s="77"/>
      <c r="F21" s="77" t="s">
        <v>69</v>
      </c>
      <c r="G21" s="78" t="s">
        <v>466</v>
      </c>
      <c r="H21" s="79"/>
      <c r="I21" s="80"/>
      <c r="J21" s="80">
        <v>5783.866509868418</v>
      </c>
      <c r="K21" s="80"/>
      <c r="L21" s="80"/>
      <c r="M21" s="81">
        <v>0.18277418120003616</v>
      </c>
      <c r="N21" s="81"/>
      <c r="O21" s="37"/>
    </row>
    <row r="22" spans="2:15" ht="13.5" customHeight="1">
      <c r="B22" s="37"/>
      <c r="C22" s="75" t="s">
        <v>45</v>
      </c>
      <c r="D22" s="76" t="s">
        <v>6</v>
      </c>
      <c r="E22" s="77"/>
      <c r="F22" s="77" t="s">
        <v>69</v>
      </c>
      <c r="G22" s="78" t="s">
        <v>449</v>
      </c>
      <c r="H22" s="79"/>
      <c r="I22" s="80"/>
      <c r="J22" s="80">
        <v>15884.439721453977</v>
      </c>
      <c r="K22" s="80"/>
      <c r="L22" s="80"/>
      <c r="M22" s="81">
        <v>0.17315611799994848</v>
      </c>
      <c r="N22" s="81"/>
      <c r="O22" s="37"/>
    </row>
    <row r="23" spans="2:15" ht="13.5" customHeight="1">
      <c r="B23" s="37"/>
      <c r="C23" s="75" t="s">
        <v>46</v>
      </c>
      <c r="D23" s="76" t="s">
        <v>6</v>
      </c>
      <c r="E23" s="77"/>
      <c r="F23" s="77" t="s">
        <v>69</v>
      </c>
      <c r="G23" s="78" t="s">
        <v>517</v>
      </c>
      <c r="H23" s="79"/>
      <c r="I23" s="80"/>
      <c r="J23" s="80">
        <v>5474</v>
      </c>
      <c r="K23" s="80"/>
      <c r="L23" s="80"/>
      <c r="M23" s="81">
        <v>0.009289877400000104</v>
      </c>
      <c r="N23" s="81"/>
      <c r="O23" s="37"/>
    </row>
    <row r="24" spans="2:15" ht="13.5" customHeight="1">
      <c r="B24" s="37"/>
      <c r="C24" s="75" t="s">
        <v>47</v>
      </c>
      <c r="D24" s="76" t="s">
        <v>6</v>
      </c>
      <c r="E24" s="77"/>
      <c r="F24" s="77" t="s">
        <v>69</v>
      </c>
      <c r="G24" s="78" t="s">
        <v>437</v>
      </c>
      <c r="H24" s="79"/>
      <c r="I24" s="80"/>
      <c r="J24" s="80">
        <v>27370.88376</v>
      </c>
      <c r="K24" s="80"/>
      <c r="L24" s="80"/>
      <c r="M24" s="81">
        <v>0.08789999999999998</v>
      </c>
      <c r="N24" s="81">
        <v>0.07673</v>
      </c>
      <c r="O24" s="37"/>
    </row>
    <row r="25" spans="2:15" ht="13.5" customHeight="1">
      <c r="B25" s="37"/>
      <c r="C25" s="75" t="s">
        <v>48</v>
      </c>
      <c r="D25" s="76" t="s">
        <v>6</v>
      </c>
      <c r="E25" s="77"/>
      <c r="F25" s="77" t="s">
        <v>69</v>
      </c>
      <c r="G25" s="78" t="s">
        <v>146</v>
      </c>
      <c r="H25" s="79"/>
      <c r="I25" s="80"/>
      <c r="J25" s="80">
        <v>76619.97896</v>
      </c>
      <c r="K25" s="80"/>
      <c r="L25" s="80"/>
      <c r="M25" s="81">
        <v>0.7043943700000004</v>
      </c>
      <c r="N25" s="81">
        <v>0.4665</v>
      </c>
      <c r="O25" s="37"/>
    </row>
    <row r="26" spans="2:15" ht="13.5" customHeight="1">
      <c r="B26" s="37"/>
      <c r="C26" s="75" t="s">
        <v>49</v>
      </c>
      <c r="D26" s="76" t="s">
        <v>6</v>
      </c>
      <c r="E26" s="77"/>
      <c r="F26" s="77" t="s">
        <v>64</v>
      </c>
      <c r="G26" s="78" t="s">
        <v>147</v>
      </c>
      <c r="H26" s="79"/>
      <c r="I26" s="80"/>
      <c r="J26" s="80">
        <v>30131.361259999998</v>
      </c>
      <c r="K26" s="80"/>
      <c r="L26" s="80"/>
      <c r="M26" s="81">
        <v>0.0692949000000013</v>
      </c>
      <c r="N26" s="81">
        <v>0.00465</v>
      </c>
      <c r="O26" s="37"/>
    </row>
    <row r="27" spans="2:15" ht="13.5" customHeight="1">
      <c r="B27" s="37"/>
      <c r="C27" s="75" t="s">
        <v>50</v>
      </c>
      <c r="D27" s="76" t="s">
        <v>6</v>
      </c>
      <c r="E27" s="77"/>
      <c r="F27" s="77" t="s">
        <v>64</v>
      </c>
      <c r="G27" s="78" t="s">
        <v>183</v>
      </c>
      <c r="H27" s="79"/>
      <c r="I27" s="80"/>
      <c r="J27" s="80">
        <v>5232.6104</v>
      </c>
      <c r="K27" s="80"/>
      <c r="L27" s="80"/>
      <c r="M27" s="81">
        <v>0.005058823600000588</v>
      </c>
      <c r="N27" s="81"/>
      <c r="O27" s="37"/>
    </row>
    <row r="28" spans="2:15" ht="13.5" customHeight="1">
      <c r="B28" s="37"/>
      <c r="C28" s="75" t="s">
        <v>51</v>
      </c>
      <c r="D28" s="76" t="s">
        <v>6</v>
      </c>
      <c r="E28" s="77"/>
      <c r="F28" s="77" t="s">
        <v>64</v>
      </c>
      <c r="G28" s="78" t="s">
        <v>497</v>
      </c>
      <c r="H28" s="79"/>
      <c r="I28" s="80">
        <v>2520</v>
      </c>
      <c r="J28" s="80">
        <v>23992.8666</v>
      </c>
      <c r="K28" s="80"/>
      <c r="L28" s="80"/>
      <c r="M28" s="81">
        <v>0.16382000000000002</v>
      </c>
      <c r="N28" s="81"/>
      <c r="O28" s="37"/>
    </row>
    <row r="29" spans="2:15" ht="13.5" customHeight="1">
      <c r="B29" s="37"/>
      <c r="C29" s="75" t="s">
        <v>52</v>
      </c>
      <c r="D29" s="76" t="s">
        <v>6</v>
      </c>
      <c r="E29" s="77"/>
      <c r="F29" s="77" t="s">
        <v>69</v>
      </c>
      <c r="G29" s="78" t="s">
        <v>468</v>
      </c>
      <c r="H29" s="79"/>
      <c r="I29" s="80"/>
      <c r="J29" s="80">
        <v>7352.256533895983</v>
      </c>
      <c r="K29" s="80"/>
      <c r="L29" s="80"/>
      <c r="M29" s="81">
        <v>0.20422178159998639</v>
      </c>
      <c r="N29" s="81"/>
      <c r="O29" s="37"/>
    </row>
    <row r="30" spans="2:15" ht="13.5" customHeight="1">
      <c r="B30" s="37"/>
      <c r="C30" s="75" t="s">
        <v>53</v>
      </c>
      <c r="D30" s="76" t="s">
        <v>6</v>
      </c>
      <c r="E30" s="77"/>
      <c r="F30" s="77" t="s">
        <v>64</v>
      </c>
      <c r="G30" s="78" t="s">
        <v>433</v>
      </c>
      <c r="H30" s="79"/>
      <c r="I30" s="80"/>
      <c r="J30" s="80">
        <v>47922.2871290179</v>
      </c>
      <c r="K30" s="80"/>
      <c r="L30" s="80"/>
      <c r="M30" s="81">
        <v>1.257626835360259</v>
      </c>
      <c r="N30" s="81"/>
      <c r="O30" s="37"/>
    </row>
    <row r="31" spans="2:15" ht="13.5" customHeight="1">
      <c r="B31" s="37"/>
      <c r="C31" s="75" t="s">
        <v>54</v>
      </c>
      <c r="D31" s="76" t="s">
        <v>6</v>
      </c>
      <c r="E31" s="77"/>
      <c r="F31" s="77" t="s">
        <v>69</v>
      </c>
      <c r="G31" s="78" t="s">
        <v>474</v>
      </c>
      <c r="H31" s="79"/>
      <c r="I31" s="80">
        <v>28964</v>
      </c>
      <c r="J31" s="80">
        <v>2224.6512</v>
      </c>
      <c r="K31" s="80"/>
      <c r="L31" s="80"/>
      <c r="M31" s="81">
        <v>0.0384</v>
      </c>
      <c r="N31" s="81"/>
      <c r="O31" s="37"/>
    </row>
    <row r="32" spans="2:15" ht="13.5" customHeight="1">
      <c r="B32" s="37"/>
      <c r="C32" s="75" t="s">
        <v>55</v>
      </c>
      <c r="D32" s="76" t="s">
        <v>6</v>
      </c>
      <c r="E32" s="77"/>
      <c r="F32" s="77" t="s">
        <v>69</v>
      </c>
      <c r="G32" s="78" t="s">
        <v>462</v>
      </c>
      <c r="H32" s="79"/>
      <c r="I32" s="80">
        <v>1144.44</v>
      </c>
      <c r="J32" s="80">
        <v>1816.5658880000008</v>
      </c>
      <c r="K32" s="80"/>
      <c r="L32" s="80"/>
      <c r="M32" s="81">
        <v>0.08875200000000097</v>
      </c>
      <c r="N32" s="81"/>
      <c r="O32" s="37"/>
    </row>
    <row r="33" spans="2:15" ht="13.5" customHeight="1">
      <c r="B33" s="37"/>
      <c r="C33" s="75" t="s">
        <v>56</v>
      </c>
      <c r="D33" s="76" t="s">
        <v>6</v>
      </c>
      <c r="E33" s="77"/>
      <c r="F33" s="77" t="s">
        <v>69</v>
      </c>
      <c r="G33" s="78" t="s">
        <v>502</v>
      </c>
      <c r="H33" s="79"/>
      <c r="I33" s="80">
        <v>885.8</v>
      </c>
      <c r="J33" s="80">
        <v>1581.8901729999998</v>
      </c>
      <c r="K33" s="80"/>
      <c r="L33" s="80"/>
      <c r="M33" s="81">
        <v>0.005813160000000774</v>
      </c>
      <c r="N33" s="81">
        <v>0.0209</v>
      </c>
      <c r="O33" s="37"/>
    </row>
    <row r="34" spans="2:15" ht="13.5" customHeight="1">
      <c r="B34" s="37"/>
      <c r="C34" s="75" t="s">
        <v>57</v>
      </c>
      <c r="D34" s="76" t="s">
        <v>6</v>
      </c>
      <c r="E34" s="77"/>
      <c r="F34" s="77" t="s">
        <v>69</v>
      </c>
      <c r="G34" s="78" t="s">
        <v>461</v>
      </c>
      <c r="H34" s="79"/>
      <c r="I34" s="80">
        <v>9808.732</v>
      </c>
      <c r="J34" s="80">
        <v>8949.55323968</v>
      </c>
      <c r="K34" s="80"/>
      <c r="L34" s="80"/>
      <c r="M34" s="81">
        <v>0.06453668240000564</v>
      </c>
      <c r="N34" s="81"/>
      <c r="O34" s="37"/>
    </row>
    <row r="35" spans="2:15" ht="13.5" customHeight="1">
      <c r="B35" s="37"/>
      <c r="C35" s="75" t="s">
        <v>58</v>
      </c>
      <c r="D35" s="76" t="s">
        <v>6</v>
      </c>
      <c r="E35" s="77"/>
      <c r="F35" s="77" t="s">
        <v>69</v>
      </c>
      <c r="G35" s="78" t="s">
        <v>460</v>
      </c>
      <c r="H35" s="79"/>
      <c r="I35" s="80">
        <v>3920.62</v>
      </c>
      <c r="J35" s="80">
        <v>5688.407112000001</v>
      </c>
      <c r="K35" s="80"/>
      <c r="L35" s="80"/>
      <c r="M35" s="81">
        <v>0.2904500000000029</v>
      </c>
      <c r="N35" s="81"/>
      <c r="O35" s="37"/>
    </row>
    <row r="36" spans="2:15" ht="13.5" customHeight="1">
      <c r="B36" s="37"/>
      <c r="C36" s="75" t="s">
        <v>59</v>
      </c>
      <c r="D36" s="76" t="s">
        <v>6</v>
      </c>
      <c r="E36" s="77"/>
      <c r="F36" s="77" t="s">
        <v>69</v>
      </c>
      <c r="G36" s="78" t="s">
        <v>123</v>
      </c>
      <c r="H36" s="79"/>
      <c r="I36" s="80"/>
      <c r="J36" s="80">
        <v>7560.834999999999</v>
      </c>
      <c r="K36" s="80"/>
      <c r="L36" s="80"/>
      <c r="M36" s="81">
        <v>0.01205980680000369</v>
      </c>
      <c r="N36" s="81"/>
      <c r="O36" s="37"/>
    </row>
    <row r="37" spans="2:15" ht="13.5" customHeight="1">
      <c r="B37" s="37"/>
      <c r="C37" s="75" t="s">
        <v>60</v>
      </c>
      <c r="D37" s="76" t="s">
        <v>6</v>
      </c>
      <c r="E37" s="77"/>
      <c r="F37" s="77" t="s">
        <v>69</v>
      </c>
      <c r="G37" s="78" t="s">
        <v>103</v>
      </c>
      <c r="H37" s="79"/>
      <c r="I37" s="80"/>
      <c r="J37" s="80">
        <v>6429.024299999999</v>
      </c>
      <c r="K37" s="80"/>
      <c r="L37" s="80"/>
      <c r="M37" s="81">
        <v>0.07772551050000494</v>
      </c>
      <c r="N37" s="81"/>
      <c r="O37" s="37"/>
    </row>
    <row r="38" spans="2:15" ht="13.5" customHeight="1">
      <c r="B38" s="37"/>
      <c r="C38" s="75" t="s">
        <v>61</v>
      </c>
      <c r="D38" s="76" t="s">
        <v>6</v>
      </c>
      <c r="E38" s="77"/>
      <c r="F38" s="77" t="s">
        <v>67</v>
      </c>
      <c r="G38" s="78" t="s">
        <v>441</v>
      </c>
      <c r="H38" s="79"/>
      <c r="I38" s="80">
        <v>17133.21</v>
      </c>
      <c r="J38" s="80">
        <v>18368.6</v>
      </c>
      <c r="K38" s="80"/>
      <c r="L38" s="80"/>
      <c r="M38" s="81">
        <v>0.05</v>
      </c>
      <c r="N38" s="81"/>
      <c r="O38" s="37"/>
    </row>
    <row r="39" spans="2:15" ht="13.5" customHeight="1">
      <c r="B39" s="37"/>
      <c r="C39" s="75" t="s">
        <v>62</v>
      </c>
      <c r="D39" s="76" t="s">
        <v>6</v>
      </c>
      <c r="E39" s="77"/>
      <c r="F39" s="77" t="s">
        <v>67</v>
      </c>
      <c r="G39" s="78" t="s">
        <v>450</v>
      </c>
      <c r="H39" s="79"/>
      <c r="I39" s="80">
        <v>1062</v>
      </c>
      <c r="J39" s="80">
        <v>1753</v>
      </c>
      <c r="K39" s="80"/>
      <c r="L39" s="80"/>
      <c r="M39" s="81">
        <v>0.007560000000000219</v>
      </c>
      <c r="N39" s="81"/>
      <c r="O39" s="37"/>
    </row>
    <row r="40" spans="2:15" ht="13.5" customHeight="1">
      <c r="B40" s="37"/>
      <c r="C40" s="75" t="s">
        <v>63</v>
      </c>
      <c r="D40" s="76" t="s">
        <v>6</v>
      </c>
      <c r="E40" s="77"/>
      <c r="F40" s="77" t="s">
        <v>78</v>
      </c>
      <c r="G40" s="78" t="s">
        <v>454</v>
      </c>
      <c r="H40" s="79"/>
      <c r="I40" s="80"/>
      <c r="J40" s="80"/>
      <c r="K40" s="80"/>
      <c r="L40" s="80">
        <v>3797.9605937279844</v>
      </c>
      <c r="M40" s="81"/>
      <c r="N40" s="81"/>
      <c r="O40" s="37"/>
    </row>
    <row r="41" spans="1:15" ht="7.5" customHeight="1">
      <c r="A41" s="37" t="s">
        <v>1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</sheetData>
  <mergeCells count="2">
    <mergeCell ref="D2:F2"/>
    <mergeCell ref="D3:F3"/>
  </mergeCells>
  <printOptions/>
  <pageMargins left="0.7875" right="0.7875" top="0.6590277777777778" bottom="0.4618055555555556" header="0.39375" footer="0.19652777777777777"/>
  <pageSetup horizontalDpi="300" verticalDpi="300" orientation="portrait" paperSize="9" scale="65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448"/>
  <sheetViews>
    <sheetView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2" sqref="B2"/>
    </sheetView>
  </sheetViews>
  <sheetFormatPr defaultColWidth="9.140625" defaultRowHeight="12.75" outlineLevelRow="3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82" customWidth="1"/>
    <col min="10" max="10" width="11.7109375" style="2" customWidth="1"/>
    <col min="11" max="11" width="15.421875" style="2" customWidth="1"/>
    <col min="12" max="15" width="0" style="83" hidden="1" customWidth="1"/>
    <col min="16" max="16" width="0" style="84" hidden="1" customWidth="1"/>
    <col min="17" max="19" width="0" style="2" hidden="1" customWidth="1"/>
    <col min="20" max="21" width="0" style="85" hidden="1" customWidth="1"/>
    <col min="22" max="22" width="1.57421875" style="2" customWidth="1"/>
    <col min="23" max="243" width="11.57421875" style="2" customWidth="1"/>
    <col min="244" max="254" width="11.57421875" style="0" customWidth="1"/>
    <col min="255" max="16384" width="12.57421875" style="0" customWidth="1"/>
  </cols>
  <sheetData>
    <row r="1" spans="1:253" s="36" customFormat="1" ht="12.75" customHeight="1" hidden="1">
      <c r="A1" s="86" t="s">
        <v>73</v>
      </c>
      <c r="B1" s="87" t="s">
        <v>120</v>
      </c>
      <c r="C1" s="87" t="s">
        <v>100</v>
      </c>
      <c r="D1" s="87" t="s">
        <v>76</v>
      </c>
      <c r="E1" s="87" t="s">
        <v>390</v>
      </c>
      <c r="F1" s="87" t="s">
        <v>469</v>
      </c>
      <c r="G1" s="87" t="s">
        <v>99</v>
      </c>
      <c r="H1" s="87" t="s">
        <v>496</v>
      </c>
      <c r="I1" s="87" t="s">
        <v>19</v>
      </c>
      <c r="J1" s="87" t="s">
        <v>470</v>
      </c>
      <c r="K1" s="87" t="s">
        <v>417</v>
      </c>
      <c r="L1" s="88" t="s">
        <v>143</v>
      </c>
      <c r="M1" s="88" t="s">
        <v>424</v>
      </c>
      <c r="N1" s="88" t="s">
        <v>65</v>
      </c>
      <c r="O1" s="88" t="s">
        <v>452</v>
      </c>
      <c r="P1" s="89" t="s">
        <v>445</v>
      </c>
      <c r="Q1" s="87" t="s">
        <v>446</v>
      </c>
      <c r="R1" s="87" t="s">
        <v>418</v>
      </c>
      <c r="S1" s="87" t="s">
        <v>77</v>
      </c>
      <c r="T1" s="87" t="s">
        <v>82</v>
      </c>
      <c r="U1" s="87" t="s">
        <v>484</v>
      </c>
      <c r="IJ1"/>
      <c r="IK1"/>
      <c r="IL1"/>
      <c r="IM1"/>
      <c r="IN1"/>
      <c r="IO1"/>
      <c r="IP1"/>
      <c r="IQ1"/>
      <c r="IR1"/>
      <c r="IS1"/>
    </row>
    <row r="2" spans="1:22" ht="29.25" customHeight="1">
      <c r="A2" s="90"/>
      <c r="B2" s="3"/>
      <c r="C2" s="3"/>
      <c r="D2" s="3"/>
      <c r="E2" s="3"/>
      <c r="F2" s="3"/>
      <c r="G2" s="38" t="s">
        <v>524</v>
      </c>
      <c r="H2" s="38"/>
      <c r="I2" s="38"/>
      <c r="J2" s="38"/>
      <c r="K2" s="38"/>
      <c r="L2" s="39"/>
      <c r="M2" s="39"/>
      <c r="N2" s="39"/>
      <c r="O2" s="39"/>
      <c r="P2" s="39"/>
      <c r="Q2" s="39"/>
      <c r="R2" s="39"/>
      <c r="S2" s="39"/>
      <c r="T2" s="91"/>
      <c r="U2" s="91"/>
      <c r="V2" s="3"/>
    </row>
    <row r="3" spans="1:22" ht="18.75" customHeight="1">
      <c r="A3" s="3"/>
      <c r="B3" s="40" t="s">
        <v>389</v>
      </c>
      <c r="C3" s="41"/>
      <c r="D3" s="188">
        <f>KrycíList!D6</f>
        <v>0</v>
      </c>
      <c r="E3" s="188"/>
      <c r="F3" s="188"/>
      <c r="G3" s="190" t="str">
        <f>KrycíList!C4</f>
        <v>oprava bytu č.3 nám.Hrdinů 5 Krnov</v>
      </c>
      <c r="H3" s="190"/>
      <c r="I3" s="190"/>
      <c r="J3" s="190"/>
      <c r="K3" s="190"/>
      <c r="L3" s="44"/>
      <c r="M3" s="44"/>
      <c r="N3" s="44"/>
      <c r="O3" s="37"/>
      <c r="P3" s="37"/>
      <c r="Q3" s="37"/>
      <c r="R3" s="37"/>
      <c r="S3" s="37"/>
      <c r="T3" s="37"/>
      <c r="U3" s="37"/>
      <c r="V3" s="41"/>
    </row>
    <row r="4" spans="1:22" ht="14.25" customHeight="1">
      <c r="A4" s="3"/>
      <c r="B4" s="3"/>
      <c r="C4" s="3"/>
      <c r="D4" s="189">
        <f>KrycíList!C5</f>
        <v>0</v>
      </c>
      <c r="E4" s="189"/>
      <c r="F4" s="189"/>
      <c r="G4" s="45">
        <f>KrycíList!F5</f>
        <v>0</v>
      </c>
      <c r="H4" s="191">
        <f>KrycíList!D5</f>
        <v>0</v>
      </c>
      <c r="I4" s="191"/>
      <c r="J4" s="41"/>
      <c r="K4" s="47"/>
      <c r="L4" s="48"/>
      <c r="M4" s="48"/>
      <c r="N4" s="48"/>
      <c r="O4" s="48"/>
      <c r="P4" s="48"/>
      <c r="Q4" s="48"/>
      <c r="R4" s="48"/>
      <c r="S4" s="48"/>
      <c r="T4" s="92"/>
      <c r="U4" s="92"/>
      <c r="V4" s="3"/>
    </row>
    <row r="5" spans="1:22" ht="11.25" customHeight="1">
      <c r="A5" s="3"/>
      <c r="B5" s="50"/>
      <c r="C5" s="50"/>
      <c r="D5" s="51"/>
      <c r="E5" s="51"/>
      <c r="F5" s="51"/>
      <c r="G5" s="93">
        <f>KrycíList!H4</f>
        <v>0</v>
      </c>
      <c r="H5" s="51"/>
      <c r="I5" s="51"/>
      <c r="J5" s="53"/>
      <c r="K5" s="54"/>
      <c r="L5" s="55"/>
      <c r="M5" s="55"/>
      <c r="N5" s="55"/>
      <c r="O5" s="55"/>
      <c r="P5" s="55"/>
      <c r="Q5" s="55"/>
      <c r="R5" s="55"/>
      <c r="S5" s="55"/>
      <c r="T5" s="55"/>
      <c r="U5" s="55"/>
      <c r="V5" s="3" t="s">
        <v>1</v>
      </c>
    </row>
    <row r="6" spans="1:253" s="61" customFormat="1" ht="21.75" customHeight="1">
      <c r="A6" s="60"/>
      <c r="B6" s="56" t="s">
        <v>120</v>
      </c>
      <c r="C6" s="56" t="s">
        <v>100</v>
      </c>
      <c r="D6" s="57" t="s">
        <v>76</v>
      </c>
      <c r="E6" s="56" t="s">
        <v>14</v>
      </c>
      <c r="F6" s="56" t="s">
        <v>469</v>
      </c>
      <c r="G6" s="56" t="s">
        <v>477</v>
      </c>
      <c r="H6" s="56" t="s">
        <v>476</v>
      </c>
      <c r="I6" s="56" t="s">
        <v>19</v>
      </c>
      <c r="J6" s="56" t="s">
        <v>101</v>
      </c>
      <c r="K6" s="58" t="s">
        <v>416</v>
      </c>
      <c r="L6" s="59" t="s">
        <v>143</v>
      </c>
      <c r="M6" s="59" t="s">
        <v>424</v>
      </c>
      <c r="N6" s="59" t="s">
        <v>65</v>
      </c>
      <c r="O6" s="59" t="s">
        <v>452</v>
      </c>
      <c r="P6" s="59" t="s">
        <v>386</v>
      </c>
      <c r="Q6" s="59" t="s">
        <v>387</v>
      </c>
      <c r="R6" s="59" t="s">
        <v>145</v>
      </c>
      <c r="S6" s="59" t="s">
        <v>144</v>
      </c>
      <c r="T6" s="59" t="s">
        <v>82</v>
      </c>
      <c r="U6" s="59" t="s">
        <v>484</v>
      </c>
      <c r="V6" s="60"/>
      <c r="IJ6"/>
      <c r="IK6"/>
      <c r="IL6"/>
      <c r="IM6"/>
      <c r="IN6"/>
      <c r="IO6"/>
      <c r="IP6"/>
      <c r="IQ6"/>
      <c r="IR6"/>
      <c r="IS6"/>
    </row>
    <row r="7" spans="1:22" ht="14.25" customHeight="1">
      <c r="A7" s="3"/>
      <c r="B7" s="94"/>
      <c r="C7" s="94"/>
      <c r="D7" s="95">
        <f>KrycíList!C8</f>
        <v>0</v>
      </c>
      <c r="E7" s="95"/>
      <c r="F7" s="95"/>
      <c r="G7" s="96"/>
      <c r="H7" s="95"/>
      <c r="I7" s="95"/>
      <c r="J7" s="97"/>
      <c r="K7" s="98">
        <f aca="true" t="shared" si="0" ref="K7:S7">SUMIF($D9:$D450,"B",K9:K450)</f>
        <v>0</v>
      </c>
      <c r="L7" s="99">
        <f t="shared" si="0"/>
        <v>0</v>
      </c>
      <c r="M7" s="99">
        <f t="shared" si="0"/>
        <v>0</v>
      </c>
      <c r="N7" s="99">
        <f t="shared" si="0"/>
        <v>0</v>
      </c>
      <c r="O7" s="99">
        <f t="shared" si="0"/>
        <v>0</v>
      </c>
      <c r="P7" s="100">
        <f t="shared" si="0"/>
        <v>9.520301454720233</v>
      </c>
      <c r="Q7" s="100">
        <f t="shared" si="0"/>
        <v>8.211244</v>
      </c>
      <c r="R7" s="100">
        <f t="shared" si="0"/>
        <v>544.5797435002248</v>
      </c>
      <c r="S7" s="99">
        <f t="shared" si="0"/>
        <v>58874.425477463454</v>
      </c>
      <c r="T7" s="101">
        <f>ROUNDUP(SUMIF($D9:$D450,"B",T9:T450),1)</f>
        <v>0</v>
      </c>
      <c r="U7" s="101">
        <f>ROUNDUP(K7+T7,1)</f>
        <v>0</v>
      </c>
      <c r="V7" s="3"/>
    </row>
    <row r="8" spans="1:22" ht="8.25" customHeight="1">
      <c r="A8" s="3"/>
      <c r="B8" s="3"/>
      <c r="C8" s="3"/>
      <c r="D8" s="3"/>
      <c r="E8" s="3"/>
      <c r="F8" s="3"/>
      <c r="G8" s="3"/>
      <c r="H8" s="3"/>
      <c r="I8" s="102"/>
      <c r="J8" s="3"/>
      <c r="K8" s="3"/>
      <c r="L8" s="39"/>
      <c r="M8" s="39"/>
      <c r="N8" s="39"/>
      <c r="O8" s="39"/>
      <c r="P8" s="39"/>
      <c r="Q8" s="39"/>
      <c r="R8" s="39"/>
      <c r="S8" s="39"/>
      <c r="T8" s="91"/>
      <c r="U8" s="91"/>
      <c r="V8" s="3"/>
    </row>
    <row r="9" spans="1:22" ht="15">
      <c r="A9" s="3"/>
      <c r="B9" s="103" t="s">
        <v>24</v>
      </c>
      <c r="C9" s="70"/>
      <c r="D9" s="69" t="s">
        <v>4</v>
      </c>
      <c r="E9" s="70"/>
      <c r="F9" s="71"/>
      <c r="G9" s="72" t="s">
        <v>463</v>
      </c>
      <c r="H9" s="70"/>
      <c r="I9" s="69"/>
      <c r="J9" s="70"/>
      <c r="K9" s="67">
        <f aca="true" t="shared" si="1" ref="K9:T9">SUMIF($D10:$D448,"O",K10:K448)</f>
        <v>0</v>
      </c>
      <c r="L9" s="74">
        <f t="shared" si="1"/>
        <v>0</v>
      </c>
      <c r="M9" s="74">
        <f t="shared" si="1"/>
        <v>0</v>
      </c>
      <c r="N9" s="74">
        <f t="shared" si="1"/>
        <v>0</v>
      </c>
      <c r="O9" s="74">
        <f t="shared" si="1"/>
        <v>0</v>
      </c>
      <c r="P9" s="68">
        <f t="shared" si="1"/>
        <v>9.520301454720233</v>
      </c>
      <c r="Q9" s="68">
        <f t="shared" si="1"/>
        <v>8.211244</v>
      </c>
      <c r="R9" s="68">
        <f t="shared" si="1"/>
        <v>544.5797435002248</v>
      </c>
      <c r="S9" s="74">
        <f t="shared" si="1"/>
        <v>58874.425477463454</v>
      </c>
      <c r="T9" s="104">
        <f t="shared" si="1"/>
        <v>0</v>
      </c>
      <c r="U9" s="104">
        <f>K9+T9</f>
        <v>0</v>
      </c>
      <c r="V9" s="105"/>
    </row>
    <row r="10" spans="1:22" ht="12.75" outlineLevel="1">
      <c r="A10" s="3"/>
      <c r="B10" s="106"/>
      <c r="C10" s="75" t="s">
        <v>25</v>
      </c>
      <c r="D10" s="76" t="s">
        <v>6</v>
      </c>
      <c r="E10" s="77"/>
      <c r="F10" s="77" t="s">
        <v>64</v>
      </c>
      <c r="G10" s="78" t="s">
        <v>528</v>
      </c>
      <c r="H10" s="77"/>
      <c r="I10" s="76"/>
      <c r="J10" s="77"/>
      <c r="K10" s="107">
        <f>SUBTOTAL(9,K11:K19)</f>
        <v>0</v>
      </c>
      <c r="L10" s="80">
        <f>SUBTOTAL(9,L11:L19)</f>
        <v>0</v>
      </c>
      <c r="M10" s="80">
        <f>SUBTOTAL(9,M11:M19)</f>
        <v>0</v>
      </c>
      <c r="N10" s="80">
        <f>SUBTOTAL(9,N11:N19)</f>
        <v>0</v>
      </c>
      <c r="O10" s="80">
        <f>SUBTOTAL(9,O11:O19)</f>
        <v>0</v>
      </c>
      <c r="P10" s="81">
        <f>SUMPRODUCT(P11:P19,$H11:$H19)</f>
        <v>0.3946404640000023</v>
      </c>
      <c r="Q10" s="81">
        <f>SUMPRODUCT(Q11:Q19,$H11:$H19)</f>
        <v>0</v>
      </c>
      <c r="R10" s="81">
        <f>SUMPRODUCT(R11:R19,$H11:$H19)</f>
        <v>2.343880000000556</v>
      </c>
      <c r="S10" s="80">
        <f>SUMPRODUCT(S11:S19,$H11:$H19)</f>
        <v>214.96509200005102</v>
      </c>
      <c r="T10" s="108">
        <f>SUMPRODUCT(T11:T19,$K11:$K19)/100</f>
        <v>0</v>
      </c>
      <c r="U10" s="108">
        <f>K10+T10</f>
        <v>0</v>
      </c>
      <c r="V10" s="105"/>
    </row>
    <row r="11" spans="1:22" ht="12.75" outlineLevel="2">
      <c r="A11" s="3"/>
      <c r="B11" s="116"/>
      <c r="C11" s="117"/>
      <c r="D11" s="118"/>
      <c r="E11" s="119" t="s">
        <v>542</v>
      </c>
      <c r="F11" s="120"/>
      <c r="G11" s="121"/>
      <c r="H11" s="120"/>
      <c r="I11" s="118"/>
      <c r="J11" s="120"/>
      <c r="K11" s="122"/>
      <c r="L11" s="123"/>
      <c r="M11" s="123"/>
      <c r="N11" s="123"/>
      <c r="O11" s="123"/>
      <c r="P11" s="124"/>
      <c r="Q11" s="124"/>
      <c r="R11" s="124"/>
      <c r="S11" s="124"/>
      <c r="T11" s="125"/>
      <c r="U11" s="125"/>
      <c r="V11" s="105"/>
    </row>
    <row r="12" spans="1:22" ht="25.5" outlineLevel="2">
      <c r="A12" s="3"/>
      <c r="B12" s="105"/>
      <c r="C12" s="105"/>
      <c r="D12" s="126" t="s">
        <v>7</v>
      </c>
      <c r="E12" s="127">
        <v>1</v>
      </c>
      <c r="F12" s="128" t="s">
        <v>203</v>
      </c>
      <c r="G12" s="129" t="s">
        <v>686</v>
      </c>
      <c r="H12" s="130">
        <v>0.02576</v>
      </c>
      <c r="I12" s="131" t="s">
        <v>13</v>
      </c>
      <c r="J12" s="132"/>
      <c r="K12" s="133">
        <f>H12*J12</f>
        <v>0</v>
      </c>
      <c r="L12" s="134">
        <f>IF(D12="S",K12,"")</f>
      </c>
      <c r="M12" s="135">
        <f>IF(OR(D12="P",D12="U"),K12,"")</f>
        <v>0</v>
      </c>
      <c r="N12" s="135">
        <f>IF(D12="H",K12,"")</f>
      </c>
      <c r="O12" s="135">
        <f>IF(D12="V",K12,"")</f>
      </c>
      <c r="P12" s="136">
        <v>1.09</v>
      </c>
      <c r="Q12" s="136">
        <v>0</v>
      </c>
      <c r="R12" s="136">
        <v>36.90000000000873</v>
      </c>
      <c r="S12" s="132">
        <v>3305.010000000782</v>
      </c>
      <c r="T12" s="137">
        <v>15</v>
      </c>
      <c r="U12" s="138">
        <f>K12*(T12+100)/100</f>
        <v>0</v>
      </c>
      <c r="V12" s="139"/>
    </row>
    <row r="13" spans="1:253" s="36" customFormat="1" ht="10.5" customHeight="1" outlineLevel="3">
      <c r="A13" s="35"/>
      <c r="B13" s="140"/>
      <c r="C13" s="140"/>
      <c r="D13" s="140"/>
      <c r="E13" s="140"/>
      <c r="F13" s="140"/>
      <c r="G13" s="140" t="s">
        <v>566</v>
      </c>
      <c r="H13" s="141">
        <v>0</v>
      </c>
      <c r="I13" s="142"/>
      <c r="J13" s="140"/>
      <c r="K13" s="140"/>
      <c r="L13" s="143"/>
      <c r="M13" s="143"/>
      <c r="N13" s="143"/>
      <c r="O13" s="143"/>
      <c r="P13" s="143"/>
      <c r="Q13" s="143"/>
      <c r="R13" s="143"/>
      <c r="S13" s="143"/>
      <c r="T13" s="144"/>
      <c r="U13" s="144"/>
      <c r="V13" s="140"/>
      <c r="IJ13"/>
      <c r="IK13"/>
      <c r="IL13"/>
      <c r="IM13"/>
      <c r="IN13"/>
      <c r="IO13"/>
      <c r="IP13"/>
      <c r="IQ13"/>
      <c r="IR13"/>
      <c r="IS13"/>
    </row>
    <row r="14" spans="1:22" s="36" customFormat="1" ht="10.5" customHeight="1" outlineLevel="3">
      <c r="A14" s="35"/>
      <c r="B14" s="140"/>
      <c r="C14" s="140"/>
      <c r="D14" s="140"/>
      <c r="E14" s="140"/>
      <c r="F14" s="140"/>
      <c r="G14" s="140" t="s">
        <v>392</v>
      </c>
      <c r="H14" s="141">
        <v>0.0258</v>
      </c>
      <c r="I14" s="142"/>
      <c r="J14" s="140"/>
      <c r="K14" s="140"/>
      <c r="L14" s="143"/>
      <c r="M14" s="143"/>
      <c r="N14" s="143"/>
      <c r="O14" s="143"/>
      <c r="P14" s="143"/>
      <c r="Q14" s="143"/>
      <c r="R14" s="143"/>
      <c r="S14" s="143"/>
      <c r="T14" s="144"/>
      <c r="U14" s="144"/>
      <c r="V14" s="140"/>
    </row>
    <row r="15" spans="1:22" ht="25.5" outlineLevel="2">
      <c r="A15" s="3"/>
      <c r="B15" s="105"/>
      <c r="C15" s="105"/>
      <c r="D15" s="126" t="s">
        <v>7</v>
      </c>
      <c r="E15" s="127">
        <v>2</v>
      </c>
      <c r="F15" s="128" t="s">
        <v>202</v>
      </c>
      <c r="G15" s="129" t="s">
        <v>689</v>
      </c>
      <c r="H15" s="130">
        <v>0.144</v>
      </c>
      <c r="I15" s="131" t="s">
        <v>23</v>
      </c>
      <c r="J15" s="132"/>
      <c r="K15" s="133">
        <f>H15*J15</f>
        <v>0</v>
      </c>
      <c r="L15" s="134">
        <f>IF(D15="S",K15,"")</f>
      </c>
      <c r="M15" s="135">
        <f>IF(OR(D15="P",D15="U"),K15,"")</f>
        <v>0</v>
      </c>
      <c r="N15" s="135">
        <f>IF(D15="H",K15,"")</f>
      </c>
      <c r="O15" s="135">
        <f>IF(D15="V",K15,"")</f>
      </c>
      <c r="P15" s="136">
        <v>1.8775</v>
      </c>
      <c r="Q15" s="136">
        <v>0</v>
      </c>
      <c r="R15" s="136">
        <v>4.794000000001687</v>
      </c>
      <c r="S15" s="132">
        <v>429.0926000001528</v>
      </c>
      <c r="T15" s="137">
        <v>15</v>
      </c>
      <c r="U15" s="138">
        <f>K15*(T15+100)/100</f>
        <v>0</v>
      </c>
      <c r="V15" s="139"/>
    </row>
    <row r="16" spans="1:22" s="36" customFormat="1" ht="10.5" customHeight="1" outlineLevel="3">
      <c r="A16" s="35"/>
      <c r="B16" s="140"/>
      <c r="C16" s="140"/>
      <c r="D16" s="140"/>
      <c r="E16" s="140"/>
      <c r="F16" s="140"/>
      <c r="G16" s="140" t="s">
        <v>421</v>
      </c>
      <c r="H16" s="141">
        <v>0</v>
      </c>
      <c r="I16" s="142"/>
      <c r="J16" s="140"/>
      <c r="K16" s="140"/>
      <c r="L16" s="143"/>
      <c r="M16" s="143"/>
      <c r="N16" s="143"/>
      <c r="O16" s="143"/>
      <c r="P16" s="143"/>
      <c r="Q16" s="143"/>
      <c r="R16" s="143"/>
      <c r="S16" s="143"/>
      <c r="T16" s="144"/>
      <c r="U16" s="144"/>
      <c r="V16" s="140"/>
    </row>
    <row r="17" spans="1:22" s="36" customFormat="1" ht="10.5" customHeight="1" outlineLevel="3">
      <c r="A17" s="35"/>
      <c r="B17" s="140"/>
      <c r="C17" s="140"/>
      <c r="D17" s="140"/>
      <c r="E17" s="140"/>
      <c r="F17" s="140"/>
      <c r="G17" s="140" t="s">
        <v>412</v>
      </c>
      <c r="H17" s="141">
        <v>0.144</v>
      </c>
      <c r="I17" s="142"/>
      <c r="J17" s="140"/>
      <c r="K17" s="140"/>
      <c r="L17" s="143"/>
      <c r="M17" s="143"/>
      <c r="N17" s="143"/>
      <c r="O17" s="143"/>
      <c r="P17" s="143"/>
      <c r="Q17" s="143"/>
      <c r="R17" s="143"/>
      <c r="S17" s="143"/>
      <c r="T17" s="144"/>
      <c r="U17" s="144"/>
      <c r="V17" s="140"/>
    </row>
    <row r="18" spans="1:22" ht="25.5" outlineLevel="2">
      <c r="A18" s="3"/>
      <c r="B18" s="105"/>
      <c r="C18" s="105"/>
      <c r="D18" s="126" t="s">
        <v>7</v>
      </c>
      <c r="E18" s="127">
        <v>3</v>
      </c>
      <c r="F18" s="128" t="s">
        <v>200</v>
      </c>
      <c r="G18" s="129" t="s">
        <v>722</v>
      </c>
      <c r="H18" s="130">
        <v>2</v>
      </c>
      <c r="I18" s="131" t="s">
        <v>71</v>
      </c>
      <c r="J18" s="132"/>
      <c r="K18" s="133">
        <f>H18*J18</f>
        <v>0</v>
      </c>
      <c r="L18" s="134">
        <f>IF(D18="S",K18,"")</f>
      </c>
      <c r="M18" s="135">
        <f>IF(OR(D18="P",D18="U"),K18,"")</f>
        <v>0</v>
      </c>
      <c r="N18" s="135">
        <f>IF(D18="H",K18,"")</f>
      </c>
      <c r="O18" s="135">
        <f>IF(D18="V",K18,"")</f>
      </c>
      <c r="P18" s="136">
        <v>0.02176603200000117</v>
      </c>
      <c r="Q18" s="136">
        <v>0</v>
      </c>
      <c r="R18" s="136">
        <v>0.23599999999999</v>
      </c>
      <c r="S18" s="132">
        <v>23.794399999999406</v>
      </c>
      <c r="T18" s="137">
        <v>15</v>
      </c>
      <c r="U18" s="138">
        <f>K18*(T18+100)/100</f>
        <v>0</v>
      </c>
      <c r="V18" s="139"/>
    </row>
    <row r="19" spans="1:22" ht="25.5" outlineLevel="2">
      <c r="A19" s="3"/>
      <c r="B19" s="105"/>
      <c r="C19" s="105"/>
      <c r="D19" s="126" t="s">
        <v>7</v>
      </c>
      <c r="E19" s="127">
        <v>4</v>
      </c>
      <c r="F19" s="128" t="s">
        <v>201</v>
      </c>
      <c r="G19" s="129" t="s">
        <v>715</v>
      </c>
      <c r="H19" s="130">
        <v>1</v>
      </c>
      <c r="I19" s="131" t="s">
        <v>71</v>
      </c>
      <c r="J19" s="132"/>
      <c r="K19" s="133">
        <f>H19*J19</f>
        <v>0</v>
      </c>
      <c r="L19" s="134">
        <f>IF(D19="S",K19,"")</f>
      </c>
      <c r="M19" s="135">
        <f>IF(OR(D19="P",D19="U"),K19,"")</f>
        <v>0</v>
      </c>
      <c r="N19" s="135">
        <f>IF(D19="H",K19,"")</f>
      </c>
      <c r="O19" s="135">
        <f>IF(D19="V",K19,"")</f>
      </c>
      <c r="P19" s="136">
        <v>0.05267</v>
      </c>
      <c r="Q19" s="136">
        <v>0</v>
      </c>
      <c r="R19" s="136">
        <v>0.23100000000010823</v>
      </c>
      <c r="S19" s="132">
        <v>20.449900000010064</v>
      </c>
      <c r="T19" s="137">
        <v>15</v>
      </c>
      <c r="U19" s="138">
        <f>K19*(T19+100)/100</f>
        <v>0</v>
      </c>
      <c r="V19" s="139"/>
    </row>
    <row r="20" spans="1:22" ht="12.75" outlineLevel="1">
      <c r="A20" s="3"/>
      <c r="B20" s="106"/>
      <c r="C20" s="75" t="s">
        <v>26</v>
      </c>
      <c r="D20" s="76" t="s">
        <v>6</v>
      </c>
      <c r="E20" s="77"/>
      <c r="F20" s="77" t="s">
        <v>64</v>
      </c>
      <c r="G20" s="78" t="s">
        <v>442</v>
      </c>
      <c r="H20" s="77"/>
      <c r="I20" s="76"/>
      <c r="J20" s="77"/>
      <c r="K20" s="107">
        <f>SUBTOTAL(9,K21:K31)</f>
        <v>0</v>
      </c>
      <c r="L20" s="80">
        <f>SUBTOTAL(9,L21:L31)</f>
        <v>0</v>
      </c>
      <c r="M20" s="80">
        <f>SUBTOTAL(9,M21:M31)</f>
        <v>0</v>
      </c>
      <c r="N20" s="80">
        <f>SUBTOTAL(9,N21:N31)</f>
        <v>0</v>
      </c>
      <c r="O20" s="80">
        <f>SUBTOTAL(9,O21:O31)</f>
        <v>0</v>
      </c>
      <c r="P20" s="81">
        <f>SUMPRODUCT(P21:P31,$H21:$H31)</f>
        <v>0.6112846279998861</v>
      </c>
      <c r="Q20" s="81">
        <f>SUMPRODUCT(Q21:Q31,$H21:$H31)</f>
        <v>0</v>
      </c>
      <c r="R20" s="81">
        <f>SUMPRODUCT(R21:R31,$H21:$H31)</f>
        <v>6.22161000000008</v>
      </c>
      <c r="S20" s="80">
        <f>SUMPRODUCT(S21:S31,$H21:$H31)</f>
        <v>606.883324000005</v>
      </c>
      <c r="T20" s="108">
        <f>SUMPRODUCT(T21:T31,$K21:$K31)/100</f>
        <v>0</v>
      </c>
      <c r="U20" s="108">
        <f>K20+T20</f>
        <v>0</v>
      </c>
      <c r="V20" s="105"/>
    </row>
    <row r="21" spans="1:22" ht="12.75" outlineLevel="2">
      <c r="A21" s="3"/>
      <c r="B21" s="116"/>
      <c r="C21" s="117"/>
      <c r="D21" s="118"/>
      <c r="E21" s="119" t="s">
        <v>542</v>
      </c>
      <c r="F21" s="120"/>
      <c r="G21" s="121"/>
      <c r="H21" s="120"/>
      <c r="I21" s="118"/>
      <c r="J21" s="120"/>
      <c r="K21" s="122"/>
      <c r="L21" s="123"/>
      <c r="M21" s="123"/>
      <c r="N21" s="123"/>
      <c r="O21" s="123"/>
      <c r="P21" s="124"/>
      <c r="Q21" s="124"/>
      <c r="R21" s="124"/>
      <c r="S21" s="124"/>
      <c r="T21" s="125"/>
      <c r="U21" s="125"/>
      <c r="V21" s="105"/>
    </row>
    <row r="22" spans="1:22" ht="25.5" outlineLevel="2">
      <c r="A22" s="3"/>
      <c r="B22" s="105"/>
      <c r="C22" s="105"/>
      <c r="D22" s="126" t="s">
        <v>7</v>
      </c>
      <c r="E22" s="127">
        <v>1</v>
      </c>
      <c r="F22" s="128" t="s">
        <v>207</v>
      </c>
      <c r="G22" s="129" t="s">
        <v>607</v>
      </c>
      <c r="H22" s="130">
        <v>1.45</v>
      </c>
      <c r="I22" s="131" t="s">
        <v>22</v>
      </c>
      <c r="J22" s="132"/>
      <c r="K22" s="133">
        <f>H22*J22</f>
        <v>0</v>
      </c>
      <c r="L22" s="134">
        <f>IF(D22="S",K22,"")</f>
      </c>
      <c r="M22" s="135">
        <f>IF(OR(D22="P",D22="U"),K22,"")</f>
        <v>0</v>
      </c>
      <c r="N22" s="135">
        <f>IF(D22="H",K22,"")</f>
      </c>
      <c r="O22" s="135">
        <f>IF(D22="V",K22,"")</f>
      </c>
      <c r="P22" s="136">
        <v>0.11584999999994353</v>
      </c>
      <c r="Q22" s="136">
        <v>0</v>
      </c>
      <c r="R22" s="136">
        <v>0.9689999999997668</v>
      </c>
      <c r="S22" s="132">
        <v>103.44999999997536</v>
      </c>
      <c r="T22" s="137">
        <v>15</v>
      </c>
      <c r="U22" s="138">
        <f>K22*(T22+100)/100</f>
        <v>0</v>
      </c>
      <c r="V22" s="139"/>
    </row>
    <row r="23" spans="1:22" s="36" customFormat="1" ht="10.5" customHeight="1" outlineLevel="3">
      <c r="A23" s="35"/>
      <c r="B23" s="140"/>
      <c r="C23" s="140"/>
      <c r="D23" s="140"/>
      <c r="E23" s="140"/>
      <c r="F23" s="140"/>
      <c r="G23" s="140" t="s">
        <v>125</v>
      </c>
      <c r="H23" s="141">
        <v>0</v>
      </c>
      <c r="I23" s="142"/>
      <c r="J23" s="140"/>
      <c r="K23" s="140"/>
      <c r="L23" s="143"/>
      <c r="M23" s="143"/>
      <c r="N23" s="143"/>
      <c r="O23" s="143"/>
      <c r="P23" s="143"/>
      <c r="Q23" s="143"/>
      <c r="R23" s="143"/>
      <c r="S23" s="143"/>
      <c r="T23" s="144"/>
      <c r="U23" s="144"/>
      <c r="V23" s="140"/>
    </row>
    <row r="24" spans="1:22" s="36" customFormat="1" ht="10.5" customHeight="1" outlineLevel="3">
      <c r="A24" s="35"/>
      <c r="B24" s="140"/>
      <c r="C24" s="140"/>
      <c r="D24" s="140"/>
      <c r="E24" s="140"/>
      <c r="F24" s="140"/>
      <c r="G24" s="140" t="s">
        <v>186</v>
      </c>
      <c r="H24" s="141">
        <v>0.8</v>
      </c>
      <c r="I24" s="142"/>
      <c r="J24" s="140"/>
      <c r="K24" s="140"/>
      <c r="L24" s="143"/>
      <c r="M24" s="143"/>
      <c r="N24" s="143"/>
      <c r="O24" s="143"/>
      <c r="P24" s="143"/>
      <c r="Q24" s="143"/>
      <c r="R24" s="143"/>
      <c r="S24" s="143"/>
      <c r="T24" s="144"/>
      <c r="U24" s="144"/>
      <c r="V24" s="140"/>
    </row>
    <row r="25" spans="1:22" s="36" customFormat="1" ht="10.5" customHeight="1" outlineLevel="3">
      <c r="A25" s="35"/>
      <c r="B25" s="140"/>
      <c r="C25" s="140"/>
      <c r="D25" s="140"/>
      <c r="E25" s="140"/>
      <c r="F25" s="140"/>
      <c r="G25" s="140" t="s">
        <v>129</v>
      </c>
      <c r="H25" s="141">
        <v>0.65</v>
      </c>
      <c r="I25" s="142"/>
      <c r="J25" s="140"/>
      <c r="K25" s="140"/>
      <c r="L25" s="143"/>
      <c r="M25" s="143"/>
      <c r="N25" s="143"/>
      <c r="O25" s="143"/>
      <c r="P25" s="143"/>
      <c r="Q25" s="143"/>
      <c r="R25" s="143"/>
      <c r="S25" s="143"/>
      <c r="T25" s="144"/>
      <c r="U25" s="144"/>
      <c r="V25" s="140"/>
    </row>
    <row r="26" spans="1:22" ht="25.5" outlineLevel="2">
      <c r="A26" s="3"/>
      <c r="B26" s="105"/>
      <c r="C26" s="105"/>
      <c r="D26" s="126" t="s">
        <v>7</v>
      </c>
      <c r="E26" s="127">
        <v>2</v>
      </c>
      <c r="F26" s="128" t="s">
        <v>204</v>
      </c>
      <c r="G26" s="129" t="s">
        <v>707</v>
      </c>
      <c r="H26" s="130">
        <v>6</v>
      </c>
      <c r="I26" s="131" t="s">
        <v>71</v>
      </c>
      <c r="J26" s="132"/>
      <c r="K26" s="133">
        <f aca="true" t="shared" si="2" ref="K26:K31">H26*J26</f>
        <v>0</v>
      </c>
      <c r="L26" s="134">
        <f aca="true" t="shared" si="3" ref="L26:L31">IF(D26="S",K26,"")</f>
      </c>
      <c r="M26" s="135">
        <f aca="true" t="shared" si="4" ref="M26:M31">IF(OR(D26="P",D26="U"),K26,"")</f>
        <v>0</v>
      </c>
      <c r="N26" s="135">
        <f aca="true" t="shared" si="5" ref="N26:N31">IF(D26="H",K26,"")</f>
      </c>
      <c r="O26" s="135">
        <f aca="true" t="shared" si="6" ref="O26:O31">IF(D26="V",K26,"")</f>
      </c>
      <c r="P26" s="136">
        <v>0.006313215999998243</v>
      </c>
      <c r="Q26" s="136">
        <v>0</v>
      </c>
      <c r="R26" s="136">
        <v>0.22100000000000364</v>
      </c>
      <c r="S26" s="132">
        <v>22.6964000000004</v>
      </c>
      <c r="T26" s="137">
        <v>15</v>
      </c>
      <c r="U26" s="138">
        <f aca="true" t="shared" si="7" ref="U26:U31">K26*(T26+100)/100</f>
        <v>0</v>
      </c>
      <c r="V26" s="139"/>
    </row>
    <row r="27" spans="1:22" ht="25.5" outlineLevel="2">
      <c r="A27" s="3"/>
      <c r="B27" s="105"/>
      <c r="C27" s="105"/>
      <c r="D27" s="126" t="s">
        <v>7</v>
      </c>
      <c r="E27" s="127">
        <v>3</v>
      </c>
      <c r="F27" s="128" t="s">
        <v>206</v>
      </c>
      <c r="G27" s="129" t="s">
        <v>703</v>
      </c>
      <c r="H27" s="130">
        <v>2</v>
      </c>
      <c r="I27" s="131" t="s">
        <v>71</v>
      </c>
      <c r="J27" s="132"/>
      <c r="K27" s="133">
        <f t="shared" si="2"/>
        <v>0</v>
      </c>
      <c r="L27" s="134">
        <f t="shared" si="3"/>
      </c>
      <c r="M27" s="135">
        <f t="shared" si="4"/>
        <v>0</v>
      </c>
      <c r="N27" s="135">
        <f t="shared" si="5"/>
      </c>
      <c r="O27" s="135">
        <f t="shared" si="6"/>
      </c>
      <c r="P27" s="136">
        <v>0.02451541599998932</v>
      </c>
      <c r="Q27" s="136">
        <v>0</v>
      </c>
      <c r="R27" s="136">
        <v>0.30100000000004457</v>
      </c>
      <c r="S27" s="132">
        <v>31.104400000005036</v>
      </c>
      <c r="T27" s="137">
        <v>15</v>
      </c>
      <c r="U27" s="138">
        <f t="shared" si="7"/>
        <v>0</v>
      </c>
      <c r="V27" s="139"/>
    </row>
    <row r="28" spans="1:22" ht="12.75" outlineLevel="2">
      <c r="A28" s="3"/>
      <c r="B28" s="105"/>
      <c r="C28" s="105"/>
      <c r="D28" s="126" t="s">
        <v>7</v>
      </c>
      <c r="E28" s="127">
        <v>4</v>
      </c>
      <c r="F28" s="128" t="s">
        <v>208</v>
      </c>
      <c r="G28" s="129" t="s">
        <v>550</v>
      </c>
      <c r="H28" s="130">
        <v>0.3</v>
      </c>
      <c r="I28" s="131" t="s">
        <v>22</v>
      </c>
      <c r="J28" s="132"/>
      <c r="K28" s="133">
        <f t="shared" si="2"/>
        <v>0</v>
      </c>
      <c r="L28" s="134">
        <f t="shared" si="3"/>
      </c>
      <c r="M28" s="135">
        <f t="shared" si="4"/>
        <v>0</v>
      </c>
      <c r="N28" s="135">
        <f t="shared" si="5"/>
      </c>
      <c r="O28" s="135">
        <f t="shared" si="6"/>
      </c>
      <c r="P28" s="136">
        <v>0.12415000000000001</v>
      </c>
      <c r="Q28" s="136">
        <v>0</v>
      </c>
      <c r="R28" s="136">
        <v>0.8709999999997535</v>
      </c>
      <c r="S28" s="132">
        <v>78.70589999997593</v>
      </c>
      <c r="T28" s="137">
        <v>15</v>
      </c>
      <c r="U28" s="138">
        <f t="shared" si="7"/>
        <v>0</v>
      </c>
      <c r="V28" s="139"/>
    </row>
    <row r="29" spans="1:22" ht="12.75" outlineLevel="2">
      <c r="A29" s="3"/>
      <c r="B29" s="105"/>
      <c r="C29" s="105"/>
      <c r="D29" s="126" t="s">
        <v>7</v>
      </c>
      <c r="E29" s="127">
        <v>5</v>
      </c>
      <c r="F29" s="128" t="s">
        <v>209</v>
      </c>
      <c r="G29" s="129" t="s">
        <v>551</v>
      </c>
      <c r="H29" s="130">
        <v>0.86</v>
      </c>
      <c r="I29" s="131" t="s">
        <v>22</v>
      </c>
      <c r="J29" s="132"/>
      <c r="K29" s="133">
        <f t="shared" si="2"/>
        <v>0</v>
      </c>
      <c r="L29" s="134">
        <f t="shared" si="3"/>
      </c>
      <c r="M29" s="135">
        <f t="shared" si="4"/>
        <v>0</v>
      </c>
      <c r="N29" s="135">
        <f t="shared" si="5"/>
      </c>
      <c r="O29" s="135">
        <f t="shared" si="6"/>
      </c>
      <c r="P29" s="136">
        <v>0.25445</v>
      </c>
      <c r="Q29" s="136">
        <v>0</v>
      </c>
      <c r="R29" s="136">
        <v>1.1409999999999627</v>
      </c>
      <c r="S29" s="132">
        <v>103.28889999999582</v>
      </c>
      <c r="T29" s="137">
        <v>15</v>
      </c>
      <c r="U29" s="138">
        <f t="shared" si="7"/>
        <v>0</v>
      </c>
      <c r="V29" s="139"/>
    </row>
    <row r="30" spans="1:22" ht="25.5" outlineLevel="2">
      <c r="A30" s="3"/>
      <c r="B30" s="105"/>
      <c r="C30" s="105"/>
      <c r="D30" s="126" t="s">
        <v>7</v>
      </c>
      <c r="E30" s="127">
        <v>6</v>
      </c>
      <c r="F30" s="128" t="s">
        <v>205</v>
      </c>
      <c r="G30" s="129" t="s">
        <v>693</v>
      </c>
      <c r="H30" s="130">
        <v>4</v>
      </c>
      <c r="I30" s="131" t="s">
        <v>71</v>
      </c>
      <c r="J30" s="132"/>
      <c r="K30" s="133">
        <f t="shared" si="2"/>
        <v>0</v>
      </c>
      <c r="L30" s="134">
        <f t="shared" si="3"/>
      </c>
      <c r="M30" s="135">
        <f t="shared" si="4"/>
        <v>0</v>
      </c>
      <c r="N30" s="135">
        <f t="shared" si="5"/>
      </c>
      <c r="O30" s="135">
        <f t="shared" si="6"/>
      </c>
      <c r="P30" s="136">
        <v>0.01282</v>
      </c>
      <c r="Q30" s="136">
        <v>0</v>
      </c>
      <c r="R30" s="136">
        <v>0.26100000000008095</v>
      </c>
      <c r="S30" s="132">
        <v>23.13690000000762</v>
      </c>
      <c r="T30" s="137">
        <v>15</v>
      </c>
      <c r="U30" s="138">
        <f t="shared" si="7"/>
        <v>0</v>
      </c>
      <c r="V30" s="139"/>
    </row>
    <row r="31" spans="1:22" ht="25.5" outlineLevel="2">
      <c r="A31" s="3"/>
      <c r="B31" s="105"/>
      <c r="C31" s="105"/>
      <c r="D31" s="126" t="s">
        <v>7</v>
      </c>
      <c r="E31" s="127">
        <v>7</v>
      </c>
      <c r="F31" s="128" t="s">
        <v>206</v>
      </c>
      <c r="G31" s="129" t="s">
        <v>703</v>
      </c>
      <c r="H31" s="130">
        <v>2</v>
      </c>
      <c r="I31" s="131" t="s">
        <v>71</v>
      </c>
      <c r="J31" s="132"/>
      <c r="K31" s="133">
        <f t="shared" si="2"/>
        <v>0</v>
      </c>
      <c r="L31" s="134">
        <f t="shared" si="3"/>
      </c>
      <c r="M31" s="135">
        <f t="shared" si="4"/>
        <v>0</v>
      </c>
      <c r="N31" s="135">
        <f t="shared" si="5"/>
      </c>
      <c r="O31" s="135">
        <f t="shared" si="6"/>
      </c>
      <c r="P31" s="136">
        <v>0.02452</v>
      </c>
      <c r="Q31" s="136">
        <v>0</v>
      </c>
      <c r="R31" s="136">
        <v>0.30100000000004457</v>
      </c>
      <c r="S31" s="132">
        <v>26.752900000004335</v>
      </c>
      <c r="T31" s="137">
        <v>15</v>
      </c>
      <c r="U31" s="138">
        <f t="shared" si="7"/>
        <v>0</v>
      </c>
      <c r="V31" s="139"/>
    </row>
    <row r="32" spans="1:22" ht="12.75" outlineLevel="1">
      <c r="A32" s="3"/>
      <c r="B32" s="106"/>
      <c r="C32" s="75" t="s">
        <v>27</v>
      </c>
      <c r="D32" s="76" t="s">
        <v>6</v>
      </c>
      <c r="E32" s="77"/>
      <c r="F32" s="77" t="s">
        <v>64</v>
      </c>
      <c r="G32" s="78" t="s">
        <v>126</v>
      </c>
      <c r="H32" s="77"/>
      <c r="I32" s="76"/>
      <c r="J32" s="77"/>
      <c r="K32" s="107">
        <f>SUBTOTAL(9,K33:K34)</f>
        <v>0</v>
      </c>
      <c r="L32" s="80">
        <f>SUBTOTAL(9,L33:L34)</f>
        <v>0</v>
      </c>
      <c r="M32" s="80">
        <f>SUBTOTAL(9,M33:M34)</f>
        <v>0</v>
      </c>
      <c r="N32" s="80">
        <f>SUBTOTAL(9,N33:N34)</f>
        <v>0</v>
      </c>
      <c r="O32" s="80">
        <f>SUBTOTAL(9,O33:O34)</f>
        <v>0</v>
      </c>
      <c r="P32" s="81">
        <f>SUMPRODUCT(P33:P34,$H33:$H34)</f>
        <v>0.04556</v>
      </c>
      <c r="Q32" s="81">
        <f>SUMPRODUCT(Q33:Q34,$H33:$H34)</f>
        <v>0</v>
      </c>
      <c r="R32" s="81">
        <f>SUMPRODUCT(R33:R34,$H33:$H34)</f>
        <v>0.40000000000020464</v>
      </c>
      <c r="S32" s="80">
        <f>SUMPRODUCT(S33:S34,$H33:$H34)</f>
        <v>36.16000000001878</v>
      </c>
      <c r="T32" s="108">
        <f>SUMPRODUCT(T33:T34,$K33:$K34)/100</f>
        <v>0</v>
      </c>
      <c r="U32" s="108">
        <f>K32+T32</f>
        <v>0</v>
      </c>
      <c r="V32" s="105"/>
    </row>
    <row r="33" spans="1:22" ht="12.75" outlineLevel="2">
      <c r="A33" s="3"/>
      <c r="B33" s="116"/>
      <c r="C33" s="117"/>
      <c r="D33" s="118"/>
      <c r="E33" s="119" t="s">
        <v>542</v>
      </c>
      <c r="F33" s="120"/>
      <c r="G33" s="121"/>
      <c r="H33" s="120"/>
      <c r="I33" s="118"/>
      <c r="J33" s="120"/>
      <c r="K33" s="122"/>
      <c r="L33" s="123"/>
      <c r="M33" s="123"/>
      <c r="N33" s="123"/>
      <c r="O33" s="123"/>
      <c r="P33" s="124"/>
      <c r="Q33" s="124"/>
      <c r="R33" s="124"/>
      <c r="S33" s="124"/>
      <c r="T33" s="125"/>
      <c r="U33" s="125"/>
      <c r="V33" s="105"/>
    </row>
    <row r="34" spans="1:22" ht="12.75" outlineLevel="2">
      <c r="A34" s="3"/>
      <c r="B34" s="105"/>
      <c r="C34" s="105"/>
      <c r="D34" s="126" t="s">
        <v>7</v>
      </c>
      <c r="E34" s="127">
        <v>1</v>
      </c>
      <c r="F34" s="128" t="s">
        <v>210</v>
      </c>
      <c r="G34" s="129" t="s">
        <v>602</v>
      </c>
      <c r="H34" s="130">
        <v>2</v>
      </c>
      <c r="I34" s="131" t="s">
        <v>71</v>
      </c>
      <c r="J34" s="132"/>
      <c r="K34" s="133">
        <f>H34*J34</f>
        <v>0</v>
      </c>
      <c r="L34" s="134">
        <f>IF(D34="S",K34,"")</f>
      </c>
      <c r="M34" s="135">
        <f>IF(OR(D34="P",D34="U"),K34,"")</f>
        <v>0</v>
      </c>
      <c r="N34" s="135">
        <f>IF(D34="H",K34,"")</f>
      </c>
      <c r="O34" s="135">
        <f>IF(D34="V",K34,"")</f>
      </c>
      <c r="P34" s="136">
        <v>0.02278</v>
      </c>
      <c r="Q34" s="136">
        <v>0</v>
      </c>
      <c r="R34" s="136">
        <v>0.20000000000010232</v>
      </c>
      <c r="S34" s="132">
        <v>18.08000000000939</v>
      </c>
      <c r="T34" s="137">
        <v>15</v>
      </c>
      <c r="U34" s="138">
        <f>K34*(T34+100)/100</f>
        <v>0</v>
      </c>
      <c r="V34" s="139"/>
    </row>
    <row r="35" spans="1:22" ht="12.75" outlineLevel="1">
      <c r="A35" s="3"/>
      <c r="B35" s="106"/>
      <c r="C35" s="75" t="s">
        <v>28</v>
      </c>
      <c r="D35" s="76" t="s">
        <v>6</v>
      </c>
      <c r="E35" s="77"/>
      <c r="F35" s="77" t="s">
        <v>64</v>
      </c>
      <c r="G35" s="78" t="s">
        <v>480</v>
      </c>
      <c r="H35" s="77"/>
      <c r="I35" s="76"/>
      <c r="J35" s="77"/>
      <c r="K35" s="107">
        <f>SUBTOTAL(9,K36:K53)</f>
        <v>0</v>
      </c>
      <c r="L35" s="80">
        <f>SUBTOTAL(9,L36:L53)</f>
        <v>0</v>
      </c>
      <c r="M35" s="80">
        <f>SUBTOTAL(9,M36:M53)</f>
        <v>0</v>
      </c>
      <c r="N35" s="80">
        <f>SUBTOTAL(9,N36:N53)</f>
        <v>0</v>
      </c>
      <c r="O35" s="80">
        <f>SUBTOTAL(9,O36:O53)</f>
        <v>0</v>
      </c>
      <c r="P35" s="81">
        <f>SUMPRODUCT(P36:P53,$H36:$H53)</f>
        <v>3.9284601752005153</v>
      </c>
      <c r="Q35" s="81">
        <f>SUMPRODUCT(Q36:Q53,$H36:$H53)</f>
        <v>0</v>
      </c>
      <c r="R35" s="81">
        <f>SUMPRODUCT(R36:R53,$H36:$H53)</f>
        <v>87.76146099999593</v>
      </c>
      <c r="S35" s="80">
        <f>SUMPRODUCT(S36:S53,$H36:$H53)</f>
        <v>10758.43170419937</v>
      </c>
      <c r="T35" s="108">
        <f>SUMPRODUCT(T36:T53,$K36:$K53)/100</f>
        <v>0</v>
      </c>
      <c r="U35" s="108">
        <f>K35+T35</f>
        <v>0</v>
      </c>
      <c r="V35" s="105"/>
    </row>
    <row r="36" spans="1:22" ht="12.75" outlineLevel="2">
      <c r="A36" s="3"/>
      <c r="B36" s="116"/>
      <c r="C36" s="117"/>
      <c r="D36" s="118"/>
      <c r="E36" s="119" t="s">
        <v>542</v>
      </c>
      <c r="F36" s="120"/>
      <c r="G36" s="121"/>
      <c r="H36" s="120"/>
      <c r="I36" s="118"/>
      <c r="J36" s="120"/>
      <c r="K36" s="122"/>
      <c r="L36" s="123"/>
      <c r="M36" s="123"/>
      <c r="N36" s="123"/>
      <c r="O36" s="123"/>
      <c r="P36" s="124"/>
      <c r="Q36" s="124"/>
      <c r="R36" s="124"/>
      <c r="S36" s="124"/>
      <c r="T36" s="125"/>
      <c r="U36" s="125"/>
      <c r="V36" s="105"/>
    </row>
    <row r="37" spans="1:22" ht="12.75" outlineLevel="2">
      <c r="A37" s="3"/>
      <c r="B37" s="105"/>
      <c r="C37" s="105"/>
      <c r="D37" s="126" t="s">
        <v>7</v>
      </c>
      <c r="E37" s="127">
        <v>1</v>
      </c>
      <c r="F37" s="128" t="s">
        <v>217</v>
      </c>
      <c r="G37" s="129" t="s">
        <v>645</v>
      </c>
      <c r="H37" s="130">
        <v>12.32</v>
      </c>
      <c r="I37" s="131" t="s">
        <v>22</v>
      </c>
      <c r="J37" s="132"/>
      <c r="K37" s="133">
        <f>H37*J37</f>
        <v>0</v>
      </c>
      <c r="L37" s="134">
        <f>IF(D37="S",K37,"")</f>
      </c>
      <c r="M37" s="135">
        <f>IF(OR(D37="P",D37="U"),K37,"")</f>
        <v>0</v>
      </c>
      <c r="N37" s="135">
        <f>IF(D37="H",K37,"")</f>
      </c>
      <c r="O37" s="135">
        <f>IF(D37="V",K37,"")</f>
      </c>
      <c r="P37" s="136">
        <v>0.04413659999999531</v>
      </c>
      <c r="Q37" s="136">
        <v>0</v>
      </c>
      <c r="R37" s="136">
        <v>0.4249999999998409</v>
      </c>
      <c r="S37" s="132">
        <v>49.02999999998015</v>
      </c>
      <c r="T37" s="137">
        <v>15</v>
      </c>
      <c r="U37" s="138">
        <f>K37*(T37+100)/100</f>
        <v>0</v>
      </c>
      <c r="V37" s="139"/>
    </row>
    <row r="38" spans="1:22" s="36" customFormat="1" ht="10.5" customHeight="1" outlineLevel="3">
      <c r="A38" s="35"/>
      <c r="B38" s="140"/>
      <c r="C38" s="140"/>
      <c r="D38" s="140"/>
      <c r="E38" s="140"/>
      <c r="F38" s="140"/>
      <c r="G38" s="140" t="s">
        <v>137</v>
      </c>
      <c r="H38" s="141">
        <v>7.2</v>
      </c>
      <c r="I38" s="142"/>
      <c r="J38" s="140"/>
      <c r="K38" s="140"/>
      <c r="L38" s="143"/>
      <c r="M38" s="143"/>
      <c r="N38" s="143"/>
      <c r="O38" s="143"/>
      <c r="P38" s="143"/>
      <c r="Q38" s="143"/>
      <c r="R38" s="143"/>
      <c r="S38" s="143"/>
      <c r="T38" s="144"/>
      <c r="U38" s="144"/>
      <c r="V38" s="140"/>
    </row>
    <row r="39" spans="1:22" s="36" customFormat="1" ht="10.5" customHeight="1" outlineLevel="3">
      <c r="A39" s="35"/>
      <c r="B39" s="140"/>
      <c r="C39" s="140"/>
      <c r="D39" s="140"/>
      <c r="E39" s="140"/>
      <c r="F39" s="140"/>
      <c r="G39" s="140" t="s">
        <v>37</v>
      </c>
      <c r="H39" s="141">
        <v>4</v>
      </c>
      <c r="I39" s="142"/>
      <c r="J39" s="140"/>
      <c r="K39" s="140"/>
      <c r="L39" s="143"/>
      <c r="M39" s="143"/>
      <c r="N39" s="143"/>
      <c r="O39" s="143"/>
      <c r="P39" s="143"/>
      <c r="Q39" s="143"/>
      <c r="R39" s="143"/>
      <c r="S39" s="143"/>
      <c r="T39" s="144"/>
      <c r="U39" s="144"/>
      <c r="V39" s="140"/>
    </row>
    <row r="40" spans="1:22" s="36" customFormat="1" ht="10.5" customHeight="1" outlineLevel="3">
      <c r="A40" s="35"/>
      <c r="B40" s="140"/>
      <c r="C40" s="140"/>
      <c r="D40" s="140"/>
      <c r="E40" s="140"/>
      <c r="F40" s="140"/>
      <c r="G40" s="140" t="s">
        <v>105</v>
      </c>
      <c r="H40" s="141">
        <v>-1.4</v>
      </c>
      <c r="I40" s="142"/>
      <c r="J40" s="140"/>
      <c r="K40" s="140"/>
      <c r="L40" s="143"/>
      <c r="M40" s="143"/>
      <c r="N40" s="143"/>
      <c r="O40" s="143"/>
      <c r="P40" s="143"/>
      <c r="Q40" s="143"/>
      <c r="R40" s="143"/>
      <c r="S40" s="143"/>
      <c r="T40" s="144"/>
      <c r="U40" s="144"/>
      <c r="V40" s="140"/>
    </row>
    <row r="41" spans="1:22" s="36" customFormat="1" ht="10.5" customHeight="1" outlineLevel="3">
      <c r="A41" s="35"/>
      <c r="B41" s="140"/>
      <c r="C41" s="140"/>
      <c r="D41" s="140"/>
      <c r="E41" s="140"/>
      <c r="F41" s="140"/>
      <c r="G41" s="140" t="s">
        <v>133</v>
      </c>
      <c r="H41" s="141">
        <v>0.72</v>
      </c>
      <c r="I41" s="142"/>
      <c r="J41" s="140"/>
      <c r="K41" s="140"/>
      <c r="L41" s="143"/>
      <c r="M41" s="143"/>
      <c r="N41" s="143"/>
      <c r="O41" s="143"/>
      <c r="P41" s="143"/>
      <c r="Q41" s="143"/>
      <c r="R41" s="143"/>
      <c r="S41" s="143"/>
      <c r="T41" s="144"/>
      <c r="U41" s="144"/>
      <c r="V41" s="140"/>
    </row>
    <row r="42" spans="1:22" s="36" customFormat="1" ht="10.5" customHeight="1" outlineLevel="3">
      <c r="A42" s="35"/>
      <c r="B42" s="140"/>
      <c r="C42" s="140"/>
      <c r="D42" s="140"/>
      <c r="E42" s="140"/>
      <c r="F42" s="140"/>
      <c r="G42" s="140" t="s">
        <v>95</v>
      </c>
      <c r="H42" s="141">
        <v>1.8</v>
      </c>
      <c r="I42" s="142"/>
      <c r="J42" s="140"/>
      <c r="K42" s="140"/>
      <c r="L42" s="143"/>
      <c r="M42" s="143"/>
      <c r="N42" s="143"/>
      <c r="O42" s="143"/>
      <c r="P42" s="143"/>
      <c r="Q42" s="143"/>
      <c r="R42" s="143"/>
      <c r="S42" s="143"/>
      <c r="T42" s="144"/>
      <c r="U42" s="144"/>
      <c r="V42" s="140"/>
    </row>
    <row r="43" spans="1:22" ht="12.75" outlineLevel="2">
      <c r="A43" s="3"/>
      <c r="B43" s="105"/>
      <c r="C43" s="105"/>
      <c r="D43" s="126" t="s">
        <v>7</v>
      </c>
      <c r="E43" s="127">
        <v>2</v>
      </c>
      <c r="F43" s="128" t="s">
        <v>221</v>
      </c>
      <c r="G43" s="129" t="s">
        <v>660</v>
      </c>
      <c r="H43" s="130">
        <v>4</v>
      </c>
      <c r="I43" s="131" t="s">
        <v>22</v>
      </c>
      <c r="J43" s="132"/>
      <c r="K43" s="133">
        <f aca="true" t="shared" si="8" ref="K43:K53">H43*J43</f>
        <v>0</v>
      </c>
      <c r="L43" s="134">
        <f aca="true" t="shared" si="9" ref="L43:L53">IF(D43="S",K43,"")</f>
      </c>
      <c r="M43" s="135">
        <f aca="true" t="shared" si="10" ref="M43:M53">IF(OR(D43="P",D43="U"),K43,"")</f>
        <v>0</v>
      </c>
      <c r="N43" s="135">
        <f aca="true" t="shared" si="11" ref="N43:N53">IF(D43="H",K43,"")</f>
      </c>
      <c r="O43" s="135">
        <f aca="true" t="shared" si="12" ref="O43:O53">IF(D43="V",K43,"")</f>
      </c>
      <c r="P43" s="136">
        <v>0.034970000000003054</v>
      </c>
      <c r="Q43" s="136">
        <v>0</v>
      </c>
      <c r="R43" s="136">
        <v>0.40800000000001546</v>
      </c>
      <c r="S43" s="132">
        <v>49.988000000001236</v>
      </c>
      <c r="T43" s="137">
        <v>15</v>
      </c>
      <c r="U43" s="138">
        <f aca="true" t="shared" si="13" ref="U43:U53">K43*(T43+100)/100</f>
        <v>0</v>
      </c>
      <c r="V43" s="139"/>
    </row>
    <row r="44" spans="1:22" ht="12.75" outlineLevel="2">
      <c r="A44" s="3"/>
      <c r="B44" s="105"/>
      <c r="C44" s="105"/>
      <c r="D44" s="126" t="s">
        <v>7</v>
      </c>
      <c r="E44" s="127">
        <v>3</v>
      </c>
      <c r="F44" s="128" t="s">
        <v>219</v>
      </c>
      <c r="G44" s="129" t="s">
        <v>662</v>
      </c>
      <c r="H44" s="130">
        <v>3.2</v>
      </c>
      <c r="I44" s="131" t="s">
        <v>22</v>
      </c>
      <c r="J44" s="132"/>
      <c r="K44" s="133">
        <f t="shared" si="8"/>
        <v>0</v>
      </c>
      <c r="L44" s="134">
        <f t="shared" si="9"/>
      </c>
      <c r="M44" s="135">
        <f t="shared" si="10"/>
        <v>0</v>
      </c>
      <c r="N44" s="135">
        <f t="shared" si="11"/>
      </c>
      <c r="O44" s="135">
        <f t="shared" si="12"/>
      </c>
      <c r="P44" s="136">
        <v>0.05734379199998831</v>
      </c>
      <c r="Q44" s="136">
        <v>0</v>
      </c>
      <c r="R44" s="136">
        <v>0.9980000000000473</v>
      </c>
      <c r="S44" s="132">
        <v>119.38920000000708</v>
      </c>
      <c r="T44" s="137">
        <v>15</v>
      </c>
      <c r="U44" s="138">
        <f t="shared" si="13"/>
        <v>0</v>
      </c>
      <c r="V44" s="139"/>
    </row>
    <row r="45" spans="1:22" ht="12.75" outlineLevel="2">
      <c r="A45" s="3"/>
      <c r="B45" s="105"/>
      <c r="C45" s="105"/>
      <c r="D45" s="126" t="s">
        <v>7</v>
      </c>
      <c r="E45" s="127">
        <v>4</v>
      </c>
      <c r="F45" s="128" t="s">
        <v>216</v>
      </c>
      <c r="G45" s="129" t="s">
        <v>656</v>
      </c>
      <c r="H45" s="130">
        <v>136.901</v>
      </c>
      <c r="I45" s="131" t="s">
        <v>22</v>
      </c>
      <c r="J45" s="132"/>
      <c r="K45" s="133">
        <f t="shared" si="8"/>
        <v>0</v>
      </c>
      <c r="L45" s="134">
        <f t="shared" si="9"/>
      </c>
      <c r="M45" s="135">
        <f t="shared" si="10"/>
        <v>0</v>
      </c>
      <c r="N45" s="135">
        <f t="shared" si="11"/>
      </c>
      <c r="O45" s="135">
        <f t="shared" si="12"/>
      </c>
      <c r="P45" s="136">
        <v>0.005786100000001266</v>
      </c>
      <c r="Q45" s="136">
        <v>0</v>
      </c>
      <c r="R45" s="136">
        <v>0.17599999999993088</v>
      </c>
      <c r="S45" s="132">
        <v>21.741199999990567</v>
      </c>
      <c r="T45" s="137">
        <v>15</v>
      </c>
      <c r="U45" s="138">
        <f t="shared" si="13"/>
        <v>0</v>
      </c>
      <c r="V45" s="139"/>
    </row>
    <row r="46" spans="1:22" ht="25.5" outlineLevel="2">
      <c r="A46" s="3"/>
      <c r="B46" s="105"/>
      <c r="C46" s="105"/>
      <c r="D46" s="126" t="s">
        <v>7</v>
      </c>
      <c r="E46" s="127">
        <v>5</v>
      </c>
      <c r="F46" s="128" t="s">
        <v>220</v>
      </c>
      <c r="G46" s="129" t="s">
        <v>733</v>
      </c>
      <c r="H46" s="130">
        <v>136.901</v>
      </c>
      <c r="I46" s="131" t="s">
        <v>22</v>
      </c>
      <c r="J46" s="132"/>
      <c r="K46" s="133">
        <f t="shared" si="8"/>
        <v>0</v>
      </c>
      <c r="L46" s="134">
        <f t="shared" si="9"/>
      </c>
      <c r="M46" s="135">
        <f t="shared" si="10"/>
        <v>0</v>
      </c>
      <c r="N46" s="135">
        <f t="shared" si="11"/>
      </c>
      <c r="O46" s="135">
        <f t="shared" si="12"/>
      </c>
      <c r="P46" s="136">
        <v>0.00473549999999916</v>
      </c>
      <c r="Q46" s="136">
        <v>0</v>
      </c>
      <c r="R46" s="136">
        <v>0.2500000000000284</v>
      </c>
      <c r="S46" s="132">
        <v>32.05800000000337</v>
      </c>
      <c r="T46" s="137">
        <v>15</v>
      </c>
      <c r="U46" s="138">
        <f t="shared" si="13"/>
        <v>0</v>
      </c>
      <c r="V46" s="139"/>
    </row>
    <row r="47" spans="1:22" ht="25.5" outlineLevel="2">
      <c r="A47" s="3"/>
      <c r="B47" s="105"/>
      <c r="C47" s="105"/>
      <c r="D47" s="126" t="s">
        <v>7</v>
      </c>
      <c r="E47" s="127">
        <v>6</v>
      </c>
      <c r="F47" s="128" t="s">
        <v>222</v>
      </c>
      <c r="G47" s="129" t="s">
        <v>698</v>
      </c>
      <c r="H47" s="130">
        <v>136.901</v>
      </c>
      <c r="I47" s="131" t="s">
        <v>22</v>
      </c>
      <c r="J47" s="132"/>
      <c r="K47" s="133">
        <f t="shared" si="8"/>
        <v>0</v>
      </c>
      <c r="L47" s="134">
        <f t="shared" si="9"/>
      </c>
      <c r="M47" s="135">
        <f t="shared" si="10"/>
        <v>0</v>
      </c>
      <c r="N47" s="135">
        <f t="shared" si="11"/>
      </c>
      <c r="O47" s="135">
        <f t="shared" si="12"/>
      </c>
      <c r="P47" s="136">
        <v>0.00032000000000016374</v>
      </c>
      <c r="Q47" s="136">
        <v>0</v>
      </c>
      <c r="R47" s="136">
        <v>0.03500000000002501</v>
      </c>
      <c r="S47" s="132">
        <v>4.5850000000032765</v>
      </c>
      <c r="T47" s="137">
        <v>15</v>
      </c>
      <c r="U47" s="138">
        <f t="shared" si="13"/>
        <v>0</v>
      </c>
      <c r="V47" s="139"/>
    </row>
    <row r="48" spans="1:22" ht="12.75" outlineLevel="2">
      <c r="A48" s="3"/>
      <c r="B48" s="105"/>
      <c r="C48" s="105"/>
      <c r="D48" s="126" t="s">
        <v>7</v>
      </c>
      <c r="E48" s="127">
        <v>7</v>
      </c>
      <c r="F48" s="128" t="s">
        <v>215</v>
      </c>
      <c r="G48" s="129" t="s">
        <v>585</v>
      </c>
      <c r="H48" s="130">
        <v>9.6</v>
      </c>
      <c r="I48" s="131" t="s">
        <v>22</v>
      </c>
      <c r="J48" s="132"/>
      <c r="K48" s="133">
        <f t="shared" si="8"/>
        <v>0</v>
      </c>
      <c r="L48" s="134">
        <f t="shared" si="9"/>
      </c>
      <c r="M48" s="135">
        <f t="shared" si="10"/>
        <v>0</v>
      </c>
      <c r="N48" s="135">
        <f t="shared" si="11"/>
      </c>
      <c r="O48" s="135">
        <f t="shared" si="12"/>
      </c>
      <c r="P48" s="136">
        <v>0.1071200000000548</v>
      </c>
      <c r="Q48" s="136">
        <v>0</v>
      </c>
      <c r="R48" s="136">
        <v>0.5899999999999181</v>
      </c>
      <c r="S48" s="132">
        <v>61.689999999991684</v>
      </c>
      <c r="T48" s="137">
        <v>15</v>
      </c>
      <c r="U48" s="138">
        <f t="shared" si="13"/>
        <v>0</v>
      </c>
      <c r="V48" s="139"/>
    </row>
    <row r="49" spans="1:22" ht="12.75" outlineLevel="2">
      <c r="A49" s="3"/>
      <c r="B49" s="105"/>
      <c r="C49" s="105"/>
      <c r="D49" s="126" t="s">
        <v>7</v>
      </c>
      <c r="E49" s="127">
        <v>8</v>
      </c>
      <c r="F49" s="128" t="s">
        <v>218</v>
      </c>
      <c r="G49" s="129" t="s">
        <v>588</v>
      </c>
      <c r="H49" s="130">
        <v>2.1</v>
      </c>
      <c r="I49" s="131" t="s">
        <v>22</v>
      </c>
      <c r="J49" s="132"/>
      <c r="K49" s="133">
        <f t="shared" si="8"/>
        <v>0</v>
      </c>
      <c r="L49" s="134">
        <f t="shared" si="9"/>
      </c>
      <c r="M49" s="135">
        <f t="shared" si="10"/>
        <v>0</v>
      </c>
      <c r="N49" s="135">
        <f t="shared" si="11"/>
      </c>
      <c r="O49" s="135">
        <f t="shared" si="12"/>
      </c>
      <c r="P49" s="136">
        <v>0.062206632000000525</v>
      </c>
      <c r="Q49" s="136">
        <v>0</v>
      </c>
      <c r="R49" s="136">
        <v>1.6149999999997817</v>
      </c>
      <c r="S49" s="132">
        <v>188.55599999997267</v>
      </c>
      <c r="T49" s="137">
        <v>15</v>
      </c>
      <c r="U49" s="138">
        <f t="shared" si="13"/>
        <v>0</v>
      </c>
      <c r="V49" s="139"/>
    </row>
    <row r="50" spans="1:22" ht="12.75" outlineLevel="2">
      <c r="A50" s="3"/>
      <c r="B50" s="105"/>
      <c r="C50" s="105"/>
      <c r="D50" s="126" t="s">
        <v>7</v>
      </c>
      <c r="E50" s="127">
        <v>9</v>
      </c>
      <c r="F50" s="128" t="s">
        <v>215</v>
      </c>
      <c r="G50" s="129" t="s">
        <v>585</v>
      </c>
      <c r="H50" s="130">
        <v>2.1</v>
      </c>
      <c r="I50" s="131" t="s">
        <v>22</v>
      </c>
      <c r="J50" s="132"/>
      <c r="K50" s="133">
        <f t="shared" si="8"/>
        <v>0</v>
      </c>
      <c r="L50" s="134">
        <f t="shared" si="9"/>
      </c>
      <c r="M50" s="135">
        <f t="shared" si="10"/>
        <v>0</v>
      </c>
      <c r="N50" s="135">
        <f t="shared" si="11"/>
      </c>
      <c r="O50" s="135">
        <f t="shared" si="12"/>
      </c>
      <c r="P50" s="136">
        <v>0.10704</v>
      </c>
      <c r="Q50" s="136">
        <v>0</v>
      </c>
      <c r="R50" s="136">
        <v>0.5899999999999181</v>
      </c>
      <c r="S50" s="132">
        <v>53.06099999999285</v>
      </c>
      <c r="T50" s="137">
        <v>15</v>
      </c>
      <c r="U50" s="138">
        <f t="shared" si="13"/>
        <v>0</v>
      </c>
      <c r="V50" s="139"/>
    </row>
    <row r="51" spans="1:22" ht="12.75" outlineLevel="2">
      <c r="A51" s="3"/>
      <c r="B51" s="105"/>
      <c r="C51" s="105"/>
      <c r="D51" s="126" t="s">
        <v>7</v>
      </c>
      <c r="E51" s="127">
        <v>10</v>
      </c>
      <c r="F51" s="128" t="s">
        <v>214</v>
      </c>
      <c r="G51" s="129" t="s">
        <v>579</v>
      </c>
      <c r="H51" s="130">
        <v>2</v>
      </c>
      <c r="I51" s="131" t="s">
        <v>71</v>
      </c>
      <c r="J51" s="132"/>
      <c r="K51" s="133">
        <f t="shared" si="8"/>
        <v>0</v>
      </c>
      <c r="L51" s="134">
        <f t="shared" si="9"/>
      </c>
      <c r="M51" s="135">
        <f t="shared" si="10"/>
        <v>0</v>
      </c>
      <c r="N51" s="135">
        <f t="shared" si="11"/>
      </c>
      <c r="O51" s="135">
        <f t="shared" si="12"/>
      </c>
      <c r="P51" s="136">
        <v>0.04546398799999524</v>
      </c>
      <c r="Q51" s="136">
        <v>0</v>
      </c>
      <c r="R51" s="136">
        <v>0.7469999999998436</v>
      </c>
      <c r="S51" s="132">
        <v>84.16279999997951</v>
      </c>
      <c r="T51" s="137">
        <v>15</v>
      </c>
      <c r="U51" s="138">
        <f t="shared" si="13"/>
        <v>0</v>
      </c>
      <c r="V51" s="139"/>
    </row>
    <row r="52" spans="1:22" ht="12.75" outlineLevel="2">
      <c r="A52" s="3"/>
      <c r="B52" s="105"/>
      <c r="C52" s="105"/>
      <c r="D52" s="126" t="s">
        <v>7</v>
      </c>
      <c r="E52" s="127">
        <v>11</v>
      </c>
      <c r="F52" s="128" t="s">
        <v>213</v>
      </c>
      <c r="G52" s="129" t="s">
        <v>595</v>
      </c>
      <c r="H52" s="130">
        <v>6</v>
      </c>
      <c r="I52" s="131" t="s">
        <v>71</v>
      </c>
      <c r="J52" s="132"/>
      <c r="K52" s="133">
        <f t="shared" si="8"/>
        <v>0</v>
      </c>
      <c r="L52" s="134">
        <f t="shared" si="9"/>
      </c>
      <c r="M52" s="135">
        <f t="shared" si="10"/>
        <v>0</v>
      </c>
      <c r="N52" s="135">
        <f t="shared" si="11"/>
      </c>
      <c r="O52" s="135">
        <f t="shared" si="12"/>
      </c>
      <c r="P52" s="136">
        <v>0.013764664000000516</v>
      </c>
      <c r="Q52" s="136">
        <v>0</v>
      </c>
      <c r="R52" s="136">
        <v>0.3100000000001728</v>
      </c>
      <c r="S52" s="132">
        <v>34.34800000001824</v>
      </c>
      <c r="T52" s="137">
        <v>15</v>
      </c>
      <c r="U52" s="138">
        <f t="shared" si="13"/>
        <v>0</v>
      </c>
      <c r="V52" s="139"/>
    </row>
    <row r="53" spans="1:22" ht="12.75" outlineLevel="2">
      <c r="A53" s="3"/>
      <c r="B53" s="105"/>
      <c r="C53" s="105"/>
      <c r="D53" s="126" t="s">
        <v>7</v>
      </c>
      <c r="E53" s="127">
        <v>12</v>
      </c>
      <c r="F53" s="128" t="s">
        <v>212</v>
      </c>
      <c r="G53" s="129" t="s">
        <v>594</v>
      </c>
      <c r="H53" s="130">
        <v>4</v>
      </c>
      <c r="I53" s="131" t="s">
        <v>71</v>
      </c>
      <c r="J53" s="132"/>
      <c r="K53" s="133">
        <f t="shared" si="8"/>
        <v>0</v>
      </c>
      <c r="L53" s="134">
        <f t="shared" si="9"/>
      </c>
      <c r="M53" s="135">
        <f t="shared" si="10"/>
        <v>0</v>
      </c>
      <c r="N53" s="135">
        <f t="shared" si="11"/>
      </c>
      <c r="O53" s="135">
        <f t="shared" si="12"/>
      </c>
      <c r="P53" s="136">
        <v>0.004951339999999269</v>
      </c>
      <c r="Q53" s="136">
        <v>0</v>
      </c>
      <c r="R53" s="136">
        <v>0.23500000000012733</v>
      </c>
      <c r="S53" s="132">
        <v>26.37400000001453</v>
      </c>
      <c r="T53" s="137">
        <v>15</v>
      </c>
      <c r="U53" s="138">
        <f t="shared" si="13"/>
        <v>0</v>
      </c>
      <c r="V53" s="139"/>
    </row>
    <row r="54" spans="1:22" ht="12.75" outlineLevel="1">
      <c r="A54" s="3"/>
      <c r="B54" s="106"/>
      <c r="C54" s="75" t="s">
        <v>29</v>
      </c>
      <c r="D54" s="76" t="s">
        <v>6</v>
      </c>
      <c r="E54" s="77"/>
      <c r="F54" s="77" t="s">
        <v>64</v>
      </c>
      <c r="G54" s="78" t="s">
        <v>503</v>
      </c>
      <c r="H54" s="77"/>
      <c r="I54" s="76"/>
      <c r="J54" s="77"/>
      <c r="K54" s="107">
        <f>SUBTOTAL(9,K55:K62)</f>
        <v>0</v>
      </c>
      <c r="L54" s="80">
        <f>SUBTOTAL(9,L55:L62)</f>
        <v>0</v>
      </c>
      <c r="M54" s="80">
        <f>SUBTOTAL(9,M55:M62)</f>
        <v>0</v>
      </c>
      <c r="N54" s="80">
        <f>SUBTOTAL(9,N55:N62)</f>
        <v>0</v>
      </c>
      <c r="O54" s="80">
        <f>SUBTOTAL(9,O55:O62)</f>
        <v>0</v>
      </c>
      <c r="P54" s="81">
        <f>SUMPRODUCT(P55:P62,$H55:$H62)</f>
        <v>0.609428500499571</v>
      </c>
      <c r="Q54" s="81">
        <f>SUMPRODUCT(Q55:Q62,$H55:$H62)</f>
        <v>0</v>
      </c>
      <c r="R54" s="81">
        <f>SUMPRODUCT(R55:R62,$H55:$H62)</f>
        <v>1.4645825999999822</v>
      </c>
      <c r="S54" s="80">
        <f>SUMPRODUCT(S55:S62,$H55:$H62)</f>
        <v>150.87437495999487</v>
      </c>
      <c r="T54" s="108">
        <f>SUMPRODUCT(T55:T62,$K55:$K62)/100</f>
        <v>0</v>
      </c>
      <c r="U54" s="108">
        <f>K54+T54</f>
        <v>0</v>
      </c>
      <c r="V54" s="105"/>
    </row>
    <row r="55" spans="1:22" ht="12.75" outlineLevel="2">
      <c r="A55" s="3"/>
      <c r="B55" s="116"/>
      <c r="C55" s="117"/>
      <c r="D55" s="118"/>
      <c r="E55" s="119" t="s">
        <v>542</v>
      </c>
      <c r="F55" s="120"/>
      <c r="G55" s="121"/>
      <c r="H55" s="120"/>
      <c r="I55" s="118"/>
      <c r="J55" s="120"/>
      <c r="K55" s="122"/>
      <c r="L55" s="123"/>
      <c r="M55" s="123"/>
      <c r="N55" s="123"/>
      <c r="O55" s="123"/>
      <c r="P55" s="124"/>
      <c r="Q55" s="124"/>
      <c r="R55" s="124"/>
      <c r="S55" s="124"/>
      <c r="T55" s="125"/>
      <c r="U55" s="125"/>
      <c r="V55" s="105"/>
    </row>
    <row r="56" spans="1:22" ht="25.5" outlineLevel="2">
      <c r="A56" s="3"/>
      <c r="B56" s="105"/>
      <c r="C56" s="105"/>
      <c r="D56" s="126" t="s">
        <v>7</v>
      </c>
      <c r="E56" s="127">
        <v>1</v>
      </c>
      <c r="F56" s="128" t="s">
        <v>225</v>
      </c>
      <c r="G56" s="129" t="s">
        <v>692</v>
      </c>
      <c r="H56" s="130">
        <v>3.6</v>
      </c>
      <c r="I56" s="131" t="s">
        <v>22</v>
      </c>
      <c r="J56" s="132"/>
      <c r="K56" s="133">
        <f>H56*J56</f>
        <v>0</v>
      </c>
      <c r="L56" s="134">
        <f>IF(D56="S",K56,"")</f>
      </c>
      <c r="M56" s="135">
        <f>IF(OR(D56="P",D56="U"),K56,"")</f>
        <v>0</v>
      </c>
      <c r="N56" s="135">
        <f>IF(D56="H",K56,"")</f>
      </c>
      <c r="O56" s="135">
        <f>IF(D56="V",K56,"")</f>
      </c>
      <c r="P56" s="136">
        <v>0.105</v>
      </c>
      <c r="Q56" s="136">
        <v>0</v>
      </c>
      <c r="R56" s="136">
        <v>0</v>
      </c>
      <c r="S56" s="132">
        <v>0</v>
      </c>
      <c r="T56" s="137">
        <v>15</v>
      </c>
      <c r="U56" s="138">
        <f>K56*(T56+100)/100</f>
        <v>0</v>
      </c>
      <c r="V56" s="139"/>
    </row>
    <row r="57" spans="1:22" s="36" customFormat="1" ht="10.5" customHeight="1" outlineLevel="3">
      <c r="A57" s="35"/>
      <c r="B57" s="140"/>
      <c r="C57" s="140"/>
      <c r="D57" s="140"/>
      <c r="E57" s="140"/>
      <c r="F57" s="140"/>
      <c r="G57" s="140" t="s">
        <v>92</v>
      </c>
      <c r="H57" s="141">
        <v>3.6</v>
      </c>
      <c r="I57" s="142"/>
      <c r="J57" s="140"/>
      <c r="K57" s="140"/>
      <c r="L57" s="143"/>
      <c r="M57" s="143"/>
      <c r="N57" s="143"/>
      <c r="O57" s="143"/>
      <c r="P57" s="143"/>
      <c r="Q57" s="143"/>
      <c r="R57" s="143"/>
      <c r="S57" s="143"/>
      <c r="T57" s="144"/>
      <c r="U57" s="144"/>
      <c r="V57" s="140"/>
    </row>
    <row r="58" spans="1:22" ht="25.5" outlineLevel="2">
      <c r="A58" s="3"/>
      <c r="B58" s="105"/>
      <c r="C58" s="105"/>
      <c r="D58" s="126" t="s">
        <v>7</v>
      </c>
      <c r="E58" s="127">
        <v>2</v>
      </c>
      <c r="F58" s="128" t="s">
        <v>223</v>
      </c>
      <c r="G58" s="129" t="s">
        <v>736</v>
      </c>
      <c r="H58" s="130">
        <v>0.432</v>
      </c>
      <c r="I58" s="131" t="s">
        <v>23</v>
      </c>
      <c r="J58" s="132"/>
      <c r="K58" s="133">
        <f>H58*J58</f>
        <v>0</v>
      </c>
      <c r="L58" s="134">
        <f>IF(D58="S",K58,"")</f>
      </c>
      <c r="M58" s="135">
        <f>IF(OR(D58="P",D58="U"),K58,"")</f>
        <v>0</v>
      </c>
      <c r="N58" s="135">
        <f>IF(D58="H",K58,"")</f>
      </c>
      <c r="O58" s="135">
        <f>IF(D58="V",K58,"")</f>
      </c>
      <c r="P58" s="136">
        <v>0.5050000000001091</v>
      </c>
      <c r="Q58" s="136">
        <v>0</v>
      </c>
      <c r="R58" s="136">
        <v>2.9459999999999127</v>
      </c>
      <c r="S58" s="132">
        <v>301.76559999998284</v>
      </c>
      <c r="T58" s="137">
        <v>15</v>
      </c>
      <c r="U58" s="138">
        <f>K58*(T58+100)/100</f>
        <v>0</v>
      </c>
      <c r="V58" s="139"/>
    </row>
    <row r="59" spans="1:22" s="36" customFormat="1" ht="10.5" customHeight="1" outlineLevel="3">
      <c r="A59" s="35"/>
      <c r="B59" s="140"/>
      <c r="C59" s="140"/>
      <c r="D59" s="140"/>
      <c r="E59" s="140"/>
      <c r="F59" s="140"/>
      <c r="G59" s="140" t="s">
        <v>184</v>
      </c>
      <c r="H59" s="141">
        <v>0</v>
      </c>
      <c r="I59" s="142"/>
      <c r="J59" s="140"/>
      <c r="K59" s="140"/>
      <c r="L59" s="143"/>
      <c r="M59" s="143"/>
      <c r="N59" s="143"/>
      <c r="O59" s="143"/>
      <c r="P59" s="143"/>
      <c r="Q59" s="143"/>
      <c r="R59" s="143"/>
      <c r="S59" s="143"/>
      <c r="T59" s="144"/>
      <c r="U59" s="144"/>
      <c r="V59" s="140"/>
    </row>
    <row r="60" spans="1:22" s="36" customFormat="1" ht="10.5" customHeight="1" outlineLevel="3">
      <c r="A60" s="35"/>
      <c r="B60" s="140"/>
      <c r="C60" s="140"/>
      <c r="D60" s="140"/>
      <c r="E60" s="140"/>
      <c r="F60" s="140"/>
      <c r="G60" s="140" t="s">
        <v>395</v>
      </c>
      <c r="H60" s="141">
        <v>0.432</v>
      </c>
      <c r="I60" s="142"/>
      <c r="J60" s="140"/>
      <c r="K60" s="140"/>
      <c r="L60" s="143"/>
      <c r="M60" s="143"/>
      <c r="N60" s="143"/>
      <c r="O60" s="143"/>
      <c r="P60" s="143"/>
      <c r="Q60" s="143"/>
      <c r="R60" s="143"/>
      <c r="S60" s="143"/>
      <c r="T60" s="144"/>
      <c r="U60" s="144"/>
      <c r="V60" s="140"/>
    </row>
    <row r="61" spans="1:22" ht="12.75" outlineLevel="2">
      <c r="A61" s="3"/>
      <c r="B61" s="105"/>
      <c r="C61" s="105"/>
      <c r="D61" s="126" t="s">
        <v>7</v>
      </c>
      <c r="E61" s="127">
        <v>3</v>
      </c>
      <c r="F61" s="128" t="s">
        <v>224</v>
      </c>
      <c r="G61" s="129" t="s">
        <v>571</v>
      </c>
      <c r="H61" s="130">
        <v>0.0126</v>
      </c>
      <c r="I61" s="131" t="s">
        <v>13</v>
      </c>
      <c r="J61" s="132"/>
      <c r="K61" s="133">
        <f>H61*J61</f>
        <v>0</v>
      </c>
      <c r="L61" s="134">
        <f>IF(D61="S",K61,"")</f>
      </c>
      <c r="M61" s="135">
        <f>IF(OR(D61="P",D61="U"),K61,"")</f>
        <v>0</v>
      </c>
      <c r="N61" s="135">
        <f>IF(D61="H",K61,"")</f>
      </c>
      <c r="O61" s="135">
        <f>IF(D61="V",K61,"")</f>
      </c>
      <c r="P61" s="136">
        <v>1.0530555952003102</v>
      </c>
      <c r="Q61" s="136">
        <v>0</v>
      </c>
      <c r="R61" s="136">
        <v>15.231000000001588</v>
      </c>
      <c r="S61" s="132">
        <v>1627.9076000001814</v>
      </c>
      <c r="T61" s="137">
        <v>15</v>
      </c>
      <c r="U61" s="138">
        <f>K61*(T61+100)/100</f>
        <v>0</v>
      </c>
      <c r="V61" s="139"/>
    </row>
    <row r="62" spans="1:22" s="36" customFormat="1" ht="10.5" customHeight="1" outlineLevel="3">
      <c r="A62" s="35"/>
      <c r="B62" s="140"/>
      <c r="C62" s="140"/>
      <c r="D62" s="140"/>
      <c r="E62" s="140"/>
      <c r="F62" s="140"/>
      <c r="G62" s="140" t="s">
        <v>425</v>
      </c>
      <c r="H62" s="141">
        <v>0.0126</v>
      </c>
      <c r="I62" s="142"/>
      <c r="J62" s="140"/>
      <c r="K62" s="140"/>
      <c r="L62" s="143"/>
      <c r="M62" s="143"/>
      <c r="N62" s="143"/>
      <c r="O62" s="143"/>
      <c r="P62" s="143"/>
      <c r="Q62" s="143"/>
      <c r="R62" s="143"/>
      <c r="S62" s="143"/>
      <c r="T62" s="144"/>
      <c r="U62" s="144"/>
      <c r="V62" s="140"/>
    </row>
    <row r="63" spans="1:22" ht="12.75" outlineLevel="1">
      <c r="A63" s="3"/>
      <c r="B63" s="106"/>
      <c r="C63" s="75" t="s">
        <v>30</v>
      </c>
      <c r="D63" s="76" t="s">
        <v>6</v>
      </c>
      <c r="E63" s="77"/>
      <c r="F63" s="77" t="s">
        <v>64</v>
      </c>
      <c r="G63" s="78" t="s">
        <v>438</v>
      </c>
      <c r="H63" s="77"/>
      <c r="I63" s="76"/>
      <c r="J63" s="77"/>
      <c r="K63" s="107">
        <f>SUBTOTAL(9,K64:K66)</f>
        <v>0</v>
      </c>
      <c r="L63" s="80">
        <f>SUBTOTAL(9,L64:L66)</f>
        <v>0</v>
      </c>
      <c r="M63" s="80">
        <f>SUBTOTAL(9,M64:M66)</f>
        <v>0</v>
      </c>
      <c r="N63" s="80">
        <f>SUBTOTAL(9,N64:N66)</f>
        <v>0</v>
      </c>
      <c r="O63" s="80">
        <f>SUBTOTAL(9,O64:O66)</f>
        <v>0</v>
      </c>
      <c r="P63" s="81">
        <f>SUMPRODUCT(P64:P66,$H64:$H66)</f>
        <v>0.12859809600004438</v>
      </c>
      <c r="Q63" s="81">
        <f>SUMPRODUCT(Q64:Q66,$H64:$H66)</f>
        <v>0</v>
      </c>
      <c r="R63" s="81">
        <f>SUMPRODUCT(R64:R66,$H64:$H66)</f>
        <v>3.2139999999990323</v>
      </c>
      <c r="S63" s="80">
        <f>SUMPRODUCT(S64:S66,$H64:$H66)</f>
        <v>340.22159999989486</v>
      </c>
      <c r="T63" s="108">
        <f>SUMPRODUCT(T64:T66,$K64:$K66)/100</f>
        <v>0</v>
      </c>
      <c r="U63" s="108">
        <f>K63+T63</f>
        <v>0</v>
      </c>
      <c r="V63" s="105"/>
    </row>
    <row r="64" spans="1:22" ht="12.75" outlineLevel="2">
      <c r="A64" s="3"/>
      <c r="B64" s="116"/>
      <c r="C64" s="117"/>
      <c r="D64" s="118"/>
      <c r="E64" s="119" t="s">
        <v>542</v>
      </c>
      <c r="F64" s="120"/>
      <c r="G64" s="121"/>
      <c r="H64" s="120"/>
      <c r="I64" s="118"/>
      <c r="J64" s="120"/>
      <c r="K64" s="122"/>
      <c r="L64" s="123"/>
      <c r="M64" s="123"/>
      <c r="N64" s="123"/>
      <c r="O64" s="123"/>
      <c r="P64" s="124"/>
      <c r="Q64" s="124"/>
      <c r="R64" s="124"/>
      <c r="S64" s="124"/>
      <c r="T64" s="125"/>
      <c r="U64" s="125"/>
      <c r="V64" s="105"/>
    </row>
    <row r="65" spans="1:22" ht="12.75" outlineLevel="2">
      <c r="A65" s="3"/>
      <c r="B65" s="105"/>
      <c r="C65" s="105"/>
      <c r="D65" s="126" t="s">
        <v>7</v>
      </c>
      <c r="E65" s="127">
        <v>1</v>
      </c>
      <c r="F65" s="128" t="s">
        <v>226</v>
      </c>
      <c r="G65" s="129" t="s">
        <v>610</v>
      </c>
      <c r="H65" s="130">
        <v>2</v>
      </c>
      <c r="I65" s="131" t="s">
        <v>71</v>
      </c>
      <c r="J65" s="132"/>
      <c r="K65" s="133">
        <f>H65*J65</f>
        <v>0</v>
      </c>
      <c r="L65" s="134">
        <f>IF(D65="S",K65,"")</f>
      </c>
      <c r="M65" s="135">
        <f>IF(OR(D65="P",D65="U"),K65,"")</f>
        <v>0</v>
      </c>
      <c r="N65" s="135">
        <f>IF(D65="H",K65,"")</f>
      </c>
      <c r="O65" s="135">
        <f>IF(D65="V",K65,"")</f>
      </c>
      <c r="P65" s="136">
        <v>0.05139904800002219</v>
      </c>
      <c r="Q65" s="136">
        <v>0</v>
      </c>
      <c r="R65" s="136">
        <v>1.6069999999995161</v>
      </c>
      <c r="S65" s="132">
        <v>170.11079999994743</v>
      </c>
      <c r="T65" s="137">
        <v>15</v>
      </c>
      <c r="U65" s="138">
        <f>K65*(T65+100)/100</f>
        <v>0</v>
      </c>
      <c r="V65" s="139"/>
    </row>
    <row r="66" spans="1:22" ht="12.75" outlineLevel="2">
      <c r="A66" s="3"/>
      <c r="B66" s="105"/>
      <c r="C66" s="105"/>
      <c r="D66" s="126" t="s">
        <v>8</v>
      </c>
      <c r="E66" s="127">
        <v>2</v>
      </c>
      <c r="F66" s="128" t="s">
        <v>166</v>
      </c>
      <c r="G66" s="129" t="s">
        <v>499</v>
      </c>
      <c r="H66" s="130">
        <v>2</v>
      </c>
      <c r="I66" s="131" t="s">
        <v>71</v>
      </c>
      <c r="J66" s="132"/>
      <c r="K66" s="133">
        <f>H66*J66</f>
        <v>0</v>
      </c>
      <c r="L66" s="134">
        <f>IF(D66="S",K66,"")</f>
        <v>0</v>
      </c>
      <c r="M66" s="135">
        <f>IF(OR(D66="P",D66="U"),K66,"")</f>
      </c>
      <c r="N66" s="135">
        <f>IF(D66="H",K66,"")</f>
      </c>
      <c r="O66" s="135">
        <f>IF(D66="V",K66,"")</f>
      </c>
      <c r="P66" s="136">
        <v>0.0129</v>
      </c>
      <c r="Q66" s="136">
        <v>0</v>
      </c>
      <c r="R66" s="136">
        <v>0</v>
      </c>
      <c r="S66" s="132">
        <v>0</v>
      </c>
      <c r="T66" s="137">
        <v>15</v>
      </c>
      <c r="U66" s="138">
        <f>K66*(T66+100)/100</f>
        <v>0</v>
      </c>
      <c r="V66" s="139"/>
    </row>
    <row r="67" spans="1:22" ht="12.75" outlineLevel="1">
      <c r="A67" s="3"/>
      <c r="B67" s="106"/>
      <c r="C67" s="75" t="s">
        <v>31</v>
      </c>
      <c r="D67" s="76" t="s">
        <v>6</v>
      </c>
      <c r="E67" s="77"/>
      <c r="F67" s="77" t="s">
        <v>64</v>
      </c>
      <c r="G67" s="78" t="s">
        <v>487</v>
      </c>
      <c r="H67" s="77"/>
      <c r="I67" s="76"/>
      <c r="J67" s="77"/>
      <c r="K67" s="107">
        <f>SUBTOTAL(9,K68:K69)</f>
        <v>0</v>
      </c>
      <c r="L67" s="80">
        <f>SUBTOTAL(9,L68:L69)</f>
        <v>0</v>
      </c>
      <c r="M67" s="80">
        <f>SUBTOTAL(9,M68:M69)</f>
        <v>0</v>
      </c>
      <c r="N67" s="80">
        <f>SUBTOTAL(9,N68:N69)</f>
        <v>0</v>
      </c>
      <c r="O67" s="80">
        <f>SUBTOTAL(9,O68:O69)</f>
        <v>0</v>
      </c>
      <c r="P67" s="81">
        <f>SUMPRODUCT(P68:P69,$H68:$H69)</f>
        <v>0.17205824999997352</v>
      </c>
      <c r="Q67" s="81">
        <f>SUMPRODUCT(Q68:Q69,$H68:$H69)</f>
        <v>0</v>
      </c>
      <c r="R67" s="81">
        <f>SUMPRODUCT(R68:R69,$H68:$H69)</f>
        <v>7.9299999999972215</v>
      </c>
      <c r="S67" s="80">
        <f>SUMPRODUCT(S68:S69,$H68:$H69)</f>
        <v>856.4399999996999</v>
      </c>
      <c r="T67" s="108">
        <f>SUMPRODUCT(T68:T69,$K68:$K69)/100</f>
        <v>0</v>
      </c>
      <c r="U67" s="108">
        <f>K67+T67</f>
        <v>0</v>
      </c>
      <c r="V67" s="105"/>
    </row>
    <row r="68" spans="1:22" ht="12.75" outlineLevel="2">
      <c r="A68" s="3"/>
      <c r="B68" s="116"/>
      <c r="C68" s="117"/>
      <c r="D68" s="118"/>
      <c r="E68" s="119" t="s">
        <v>542</v>
      </c>
      <c r="F68" s="120"/>
      <c r="G68" s="121"/>
      <c r="H68" s="120"/>
      <c r="I68" s="118"/>
      <c r="J68" s="120"/>
      <c r="K68" s="122"/>
      <c r="L68" s="123"/>
      <c r="M68" s="123"/>
      <c r="N68" s="123"/>
      <c r="O68" s="123"/>
      <c r="P68" s="124"/>
      <c r="Q68" s="124"/>
      <c r="R68" s="124"/>
      <c r="S68" s="124"/>
      <c r="T68" s="125"/>
      <c r="U68" s="125"/>
      <c r="V68" s="105"/>
    </row>
    <row r="69" spans="1:22" ht="12.75" outlineLevel="2">
      <c r="A69" s="3"/>
      <c r="B69" s="105"/>
      <c r="C69" s="105"/>
      <c r="D69" s="126" t="s">
        <v>7</v>
      </c>
      <c r="E69" s="127">
        <v>1</v>
      </c>
      <c r="F69" s="128" t="s">
        <v>335</v>
      </c>
      <c r="G69" s="129" t="s">
        <v>570</v>
      </c>
      <c r="H69" s="130">
        <v>65</v>
      </c>
      <c r="I69" s="131" t="s">
        <v>22</v>
      </c>
      <c r="J69" s="132"/>
      <c r="K69" s="133">
        <f>H69*J69</f>
        <v>0</v>
      </c>
      <c r="L69" s="134">
        <f>IF(D69="S",K69,"")</f>
      </c>
      <c r="M69" s="135">
        <f>IF(OR(D69="P",D69="U"),K69,"")</f>
        <v>0</v>
      </c>
      <c r="N69" s="135">
        <f>IF(D69="H",K69,"")</f>
      </c>
      <c r="O69" s="135">
        <f>IF(D69="V",K69,"")</f>
      </c>
      <c r="P69" s="136">
        <v>0.0026470499999995925</v>
      </c>
      <c r="Q69" s="136">
        <v>0</v>
      </c>
      <c r="R69" s="136">
        <v>0.12199999999995725</v>
      </c>
      <c r="S69" s="132">
        <v>13.175999999995383</v>
      </c>
      <c r="T69" s="137">
        <v>15</v>
      </c>
      <c r="U69" s="138">
        <f>K69*(T69+100)/100</f>
        <v>0</v>
      </c>
      <c r="V69" s="139"/>
    </row>
    <row r="70" spans="1:22" ht="12.75" outlineLevel="1">
      <c r="A70" s="3"/>
      <c r="B70" s="106"/>
      <c r="C70" s="75" t="s">
        <v>32</v>
      </c>
      <c r="D70" s="76" t="s">
        <v>6</v>
      </c>
      <c r="E70" s="77"/>
      <c r="F70" s="77" t="s">
        <v>64</v>
      </c>
      <c r="G70" s="78" t="s">
        <v>504</v>
      </c>
      <c r="H70" s="77"/>
      <c r="I70" s="76"/>
      <c r="J70" s="77"/>
      <c r="K70" s="107">
        <f>SUBTOTAL(9,K71:K77)</f>
        <v>0</v>
      </c>
      <c r="L70" s="80">
        <f>SUBTOTAL(9,L71:L77)</f>
        <v>0</v>
      </c>
      <c r="M70" s="80">
        <f>SUBTOTAL(9,M71:M77)</f>
        <v>0</v>
      </c>
      <c r="N70" s="80">
        <f>SUBTOTAL(9,N71:N77)</f>
        <v>0</v>
      </c>
      <c r="O70" s="80">
        <f>SUBTOTAL(9,O71:O77)</f>
        <v>0</v>
      </c>
      <c r="P70" s="81">
        <f>SUMPRODUCT(P71:P77,$H71:$H77)</f>
        <v>0.012865561999994807</v>
      </c>
      <c r="Q70" s="81">
        <f>SUMPRODUCT(Q71:Q77,$H71:$H77)</f>
        <v>0</v>
      </c>
      <c r="R70" s="81">
        <f>SUMPRODUCT(R71:R77,$H71:$H77)</f>
        <v>21.13611999999996</v>
      </c>
      <c r="S70" s="80">
        <f>SUMPRODUCT(S71:S77,$H71:$H77)</f>
        <v>1948.7219679999928</v>
      </c>
      <c r="T70" s="108">
        <f>SUMPRODUCT(T71:T77,$K71:$K77)/100</f>
        <v>0</v>
      </c>
      <c r="U70" s="108">
        <f>K70+T70</f>
        <v>0</v>
      </c>
      <c r="V70" s="105"/>
    </row>
    <row r="71" spans="1:22" ht="12.75" outlineLevel="2">
      <c r="A71" s="3"/>
      <c r="B71" s="116"/>
      <c r="C71" s="117"/>
      <c r="D71" s="118"/>
      <c r="E71" s="119" t="s">
        <v>542</v>
      </c>
      <c r="F71" s="120"/>
      <c r="G71" s="121"/>
      <c r="H71" s="120"/>
      <c r="I71" s="118"/>
      <c r="J71" s="120"/>
      <c r="K71" s="122"/>
      <c r="L71" s="123"/>
      <c r="M71" s="123"/>
      <c r="N71" s="123"/>
      <c r="O71" s="123"/>
      <c r="P71" s="124"/>
      <c r="Q71" s="124"/>
      <c r="R71" s="124"/>
      <c r="S71" s="124"/>
      <c r="T71" s="125"/>
      <c r="U71" s="125"/>
      <c r="V71" s="105"/>
    </row>
    <row r="72" spans="1:22" ht="12.75" outlineLevel="2">
      <c r="A72" s="3"/>
      <c r="B72" s="105"/>
      <c r="C72" s="105"/>
      <c r="D72" s="126" t="s">
        <v>7</v>
      </c>
      <c r="E72" s="127">
        <v>1</v>
      </c>
      <c r="F72" s="128" t="s">
        <v>336</v>
      </c>
      <c r="G72" s="129" t="s">
        <v>675</v>
      </c>
      <c r="H72" s="130">
        <v>56.14</v>
      </c>
      <c r="I72" s="131" t="s">
        <v>22</v>
      </c>
      <c r="J72" s="132"/>
      <c r="K72" s="133">
        <f>H72*J72</f>
        <v>0</v>
      </c>
      <c r="L72" s="134">
        <f>IF(D72="S",K72,"")</f>
      </c>
      <c r="M72" s="135">
        <f>IF(OR(D72="P",D72="U"),K72,"")</f>
        <v>0</v>
      </c>
      <c r="N72" s="135">
        <f>IF(D72="H",K72,"")</f>
      </c>
      <c r="O72" s="135">
        <f>IF(D72="V",K72,"")</f>
      </c>
      <c r="P72" s="136">
        <v>3.950000000000601E-05</v>
      </c>
      <c r="Q72" s="136">
        <v>0</v>
      </c>
      <c r="R72" s="136">
        <v>0.3079999999999927</v>
      </c>
      <c r="S72" s="132">
        <v>29.6911999999993</v>
      </c>
      <c r="T72" s="137">
        <v>15</v>
      </c>
      <c r="U72" s="138">
        <f>K72*(T72+100)/100</f>
        <v>0</v>
      </c>
      <c r="V72" s="139"/>
    </row>
    <row r="73" spans="1:22" s="36" customFormat="1" ht="10.5" customHeight="1" outlineLevel="3">
      <c r="A73" s="35"/>
      <c r="B73" s="140"/>
      <c r="C73" s="140"/>
      <c r="D73" s="140"/>
      <c r="E73" s="140"/>
      <c r="F73" s="140"/>
      <c r="G73" s="140" t="s">
        <v>486</v>
      </c>
      <c r="H73" s="141">
        <v>56.14</v>
      </c>
      <c r="I73" s="142"/>
      <c r="J73" s="140"/>
      <c r="K73" s="140"/>
      <c r="L73" s="143"/>
      <c r="M73" s="143"/>
      <c r="N73" s="143"/>
      <c r="O73" s="143"/>
      <c r="P73" s="143"/>
      <c r="Q73" s="143"/>
      <c r="R73" s="143"/>
      <c r="S73" s="143"/>
      <c r="T73" s="144"/>
      <c r="U73" s="144"/>
      <c r="V73" s="140"/>
    </row>
    <row r="74" spans="1:22" ht="12.75" outlineLevel="2">
      <c r="A74" s="3"/>
      <c r="B74" s="105"/>
      <c r="C74" s="105"/>
      <c r="D74" s="126" t="s">
        <v>7</v>
      </c>
      <c r="E74" s="127">
        <v>2</v>
      </c>
      <c r="F74" s="128" t="s">
        <v>338</v>
      </c>
      <c r="G74" s="129" t="s">
        <v>583</v>
      </c>
      <c r="H74" s="130">
        <v>1</v>
      </c>
      <c r="I74" s="131" t="s">
        <v>71</v>
      </c>
      <c r="J74" s="132"/>
      <c r="K74" s="133">
        <f>H74*J74</f>
        <v>0</v>
      </c>
      <c r="L74" s="134">
        <f>IF(D74="S",K74,"")</f>
      </c>
      <c r="M74" s="135">
        <f>IF(OR(D74="P",D74="U"),K74,"")</f>
        <v>0</v>
      </c>
      <c r="N74" s="135">
        <f>IF(D74="H",K74,"")</f>
      </c>
      <c r="O74" s="135">
        <f>IF(D74="V",K74,"")</f>
      </c>
      <c r="P74" s="136">
        <v>0.01064803199999447</v>
      </c>
      <c r="Q74" s="136">
        <v>0</v>
      </c>
      <c r="R74" s="136">
        <v>0.8450000000002547</v>
      </c>
      <c r="S74" s="132">
        <v>81.45800000002455</v>
      </c>
      <c r="T74" s="137">
        <v>15</v>
      </c>
      <c r="U74" s="138">
        <f>K74*(T74+100)/100</f>
        <v>0</v>
      </c>
      <c r="V74" s="139"/>
    </row>
    <row r="75" spans="1:22" ht="12.75" outlineLevel="2">
      <c r="A75" s="3"/>
      <c r="B75" s="105"/>
      <c r="C75" s="105"/>
      <c r="D75" s="126" t="s">
        <v>8</v>
      </c>
      <c r="E75" s="127">
        <v>3</v>
      </c>
      <c r="F75" s="128" t="s">
        <v>155</v>
      </c>
      <c r="G75" s="129" t="s">
        <v>455</v>
      </c>
      <c r="H75" s="130">
        <v>1</v>
      </c>
      <c r="I75" s="131" t="s">
        <v>66</v>
      </c>
      <c r="J75" s="132"/>
      <c r="K75" s="133">
        <f>H75*J75</f>
        <v>0</v>
      </c>
      <c r="L75" s="134">
        <f>IF(D75="S",K75,"")</f>
        <v>0</v>
      </c>
      <c r="M75" s="135">
        <f>IF(OR(D75="P",D75="U"),K75,"")</f>
      </c>
      <c r="N75" s="135">
        <f>IF(D75="H",K75,"")</f>
      </c>
      <c r="O75" s="135">
        <f>IF(D75="V",K75,"")</f>
      </c>
      <c r="P75" s="136">
        <v>0</v>
      </c>
      <c r="Q75" s="136">
        <v>0</v>
      </c>
      <c r="R75" s="136">
        <v>0</v>
      </c>
      <c r="S75" s="132">
        <v>0</v>
      </c>
      <c r="T75" s="137">
        <v>15</v>
      </c>
      <c r="U75" s="138">
        <f>K75*(T75+100)/100</f>
        <v>0</v>
      </c>
      <c r="V75" s="139"/>
    </row>
    <row r="76" spans="1:22" ht="12.75" outlineLevel="2">
      <c r="A76" s="3"/>
      <c r="B76" s="105"/>
      <c r="C76" s="105"/>
      <c r="D76" s="126" t="s">
        <v>8</v>
      </c>
      <c r="E76" s="127">
        <v>4</v>
      </c>
      <c r="F76" s="128" t="s">
        <v>156</v>
      </c>
      <c r="G76" s="129" t="s">
        <v>458</v>
      </c>
      <c r="H76" s="130">
        <v>1</v>
      </c>
      <c r="I76" s="131" t="s">
        <v>66</v>
      </c>
      <c r="J76" s="132"/>
      <c r="K76" s="133">
        <f>H76*J76</f>
        <v>0</v>
      </c>
      <c r="L76" s="134">
        <f>IF(D76="S",K76,"")</f>
        <v>0</v>
      </c>
      <c r="M76" s="135">
        <f>IF(OR(D76="P",D76="U"),K76,"")</f>
      </c>
      <c r="N76" s="135">
        <f>IF(D76="H",K76,"")</f>
      </c>
      <c r="O76" s="135">
        <f>IF(D76="V",K76,"")</f>
      </c>
      <c r="P76" s="136">
        <v>0</v>
      </c>
      <c r="Q76" s="136">
        <v>0</v>
      </c>
      <c r="R76" s="136">
        <v>0</v>
      </c>
      <c r="S76" s="132">
        <v>0</v>
      </c>
      <c r="T76" s="137">
        <v>15</v>
      </c>
      <c r="U76" s="138">
        <f>K76*(T76+100)/100</f>
        <v>0</v>
      </c>
      <c r="V76" s="139"/>
    </row>
    <row r="77" spans="1:22" ht="25.5" outlineLevel="2">
      <c r="A77" s="3"/>
      <c r="B77" s="105"/>
      <c r="C77" s="105"/>
      <c r="D77" s="126" t="s">
        <v>7</v>
      </c>
      <c r="E77" s="127">
        <v>5</v>
      </c>
      <c r="F77" s="128" t="s">
        <v>337</v>
      </c>
      <c r="G77" s="129" t="s">
        <v>695</v>
      </c>
      <c r="H77" s="130">
        <v>200</v>
      </c>
      <c r="I77" s="131" t="s">
        <v>22</v>
      </c>
      <c r="J77" s="132"/>
      <c r="K77" s="133">
        <f>H77*J77</f>
        <v>0</v>
      </c>
      <c r="L77" s="134">
        <f>IF(D77="S",K77,"")</f>
      </c>
      <c r="M77" s="135">
        <f>IF(OR(D77="P",D77="U"),K77,"")</f>
        <v>0</v>
      </c>
      <c r="N77" s="135">
        <f>IF(D77="H",K77,"")</f>
      </c>
      <c r="O77" s="135">
        <f>IF(D77="V",K77,"")</f>
      </c>
      <c r="P77" s="136">
        <v>0</v>
      </c>
      <c r="Q77" s="136">
        <v>0</v>
      </c>
      <c r="R77" s="136">
        <v>0.015000000000000568</v>
      </c>
      <c r="S77" s="132">
        <v>1.002000000000038</v>
      </c>
      <c r="T77" s="137">
        <v>15</v>
      </c>
      <c r="U77" s="138">
        <f>K77*(T77+100)/100</f>
        <v>0</v>
      </c>
      <c r="V77" s="139"/>
    </row>
    <row r="78" spans="1:22" ht="12.75" outlineLevel="1">
      <c r="A78" s="3"/>
      <c r="B78" s="106"/>
      <c r="C78" s="75" t="s">
        <v>33</v>
      </c>
      <c r="D78" s="76" t="s">
        <v>6</v>
      </c>
      <c r="E78" s="77"/>
      <c r="F78" s="77" t="s">
        <v>64</v>
      </c>
      <c r="G78" s="78" t="s">
        <v>505</v>
      </c>
      <c r="H78" s="77"/>
      <c r="I78" s="76"/>
      <c r="J78" s="77"/>
      <c r="K78" s="107">
        <f>SUBTOTAL(9,K79:K129)</f>
        <v>0</v>
      </c>
      <c r="L78" s="80">
        <f>SUBTOTAL(9,L79:L129)</f>
        <v>0</v>
      </c>
      <c r="M78" s="80">
        <f>SUBTOTAL(9,M79:M129)</f>
        <v>0</v>
      </c>
      <c r="N78" s="80">
        <f>SUBTOTAL(9,N79:N129)</f>
        <v>0</v>
      </c>
      <c r="O78" s="80">
        <f>SUBTOTAL(9,O79:O129)</f>
        <v>0</v>
      </c>
      <c r="P78" s="81">
        <f>SUMPRODUCT(P79:P129,$H79:$H129)</f>
        <v>0.0297925161600096</v>
      </c>
      <c r="Q78" s="81">
        <f>SUMPRODUCT(Q79:Q129,$H79:$H129)</f>
        <v>4.1547600000000005</v>
      </c>
      <c r="R78" s="81">
        <f>SUMPRODUCT(R79:R129,$H79:$H129)</f>
        <v>53.70853374000314</v>
      </c>
      <c r="S78" s="80">
        <f>SUMPRODUCT(S79:S129,$H79:$H129)</f>
        <v>5162.604052536293</v>
      </c>
      <c r="T78" s="108">
        <f>SUMPRODUCT(T79:T129,$K79:$K129)/100</f>
        <v>0</v>
      </c>
      <c r="U78" s="108">
        <f>K78+T78</f>
        <v>0</v>
      </c>
      <c r="V78" s="105"/>
    </row>
    <row r="79" spans="1:22" ht="12.75" outlineLevel="2">
      <c r="A79" s="3"/>
      <c r="B79" s="116"/>
      <c r="C79" s="117"/>
      <c r="D79" s="118"/>
      <c r="E79" s="119" t="s">
        <v>542</v>
      </c>
      <c r="F79" s="120"/>
      <c r="G79" s="121"/>
      <c r="H79" s="120"/>
      <c r="I79" s="118"/>
      <c r="J79" s="120"/>
      <c r="K79" s="122"/>
      <c r="L79" s="123"/>
      <c r="M79" s="123"/>
      <c r="N79" s="123"/>
      <c r="O79" s="123"/>
      <c r="P79" s="124"/>
      <c r="Q79" s="124"/>
      <c r="R79" s="124"/>
      <c r="S79" s="124"/>
      <c r="T79" s="125"/>
      <c r="U79" s="125"/>
      <c r="V79" s="105"/>
    </row>
    <row r="80" spans="1:22" ht="12.75" outlineLevel="2">
      <c r="A80" s="3"/>
      <c r="B80" s="105"/>
      <c r="C80" s="105"/>
      <c r="D80" s="126" t="s">
        <v>9</v>
      </c>
      <c r="E80" s="127">
        <v>1</v>
      </c>
      <c r="F80" s="128" t="s">
        <v>365</v>
      </c>
      <c r="G80" s="129" t="s">
        <v>674</v>
      </c>
      <c r="H80" s="130">
        <v>8.211243999999999</v>
      </c>
      <c r="I80" s="131" t="s">
        <v>13</v>
      </c>
      <c r="J80" s="132"/>
      <c r="K80" s="133">
        <f aca="true" t="shared" si="14" ref="K80:K87">H80*J80</f>
        <v>0</v>
      </c>
      <c r="L80" s="134">
        <f aca="true" t="shared" si="15" ref="L80:L87">IF(D80="S",K80,"")</f>
      </c>
      <c r="M80" s="135">
        <f aca="true" t="shared" si="16" ref="M80:M87">IF(OR(D80="P",D80="U"),K80,"")</f>
        <v>0</v>
      </c>
      <c r="N80" s="135">
        <f aca="true" t="shared" si="17" ref="N80:N87">IF(D80="H",K80,"")</f>
      </c>
      <c r="O80" s="135">
        <f aca="true" t="shared" si="18" ref="O80:O87">IF(D80="V",K80,"")</f>
      </c>
      <c r="P80" s="136">
        <v>0</v>
      </c>
      <c r="Q80" s="136">
        <v>0</v>
      </c>
      <c r="R80" s="136">
        <v>0.9420000000000073</v>
      </c>
      <c r="S80" s="132">
        <v>90.8088000000007</v>
      </c>
      <c r="T80" s="137">
        <v>15</v>
      </c>
      <c r="U80" s="138">
        <f aca="true" t="shared" si="19" ref="U80:U87">K80*(T80+100)/100</f>
        <v>0</v>
      </c>
      <c r="V80" s="139"/>
    </row>
    <row r="81" spans="1:22" ht="25.5" outlineLevel="2">
      <c r="A81" s="3"/>
      <c r="B81" s="105"/>
      <c r="C81" s="105"/>
      <c r="D81" s="126" t="s">
        <v>9</v>
      </c>
      <c r="E81" s="127">
        <v>2</v>
      </c>
      <c r="F81" s="128" t="s">
        <v>366</v>
      </c>
      <c r="G81" s="129" t="s">
        <v>706</v>
      </c>
      <c r="H81" s="130">
        <v>32.844975999999996</v>
      </c>
      <c r="I81" s="131" t="s">
        <v>13</v>
      </c>
      <c r="J81" s="132"/>
      <c r="K81" s="133">
        <f t="shared" si="14"/>
        <v>0</v>
      </c>
      <c r="L81" s="134">
        <f t="shared" si="15"/>
      </c>
      <c r="M81" s="135">
        <f t="shared" si="16"/>
        <v>0</v>
      </c>
      <c r="N81" s="135">
        <f t="shared" si="17"/>
      </c>
      <c r="O81" s="135">
        <f t="shared" si="18"/>
      </c>
      <c r="P81" s="136">
        <v>0</v>
      </c>
      <c r="Q81" s="136">
        <v>0</v>
      </c>
      <c r="R81" s="136">
        <v>0.10500000000001819</v>
      </c>
      <c r="S81" s="132">
        <v>10.122000000001755</v>
      </c>
      <c r="T81" s="137">
        <v>15</v>
      </c>
      <c r="U81" s="138">
        <f t="shared" si="19"/>
        <v>0</v>
      </c>
      <c r="V81" s="139"/>
    </row>
    <row r="82" spans="1:22" ht="12.75" outlineLevel="2">
      <c r="A82" s="3"/>
      <c r="B82" s="105"/>
      <c r="C82" s="105"/>
      <c r="D82" s="126" t="s">
        <v>9</v>
      </c>
      <c r="E82" s="127">
        <v>3</v>
      </c>
      <c r="F82" s="128" t="s">
        <v>361</v>
      </c>
      <c r="G82" s="129" t="s">
        <v>628</v>
      </c>
      <c r="H82" s="130">
        <v>8.211243999999999</v>
      </c>
      <c r="I82" s="131" t="s">
        <v>13</v>
      </c>
      <c r="J82" s="132"/>
      <c r="K82" s="133">
        <f t="shared" si="14"/>
        <v>0</v>
      </c>
      <c r="L82" s="134">
        <f t="shared" si="15"/>
      </c>
      <c r="M82" s="135">
        <f t="shared" si="16"/>
        <v>0</v>
      </c>
      <c r="N82" s="135">
        <f t="shared" si="17"/>
      </c>
      <c r="O82" s="135">
        <f t="shared" si="18"/>
      </c>
      <c r="P82" s="136">
        <v>0</v>
      </c>
      <c r="Q82" s="136">
        <v>0</v>
      </c>
      <c r="R82" s="136">
        <v>0.9329999999999927</v>
      </c>
      <c r="S82" s="132">
        <v>89.9411999999993</v>
      </c>
      <c r="T82" s="137">
        <v>15</v>
      </c>
      <c r="U82" s="138">
        <f t="shared" si="19"/>
        <v>0</v>
      </c>
      <c r="V82" s="139"/>
    </row>
    <row r="83" spans="1:22" ht="12.75" outlineLevel="2">
      <c r="A83" s="3"/>
      <c r="B83" s="105"/>
      <c r="C83" s="105"/>
      <c r="D83" s="126" t="s">
        <v>9</v>
      </c>
      <c r="E83" s="127">
        <v>4</v>
      </c>
      <c r="F83" s="128" t="s">
        <v>362</v>
      </c>
      <c r="G83" s="129" t="s">
        <v>612</v>
      </c>
      <c r="H83" s="130">
        <v>16.422487999999998</v>
      </c>
      <c r="I83" s="131" t="s">
        <v>13</v>
      </c>
      <c r="J83" s="132"/>
      <c r="K83" s="133">
        <f t="shared" si="14"/>
        <v>0</v>
      </c>
      <c r="L83" s="134">
        <f t="shared" si="15"/>
      </c>
      <c r="M83" s="135">
        <f t="shared" si="16"/>
        <v>0</v>
      </c>
      <c r="N83" s="135">
        <f t="shared" si="17"/>
      </c>
      <c r="O83" s="135">
        <f t="shared" si="18"/>
      </c>
      <c r="P83" s="136">
        <v>0</v>
      </c>
      <c r="Q83" s="136">
        <v>0</v>
      </c>
      <c r="R83" s="136">
        <v>0.40000000000009095</v>
      </c>
      <c r="S83" s="132">
        <v>38.56000000000877</v>
      </c>
      <c r="T83" s="137">
        <v>15</v>
      </c>
      <c r="U83" s="138">
        <f t="shared" si="19"/>
        <v>0</v>
      </c>
      <c r="V83" s="139"/>
    </row>
    <row r="84" spans="1:22" ht="12.75" outlineLevel="2">
      <c r="A84" s="3"/>
      <c r="B84" s="105"/>
      <c r="C84" s="105"/>
      <c r="D84" s="126" t="s">
        <v>9</v>
      </c>
      <c r="E84" s="127">
        <v>5</v>
      </c>
      <c r="F84" s="128" t="s">
        <v>363</v>
      </c>
      <c r="G84" s="129" t="s">
        <v>536</v>
      </c>
      <c r="H84" s="130">
        <v>8.211243999999999</v>
      </c>
      <c r="I84" s="131" t="s">
        <v>13</v>
      </c>
      <c r="J84" s="132"/>
      <c r="K84" s="133">
        <f t="shared" si="14"/>
        <v>0</v>
      </c>
      <c r="L84" s="134">
        <f t="shared" si="15"/>
      </c>
      <c r="M84" s="135">
        <f t="shared" si="16"/>
        <v>0</v>
      </c>
      <c r="N84" s="135">
        <f t="shared" si="17"/>
      </c>
      <c r="O84" s="135">
        <f t="shared" si="18"/>
      </c>
      <c r="P84" s="136">
        <v>0</v>
      </c>
      <c r="Q84" s="136">
        <v>0</v>
      </c>
      <c r="R84" s="136">
        <v>0.48999999999978167</v>
      </c>
      <c r="S84" s="132">
        <v>47.23599999997896</v>
      </c>
      <c r="T84" s="137">
        <v>15</v>
      </c>
      <c r="U84" s="138">
        <f t="shared" si="19"/>
        <v>0</v>
      </c>
      <c r="V84" s="139"/>
    </row>
    <row r="85" spans="1:22" ht="12.75" outlineLevel="2">
      <c r="A85" s="3"/>
      <c r="B85" s="105"/>
      <c r="C85" s="105"/>
      <c r="D85" s="126" t="s">
        <v>9</v>
      </c>
      <c r="E85" s="127">
        <v>6</v>
      </c>
      <c r="F85" s="128" t="s">
        <v>364</v>
      </c>
      <c r="G85" s="129" t="s">
        <v>655</v>
      </c>
      <c r="H85" s="130">
        <v>98.53492799999998</v>
      </c>
      <c r="I85" s="131" t="s">
        <v>13</v>
      </c>
      <c r="J85" s="132"/>
      <c r="K85" s="133">
        <f t="shared" si="14"/>
        <v>0</v>
      </c>
      <c r="L85" s="134">
        <f t="shared" si="15"/>
      </c>
      <c r="M85" s="135">
        <f t="shared" si="16"/>
        <v>0</v>
      </c>
      <c r="N85" s="135">
        <f t="shared" si="17"/>
      </c>
      <c r="O85" s="135">
        <f t="shared" si="18"/>
      </c>
      <c r="P85" s="136">
        <v>0</v>
      </c>
      <c r="Q85" s="136">
        <v>0</v>
      </c>
      <c r="R85" s="136">
        <v>0</v>
      </c>
      <c r="S85" s="132">
        <v>0</v>
      </c>
      <c r="T85" s="137">
        <v>15</v>
      </c>
      <c r="U85" s="138">
        <f t="shared" si="19"/>
        <v>0</v>
      </c>
      <c r="V85" s="139"/>
    </row>
    <row r="86" spans="1:22" ht="25.5" outlineLevel="2">
      <c r="A86" s="3"/>
      <c r="B86" s="105"/>
      <c r="C86" s="105"/>
      <c r="D86" s="126" t="s">
        <v>9</v>
      </c>
      <c r="E86" s="127">
        <v>7</v>
      </c>
      <c r="F86" s="128" t="s">
        <v>367</v>
      </c>
      <c r="G86" s="129" t="s">
        <v>683</v>
      </c>
      <c r="H86" s="130">
        <v>8.211243999999999</v>
      </c>
      <c r="I86" s="131" t="s">
        <v>13</v>
      </c>
      <c r="J86" s="132"/>
      <c r="K86" s="133">
        <f t="shared" si="14"/>
        <v>0</v>
      </c>
      <c r="L86" s="134">
        <f t="shared" si="15"/>
      </c>
      <c r="M86" s="135">
        <f t="shared" si="16"/>
        <v>0</v>
      </c>
      <c r="N86" s="135">
        <f t="shared" si="17"/>
      </c>
      <c r="O86" s="135">
        <f t="shared" si="18"/>
      </c>
      <c r="P86" s="136">
        <v>0</v>
      </c>
      <c r="Q86" s="136">
        <v>0</v>
      </c>
      <c r="R86" s="136">
        <v>0</v>
      </c>
      <c r="S86" s="132">
        <v>0</v>
      </c>
      <c r="T86" s="137">
        <v>15</v>
      </c>
      <c r="U86" s="138">
        <f t="shared" si="19"/>
        <v>0</v>
      </c>
      <c r="V86" s="139"/>
    </row>
    <row r="87" spans="1:22" ht="25.5" outlineLevel="2">
      <c r="A87" s="3"/>
      <c r="B87" s="105"/>
      <c r="C87" s="105"/>
      <c r="D87" s="126" t="s">
        <v>7</v>
      </c>
      <c r="E87" s="127">
        <v>8</v>
      </c>
      <c r="F87" s="128" t="s">
        <v>342</v>
      </c>
      <c r="G87" s="129" t="s">
        <v>708</v>
      </c>
      <c r="H87" s="130">
        <v>1.7</v>
      </c>
      <c r="I87" s="131" t="s">
        <v>22</v>
      </c>
      <c r="J87" s="132"/>
      <c r="K87" s="133">
        <f t="shared" si="14"/>
        <v>0</v>
      </c>
      <c r="L87" s="134">
        <f t="shared" si="15"/>
      </c>
      <c r="M87" s="135">
        <f t="shared" si="16"/>
        <v>0</v>
      </c>
      <c r="N87" s="135">
        <f t="shared" si="17"/>
      </c>
      <c r="O87" s="135">
        <f t="shared" si="18"/>
      </c>
      <c r="P87" s="136">
        <v>0</v>
      </c>
      <c r="Q87" s="136">
        <v>0.035</v>
      </c>
      <c r="R87" s="136">
        <v>0</v>
      </c>
      <c r="S87" s="132">
        <v>0</v>
      </c>
      <c r="T87" s="137">
        <v>15</v>
      </c>
      <c r="U87" s="138">
        <f t="shared" si="19"/>
        <v>0</v>
      </c>
      <c r="V87" s="139"/>
    </row>
    <row r="88" spans="1:22" s="36" customFormat="1" ht="10.5" customHeight="1" outlineLevel="3">
      <c r="A88" s="35"/>
      <c r="B88" s="140"/>
      <c r="C88" s="140"/>
      <c r="D88" s="140"/>
      <c r="E88" s="140"/>
      <c r="F88" s="140"/>
      <c r="G88" s="140" t="s">
        <v>111</v>
      </c>
      <c r="H88" s="141">
        <v>1.7</v>
      </c>
      <c r="I88" s="142"/>
      <c r="J88" s="140"/>
      <c r="K88" s="140"/>
      <c r="L88" s="143"/>
      <c r="M88" s="143"/>
      <c r="N88" s="143"/>
      <c r="O88" s="143"/>
      <c r="P88" s="143"/>
      <c r="Q88" s="143"/>
      <c r="R88" s="143"/>
      <c r="S88" s="143"/>
      <c r="T88" s="144"/>
      <c r="U88" s="144"/>
      <c r="V88" s="140"/>
    </row>
    <row r="89" spans="1:22" ht="25.5" outlineLevel="2">
      <c r="A89" s="3"/>
      <c r="B89" s="105"/>
      <c r="C89" s="105"/>
      <c r="D89" s="126" t="s">
        <v>7</v>
      </c>
      <c r="E89" s="127">
        <v>9</v>
      </c>
      <c r="F89" s="128" t="s">
        <v>341</v>
      </c>
      <c r="G89" s="129" t="s">
        <v>728</v>
      </c>
      <c r="H89" s="130">
        <v>0.17</v>
      </c>
      <c r="I89" s="131" t="s">
        <v>23</v>
      </c>
      <c r="J89" s="132"/>
      <c r="K89" s="133">
        <f>H89*J89</f>
        <v>0</v>
      </c>
      <c r="L89" s="134">
        <f>IF(D89="S",K89,"")</f>
      </c>
      <c r="M89" s="135">
        <f>IF(OR(D89="P",D89="U"),K89,"")</f>
        <v>0</v>
      </c>
      <c r="N89" s="135">
        <f>IF(D89="H",K89,"")</f>
      </c>
      <c r="O89" s="135">
        <f>IF(D89="V",K89,"")</f>
      </c>
      <c r="P89" s="136">
        <v>0</v>
      </c>
      <c r="Q89" s="136">
        <v>2.2</v>
      </c>
      <c r="R89" s="136">
        <v>7.5100000000015825</v>
      </c>
      <c r="S89" s="132">
        <v>723.9640000001526</v>
      </c>
      <c r="T89" s="137">
        <v>15</v>
      </c>
      <c r="U89" s="138">
        <f>K89*(T89+100)/100</f>
        <v>0</v>
      </c>
      <c r="V89" s="139"/>
    </row>
    <row r="90" spans="1:22" s="36" customFormat="1" ht="10.5" customHeight="1" outlineLevel="3">
      <c r="A90" s="35"/>
      <c r="B90" s="140"/>
      <c r="C90" s="140"/>
      <c r="D90" s="140"/>
      <c r="E90" s="140"/>
      <c r="F90" s="140"/>
      <c r="G90" s="140" t="s">
        <v>434</v>
      </c>
      <c r="H90" s="141">
        <v>0</v>
      </c>
      <c r="I90" s="142"/>
      <c r="J90" s="140"/>
      <c r="K90" s="140"/>
      <c r="L90" s="143"/>
      <c r="M90" s="143"/>
      <c r="N90" s="143"/>
      <c r="O90" s="143"/>
      <c r="P90" s="143"/>
      <c r="Q90" s="143"/>
      <c r="R90" s="143"/>
      <c r="S90" s="143"/>
      <c r="T90" s="144"/>
      <c r="U90" s="144"/>
      <c r="V90" s="140"/>
    </row>
    <row r="91" spans="1:22" s="36" customFormat="1" ht="10.5" customHeight="1" outlineLevel="3">
      <c r="A91" s="35"/>
      <c r="B91" s="140"/>
      <c r="C91" s="140"/>
      <c r="D91" s="140"/>
      <c r="E91" s="140"/>
      <c r="F91" s="140"/>
      <c r="G91" s="140" t="s">
        <v>393</v>
      </c>
      <c r="H91" s="141">
        <v>0.17</v>
      </c>
      <c r="I91" s="142"/>
      <c r="J91" s="140"/>
      <c r="K91" s="140"/>
      <c r="L91" s="143"/>
      <c r="M91" s="143"/>
      <c r="N91" s="143"/>
      <c r="O91" s="143"/>
      <c r="P91" s="143"/>
      <c r="Q91" s="143"/>
      <c r="R91" s="143"/>
      <c r="S91" s="143"/>
      <c r="T91" s="144"/>
      <c r="U91" s="144"/>
      <c r="V91" s="140"/>
    </row>
    <row r="92" spans="1:22" ht="12.75" outlineLevel="2">
      <c r="A92" s="3"/>
      <c r="B92" s="105"/>
      <c r="C92" s="105"/>
      <c r="D92" s="126" t="s">
        <v>7</v>
      </c>
      <c r="E92" s="127">
        <v>10</v>
      </c>
      <c r="F92" s="128" t="s">
        <v>297</v>
      </c>
      <c r="G92" s="129" t="s">
        <v>671</v>
      </c>
      <c r="H92" s="130">
        <v>1.9</v>
      </c>
      <c r="I92" s="131" t="s">
        <v>22</v>
      </c>
      <c r="J92" s="132"/>
      <c r="K92" s="133">
        <f>H92*J92</f>
        <v>0</v>
      </c>
      <c r="L92" s="134">
        <f>IF(D92="S",K92,"")</f>
      </c>
      <c r="M92" s="135">
        <f>IF(OR(D92="P",D92="U"),K92,"")</f>
        <v>0</v>
      </c>
      <c r="N92" s="135">
        <f>IF(D92="H",K92,"")</f>
      </c>
      <c r="O92" s="135">
        <f>IF(D92="V",K92,"")</f>
      </c>
      <c r="P92" s="136">
        <v>0</v>
      </c>
      <c r="Q92" s="136">
        <v>0.024</v>
      </c>
      <c r="R92" s="136">
        <v>0.18000000000006364</v>
      </c>
      <c r="S92" s="132">
        <v>14.922000000005276</v>
      </c>
      <c r="T92" s="137">
        <v>15</v>
      </c>
      <c r="U92" s="138">
        <f>K92*(T92+100)/100</f>
        <v>0</v>
      </c>
      <c r="V92" s="139"/>
    </row>
    <row r="93" spans="1:22" s="36" customFormat="1" ht="10.5" customHeight="1" outlineLevel="3">
      <c r="A93" s="35"/>
      <c r="B93" s="140"/>
      <c r="C93" s="140"/>
      <c r="D93" s="140"/>
      <c r="E93" s="140"/>
      <c r="F93" s="140"/>
      <c r="G93" s="140" t="s">
        <v>527</v>
      </c>
      <c r="H93" s="141">
        <v>0</v>
      </c>
      <c r="I93" s="142"/>
      <c r="J93" s="140"/>
      <c r="K93" s="140"/>
      <c r="L93" s="143"/>
      <c r="M93" s="143"/>
      <c r="N93" s="143"/>
      <c r="O93" s="143"/>
      <c r="P93" s="143"/>
      <c r="Q93" s="143"/>
      <c r="R93" s="143"/>
      <c r="S93" s="143"/>
      <c r="T93" s="144"/>
      <c r="U93" s="144"/>
      <c r="V93" s="140"/>
    </row>
    <row r="94" spans="1:22" s="36" customFormat="1" ht="10.5" customHeight="1" outlineLevel="3">
      <c r="A94" s="35"/>
      <c r="B94" s="140"/>
      <c r="C94" s="140"/>
      <c r="D94" s="140"/>
      <c r="E94" s="140"/>
      <c r="F94" s="140"/>
      <c r="G94" s="140" t="s">
        <v>113</v>
      </c>
      <c r="H94" s="141">
        <v>1.9</v>
      </c>
      <c r="I94" s="142"/>
      <c r="J94" s="140"/>
      <c r="K94" s="140"/>
      <c r="L94" s="143"/>
      <c r="M94" s="143"/>
      <c r="N94" s="143"/>
      <c r="O94" s="143"/>
      <c r="P94" s="143"/>
      <c r="Q94" s="143"/>
      <c r="R94" s="143"/>
      <c r="S94" s="143"/>
      <c r="T94" s="144"/>
      <c r="U94" s="144"/>
      <c r="V94" s="140"/>
    </row>
    <row r="95" spans="1:22" ht="12.75" outlineLevel="2">
      <c r="A95" s="3"/>
      <c r="B95" s="105"/>
      <c r="C95" s="105"/>
      <c r="D95" s="126" t="s">
        <v>7</v>
      </c>
      <c r="E95" s="127">
        <v>11</v>
      </c>
      <c r="F95" s="128" t="s">
        <v>296</v>
      </c>
      <c r="G95" s="129" t="s">
        <v>592</v>
      </c>
      <c r="H95" s="130">
        <v>2</v>
      </c>
      <c r="I95" s="131" t="s">
        <v>12</v>
      </c>
      <c r="J95" s="132"/>
      <c r="K95" s="133">
        <f>H95*J95</f>
        <v>0</v>
      </c>
      <c r="L95" s="134">
        <f>IF(D95="S",K95,"")</f>
      </c>
      <c r="M95" s="135">
        <f>IF(OR(D95="P",D95="U"),K95,"")</f>
        <v>0</v>
      </c>
      <c r="N95" s="135">
        <f>IF(D95="H",K95,"")</f>
      </c>
      <c r="O95" s="135">
        <f>IF(D95="V",K95,"")</f>
      </c>
      <c r="P95" s="136">
        <v>0</v>
      </c>
      <c r="Q95" s="136">
        <v>0.024</v>
      </c>
      <c r="R95" s="136">
        <v>0</v>
      </c>
      <c r="S95" s="132">
        <v>0</v>
      </c>
      <c r="T95" s="137">
        <v>15</v>
      </c>
      <c r="U95" s="138">
        <f>K95*(T95+100)/100</f>
        <v>0</v>
      </c>
      <c r="V95" s="139"/>
    </row>
    <row r="96" spans="1:22" ht="25.5" outlineLevel="2">
      <c r="A96" s="3"/>
      <c r="B96" s="105"/>
      <c r="C96" s="105"/>
      <c r="D96" s="126" t="s">
        <v>7</v>
      </c>
      <c r="E96" s="127">
        <v>12</v>
      </c>
      <c r="F96" s="128" t="s">
        <v>299</v>
      </c>
      <c r="G96" s="129" t="s">
        <v>714</v>
      </c>
      <c r="H96" s="130">
        <v>5.6</v>
      </c>
      <c r="I96" s="131" t="s">
        <v>22</v>
      </c>
      <c r="J96" s="132"/>
      <c r="K96" s="133">
        <f>H96*J96</f>
        <v>0</v>
      </c>
      <c r="L96" s="134">
        <f>IF(D96="S",K96,"")</f>
      </c>
      <c r="M96" s="135">
        <f>IF(OR(D96="P",D96="U"),K96,"")</f>
        <v>0</v>
      </c>
      <c r="N96" s="135">
        <f>IF(D96="H",K96,"")</f>
      </c>
      <c r="O96" s="135">
        <f>IF(D96="V",K96,"")</f>
      </c>
      <c r="P96" s="136">
        <v>0</v>
      </c>
      <c r="Q96" s="136">
        <v>0.04</v>
      </c>
      <c r="R96" s="136">
        <v>0.13600000000010937</v>
      </c>
      <c r="S96" s="132">
        <v>11.274400000009067</v>
      </c>
      <c r="T96" s="137">
        <v>15</v>
      </c>
      <c r="U96" s="138">
        <f>K96*(T96+100)/100</f>
        <v>0</v>
      </c>
      <c r="V96" s="139"/>
    </row>
    <row r="97" spans="1:22" s="36" customFormat="1" ht="10.5" customHeight="1" outlineLevel="3">
      <c r="A97" s="35"/>
      <c r="B97" s="140"/>
      <c r="C97" s="140"/>
      <c r="D97" s="140"/>
      <c r="E97" s="140"/>
      <c r="F97" s="140"/>
      <c r="G97" s="140" t="s">
        <v>529</v>
      </c>
      <c r="H97" s="141">
        <v>0</v>
      </c>
      <c r="I97" s="142"/>
      <c r="J97" s="140"/>
      <c r="K97" s="140"/>
      <c r="L97" s="143"/>
      <c r="M97" s="143"/>
      <c r="N97" s="143"/>
      <c r="O97" s="143"/>
      <c r="P97" s="143"/>
      <c r="Q97" s="143"/>
      <c r="R97" s="143"/>
      <c r="S97" s="143"/>
      <c r="T97" s="144"/>
      <c r="U97" s="144"/>
      <c r="V97" s="140"/>
    </row>
    <row r="98" spans="1:22" s="36" customFormat="1" ht="10.5" customHeight="1" outlineLevel="3">
      <c r="A98" s="35"/>
      <c r="B98" s="140"/>
      <c r="C98" s="140"/>
      <c r="D98" s="140"/>
      <c r="E98" s="140"/>
      <c r="F98" s="140"/>
      <c r="G98" s="140" t="s">
        <v>86</v>
      </c>
      <c r="H98" s="141">
        <v>3.5</v>
      </c>
      <c r="I98" s="142"/>
      <c r="J98" s="140"/>
      <c r="K98" s="140"/>
      <c r="L98" s="143"/>
      <c r="M98" s="143"/>
      <c r="N98" s="143"/>
      <c r="O98" s="143"/>
      <c r="P98" s="143"/>
      <c r="Q98" s="143"/>
      <c r="R98" s="143"/>
      <c r="S98" s="143"/>
      <c r="T98" s="144"/>
      <c r="U98" s="144"/>
      <c r="V98" s="140"/>
    </row>
    <row r="99" spans="1:22" s="36" customFormat="1" ht="10.5" customHeight="1" outlineLevel="3">
      <c r="A99" s="35"/>
      <c r="B99" s="140"/>
      <c r="C99" s="140"/>
      <c r="D99" s="140"/>
      <c r="E99" s="140"/>
      <c r="F99" s="140"/>
      <c r="G99" s="140" t="s">
        <v>131</v>
      </c>
      <c r="H99" s="141">
        <v>2.1</v>
      </c>
      <c r="I99" s="142"/>
      <c r="J99" s="140"/>
      <c r="K99" s="140"/>
      <c r="L99" s="143"/>
      <c r="M99" s="143"/>
      <c r="N99" s="143"/>
      <c r="O99" s="143"/>
      <c r="P99" s="143"/>
      <c r="Q99" s="143"/>
      <c r="R99" s="143"/>
      <c r="S99" s="143"/>
      <c r="T99" s="144"/>
      <c r="U99" s="144"/>
      <c r="V99" s="140"/>
    </row>
    <row r="100" spans="1:22" ht="25.5" outlineLevel="2">
      <c r="A100" s="3"/>
      <c r="B100" s="105"/>
      <c r="C100" s="105"/>
      <c r="D100" s="126" t="s">
        <v>7</v>
      </c>
      <c r="E100" s="127">
        <v>13</v>
      </c>
      <c r="F100" s="128" t="s">
        <v>298</v>
      </c>
      <c r="G100" s="129" t="s">
        <v>684</v>
      </c>
      <c r="H100" s="130">
        <v>9.5</v>
      </c>
      <c r="I100" s="131" t="s">
        <v>12</v>
      </c>
      <c r="J100" s="132"/>
      <c r="K100" s="133">
        <f>H100*J100</f>
        <v>0</v>
      </c>
      <c r="L100" s="134">
        <f>IF(D100="S",K100,"")</f>
      </c>
      <c r="M100" s="135">
        <f>IF(OR(D100="P",D100="U"),K100,"")</f>
        <v>0</v>
      </c>
      <c r="N100" s="135">
        <f>IF(D100="H",K100,"")</f>
      </c>
      <c r="O100" s="135">
        <f>IF(D100="V",K100,"")</f>
      </c>
      <c r="P100" s="136">
        <v>0.0001650240000000632</v>
      </c>
      <c r="Q100" s="136">
        <v>0.008</v>
      </c>
      <c r="R100" s="136">
        <v>0.08600000000004115</v>
      </c>
      <c r="S100" s="132">
        <v>8.290400000003967</v>
      </c>
      <c r="T100" s="137">
        <v>15</v>
      </c>
      <c r="U100" s="138">
        <f>K100*(T100+100)/100</f>
        <v>0</v>
      </c>
      <c r="V100" s="139"/>
    </row>
    <row r="101" spans="1:22" s="36" customFormat="1" ht="10.5" customHeight="1" outlineLevel="3">
      <c r="A101" s="35"/>
      <c r="B101" s="140"/>
      <c r="C101" s="140"/>
      <c r="D101" s="140"/>
      <c r="E101" s="140"/>
      <c r="F101" s="140"/>
      <c r="G101" s="140" t="s">
        <v>529</v>
      </c>
      <c r="H101" s="141">
        <v>0</v>
      </c>
      <c r="I101" s="142"/>
      <c r="J101" s="140"/>
      <c r="K101" s="140"/>
      <c r="L101" s="143"/>
      <c r="M101" s="143"/>
      <c r="N101" s="143"/>
      <c r="O101" s="143"/>
      <c r="P101" s="143"/>
      <c r="Q101" s="143"/>
      <c r="R101" s="143"/>
      <c r="S101" s="143"/>
      <c r="T101" s="144"/>
      <c r="U101" s="144"/>
      <c r="V101" s="140"/>
    </row>
    <row r="102" spans="1:22" s="36" customFormat="1" ht="10.5" customHeight="1" outlineLevel="3">
      <c r="A102" s="35"/>
      <c r="B102" s="140"/>
      <c r="C102" s="140"/>
      <c r="D102" s="140"/>
      <c r="E102" s="140"/>
      <c r="F102" s="140"/>
      <c r="G102" s="140" t="s">
        <v>42</v>
      </c>
      <c r="H102" s="141">
        <v>3.5</v>
      </c>
      <c r="I102" s="142"/>
      <c r="J102" s="140"/>
      <c r="K102" s="140"/>
      <c r="L102" s="143"/>
      <c r="M102" s="143"/>
      <c r="N102" s="143"/>
      <c r="O102" s="143"/>
      <c r="P102" s="143"/>
      <c r="Q102" s="143"/>
      <c r="R102" s="143"/>
      <c r="S102" s="143"/>
      <c r="T102" s="144"/>
      <c r="U102" s="144"/>
      <c r="V102" s="140"/>
    </row>
    <row r="103" spans="1:22" s="36" customFormat="1" ht="10.5" customHeight="1" outlineLevel="3">
      <c r="A103" s="35"/>
      <c r="B103" s="140"/>
      <c r="C103" s="140"/>
      <c r="D103" s="140"/>
      <c r="E103" s="140"/>
      <c r="F103" s="140"/>
      <c r="G103" s="140" t="s">
        <v>83</v>
      </c>
      <c r="H103" s="141">
        <v>2</v>
      </c>
      <c r="I103" s="142"/>
      <c r="J103" s="140"/>
      <c r="K103" s="140"/>
      <c r="L103" s="143"/>
      <c r="M103" s="143"/>
      <c r="N103" s="143"/>
      <c r="O103" s="143"/>
      <c r="P103" s="143"/>
      <c r="Q103" s="143"/>
      <c r="R103" s="143"/>
      <c r="S103" s="143"/>
      <c r="T103" s="144"/>
      <c r="U103" s="144"/>
      <c r="V103" s="140"/>
    </row>
    <row r="104" spans="1:22" s="36" customFormat="1" ht="10.5" customHeight="1" outlineLevel="3">
      <c r="A104" s="35"/>
      <c r="B104" s="140"/>
      <c r="C104" s="140"/>
      <c r="D104" s="140"/>
      <c r="E104" s="140"/>
      <c r="F104" s="140"/>
      <c r="G104" s="140" t="s">
        <v>36</v>
      </c>
      <c r="H104" s="141">
        <v>4</v>
      </c>
      <c r="I104" s="142"/>
      <c r="J104" s="140"/>
      <c r="K104" s="140"/>
      <c r="L104" s="143"/>
      <c r="M104" s="143"/>
      <c r="N104" s="143"/>
      <c r="O104" s="143"/>
      <c r="P104" s="143"/>
      <c r="Q104" s="143"/>
      <c r="R104" s="143"/>
      <c r="S104" s="143"/>
      <c r="T104" s="144"/>
      <c r="U104" s="144"/>
      <c r="V104" s="140"/>
    </row>
    <row r="105" spans="1:22" ht="12.75" outlineLevel="2">
      <c r="A105" s="3"/>
      <c r="B105" s="105"/>
      <c r="C105" s="105"/>
      <c r="D105" s="126" t="s">
        <v>7</v>
      </c>
      <c r="E105" s="127">
        <v>14</v>
      </c>
      <c r="F105" s="128" t="s">
        <v>344</v>
      </c>
      <c r="G105" s="129" t="s">
        <v>630</v>
      </c>
      <c r="H105" s="130">
        <v>0.432</v>
      </c>
      <c r="I105" s="131" t="s">
        <v>23</v>
      </c>
      <c r="J105" s="132"/>
      <c r="K105" s="133">
        <f>H105*J105</f>
        <v>0</v>
      </c>
      <c r="L105" s="134">
        <f>IF(D105="S",K105,"")</f>
      </c>
      <c r="M105" s="135">
        <f>IF(OR(D105="P",D105="U"),K105,"")</f>
        <v>0</v>
      </c>
      <c r="N105" s="135">
        <f>IF(D105="H",K105,"")</f>
      </c>
      <c r="O105" s="135">
        <f>IF(D105="V",K105,"")</f>
      </c>
      <c r="P105" s="136">
        <v>0</v>
      </c>
      <c r="Q105" s="136">
        <v>1.4</v>
      </c>
      <c r="R105" s="136">
        <v>1.2569999999996073</v>
      </c>
      <c r="S105" s="132">
        <v>121.17479999996213</v>
      </c>
      <c r="T105" s="137">
        <v>15</v>
      </c>
      <c r="U105" s="138">
        <f>K105*(T105+100)/100</f>
        <v>0</v>
      </c>
      <c r="V105" s="139"/>
    </row>
    <row r="106" spans="1:22" s="36" customFormat="1" ht="10.5" customHeight="1" outlineLevel="3">
      <c r="A106" s="35"/>
      <c r="B106" s="140"/>
      <c r="C106" s="140"/>
      <c r="D106" s="140"/>
      <c r="E106" s="140"/>
      <c r="F106" s="140"/>
      <c r="G106" s="140" t="s">
        <v>432</v>
      </c>
      <c r="H106" s="141">
        <v>0</v>
      </c>
      <c r="I106" s="142"/>
      <c r="J106" s="140"/>
      <c r="K106" s="140"/>
      <c r="L106" s="143"/>
      <c r="M106" s="143"/>
      <c r="N106" s="143"/>
      <c r="O106" s="143"/>
      <c r="P106" s="143"/>
      <c r="Q106" s="143"/>
      <c r="R106" s="143"/>
      <c r="S106" s="143"/>
      <c r="T106" s="144"/>
      <c r="U106" s="144"/>
      <c r="V106" s="140"/>
    </row>
    <row r="107" spans="1:22" s="36" customFormat="1" ht="10.5" customHeight="1" outlineLevel="3">
      <c r="A107" s="35"/>
      <c r="B107" s="140"/>
      <c r="C107" s="140"/>
      <c r="D107" s="140"/>
      <c r="E107" s="140"/>
      <c r="F107" s="140"/>
      <c r="G107" s="140" t="s">
        <v>395</v>
      </c>
      <c r="H107" s="141">
        <v>0.432</v>
      </c>
      <c r="I107" s="142"/>
      <c r="J107" s="140"/>
      <c r="K107" s="140"/>
      <c r="L107" s="143"/>
      <c r="M107" s="143"/>
      <c r="N107" s="143"/>
      <c r="O107" s="143"/>
      <c r="P107" s="143"/>
      <c r="Q107" s="143"/>
      <c r="R107" s="143"/>
      <c r="S107" s="143"/>
      <c r="T107" s="144"/>
      <c r="U107" s="144"/>
      <c r="V107" s="140"/>
    </row>
    <row r="108" spans="1:22" ht="12.75" outlineLevel="2">
      <c r="A108" s="3"/>
      <c r="B108" s="105"/>
      <c r="C108" s="105"/>
      <c r="D108" s="126" t="s">
        <v>7</v>
      </c>
      <c r="E108" s="127">
        <v>15</v>
      </c>
      <c r="F108" s="128" t="s">
        <v>349</v>
      </c>
      <c r="G108" s="129" t="s">
        <v>670</v>
      </c>
      <c r="H108" s="130">
        <v>0.24</v>
      </c>
      <c r="I108" s="131" t="s">
        <v>22</v>
      </c>
      <c r="J108" s="132"/>
      <c r="K108" s="133">
        <f>H108*J108</f>
        <v>0</v>
      </c>
      <c r="L108" s="134">
        <f>IF(D108="S",K108,"")</f>
      </c>
      <c r="M108" s="135">
        <f>IF(OR(D108="P",D108="U"),K108,"")</f>
        <v>0</v>
      </c>
      <c r="N108" s="135">
        <f>IF(D108="H",K108,"")</f>
      </c>
      <c r="O108" s="135">
        <f>IF(D108="V",K108,"")</f>
      </c>
      <c r="P108" s="136">
        <v>0.0022507440000011057</v>
      </c>
      <c r="Q108" s="136">
        <v>0.075</v>
      </c>
      <c r="R108" s="136">
        <v>0.9549999999999272</v>
      </c>
      <c r="S108" s="132">
        <v>92.06199999999299</v>
      </c>
      <c r="T108" s="137">
        <v>15</v>
      </c>
      <c r="U108" s="138">
        <f>K108*(T108+100)/100</f>
        <v>0</v>
      </c>
      <c r="V108" s="139"/>
    </row>
    <row r="109" spans="1:22" s="36" customFormat="1" ht="10.5" customHeight="1" outlineLevel="3">
      <c r="A109" s="35"/>
      <c r="B109" s="140"/>
      <c r="C109" s="140"/>
      <c r="D109" s="140"/>
      <c r="E109" s="140"/>
      <c r="F109" s="140"/>
      <c r="G109" s="140" t="s">
        <v>421</v>
      </c>
      <c r="H109" s="141">
        <v>0</v>
      </c>
      <c r="I109" s="142"/>
      <c r="J109" s="140"/>
      <c r="K109" s="140"/>
      <c r="L109" s="143"/>
      <c r="M109" s="143"/>
      <c r="N109" s="143"/>
      <c r="O109" s="143"/>
      <c r="P109" s="143"/>
      <c r="Q109" s="143"/>
      <c r="R109" s="143"/>
      <c r="S109" s="143"/>
      <c r="T109" s="144"/>
      <c r="U109" s="144"/>
      <c r="V109" s="140"/>
    </row>
    <row r="110" spans="1:22" s="36" customFormat="1" ht="10.5" customHeight="1" outlineLevel="3">
      <c r="A110" s="35"/>
      <c r="B110" s="140"/>
      <c r="C110" s="140"/>
      <c r="D110" s="140"/>
      <c r="E110" s="140"/>
      <c r="F110" s="140"/>
      <c r="G110" s="140" t="s">
        <v>130</v>
      </c>
      <c r="H110" s="141">
        <v>0.24</v>
      </c>
      <c r="I110" s="142"/>
      <c r="J110" s="140"/>
      <c r="K110" s="140"/>
      <c r="L110" s="143"/>
      <c r="M110" s="143"/>
      <c r="N110" s="143"/>
      <c r="O110" s="143"/>
      <c r="P110" s="143"/>
      <c r="Q110" s="143"/>
      <c r="R110" s="143"/>
      <c r="S110" s="143"/>
      <c r="T110" s="144"/>
      <c r="U110" s="144"/>
      <c r="V110" s="140"/>
    </row>
    <row r="111" spans="1:22" ht="12.75" outlineLevel="2">
      <c r="A111" s="3"/>
      <c r="B111" s="105"/>
      <c r="C111" s="105"/>
      <c r="D111" s="126" t="s">
        <v>7</v>
      </c>
      <c r="E111" s="127">
        <v>16</v>
      </c>
      <c r="F111" s="128" t="s">
        <v>350</v>
      </c>
      <c r="G111" s="129" t="s">
        <v>601</v>
      </c>
      <c r="H111" s="130">
        <v>2.8</v>
      </c>
      <c r="I111" s="131" t="s">
        <v>22</v>
      </c>
      <c r="J111" s="132"/>
      <c r="K111" s="133">
        <f>H111*J111</f>
        <v>0</v>
      </c>
      <c r="L111" s="134">
        <f>IF(D111="S",K111,"")</f>
      </c>
      <c r="M111" s="135">
        <f>IF(OR(D111="P",D111="U"),K111,"")</f>
        <v>0</v>
      </c>
      <c r="N111" s="135">
        <f>IF(D111="H",K111,"")</f>
      </c>
      <c r="O111" s="135">
        <f>IF(D111="V",K111,"")</f>
      </c>
      <c r="P111" s="136">
        <v>0.0012010080000001322</v>
      </c>
      <c r="Q111" s="136">
        <v>0.088</v>
      </c>
      <c r="R111" s="136">
        <v>0.5559999999995853</v>
      </c>
      <c r="S111" s="132">
        <v>53.59839999996002</v>
      </c>
      <c r="T111" s="137">
        <v>15</v>
      </c>
      <c r="U111" s="138">
        <f>K111*(T111+100)/100</f>
        <v>0</v>
      </c>
      <c r="V111" s="139"/>
    </row>
    <row r="112" spans="1:22" s="36" customFormat="1" ht="10.5" customHeight="1" outlineLevel="3">
      <c r="A112" s="35"/>
      <c r="B112" s="140"/>
      <c r="C112" s="140"/>
      <c r="D112" s="140"/>
      <c r="E112" s="140"/>
      <c r="F112" s="140"/>
      <c r="G112" s="140" t="s">
        <v>132</v>
      </c>
      <c r="H112" s="141">
        <v>2.8</v>
      </c>
      <c r="I112" s="142"/>
      <c r="J112" s="140"/>
      <c r="K112" s="140"/>
      <c r="L112" s="143"/>
      <c r="M112" s="143"/>
      <c r="N112" s="143"/>
      <c r="O112" s="143"/>
      <c r="P112" s="143"/>
      <c r="Q112" s="143"/>
      <c r="R112" s="143"/>
      <c r="S112" s="143"/>
      <c r="T112" s="144"/>
      <c r="U112" s="144"/>
      <c r="V112" s="140"/>
    </row>
    <row r="113" spans="1:22" ht="12.75" outlineLevel="2">
      <c r="A113" s="3"/>
      <c r="B113" s="105"/>
      <c r="C113" s="105"/>
      <c r="D113" s="126" t="s">
        <v>7</v>
      </c>
      <c r="E113" s="127">
        <v>17</v>
      </c>
      <c r="F113" s="128" t="s">
        <v>348</v>
      </c>
      <c r="G113" s="129" t="s">
        <v>646</v>
      </c>
      <c r="H113" s="130">
        <v>2</v>
      </c>
      <c r="I113" s="131" t="s">
        <v>71</v>
      </c>
      <c r="J113" s="132"/>
      <c r="K113" s="133">
        <f>H113*J113</f>
        <v>0</v>
      </c>
      <c r="L113" s="134">
        <f>IF(D113="S",K113,"")</f>
      </c>
      <c r="M113" s="135">
        <f>IF(OR(D113="P",D113="U"),K113,"")</f>
        <v>0</v>
      </c>
      <c r="N113" s="135">
        <f>IF(D113="H",K113,"")</f>
      </c>
      <c r="O113" s="135">
        <f>IF(D113="V",K113,"")</f>
      </c>
      <c r="P113" s="136">
        <v>0</v>
      </c>
      <c r="Q113" s="136">
        <v>0</v>
      </c>
      <c r="R113" s="136">
        <v>0.05000000000001137</v>
      </c>
      <c r="S113" s="132">
        <v>4.820000000001096</v>
      </c>
      <c r="T113" s="137">
        <v>15</v>
      </c>
      <c r="U113" s="138">
        <f>K113*(T113+100)/100</f>
        <v>0</v>
      </c>
      <c r="V113" s="139"/>
    </row>
    <row r="114" spans="1:22" s="36" customFormat="1" ht="10.5" customHeight="1" outlineLevel="3">
      <c r="A114" s="35"/>
      <c r="B114" s="140"/>
      <c r="C114" s="140"/>
      <c r="D114" s="140"/>
      <c r="E114" s="140"/>
      <c r="F114" s="140"/>
      <c r="G114" s="140" t="s">
        <v>2</v>
      </c>
      <c r="H114" s="141">
        <v>2</v>
      </c>
      <c r="I114" s="142"/>
      <c r="J114" s="140"/>
      <c r="K114" s="140"/>
      <c r="L114" s="143"/>
      <c r="M114" s="143"/>
      <c r="N114" s="143"/>
      <c r="O114" s="143"/>
      <c r="P114" s="143"/>
      <c r="Q114" s="143"/>
      <c r="R114" s="143"/>
      <c r="S114" s="143"/>
      <c r="T114" s="144"/>
      <c r="U114" s="144"/>
      <c r="V114" s="140"/>
    </row>
    <row r="115" spans="1:22" ht="12.75" outlineLevel="2">
      <c r="A115" s="3"/>
      <c r="B115" s="105"/>
      <c r="C115" s="105"/>
      <c r="D115" s="126" t="s">
        <v>7</v>
      </c>
      <c r="E115" s="127">
        <v>18</v>
      </c>
      <c r="F115" s="128" t="s">
        <v>321</v>
      </c>
      <c r="G115" s="129" t="s">
        <v>604</v>
      </c>
      <c r="H115" s="130">
        <v>27.56</v>
      </c>
      <c r="I115" s="131" t="s">
        <v>22</v>
      </c>
      <c r="J115" s="132"/>
      <c r="K115" s="133">
        <f>H115*J115</f>
        <v>0</v>
      </c>
      <c r="L115" s="134">
        <f>IF(D115="S",K115,"")</f>
      </c>
      <c r="M115" s="135">
        <f>IF(OR(D115="P",D115="U"),K115,"")</f>
        <v>0</v>
      </c>
      <c r="N115" s="135">
        <f>IF(D115="H",K115,"")</f>
      </c>
      <c r="O115" s="135">
        <f>IF(D115="V",K115,"")</f>
      </c>
      <c r="P115" s="136">
        <v>0</v>
      </c>
      <c r="Q115" s="136">
        <v>0.0009999999999999998</v>
      </c>
      <c r="R115" s="136">
        <v>0.2550000000001091</v>
      </c>
      <c r="S115" s="132">
        <v>24.58200000001052</v>
      </c>
      <c r="T115" s="137">
        <v>15</v>
      </c>
      <c r="U115" s="138">
        <f>K115*(T115+100)/100</f>
        <v>0</v>
      </c>
      <c r="V115" s="139"/>
    </row>
    <row r="116" spans="1:22" s="36" customFormat="1" ht="10.5" customHeight="1" outlineLevel="3">
      <c r="A116" s="35"/>
      <c r="B116" s="140"/>
      <c r="C116" s="140"/>
      <c r="D116" s="140"/>
      <c r="E116" s="140"/>
      <c r="F116" s="140"/>
      <c r="G116" s="140" t="s">
        <v>426</v>
      </c>
      <c r="H116" s="141">
        <v>27.56</v>
      </c>
      <c r="I116" s="142"/>
      <c r="J116" s="140"/>
      <c r="K116" s="140"/>
      <c r="L116" s="143"/>
      <c r="M116" s="143"/>
      <c r="N116" s="143"/>
      <c r="O116" s="143"/>
      <c r="P116" s="143"/>
      <c r="Q116" s="143"/>
      <c r="R116" s="143"/>
      <c r="S116" s="143"/>
      <c r="T116" s="144"/>
      <c r="U116" s="144"/>
      <c r="V116" s="140"/>
    </row>
    <row r="117" spans="1:22" ht="12.75" outlineLevel="2">
      <c r="A117" s="3"/>
      <c r="B117" s="105"/>
      <c r="C117" s="105"/>
      <c r="D117" s="126" t="s">
        <v>7</v>
      </c>
      <c r="E117" s="127">
        <v>19</v>
      </c>
      <c r="F117" s="128" t="s">
        <v>317</v>
      </c>
      <c r="G117" s="129" t="s">
        <v>615</v>
      </c>
      <c r="H117" s="130">
        <v>48.6</v>
      </c>
      <c r="I117" s="131" t="s">
        <v>12</v>
      </c>
      <c r="J117" s="132"/>
      <c r="K117" s="133">
        <f>H117*J117</f>
        <v>0</v>
      </c>
      <c r="L117" s="134">
        <f>IF(D117="S",K117,"")</f>
      </c>
      <c r="M117" s="135">
        <f>IF(OR(D117="P",D117="U"),K117,"")</f>
        <v>0</v>
      </c>
      <c r="N117" s="135">
        <f>IF(D117="H",K117,"")</f>
      </c>
      <c r="O117" s="135">
        <f>IF(D117="V",K117,"")</f>
      </c>
      <c r="P117" s="136">
        <v>0</v>
      </c>
      <c r="Q117" s="136">
        <v>0</v>
      </c>
      <c r="R117" s="136">
        <v>0.03500000000002501</v>
      </c>
      <c r="S117" s="132">
        <v>3.3740000000024115</v>
      </c>
      <c r="T117" s="137">
        <v>15</v>
      </c>
      <c r="U117" s="138">
        <f>K117*(T117+100)/100</f>
        <v>0</v>
      </c>
      <c r="V117" s="139"/>
    </row>
    <row r="118" spans="1:22" ht="12.75" outlineLevel="2">
      <c r="A118" s="3"/>
      <c r="B118" s="105"/>
      <c r="C118" s="105"/>
      <c r="D118" s="126" t="s">
        <v>7</v>
      </c>
      <c r="E118" s="127">
        <v>20</v>
      </c>
      <c r="F118" s="128" t="s">
        <v>307</v>
      </c>
      <c r="G118" s="129" t="s">
        <v>664</v>
      </c>
      <c r="H118" s="130">
        <v>1</v>
      </c>
      <c r="I118" s="131" t="s">
        <v>71</v>
      </c>
      <c r="J118" s="132"/>
      <c r="K118" s="133">
        <f>H118*J118</f>
        <v>0</v>
      </c>
      <c r="L118" s="134">
        <f>IF(D118="S",K118,"")</f>
      </c>
      <c r="M118" s="135">
        <f>IF(OR(D118="P",D118="U"),K118,"")</f>
        <v>0</v>
      </c>
      <c r="N118" s="135">
        <f>IF(D118="H",K118,"")</f>
      </c>
      <c r="O118" s="135">
        <f>IF(D118="V",K118,"")</f>
      </c>
      <c r="P118" s="136">
        <v>0</v>
      </c>
      <c r="Q118" s="136">
        <v>0.131</v>
      </c>
      <c r="R118" s="136">
        <v>0.7680000000000291</v>
      </c>
      <c r="S118" s="132">
        <v>74.03520000000282</v>
      </c>
      <c r="T118" s="137">
        <v>15</v>
      </c>
      <c r="U118" s="138">
        <f>K118*(T118+100)/100</f>
        <v>0</v>
      </c>
      <c r="V118" s="139"/>
    </row>
    <row r="119" spans="1:22" ht="12.75" outlineLevel="2">
      <c r="A119" s="3"/>
      <c r="B119" s="105"/>
      <c r="C119" s="105"/>
      <c r="D119" s="126" t="s">
        <v>7</v>
      </c>
      <c r="E119" s="127">
        <v>21</v>
      </c>
      <c r="F119" s="128" t="s">
        <v>259</v>
      </c>
      <c r="G119" s="129" t="s">
        <v>541</v>
      </c>
      <c r="H119" s="130">
        <v>1</v>
      </c>
      <c r="I119" s="131" t="s">
        <v>124</v>
      </c>
      <c r="J119" s="132"/>
      <c r="K119" s="133">
        <f>H119*J119</f>
        <v>0</v>
      </c>
      <c r="L119" s="134">
        <f>IF(D119="S",K119,"")</f>
      </c>
      <c r="M119" s="135">
        <f>IF(OR(D119="P",D119="U"),K119,"")</f>
        <v>0</v>
      </c>
      <c r="N119" s="135">
        <f>IF(D119="H",K119,"")</f>
      </c>
      <c r="O119" s="135">
        <f>IF(D119="V",K119,"")</f>
      </c>
      <c r="P119" s="136">
        <v>0</v>
      </c>
      <c r="Q119" s="136">
        <v>0.067</v>
      </c>
      <c r="R119" s="136">
        <v>0.30999999999994543</v>
      </c>
      <c r="S119" s="132">
        <v>29.883999999994742</v>
      </c>
      <c r="T119" s="137">
        <v>15</v>
      </c>
      <c r="U119" s="138">
        <f>K119*(T119+100)/100</f>
        <v>0</v>
      </c>
      <c r="V119" s="139"/>
    </row>
    <row r="120" spans="1:22" ht="12.75" outlineLevel="2">
      <c r="A120" s="3"/>
      <c r="B120" s="105"/>
      <c r="C120" s="105"/>
      <c r="D120" s="126" t="s">
        <v>7</v>
      </c>
      <c r="E120" s="127">
        <v>22</v>
      </c>
      <c r="F120" s="128" t="s">
        <v>351</v>
      </c>
      <c r="G120" s="129" t="s">
        <v>543</v>
      </c>
      <c r="H120" s="130">
        <v>51.3</v>
      </c>
      <c r="I120" s="131" t="s">
        <v>12</v>
      </c>
      <c r="J120" s="132"/>
      <c r="K120" s="133">
        <f>H120*J120</f>
        <v>0</v>
      </c>
      <c r="L120" s="134">
        <f>IF(D120="S",K120,"")</f>
      </c>
      <c r="M120" s="135">
        <f>IF(OR(D120="P",D120="U"),K120,"")</f>
        <v>0</v>
      </c>
      <c r="N120" s="135">
        <f>IF(D120="H",K120,"")</f>
      </c>
      <c r="O120" s="135">
        <f>IF(D120="V",K120,"")</f>
      </c>
      <c r="P120" s="136">
        <v>0.0003942240000001398</v>
      </c>
      <c r="Q120" s="136">
        <v>0.013000000000000001</v>
      </c>
      <c r="R120" s="136">
        <v>0.1069999999999709</v>
      </c>
      <c r="S120" s="132">
        <v>10.314799999997195</v>
      </c>
      <c r="T120" s="137">
        <v>15</v>
      </c>
      <c r="U120" s="138">
        <f>K120*(T120+100)/100</f>
        <v>0</v>
      </c>
      <c r="V120" s="139"/>
    </row>
    <row r="121" spans="1:22" s="36" customFormat="1" ht="10.5" customHeight="1" outlineLevel="3">
      <c r="A121" s="35"/>
      <c r="B121" s="140"/>
      <c r="C121" s="140"/>
      <c r="D121" s="140"/>
      <c r="E121" s="140"/>
      <c r="F121" s="140"/>
      <c r="G121" s="140" t="s">
        <v>80</v>
      </c>
      <c r="H121" s="141">
        <v>0</v>
      </c>
      <c r="I121" s="142"/>
      <c r="J121" s="140"/>
      <c r="K121" s="140"/>
      <c r="L121" s="143"/>
      <c r="M121" s="143"/>
      <c r="N121" s="143"/>
      <c r="O121" s="143"/>
      <c r="P121" s="143"/>
      <c r="Q121" s="143"/>
      <c r="R121" s="143"/>
      <c r="S121" s="143"/>
      <c r="T121" s="144"/>
      <c r="U121" s="144"/>
      <c r="V121" s="140"/>
    </row>
    <row r="122" spans="1:22" s="36" customFormat="1" ht="10.5" customHeight="1" outlineLevel="3">
      <c r="A122" s="35"/>
      <c r="B122" s="140"/>
      <c r="C122" s="140"/>
      <c r="D122" s="140"/>
      <c r="E122" s="140"/>
      <c r="F122" s="140"/>
      <c r="G122" s="140" t="s">
        <v>444</v>
      </c>
      <c r="H122" s="141">
        <v>25.3</v>
      </c>
      <c r="I122" s="142"/>
      <c r="J122" s="140"/>
      <c r="K122" s="140"/>
      <c r="L122" s="143"/>
      <c r="M122" s="143"/>
      <c r="N122" s="143"/>
      <c r="O122" s="143"/>
      <c r="P122" s="143"/>
      <c r="Q122" s="143"/>
      <c r="R122" s="143"/>
      <c r="S122" s="143"/>
      <c r="T122" s="144"/>
      <c r="U122" s="144"/>
      <c r="V122" s="140"/>
    </row>
    <row r="123" spans="1:22" s="36" customFormat="1" ht="10.5" customHeight="1" outlineLevel="3">
      <c r="A123" s="35"/>
      <c r="B123" s="140"/>
      <c r="C123" s="140"/>
      <c r="D123" s="140"/>
      <c r="E123" s="140"/>
      <c r="F123" s="140"/>
      <c r="G123" s="140" t="s">
        <v>81</v>
      </c>
      <c r="H123" s="141">
        <v>0</v>
      </c>
      <c r="I123" s="142"/>
      <c r="J123" s="140"/>
      <c r="K123" s="140"/>
      <c r="L123" s="143"/>
      <c r="M123" s="143"/>
      <c r="N123" s="143"/>
      <c r="O123" s="143"/>
      <c r="P123" s="143"/>
      <c r="Q123" s="143"/>
      <c r="R123" s="143"/>
      <c r="S123" s="143"/>
      <c r="T123" s="144"/>
      <c r="U123" s="144"/>
      <c r="V123" s="140"/>
    </row>
    <row r="124" spans="1:22" s="36" customFormat="1" ht="10.5" customHeight="1" outlineLevel="3">
      <c r="A124" s="35"/>
      <c r="B124" s="140"/>
      <c r="C124" s="140"/>
      <c r="D124" s="140"/>
      <c r="E124" s="140"/>
      <c r="F124" s="140"/>
      <c r="G124" s="140" t="s">
        <v>16</v>
      </c>
      <c r="H124" s="141">
        <v>26</v>
      </c>
      <c r="I124" s="142"/>
      <c r="J124" s="140"/>
      <c r="K124" s="140"/>
      <c r="L124" s="143"/>
      <c r="M124" s="143"/>
      <c r="N124" s="143"/>
      <c r="O124" s="143"/>
      <c r="P124" s="143"/>
      <c r="Q124" s="143"/>
      <c r="R124" s="143"/>
      <c r="S124" s="143"/>
      <c r="T124" s="144"/>
      <c r="U124" s="144"/>
      <c r="V124" s="140"/>
    </row>
    <row r="125" spans="1:22" ht="12.75" outlineLevel="2">
      <c r="A125" s="3"/>
      <c r="B125" s="105"/>
      <c r="C125" s="105"/>
      <c r="D125" s="126" t="s">
        <v>7</v>
      </c>
      <c r="E125" s="127">
        <v>23</v>
      </c>
      <c r="F125" s="128" t="s">
        <v>340</v>
      </c>
      <c r="G125" s="129" t="s">
        <v>613</v>
      </c>
      <c r="H125" s="130">
        <v>6</v>
      </c>
      <c r="I125" s="131" t="s">
        <v>22</v>
      </c>
      <c r="J125" s="132"/>
      <c r="K125" s="133">
        <f>H125*J125</f>
        <v>0</v>
      </c>
      <c r="L125" s="134">
        <f>IF(D125="S",K125,"")</f>
      </c>
      <c r="M125" s="135">
        <f>IF(OR(D125="P",D125="U"),K125,"")</f>
        <v>0</v>
      </c>
      <c r="N125" s="135">
        <f>IF(D125="H",K125,"")</f>
      </c>
      <c r="O125" s="135">
        <f>IF(D125="V",K125,"")</f>
      </c>
      <c r="P125" s="136">
        <v>0.0006830160000001995</v>
      </c>
      <c r="Q125" s="136">
        <v>0.261</v>
      </c>
      <c r="R125" s="136">
        <v>0.2579999999999103</v>
      </c>
      <c r="S125" s="132">
        <v>24.871199999991354</v>
      </c>
      <c r="T125" s="137">
        <v>15</v>
      </c>
      <c r="U125" s="138">
        <f>K125*(T125+100)/100</f>
        <v>0</v>
      </c>
      <c r="V125" s="139"/>
    </row>
    <row r="126" spans="1:22" s="36" customFormat="1" ht="10.5" customHeight="1" outlineLevel="3">
      <c r="A126" s="35"/>
      <c r="B126" s="140"/>
      <c r="C126" s="140"/>
      <c r="D126" s="140"/>
      <c r="E126" s="140"/>
      <c r="F126" s="140"/>
      <c r="G126" s="140" t="s">
        <v>39</v>
      </c>
      <c r="H126" s="141">
        <v>6</v>
      </c>
      <c r="I126" s="142"/>
      <c r="J126" s="140"/>
      <c r="K126" s="140"/>
      <c r="L126" s="143"/>
      <c r="M126" s="143"/>
      <c r="N126" s="143"/>
      <c r="O126" s="143"/>
      <c r="P126" s="143"/>
      <c r="Q126" s="143"/>
      <c r="R126" s="143"/>
      <c r="S126" s="143"/>
      <c r="T126" s="144"/>
      <c r="U126" s="144"/>
      <c r="V126" s="140"/>
    </row>
    <row r="127" spans="1:22" ht="12.75" outlineLevel="2">
      <c r="A127" s="3"/>
      <c r="B127" s="105"/>
      <c r="C127" s="105"/>
      <c r="D127" s="126" t="s">
        <v>7</v>
      </c>
      <c r="E127" s="127">
        <v>24</v>
      </c>
      <c r="F127" s="128" t="s">
        <v>345</v>
      </c>
      <c r="G127" s="129" t="s">
        <v>623</v>
      </c>
      <c r="H127" s="130">
        <v>8</v>
      </c>
      <c r="I127" s="131" t="s">
        <v>71</v>
      </c>
      <c r="J127" s="132"/>
      <c r="K127" s="133">
        <f>H127*J127</f>
        <v>0</v>
      </c>
      <c r="L127" s="134">
        <f>IF(D127="S",K127,"")</f>
      </c>
      <c r="M127" s="135">
        <f>IF(OR(D127="P",D127="U"),K127,"")</f>
        <v>0</v>
      </c>
      <c r="N127" s="135">
        <f>IF(D127="H",K127,"")</f>
      </c>
      <c r="O127" s="135">
        <f>IF(D127="V",K127,"")</f>
      </c>
      <c r="P127" s="136">
        <v>0</v>
      </c>
      <c r="Q127" s="136">
        <v>0</v>
      </c>
      <c r="R127" s="136">
        <v>0.040000000000020464</v>
      </c>
      <c r="S127" s="132">
        <v>3.856000000001973</v>
      </c>
      <c r="T127" s="137">
        <v>15</v>
      </c>
      <c r="U127" s="138">
        <f>K127*(T127+100)/100</f>
        <v>0</v>
      </c>
      <c r="V127" s="139"/>
    </row>
    <row r="128" spans="1:22" ht="12.75" outlineLevel="2">
      <c r="A128" s="3"/>
      <c r="B128" s="105"/>
      <c r="C128" s="105"/>
      <c r="D128" s="126" t="s">
        <v>7</v>
      </c>
      <c r="E128" s="127">
        <v>25</v>
      </c>
      <c r="F128" s="128" t="s">
        <v>346</v>
      </c>
      <c r="G128" s="129" t="s">
        <v>624</v>
      </c>
      <c r="H128" s="130">
        <v>6</v>
      </c>
      <c r="I128" s="131" t="s">
        <v>71</v>
      </c>
      <c r="J128" s="132"/>
      <c r="K128" s="133">
        <f>H128*J128</f>
        <v>0</v>
      </c>
      <c r="L128" s="134">
        <f>IF(D128="S",K128,"")</f>
      </c>
      <c r="M128" s="135">
        <f>IF(OR(D128="P",D128="U"),K128,"")</f>
        <v>0</v>
      </c>
      <c r="N128" s="135">
        <f>IF(D128="H",K128,"")</f>
      </c>
      <c r="O128" s="135">
        <f>IF(D128="V",K128,"")</f>
      </c>
      <c r="P128" s="136">
        <v>0</v>
      </c>
      <c r="Q128" s="136">
        <v>0</v>
      </c>
      <c r="R128" s="136">
        <v>0.08100000000001728</v>
      </c>
      <c r="S128" s="132">
        <v>7.808400000001666</v>
      </c>
      <c r="T128" s="137">
        <v>15</v>
      </c>
      <c r="U128" s="138">
        <f>K128*(T128+100)/100</f>
        <v>0</v>
      </c>
      <c r="V128" s="139"/>
    </row>
    <row r="129" spans="1:22" ht="12.75" outlineLevel="2">
      <c r="A129" s="3"/>
      <c r="B129" s="105"/>
      <c r="C129" s="105"/>
      <c r="D129" s="126" t="s">
        <v>7</v>
      </c>
      <c r="E129" s="127">
        <v>26</v>
      </c>
      <c r="F129" s="128" t="s">
        <v>347</v>
      </c>
      <c r="G129" s="129" t="s">
        <v>625</v>
      </c>
      <c r="H129" s="130">
        <v>5</v>
      </c>
      <c r="I129" s="131" t="s">
        <v>71</v>
      </c>
      <c r="J129" s="132"/>
      <c r="K129" s="133">
        <f>H129*J129</f>
        <v>0</v>
      </c>
      <c r="L129" s="134">
        <f>IF(D129="S",K129,"")</f>
      </c>
      <c r="M129" s="135">
        <f>IF(OR(D129="P",D129="U"),K129,"")</f>
        <v>0</v>
      </c>
      <c r="N129" s="135">
        <f>IF(D129="H",K129,"")</f>
      </c>
      <c r="O129" s="135">
        <f>IF(D129="V",K129,"")</f>
      </c>
      <c r="P129" s="136">
        <v>0</v>
      </c>
      <c r="Q129" s="136">
        <v>0</v>
      </c>
      <c r="R129" s="136">
        <v>0.19900000000006912</v>
      </c>
      <c r="S129" s="132">
        <v>19.183600000006663</v>
      </c>
      <c r="T129" s="137">
        <v>15</v>
      </c>
      <c r="U129" s="138">
        <f>K129*(T129+100)/100</f>
        <v>0</v>
      </c>
      <c r="V129" s="139"/>
    </row>
    <row r="130" spans="1:22" ht="12.75" outlineLevel="1">
      <c r="A130" s="3"/>
      <c r="B130" s="106"/>
      <c r="C130" s="75" t="s">
        <v>34</v>
      </c>
      <c r="D130" s="76" t="s">
        <v>6</v>
      </c>
      <c r="E130" s="77"/>
      <c r="F130" s="77" t="s">
        <v>64</v>
      </c>
      <c r="G130" s="78" t="s">
        <v>511</v>
      </c>
      <c r="H130" s="77"/>
      <c r="I130" s="76"/>
      <c r="J130" s="77"/>
      <c r="K130" s="107">
        <f>SUBTOTAL(9,K131:K169)</f>
        <v>0</v>
      </c>
      <c r="L130" s="80">
        <f>SUBTOTAL(9,L131:L169)</f>
        <v>0</v>
      </c>
      <c r="M130" s="80">
        <f>SUBTOTAL(9,M131:M169)</f>
        <v>0</v>
      </c>
      <c r="N130" s="80">
        <f>SUBTOTAL(9,N131:N169)</f>
        <v>0</v>
      </c>
      <c r="O130" s="80">
        <f>SUBTOTAL(9,O131:O169)</f>
        <v>0</v>
      </c>
      <c r="P130" s="81">
        <f>SUMPRODUCT(P131:P169,$H131:$H169)</f>
        <v>0.052253711999986935</v>
      </c>
      <c r="Q130" s="81">
        <f>SUMPRODUCT(Q131:Q169,$H131:$H169)</f>
        <v>3.4877040000000004</v>
      </c>
      <c r="R130" s="81">
        <f>SUMPRODUCT(R131:R169,$H131:$H169)</f>
        <v>25.107030000008432</v>
      </c>
      <c r="S130" s="80">
        <f>SUMPRODUCT(S131:S169,$H131:$H169)</f>
        <v>2420.317692000813</v>
      </c>
      <c r="T130" s="108">
        <f>SUMPRODUCT(T131:T169,$K131:$K169)/100</f>
        <v>0</v>
      </c>
      <c r="U130" s="108">
        <f>K130+T130</f>
        <v>0</v>
      </c>
      <c r="V130" s="105"/>
    </row>
    <row r="131" spans="1:22" ht="12.75" outlineLevel="2">
      <c r="A131" s="3"/>
      <c r="B131" s="116"/>
      <c r="C131" s="117"/>
      <c r="D131" s="118"/>
      <c r="E131" s="119" t="s">
        <v>542</v>
      </c>
      <c r="F131" s="120"/>
      <c r="G131" s="121"/>
      <c r="H131" s="120"/>
      <c r="I131" s="118"/>
      <c r="J131" s="120"/>
      <c r="K131" s="122"/>
      <c r="L131" s="123"/>
      <c r="M131" s="123"/>
      <c r="N131" s="123"/>
      <c r="O131" s="123"/>
      <c r="P131" s="124"/>
      <c r="Q131" s="124"/>
      <c r="R131" s="124"/>
      <c r="S131" s="124"/>
      <c r="T131" s="125"/>
      <c r="U131" s="125"/>
      <c r="V131" s="105"/>
    </row>
    <row r="132" spans="1:22" ht="12.75" outlineLevel="2">
      <c r="A132" s="3"/>
      <c r="B132" s="105"/>
      <c r="C132" s="105"/>
      <c r="D132" s="126" t="s">
        <v>7</v>
      </c>
      <c r="E132" s="127">
        <v>1</v>
      </c>
      <c r="F132" s="128" t="s">
        <v>357</v>
      </c>
      <c r="G132" s="129" t="s">
        <v>665</v>
      </c>
      <c r="H132" s="130">
        <v>136.901</v>
      </c>
      <c r="I132" s="131" t="s">
        <v>22</v>
      </c>
      <c r="J132" s="132"/>
      <c r="K132" s="133">
        <f>H132*J132</f>
        <v>0</v>
      </c>
      <c r="L132" s="134">
        <f>IF(D132="S",K132,"")</f>
      </c>
      <c r="M132" s="135">
        <f>IF(OR(D132="P",D132="U"),K132,"")</f>
        <v>0</v>
      </c>
      <c r="N132" s="135">
        <f>IF(D132="H",K132,"")</f>
      </c>
      <c r="O132" s="135">
        <f>IF(D132="V",K132,"")</f>
      </c>
      <c r="P132" s="136">
        <v>0</v>
      </c>
      <c r="Q132" s="136">
        <v>0.004</v>
      </c>
      <c r="R132" s="136">
        <v>0.030000000000001137</v>
      </c>
      <c r="S132" s="132">
        <v>2.8920000000001096</v>
      </c>
      <c r="T132" s="137">
        <v>15</v>
      </c>
      <c r="U132" s="138">
        <f>K132*(T132+100)/100</f>
        <v>0</v>
      </c>
      <c r="V132" s="139"/>
    </row>
    <row r="133" spans="1:22" s="36" customFormat="1" ht="10.5" customHeight="1" outlineLevel="3">
      <c r="A133" s="35"/>
      <c r="B133" s="140"/>
      <c r="C133" s="140"/>
      <c r="D133" s="140"/>
      <c r="E133" s="140"/>
      <c r="F133" s="140"/>
      <c r="G133" s="140" t="s">
        <v>402</v>
      </c>
      <c r="H133" s="141">
        <v>30.056</v>
      </c>
      <c r="I133" s="142"/>
      <c r="J133" s="140"/>
      <c r="K133" s="140"/>
      <c r="L133" s="143"/>
      <c r="M133" s="143"/>
      <c r="N133" s="143"/>
      <c r="O133" s="143"/>
      <c r="P133" s="143"/>
      <c r="Q133" s="143"/>
      <c r="R133" s="143"/>
      <c r="S133" s="143"/>
      <c r="T133" s="144"/>
      <c r="U133" s="144"/>
      <c r="V133" s="140"/>
    </row>
    <row r="134" spans="1:22" s="36" customFormat="1" ht="10.5" customHeight="1" outlineLevel="3">
      <c r="A134" s="35"/>
      <c r="B134" s="140"/>
      <c r="C134" s="140"/>
      <c r="D134" s="140"/>
      <c r="E134" s="140"/>
      <c r="F134" s="140"/>
      <c r="G134" s="140" t="s">
        <v>401</v>
      </c>
      <c r="H134" s="141">
        <v>24.18</v>
      </c>
      <c r="I134" s="142"/>
      <c r="J134" s="140"/>
      <c r="K134" s="140"/>
      <c r="L134" s="143"/>
      <c r="M134" s="143"/>
      <c r="N134" s="143"/>
      <c r="O134" s="143"/>
      <c r="P134" s="143"/>
      <c r="Q134" s="143"/>
      <c r="R134" s="143"/>
      <c r="S134" s="143"/>
      <c r="T134" s="144"/>
      <c r="U134" s="144"/>
      <c r="V134" s="140"/>
    </row>
    <row r="135" spans="1:22" s="36" customFormat="1" ht="10.5" customHeight="1" outlineLevel="3">
      <c r="A135" s="35"/>
      <c r="B135" s="140"/>
      <c r="C135" s="140"/>
      <c r="D135" s="140"/>
      <c r="E135" s="140"/>
      <c r="F135" s="140"/>
      <c r="G135" s="140" t="s">
        <v>415</v>
      </c>
      <c r="H135" s="141">
        <v>18.585</v>
      </c>
      <c r="I135" s="142"/>
      <c r="J135" s="140"/>
      <c r="K135" s="140"/>
      <c r="L135" s="143"/>
      <c r="M135" s="143"/>
      <c r="N135" s="143"/>
      <c r="O135" s="143"/>
      <c r="P135" s="143"/>
      <c r="Q135" s="143"/>
      <c r="R135" s="143"/>
      <c r="S135" s="143"/>
      <c r="T135" s="144"/>
      <c r="U135" s="144"/>
      <c r="V135" s="140"/>
    </row>
    <row r="136" spans="1:22" s="36" customFormat="1" ht="10.5" customHeight="1" outlineLevel="3">
      <c r="A136" s="35"/>
      <c r="B136" s="140"/>
      <c r="C136" s="140"/>
      <c r="D136" s="140"/>
      <c r="E136" s="140"/>
      <c r="F136" s="140"/>
      <c r="G136" s="140" t="s">
        <v>394</v>
      </c>
      <c r="H136" s="141">
        <v>8.85</v>
      </c>
      <c r="I136" s="142"/>
      <c r="J136" s="140"/>
      <c r="K136" s="140"/>
      <c r="L136" s="143"/>
      <c r="M136" s="143"/>
      <c r="N136" s="143"/>
      <c r="O136" s="143"/>
      <c r="P136" s="143"/>
      <c r="Q136" s="143"/>
      <c r="R136" s="143"/>
      <c r="S136" s="143"/>
      <c r="T136" s="144"/>
      <c r="U136" s="144"/>
      <c r="V136" s="140"/>
    </row>
    <row r="137" spans="1:22" s="36" customFormat="1" ht="10.5" customHeight="1" outlineLevel="3">
      <c r="A137" s="35"/>
      <c r="B137" s="140"/>
      <c r="C137" s="140"/>
      <c r="D137" s="140"/>
      <c r="E137" s="140"/>
      <c r="F137" s="140"/>
      <c r="G137" s="140" t="s">
        <v>391</v>
      </c>
      <c r="H137" s="141">
        <v>-3.96</v>
      </c>
      <c r="I137" s="142"/>
      <c r="J137" s="140"/>
      <c r="K137" s="140"/>
      <c r="L137" s="143"/>
      <c r="M137" s="143"/>
      <c r="N137" s="143"/>
      <c r="O137" s="143"/>
      <c r="P137" s="143"/>
      <c r="Q137" s="143"/>
      <c r="R137" s="143"/>
      <c r="S137" s="143"/>
      <c r="T137" s="144"/>
      <c r="U137" s="144"/>
      <c r="V137" s="140"/>
    </row>
    <row r="138" spans="1:22" s="36" customFormat="1" ht="10.5" customHeight="1" outlineLevel="3">
      <c r="A138" s="35"/>
      <c r="B138" s="140"/>
      <c r="C138" s="140"/>
      <c r="D138" s="140"/>
      <c r="E138" s="140"/>
      <c r="F138" s="140"/>
      <c r="G138" s="140" t="s">
        <v>127</v>
      </c>
      <c r="H138" s="141">
        <v>-2.95</v>
      </c>
      <c r="I138" s="142"/>
      <c r="J138" s="140"/>
      <c r="K138" s="140"/>
      <c r="L138" s="143"/>
      <c r="M138" s="143"/>
      <c r="N138" s="143"/>
      <c r="O138" s="143"/>
      <c r="P138" s="143"/>
      <c r="Q138" s="143"/>
      <c r="R138" s="143"/>
      <c r="S138" s="143"/>
      <c r="T138" s="144"/>
      <c r="U138" s="144"/>
      <c r="V138" s="140"/>
    </row>
    <row r="139" spans="1:22" s="36" customFormat="1" ht="10.5" customHeight="1" outlineLevel="3">
      <c r="A139" s="35"/>
      <c r="B139" s="140"/>
      <c r="C139" s="140"/>
      <c r="D139" s="140"/>
      <c r="E139" s="140"/>
      <c r="F139" s="140"/>
      <c r="G139" s="140" t="s">
        <v>105</v>
      </c>
      <c r="H139" s="141">
        <v>-1.4</v>
      </c>
      <c r="I139" s="142"/>
      <c r="J139" s="140"/>
      <c r="K139" s="140"/>
      <c r="L139" s="143"/>
      <c r="M139" s="143"/>
      <c r="N139" s="143"/>
      <c r="O139" s="143"/>
      <c r="P139" s="143"/>
      <c r="Q139" s="143"/>
      <c r="R139" s="143"/>
      <c r="S139" s="143"/>
      <c r="T139" s="144"/>
      <c r="U139" s="144"/>
      <c r="V139" s="140"/>
    </row>
    <row r="140" spans="1:22" s="36" customFormat="1" ht="10.5" customHeight="1" outlineLevel="3">
      <c r="A140" s="35"/>
      <c r="B140" s="140"/>
      <c r="C140" s="140"/>
      <c r="D140" s="140"/>
      <c r="E140" s="140"/>
      <c r="F140" s="140"/>
      <c r="G140" s="140" t="s">
        <v>107</v>
      </c>
      <c r="H140" s="141">
        <v>-1.8</v>
      </c>
      <c r="I140" s="142"/>
      <c r="J140" s="140"/>
      <c r="K140" s="140"/>
      <c r="L140" s="143"/>
      <c r="M140" s="143"/>
      <c r="N140" s="143"/>
      <c r="O140" s="143"/>
      <c r="P140" s="143"/>
      <c r="Q140" s="143"/>
      <c r="R140" s="143"/>
      <c r="S140" s="143"/>
      <c r="T140" s="144"/>
      <c r="U140" s="144"/>
      <c r="V140" s="140"/>
    </row>
    <row r="141" spans="1:22" s="36" customFormat="1" ht="10.5" customHeight="1" outlineLevel="3">
      <c r="A141" s="35"/>
      <c r="B141" s="140"/>
      <c r="C141" s="140"/>
      <c r="D141" s="140"/>
      <c r="E141" s="140"/>
      <c r="F141" s="140"/>
      <c r="G141" s="140" t="s">
        <v>141</v>
      </c>
      <c r="H141" s="141">
        <v>31.2</v>
      </c>
      <c r="I141" s="142"/>
      <c r="J141" s="140"/>
      <c r="K141" s="140"/>
      <c r="L141" s="143"/>
      <c r="M141" s="143"/>
      <c r="N141" s="143"/>
      <c r="O141" s="143"/>
      <c r="P141" s="143"/>
      <c r="Q141" s="143"/>
      <c r="R141" s="143"/>
      <c r="S141" s="143"/>
      <c r="T141" s="144"/>
      <c r="U141" s="144"/>
      <c r="V141" s="140"/>
    </row>
    <row r="142" spans="1:22" s="36" customFormat="1" ht="10.5" customHeight="1" outlineLevel="3">
      <c r="A142" s="35"/>
      <c r="B142" s="140"/>
      <c r="C142" s="140"/>
      <c r="D142" s="140"/>
      <c r="E142" s="140"/>
      <c r="F142" s="140"/>
      <c r="G142" s="140" t="s">
        <v>190</v>
      </c>
      <c r="H142" s="141">
        <v>13.52</v>
      </c>
      <c r="I142" s="142"/>
      <c r="J142" s="140"/>
      <c r="K142" s="140"/>
      <c r="L142" s="143"/>
      <c r="M142" s="143"/>
      <c r="N142" s="143"/>
      <c r="O142" s="143"/>
      <c r="P142" s="143"/>
      <c r="Q142" s="143"/>
      <c r="R142" s="143"/>
      <c r="S142" s="143"/>
      <c r="T142" s="144"/>
      <c r="U142" s="144"/>
      <c r="V142" s="140"/>
    </row>
    <row r="143" spans="1:22" s="36" customFormat="1" ht="10.5" customHeight="1" outlineLevel="3">
      <c r="A143" s="35"/>
      <c r="B143" s="140"/>
      <c r="C143" s="140"/>
      <c r="D143" s="140"/>
      <c r="E143" s="140"/>
      <c r="F143" s="140"/>
      <c r="G143" s="140" t="s">
        <v>105</v>
      </c>
      <c r="H143" s="141">
        <v>-1.4</v>
      </c>
      <c r="I143" s="142"/>
      <c r="J143" s="140"/>
      <c r="K143" s="140"/>
      <c r="L143" s="143"/>
      <c r="M143" s="143"/>
      <c r="N143" s="143"/>
      <c r="O143" s="143"/>
      <c r="P143" s="143"/>
      <c r="Q143" s="143"/>
      <c r="R143" s="143"/>
      <c r="S143" s="143"/>
      <c r="T143" s="144"/>
      <c r="U143" s="144"/>
      <c r="V143" s="140"/>
    </row>
    <row r="144" spans="1:22" s="36" customFormat="1" ht="10.5" customHeight="1" outlineLevel="3">
      <c r="A144" s="35"/>
      <c r="B144" s="140"/>
      <c r="C144" s="140"/>
      <c r="D144" s="140"/>
      <c r="E144" s="140"/>
      <c r="F144" s="140"/>
      <c r="G144" s="140" t="s">
        <v>107</v>
      </c>
      <c r="H144" s="141">
        <v>-1.8</v>
      </c>
      <c r="I144" s="142"/>
      <c r="J144" s="140"/>
      <c r="K144" s="140"/>
      <c r="L144" s="143"/>
      <c r="M144" s="143"/>
      <c r="N144" s="143"/>
      <c r="O144" s="143"/>
      <c r="P144" s="143"/>
      <c r="Q144" s="143"/>
      <c r="R144" s="143"/>
      <c r="S144" s="143"/>
      <c r="T144" s="144"/>
      <c r="U144" s="144"/>
      <c r="V144" s="140"/>
    </row>
    <row r="145" spans="1:22" s="36" customFormat="1" ht="10.5" customHeight="1" outlineLevel="3">
      <c r="A145" s="35"/>
      <c r="B145" s="140"/>
      <c r="C145" s="140"/>
      <c r="D145" s="140"/>
      <c r="E145" s="140"/>
      <c r="F145" s="140"/>
      <c r="G145" s="140" t="s">
        <v>107</v>
      </c>
      <c r="H145" s="141">
        <v>-1.8</v>
      </c>
      <c r="I145" s="142"/>
      <c r="J145" s="140"/>
      <c r="K145" s="140"/>
      <c r="L145" s="143"/>
      <c r="M145" s="143"/>
      <c r="N145" s="143"/>
      <c r="O145" s="143"/>
      <c r="P145" s="143"/>
      <c r="Q145" s="143"/>
      <c r="R145" s="143"/>
      <c r="S145" s="143"/>
      <c r="T145" s="144"/>
      <c r="U145" s="144"/>
      <c r="V145" s="140"/>
    </row>
    <row r="146" spans="1:22" s="36" customFormat="1" ht="10.5" customHeight="1" outlineLevel="3">
      <c r="A146" s="35"/>
      <c r="B146" s="140"/>
      <c r="C146" s="140"/>
      <c r="D146" s="140"/>
      <c r="E146" s="140"/>
      <c r="F146" s="140"/>
      <c r="G146" s="140" t="s">
        <v>397</v>
      </c>
      <c r="H146" s="141">
        <v>13.26</v>
      </c>
      <c r="I146" s="142"/>
      <c r="J146" s="140"/>
      <c r="K146" s="140"/>
      <c r="L146" s="143"/>
      <c r="M146" s="143"/>
      <c r="N146" s="143"/>
      <c r="O146" s="143"/>
      <c r="P146" s="143"/>
      <c r="Q146" s="143"/>
      <c r="R146" s="143"/>
      <c r="S146" s="143"/>
      <c r="T146" s="144"/>
      <c r="U146" s="144"/>
      <c r="V146" s="140"/>
    </row>
    <row r="147" spans="1:22" s="36" customFormat="1" ht="10.5" customHeight="1" outlineLevel="3">
      <c r="A147" s="35"/>
      <c r="B147" s="140"/>
      <c r="C147" s="140"/>
      <c r="D147" s="140"/>
      <c r="E147" s="140"/>
      <c r="F147" s="140"/>
      <c r="G147" s="140" t="s">
        <v>138</v>
      </c>
      <c r="H147" s="141">
        <v>10.4</v>
      </c>
      <c r="I147" s="142"/>
      <c r="J147" s="140"/>
      <c r="K147" s="140"/>
      <c r="L147" s="143"/>
      <c r="M147" s="143"/>
      <c r="N147" s="143"/>
      <c r="O147" s="143"/>
      <c r="P147" s="143"/>
      <c r="Q147" s="143"/>
      <c r="R147" s="143"/>
      <c r="S147" s="143"/>
      <c r="T147" s="144"/>
      <c r="U147" s="144"/>
      <c r="V147" s="140"/>
    </row>
    <row r="148" spans="1:22" s="36" customFormat="1" ht="10.5" customHeight="1" outlineLevel="3">
      <c r="A148" s="35"/>
      <c r="B148" s="140"/>
      <c r="C148" s="140"/>
      <c r="D148" s="140"/>
      <c r="E148" s="140"/>
      <c r="F148" s="140"/>
      <c r="G148" s="140" t="s">
        <v>105</v>
      </c>
      <c r="H148" s="141">
        <v>-1.4</v>
      </c>
      <c r="I148" s="142"/>
      <c r="J148" s="140"/>
      <c r="K148" s="140"/>
      <c r="L148" s="143"/>
      <c r="M148" s="143"/>
      <c r="N148" s="143"/>
      <c r="O148" s="143"/>
      <c r="P148" s="143"/>
      <c r="Q148" s="143"/>
      <c r="R148" s="143"/>
      <c r="S148" s="143"/>
      <c r="T148" s="144"/>
      <c r="U148" s="144"/>
      <c r="V148" s="140"/>
    </row>
    <row r="149" spans="1:22" s="36" customFormat="1" ht="10.5" customHeight="1" outlineLevel="3">
      <c r="A149" s="35"/>
      <c r="B149" s="140"/>
      <c r="C149" s="140"/>
      <c r="D149" s="140"/>
      <c r="E149" s="140"/>
      <c r="F149" s="140"/>
      <c r="G149" s="140" t="s">
        <v>187</v>
      </c>
      <c r="H149" s="141">
        <v>2.16</v>
      </c>
      <c r="I149" s="142"/>
      <c r="J149" s="140"/>
      <c r="K149" s="140"/>
      <c r="L149" s="143"/>
      <c r="M149" s="143"/>
      <c r="N149" s="143"/>
      <c r="O149" s="143"/>
      <c r="P149" s="143"/>
      <c r="Q149" s="143"/>
      <c r="R149" s="143"/>
      <c r="S149" s="143"/>
      <c r="T149" s="144"/>
      <c r="U149" s="144"/>
      <c r="V149" s="140"/>
    </row>
    <row r="150" spans="1:22" s="36" customFormat="1" ht="10.5" customHeight="1" outlineLevel="3">
      <c r="A150" s="35"/>
      <c r="B150" s="140"/>
      <c r="C150" s="140"/>
      <c r="D150" s="140"/>
      <c r="E150" s="140"/>
      <c r="F150" s="140"/>
      <c r="G150" s="140" t="s">
        <v>91</v>
      </c>
      <c r="H150" s="141">
        <v>1.2</v>
      </c>
      <c r="I150" s="142"/>
      <c r="J150" s="140"/>
      <c r="K150" s="140"/>
      <c r="L150" s="143"/>
      <c r="M150" s="143"/>
      <c r="N150" s="143"/>
      <c r="O150" s="143"/>
      <c r="P150" s="143"/>
      <c r="Q150" s="143"/>
      <c r="R150" s="143"/>
      <c r="S150" s="143"/>
      <c r="T150" s="144"/>
      <c r="U150" s="144"/>
      <c r="V150" s="140"/>
    </row>
    <row r="151" spans="1:22" ht="12.75" outlineLevel="2">
      <c r="A151" s="3"/>
      <c r="B151" s="105"/>
      <c r="C151" s="105"/>
      <c r="D151" s="126" t="s">
        <v>7</v>
      </c>
      <c r="E151" s="127">
        <v>2</v>
      </c>
      <c r="F151" s="128" t="s">
        <v>343</v>
      </c>
      <c r="G151" s="129" t="s">
        <v>535</v>
      </c>
      <c r="H151" s="130">
        <v>4.9</v>
      </c>
      <c r="I151" s="131" t="s">
        <v>12</v>
      </c>
      <c r="J151" s="132"/>
      <c r="K151" s="133">
        <f>H151*J151</f>
        <v>0</v>
      </c>
      <c r="L151" s="134">
        <f>IF(D151="S",K151,"")</f>
      </c>
      <c r="M151" s="135">
        <f>IF(OR(D151="P",D151="U"),K151,"")</f>
        <v>0</v>
      </c>
      <c r="N151" s="135">
        <f>IF(D151="H",K151,"")</f>
      </c>
      <c r="O151" s="135">
        <f>IF(D151="V",K151,"")</f>
      </c>
      <c r="P151" s="136">
        <v>0</v>
      </c>
      <c r="Q151" s="136">
        <v>0.009</v>
      </c>
      <c r="R151" s="136">
        <v>0</v>
      </c>
      <c r="S151" s="132">
        <v>0</v>
      </c>
      <c r="T151" s="137">
        <v>15</v>
      </c>
      <c r="U151" s="138">
        <f>K151*(T151+100)/100</f>
        <v>0</v>
      </c>
      <c r="V151" s="139"/>
    </row>
    <row r="152" spans="1:22" s="36" customFormat="1" ht="10.5" customHeight="1" outlineLevel="3">
      <c r="A152" s="35"/>
      <c r="B152" s="140"/>
      <c r="C152" s="140"/>
      <c r="D152" s="140"/>
      <c r="E152" s="140"/>
      <c r="F152" s="140"/>
      <c r="G152" s="140" t="s">
        <v>37</v>
      </c>
      <c r="H152" s="141">
        <v>4</v>
      </c>
      <c r="I152" s="142"/>
      <c r="J152" s="140"/>
      <c r="K152" s="140"/>
      <c r="L152" s="143"/>
      <c r="M152" s="143"/>
      <c r="N152" s="143"/>
      <c r="O152" s="143"/>
      <c r="P152" s="143"/>
      <c r="Q152" s="143"/>
      <c r="R152" s="143"/>
      <c r="S152" s="143"/>
      <c r="T152" s="144"/>
      <c r="U152" s="144"/>
      <c r="V152" s="140"/>
    </row>
    <row r="153" spans="1:22" s="36" customFormat="1" ht="10.5" customHeight="1" outlineLevel="3">
      <c r="A153" s="35"/>
      <c r="B153" s="140"/>
      <c r="C153" s="140"/>
      <c r="D153" s="140"/>
      <c r="E153" s="140"/>
      <c r="F153" s="140"/>
      <c r="G153" s="140" t="s">
        <v>111</v>
      </c>
      <c r="H153" s="141">
        <v>1.7</v>
      </c>
      <c r="I153" s="142"/>
      <c r="J153" s="140"/>
      <c r="K153" s="140"/>
      <c r="L153" s="143"/>
      <c r="M153" s="143"/>
      <c r="N153" s="143"/>
      <c r="O153" s="143"/>
      <c r="P153" s="143"/>
      <c r="Q153" s="143"/>
      <c r="R153" s="143"/>
      <c r="S153" s="143"/>
      <c r="T153" s="144"/>
      <c r="U153" s="144"/>
      <c r="V153" s="140"/>
    </row>
    <row r="154" spans="1:22" s="36" customFormat="1" ht="10.5" customHeight="1" outlineLevel="3">
      <c r="A154" s="35"/>
      <c r="B154" s="140"/>
      <c r="C154" s="140"/>
      <c r="D154" s="140"/>
      <c r="E154" s="140"/>
      <c r="F154" s="140"/>
      <c r="G154" s="140" t="s">
        <v>72</v>
      </c>
      <c r="H154" s="141">
        <v>-0.8</v>
      </c>
      <c r="I154" s="142"/>
      <c r="J154" s="140"/>
      <c r="K154" s="140"/>
      <c r="L154" s="143"/>
      <c r="M154" s="143"/>
      <c r="N154" s="143"/>
      <c r="O154" s="143"/>
      <c r="P154" s="143"/>
      <c r="Q154" s="143"/>
      <c r="R154" s="143"/>
      <c r="S154" s="143"/>
      <c r="T154" s="144"/>
      <c r="U154" s="144"/>
      <c r="V154" s="140"/>
    </row>
    <row r="155" spans="1:22" ht="12.75" outlineLevel="2">
      <c r="A155" s="3"/>
      <c r="B155" s="105"/>
      <c r="C155" s="105"/>
      <c r="D155" s="126" t="s">
        <v>7</v>
      </c>
      <c r="E155" s="127">
        <v>3</v>
      </c>
      <c r="F155" s="128" t="s">
        <v>360</v>
      </c>
      <c r="G155" s="129" t="s">
        <v>493</v>
      </c>
      <c r="H155" s="130">
        <v>136.901</v>
      </c>
      <c r="I155" s="131" t="s">
        <v>22</v>
      </c>
      <c r="J155" s="132"/>
      <c r="K155" s="133">
        <f>H155*J155</f>
        <v>0</v>
      </c>
      <c r="L155" s="134">
        <f>IF(D155="S",K155,"")</f>
      </c>
      <c r="M155" s="135">
        <f>IF(OR(D155="P",D155="U"),K155,"")</f>
        <v>0</v>
      </c>
      <c r="N155" s="135">
        <f>IF(D155="H",K155,"")</f>
      </c>
      <c r="O155" s="135">
        <f>IF(D155="V",K155,"")</f>
      </c>
      <c r="P155" s="136">
        <v>0</v>
      </c>
      <c r="Q155" s="136">
        <v>0</v>
      </c>
      <c r="R155" s="136">
        <v>0</v>
      </c>
      <c r="S155" s="132">
        <v>0</v>
      </c>
      <c r="T155" s="137">
        <v>15</v>
      </c>
      <c r="U155" s="138">
        <f>K155*(T155+100)/100</f>
        <v>0</v>
      </c>
      <c r="V155" s="139"/>
    </row>
    <row r="156" spans="1:22" ht="12.75" outlineLevel="2">
      <c r="A156" s="3"/>
      <c r="B156" s="105"/>
      <c r="C156" s="105"/>
      <c r="D156" s="126" t="s">
        <v>7</v>
      </c>
      <c r="E156" s="127">
        <v>4</v>
      </c>
      <c r="F156" s="128" t="s">
        <v>358</v>
      </c>
      <c r="G156" s="129" t="s">
        <v>669</v>
      </c>
      <c r="H156" s="130">
        <v>9.6</v>
      </c>
      <c r="I156" s="131" t="s">
        <v>22</v>
      </c>
      <c r="J156" s="132"/>
      <c r="K156" s="133">
        <f>H156*J156</f>
        <v>0</v>
      </c>
      <c r="L156" s="134">
        <f>IF(D156="S",K156,"")</f>
      </c>
      <c r="M156" s="135">
        <f>IF(OR(D156="P",D156="U"),K156,"")</f>
        <v>0</v>
      </c>
      <c r="N156" s="135">
        <f>IF(D156="H",K156,"")</f>
      </c>
      <c r="O156" s="135">
        <f>IF(D156="V",K156,"")</f>
      </c>
      <c r="P156" s="136">
        <v>0</v>
      </c>
      <c r="Q156" s="136">
        <v>0.046</v>
      </c>
      <c r="R156" s="136">
        <v>0.2600000000002183</v>
      </c>
      <c r="S156" s="132">
        <v>25.064000000021043</v>
      </c>
      <c r="T156" s="137">
        <v>15</v>
      </c>
      <c r="U156" s="138">
        <f>K156*(T156+100)/100</f>
        <v>0</v>
      </c>
      <c r="V156" s="139"/>
    </row>
    <row r="157" spans="1:22" s="36" customFormat="1" ht="10.5" customHeight="1" outlineLevel="3">
      <c r="A157" s="35"/>
      <c r="B157" s="140"/>
      <c r="C157" s="140"/>
      <c r="D157" s="140"/>
      <c r="E157" s="140"/>
      <c r="F157" s="140"/>
      <c r="G157" s="140" t="s">
        <v>184</v>
      </c>
      <c r="H157" s="141">
        <v>0</v>
      </c>
      <c r="I157" s="142"/>
      <c r="J157" s="140"/>
      <c r="K157" s="140"/>
      <c r="L157" s="143"/>
      <c r="M157" s="143"/>
      <c r="N157" s="143"/>
      <c r="O157" s="143"/>
      <c r="P157" s="143"/>
      <c r="Q157" s="143"/>
      <c r="R157" s="143"/>
      <c r="S157" s="143"/>
      <c r="T157" s="144"/>
      <c r="U157" s="144"/>
      <c r="V157" s="140"/>
    </row>
    <row r="158" spans="1:22" s="36" customFormat="1" ht="10.5" customHeight="1" outlineLevel="3">
      <c r="A158" s="35"/>
      <c r="B158" s="140"/>
      <c r="C158" s="140"/>
      <c r="D158" s="140"/>
      <c r="E158" s="140"/>
      <c r="F158" s="140"/>
      <c r="G158" s="140" t="s">
        <v>137</v>
      </c>
      <c r="H158" s="141">
        <v>7.2</v>
      </c>
      <c r="I158" s="142"/>
      <c r="J158" s="140"/>
      <c r="K158" s="140"/>
      <c r="L158" s="143"/>
      <c r="M158" s="143"/>
      <c r="N158" s="143"/>
      <c r="O158" s="143"/>
      <c r="P158" s="143"/>
      <c r="Q158" s="143"/>
      <c r="R158" s="143"/>
      <c r="S158" s="143"/>
      <c r="T158" s="144"/>
      <c r="U158" s="144"/>
      <c r="V158" s="140"/>
    </row>
    <row r="159" spans="1:22" s="36" customFormat="1" ht="10.5" customHeight="1" outlineLevel="3">
      <c r="A159" s="35"/>
      <c r="B159" s="140"/>
      <c r="C159" s="140"/>
      <c r="D159" s="140"/>
      <c r="E159" s="140"/>
      <c r="F159" s="140"/>
      <c r="G159" s="140" t="s">
        <v>37</v>
      </c>
      <c r="H159" s="141">
        <v>4</v>
      </c>
      <c r="I159" s="142"/>
      <c r="J159" s="140"/>
      <c r="K159" s="140"/>
      <c r="L159" s="143"/>
      <c r="M159" s="143"/>
      <c r="N159" s="143"/>
      <c r="O159" s="143"/>
      <c r="P159" s="143"/>
      <c r="Q159" s="143"/>
      <c r="R159" s="143"/>
      <c r="S159" s="143"/>
      <c r="T159" s="144"/>
      <c r="U159" s="144"/>
      <c r="V159" s="140"/>
    </row>
    <row r="160" spans="1:22" s="36" customFormat="1" ht="10.5" customHeight="1" outlineLevel="3">
      <c r="A160" s="35"/>
      <c r="B160" s="140"/>
      <c r="C160" s="140"/>
      <c r="D160" s="140"/>
      <c r="E160" s="140"/>
      <c r="F160" s="140"/>
      <c r="G160" s="140" t="s">
        <v>106</v>
      </c>
      <c r="H160" s="141">
        <v>-1.6</v>
      </c>
      <c r="I160" s="142"/>
      <c r="J160" s="140"/>
      <c r="K160" s="140"/>
      <c r="L160" s="143"/>
      <c r="M160" s="143"/>
      <c r="N160" s="143"/>
      <c r="O160" s="143"/>
      <c r="P160" s="143"/>
      <c r="Q160" s="143"/>
      <c r="R160" s="143"/>
      <c r="S160" s="143"/>
      <c r="T160" s="144"/>
      <c r="U160" s="144"/>
      <c r="V160" s="140"/>
    </row>
    <row r="161" spans="1:22" ht="25.5" outlineLevel="2">
      <c r="A161" s="3"/>
      <c r="B161" s="105"/>
      <c r="C161" s="105"/>
      <c r="D161" s="126" t="s">
        <v>7</v>
      </c>
      <c r="E161" s="127">
        <v>5</v>
      </c>
      <c r="F161" s="128" t="s">
        <v>353</v>
      </c>
      <c r="G161" s="129" t="s">
        <v>702</v>
      </c>
      <c r="H161" s="130">
        <v>6</v>
      </c>
      <c r="I161" s="131" t="s">
        <v>71</v>
      </c>
      <c r="J161" s="132"/>
      <c r="K161" s="133">
        <f>H161*J161</f>
        <v>0</v>
      </c>
      <c r="L161" s="134">
        <f>IF(D161="S",K161,"")</f>
      </c>
      <c r="M161" s="135">
        <f>IF(OR(D161="P",D161="U"),K161,"")</f>
        <v>0</v>
      </c>
      <c r="N161" s="135">
        <f>IF(D161="H",K161,"")</f>
      </c>
      <c r="O161" s="135">
        <f>IF(D161="V",K161,"")</f>
      </c>
      <c r="P161" s="136">
        <v>0.001366032000000399</v>
      </c>
      <c r="Q161" s="136">
        <v>0.07399999999999998</v>
      </c>
      <c r="R161" s="136">
        <v>0.7960000000002765</v>
      </c>
      <c r="S161" s="132">
        <v>76.73440000002665</v>
      </c>
      <c r="T161" s="137">
        <v>15</v>
      </c>
      <c r="U161" s="138">
        <f>K161*(T161+100)/100</f>
        <v>0</v>
      </c>
      <c r="V161" s="139"/>
    </row>
    <row r="162" spans="1:22" ht="25.5" outlineLevel="2">
      <c r="A162" s="3"/>
      <c r="B162" s="105"/>
      <c r="C162" s="105"/>
      <c r="D162" s="126" t="s">
        <v>7</v>
      </c>
      <c r="E162" s="127">
        <v>6</v>
      </c>
      <c r="F162" s="128" t="s">
        <v>352</v>
      </c>
      <c r="G162" s="129" t="s">
        <v>701</v>
      </c>
      <c r="H162" s="130">
        <v>4</v>
      </c>
      <c r="I162" s="131" t="s">
        <v>71</v>
      </c>
      <c r="J162" s="132"/>
      <c r="K162" s="133">
        <f>H162*J162</f>
        <v>0</v>
      </c>
      <c r="L162" s="134">
        <f>IF(D162="S",K162,"")</f>
      </c>
      <c r="M162" s="135">
        <f>IF(OR(D162="P",D162="U"),K162,"")</f>
        <v>0</v>
      </c>
      <c r="N162" s="135">
        <f>IF(D162="H",K162,"")</f>
      </c>
      <c r="O162" s="135">
        <f>IF(D162="V",K162,"")</f>
      </c>
      <c r="P162" s="136">
        <v>0.000343800000000013</v>
      </c>
      <c r="Q162" s="136">
        <v>0.025</v>
      </c>
      <c r="R162" s="136">
        <v>0.21299999999996544</v>
      </c>
      <c r="S162" s="132">
        <v>20.53319999999667</v>
      </c>
      <c r="T162" s="137">
        <v>15</v>
      </c>
      <c r="U162" s="138">
        <f>K162*(T162+100)/100</f>
        <v>0</v>
      </c>
      <c r="V162" s="139"/>
    </row>
    <row r="163" spans="1:22" ht="12.75" outlineLevel="2">
      <c r="A163" s="3"/>
      <c r="B163" s="105"/>
      <c r="C163" s="105"/>
      <c r="D163" s="126" t="s">
        <v>7</v>
      </c>
      <c r="E163" s="127">
        <v>7</v>
      </c>
      <c r="F163" s="128" t="s">
        <v>359</v>
      </c>
      <c r="G163" s="129" t="s">
        <v>679</v>
      </c>
      <c r="H163" s="130">
        <v>5.55</v>
      </c>
      <c r="I163" s="131" t="s">
        <v>22</v>
      </c>
      <c r="J163" s="132"/>
      <c r="K163" s="133">
        <f>H163*J163</f>
        <v>0</v>
      </c>
      <c r="L163" s="134">
        <f>IF(D163="S",K163,"")</f>
      </c>
      <c r="M163" s="135">
        <f>IF(OR(D163="P",D163="U"),K163,"")</f>
        <v>0</v>
      </c>
      <c r="N163" s="135">
        <f>IF(D163="H",K163,"")</f>
      </c>
      <c r="O163" s="135">
        <f>IF(D163="V",K163,"")</f>
      </c>
      <c r="P163" s="136">
        <v>0</v>
      </c>
      <c r="Q163" s="136">
        <v>0.068</v>
      </c>
      <c r="R163" s="136">
        <v>0.3000000000001819</v>
      </c>
      <c r="S163" s="132">
        <v>28.920000000017538</v>
      </c>
      <c r="T163" s="137">
        <v>15</v>
      </c>
      <c r="U163" s="138">
        <f>K163*(T163+100)/100</f>
        <v>0</v>
      </c>
      <c r="V163" s="139"/>
    </row>
    <row r="164" spans="1:22" s="36" customFormat="1" ht="10.5" customHeight="1" outlineLevel="3">
      <c r="A164" s="35"/>
      <c r="B164" s="140"/>
      <c r="C164" s="140"/>
      <c r="D164" s="140"/>
      <c r="E164" s="140"/>
      <c r="F164" s="140"/>
      <c r="G164" s="140" t="s">
        <v>134</v>
      </c>
      <c r="H164" s="141">
        <v>1.8</v>
      </c>
      <c r="I164" s="142"/>
      <c r="J164" s="140"/>
      <c r="K164" s="140"/>
      <c r="L164" s="143"/>
      <c r="M164" s="143"/>
      <c r="N164" s="143"/>
      <c r="O164" s="143"/>
      <c r="P164" s="143"/>
      <c r="Q164" s="143"/>
      <c r="R164" s="143"/>
      <c r="S164" s="143"/>
      <c r="T164" s="144"/>
      <c r="U164" s="144"/>
      <c r="V164" s="140"/>
    </row>
    <row r="165" spans="1:22" s="36" customFormat="1" ht="10.5" customHeight="1" outlineLevel="3">
      <c r="A165" s="35"/>
      <c r="B165" s="140"/>
      <c r="C165" s="140"/>
      <c r="D165" s="140"/>
      <c r="E165" s="140"/>
      <c r="F165" s="140"/>
      <c r="G165" s="140" t="s">
        <v>139</v>
      </c>
      <c r="H165" s="141">
        <v>3.75</v>
      </c>
      <c r="I165" s="142"/>
      <c r="J165" s="140"/>
      <c r="K165" s="140"/>
      <c r="L165" s="143"/>
      <c r="M165" s="143"/>
      <c r="N165" s="143"/>
      <c r="O165" s="143"/>
      <c r="P165" s="143"/>
      <c r="Q165" s="143"/>
      <c r="R165" s="143"/>
      <c r="S165" s="143"/>
      <c r="T165" s="144"/>
      <c r="U165" s="144"/>
      <c r="V165" s="140"/>
    </row>
    <row r="166" spans="1:22" ht="25.5" outlineLevel="2">
      <c r="A166" s="3"/>
      <c r="B166" s="105"/>
      <c r="C166" s="105"/>
      <c r="D166" s="126" t="s">
        <v>7</v>
      </c>
      <c r="E166" s="127">
        <v>8</v>
      </c>
      <c r="F166" s="128" t="s">
        <v>354</v>
      </c>
      <c r="G166" s="129" t="s">
        <v>568</v>
      </c>
      <c r="H166" s="130">
        <v>2</v>
      </c>
      <c r="I166" s="131" t="s">
        <v>71</v>
      </c>
      <c r="J166" s="132"/>
      <c r="K166" s="133">
        <f>H166*J166</f>
        <v>0</v>
      </c>
      <c r="L166" s="134">
        <f>IF(D166="S",K166,"")</f>
      </c>
      <c r="M166" s="135">
        <f>IF(OR(D166="P",D166="U"),K166,"")</f>
        <v>0</v>
      </c>
      <c r="N166" s="135">
        <f>IF(D166="H",K166,"")</f>
      </c>
      <c r="O166" s="135">
        <f>IF(D166="V",K166,"")</f>
      </c>
      <c r="P166" s="136">
        <v>0.000504239999999639</v>
      </c>
      <c r="Q166" s="136">
        <v>0.015</v>
      </c>
      <c r="R166" s="136">
        <v>0.5420000000003711</v>
      </c>
      <c r="S166" s="132">
        <v>52.24880000003577</v>
      </c>
      <c r="T166" s="137">
        <v>15</v>
      </c>
      <c r="U166" s="138">
        <f>K166*(T166+100)/100</f>
        <v>0</v>
      </c>
      <c r="V166" s="139"/>
    </row>
    <row r="167" spans="1:22" ht="12.75" outlineLevel="2">
      <c r="A167" s="3"/>
      <c r="B167" s="105"/>
      <c r="C167" s="105"/>
      <c r="D167" s="126" t="s">
        <v>7</v>
      </c>
      <c r="E167" s="127">
        <v>9</v>
      </c>
      <c r="F167" s="128" t="s">
        <v>355</v>
      </c>
      <c r="G167" s="129" t="s">
        <v>621</v>
      </c>
      <c r="H167" s="130">
        <v>41</v>
      </c>
      <c r="I167" s="131" t="s">
        <v>12</v>
      </c>
      <c r="J167" s="132"/>
      <c r="K167" s="133">
        <f>H167*J167</f>
        <v>0</v>
      </c>
      <c r="L167" s="134">
        <f>IF(D167="S",K167,"")</f>
      </c>
      <c r="M167" s="135">
        <f>IF(OR(D167="P",D167="U"),K167,"")</f>
        <v>0</v>
      </c>
      <c r="N167" s="135">
        <f>IF(D167="H",K167,"")</f>
      </c>
      <c r="O167" s="135">
        <f>IF(D167="V",K167,"")</f>
      </c>
      <c r="P167" s="136">
        <v>0.000504239999999639</v>
      </c>
      <c r="Q167" s="136">
        <v>0.009</v>
      </c>
      <c r="R167" s="136">
        <v>0.24700000000007094</v>
      </c>
      <c r="S167" s="132">
        <v>23.810800000006843</v>
      </c>
      <c r="T167" s="137">
        <v>15</v>
      </c>
      <c r="U167" s="138">
        <f>K167*(T167+100)/100</f>
        <v>0</v>
      </c>
      <c r="V167" s="139"/>
    </row>
    <row r="168" spans="1:22" ht="12.75" outlineLevel="2">
      <c r="A168" s="3"/>
      <c r="B168" s="105"/>
      <c r="C168" s="105"/>
      <c r="D168" s="126" t="s">
        <v>7</v>
      </c>
      <c r="E168" s="127">
        <v>10</v>
      </c>
      <c r="F168" s="128" t="s">
        <v>356</v>
      </c>
      <c r="G168" s="129" t="s">
        <v>636</v>
      </c>
      <c r="H168" s="130">
        <v>42</v>
      </c>
      <c r="I168" s="131" t="s">
        <v>12</v>
      </c>
      <c r="J168" s="132"/>
      <c r="K168" s="133">
        <f>H168*J168</f>
        <v>0</v>
      </c>
      <c r="L168" s="134">
        <f>IF(D168="S",K168,"")</f>
      </c>
      <c r="M168" s="135">
        <f>IF(OR(D168="P",D168="U"),K168,"")</f>
        <v>0</v>
      </c>
      <c r="N168" s="135">
        <f>IF(D168="H",K168,"")</f>
      </c>
      <c r="O168" s="135">
        <f>IF(D168="V",K168,"")</f>
      </c>
      <c r="P168" s="136">
        <v>0.0005</v>
      </c>
      <c r="Q168" s="136">
        <v>0.026999999999999996</v>
      </c>
      <c r="R168" s="136">
        <v>0</v>
      </c>
      <c r="S168" s="132">
        <v>0</v>
      </c>
      <c r="T168" s="137">
        <v>15</v>
      </c>
      <c r="U168" s="138">
        <f>K168*(T168+100)/100</f>
        <v>0</v>
      </c>
      <c r="V168" s="139"/>
    </row>
    <row r="169" spans="1:22" s="36" customFormat="1" ht="10.5" customHeight="1" outlineLevel="3">
      <c r="A169" s="35"/>
      <c r="B169" s="140"/>
      <c r="C169" s="140"/>
      <c r="D169" s="140"/>
      <c r="E169" s="140"/>
      <c r="F169" s="140"/>
      <c r="G169" s="140" t="s">
        <v>17</v>
      </c>
      <c r="H169" s="141">
        <v>35</v>
      </c>
      <c r="I169" s="142"/>
      <c r="J169" s="140"/>
      <c r="K169" s="140"/>
      <c r="L169" s="143"/>
      <c r="M169" s="143"/>
      <c r="N169" s="143"/>
      <c r="O169" s="143"/>
      <c r="P169" s="143"/>
      <c r="Q169" s="143"/>
      <c r="R169" s="143"/>
      <c r="S169" s="143"/>
      <c r="T169" s="144"/>
      <c r="U169" s="144"/>
      <c r="V169" s="140"/>
    </row>
    <row r="170" spans="1:22" ht="12.75" outlineLevel="1">
      <c r="A170" s="3"/>
      <c r="B170" s="106"/>
      <c r="C170" s="75" t="s">
        <v>35</v>
      </c>
      <c r="D170" s="76" t="s">
        <v>6</v>
      </c>
      <c r="E170" s="77"/>
      <c r="F170" s="77" t="s">
        <v>64</v>
      </c>
      <c r="G170" s="78" t="s">
        <v>422</v>
      </c>
      <c r="H170" s="77"/>
      <c r="I170" s="76"/>
      <c r="J170" s="77"/>
      <c r="K170" s="107">
        <f>SUBTOTAL(9,K171:K172)</f>
        <v>0</v>
      </c>
      <c r="L170" s="80">
        <f>SUBTOTAL(9,L171:L172)</f>
        <v>0</v>
      </c>
      <c r="M170" s="80">
        <f>SUBTOTAL(9,M171:M172)</f>
        <v>0</v>
      </c>
      <c r="N170" s="80">
        <f>SUBTOTAL(9,N171:N172)</f>
        <v>0</v>
      </c>
      <c r="O170" s="80">
        <f>SUBTOTAL(9,O171:O172)</f>
        <v>0</v>
      </c>
      <c r="P170" s="81">
        <f>SUMPRODUCT(P171:P172,$H171:$H172)</f>
        <v>0</v>
      </c>
      <c r="Q170" s="81">
        <f>SUMPRODUCT(Q171:Q172,$H171:$H172)</f>
        <v>0</v>
      </c>
      <c r="R170" s="81">
        <f>SUMPRODUCT(R171:R172,$H171:$H172)</f>
        <v>24.733743179377903</v>
      </c>
      <c r="S170" s="80">
        <f>SUMPRODUCT(S171:S172,$H171:$H172)</f>
        <v>2050.427309570428</v>
      </c>
      <c r="T170" s="108">
        <f>SUMPRODUCT(T171:T172,$K171:$K172)/100</f>
        <v>0</v>
      </c>
      <c r="U170" s="108">
        <f>K170+T170</f>
        <v>0</v>
      </c>
      <c r="V170" s="105"/>
    </row>
    <row r="171" spans="1:22" ht="12.75" outlineLevel="2">
      <c r="A171" s="3"/>
      <c r="B171" s="116"/>
      <c r="C171" s="117"/>
      <c r="D171" s="118"/>
      <c r="E171" s="119" t="s">
        <v>542</v>
      </c>
      <c r="F171" s="120"/>
      <c r="G171" s="121"/>
      <c r="H171" s="120"/>
      <c r="I171" s="118"/>
      <c r="J171" s="120"/>
      <c r="K171" s="122"/>
      <c r="L171" s="123"/>
      <c r="M171" s="123"/>
      <c r="N171" s="123"/>
      <c r="O171" s="123"/>
      <c r="P171" s="124"/>
      <c r="Q171" s="124"/>
      <c r="R171" s="124"/>
      <c r="S171" s="124"/>
      <c r="T171" s="125"/>
      <c r="U171" s="125"/>
      <c r="V171" s="105"/>
    </row>
    <row r="172" spans="1:22" ht="12.75" outlineLevel="2">
      <c r="A172" s="3"/>
      <c r="B172" s="105"/>
      <c r="C172" s="105"/>
      <c r="D172" s="126" t="s">
        <v>9</v>
      </c>
      <c r="E172" s="127">
        <v>1</v>
      </c>
      <c r="F172" s="128" t="s">
        <v>384</v>
      </c>
      <c r="G172" s="129" t="s">
        <v>600</v>
      </c>
      <c r="H172" s="130">
        <v>9.520301454720233</v>
      </c>
      <c r="I172" s="131" t="s">
        <v>13</v>
      </c>
      <c r="J172" s="132"/>
      <c r="K172" s="133">
        <f>H172*J172</f>
        <v>0</v>
      </c>
      <c r="L172" s="134">
        <f>IF(D172="S",K172,"")</f>
      </c>
      <c r="M172" s="135">
        <f>IF(OR(D172="P",D172="U"),K172,"")</f>
        <v>0</v>
      </c>
      <c r="N172" s="135">
        <f>IF(D172="H",K172,"")</f>
      </c>
      <c r="O172" s="135">
        <f>IF(D172="V",K172,"")</f>
      </c>
      <c r="P172" s="136">
        <v>0</v>
      </c>
      <c r="Q172" s="136">
        <v>0</v>
      </c>
      <c r="R172" s="136">
        <v>2.598000000001548</v>
      </c>
      <c r="S172" s="132">
        <v>215.37420000012833</v>
      </c>
      <c r="T172" s="137">
        <v>15</v>
      </c>
      <c r="U172" s="138">
        <f>K172*(T172+100)/100</f>
        <v>0</v>
      </c>
      <c r="V172" s="139"/>
    </row>
    <row r="173" spans="1:22" ht="12.75" outlineLevel="1">
      <c r="A173" s="3"/>
      <c r="B173" s="106"/>
      <c r="C173" s="75" t="s">
        <v>43</v>
      </c>
      <c r="D173" s="76" t="s">
        <v>6</v>
      </c>
      <c r="E173" s="77"/>
      <c r="F173" s="77" t="s">
        <v>69</v>
      </c>
      <c r="G173" s="78" t="s">
        <v>465</v>
      </c>
      <c r="H173" s="77"/>
      <c r="I173" s="76"/>
      <c r="J173" s="77"/>
      <c r="K173" s="107">
        <f>SUBTOTAL(9,K174:K184)</f>
        <v>0</v>
      </c>
      <c r="L173" s="80">
        <f>SUBTOTAL(9,L174:L184)</f>
        <v>0</v>
      </c>
      <c r="M173" s="80">
        <f>SUBTOTAL(9,M174:M184)</f>
        <v>0</v>
      </c>
      <c r="N173" s="80">
        <f>SUBTOTAL(9,N174:N184)</f>
        <v>0</v>
      </c>
      <c r="O173" s="80">
        <f>SUBTOTAL(9,O174:O184)</f>
        <v>0</v>
      </c>
      <c r="P173" s="81">
        <f>SUMPRODUCT(P174:P184,$H174:$H184)</f>
        <v>0.04252550399999808</v>
      </c>
      <c r="Q173" s="81">
        <f>SUMPRODUCT(Q174:Q184,$H174:$H184)</f>
        <v>0</v>
      </c>
      <c r="R173" s="81">
        <f>SUMPRODUCT(R174:R184,$H174:$H184)</f>
        <v>2.530355755392703</v>
      </c>
      <c r="S173" s="80">
        <f>SUMPRODUCT(S174:S184,$H174:$H184)</f>
        <v>261.6692260044238</v>
      </c>
      <c r="T173" s="108">
        <f>SUMPRODUCT(T174:T184,$K174:$K184)/100</f>
        <v>0</v>
      </c>
      <c r="U173" s="108">
        <f>K173+T173</f>
        <v>0</v>
      </c>
      <c r="V173" s="105"/>
    </row>
    <row r="174" spans="1:22" ht="12.75" outlineLevel="2">
      <c r="A174" s="3"/>
      <c r="B174" s="116"/>
      <c r="C174" s="117"/>
      <c r="D174" s="118"/>
      <c r="E174" s="119" t="s">
        <v>542</v>
      </c>
      <c r="F174" s="120"/>
      <c r="G174" s="121"/>
      <c r="H174" s="120"/>
      <c r="I174" s="118"/>
      <c r="J174" s="120"/>
      <c r="K174" s="122"/>
      <c r="L174" s="123"/>
      <c r="M174" s="123"/>
      <c r="N174" s="123"/>
      <c r="O174" s="123"/>
      <c r="P174" s="124"/>
      <c r="Q174" s="124"/>
      <c r="R174" s="124"/>
      <c r="S174" s="124"/>
      <c r="T174" s="125"/>
      <c r="U174" s="125"/>
      <c r="V174" s="105"/>
    </row>
    <row r="175" spans="1:22" ht="25.5" outlineLevel="2">
      <c r="A175" s="3"/>
      <c r="B175" s="105"/>
      <c r="C175" s="105"/>
      <c r="D175" s="126" t="s">
        <v>7</v>
      </c>
      <c r="E175" s="127">
        <v>1</v>
      </c>
      <c r="F175" s="128" t="s">
        <v>227</v>
      </c>
      <c r="G175" s="129" t="s">
        <v>685</v>
      </c>
      <c r="H175" s="130">
        <v>3.6</v>
      </c>
      <c r="I175" s="131" t="s">
        <v>22</v>
      </c>
      <c r="J175" s="132"/>
      <c r="K175" s="133">
        <f>H175*J175</f>
        <v>0</v>
      </c>
      <c r="L175" s="134">
        <f>IF(D175="S",K175,"")</f>
      </c>
      <c r="M175" s="135">
        <f>IF(OR(D175="P",D175="U"),K175,"")</f>
        <v>0</v>
      </c>
      <c r="N175" s="135">
        <f>IF(D175="H",K175,"")</f>
      </c>
      <c r="O175" s="135">
        <f>IF(D175="V",K175,"")</f>
      </c>
      <c r="P175" s="136">
        <v>0.0035</v>
      </c>
      <c r="Q175" s="136">
        <v>0</v>
      </c>
      <c r="R175" s="136">
        <v>0.18000000000006366</v>
      </c>
      <c r="S175" s="132">
        <v>17.35200000000614</v>
      </c>
      <c r="T175" s="137">
        <v>15</v>
      </c>
      <c r="U175" s="138">
        <f>K175*(T175+100)/100</f>
        <v>0</v>
      </c>
      <c r="V175" s="139"/>
    </row>
    <row r="176" spans="1:22" s="36" customFormat="1" ht="10.5" customHeight="1" outlineLevel="3">
      <c r="A176" s="35"/>
      <c r="B176" s="140"/>
      <c r="C176" s="140"/>
      <c r="D176" s="140"/>
      <c r="E176" s="140"/>
      <c r="F176" s="140"/>
      <c r="G176" s="140" t="s">
        <v>92</v>
      </c>
      <c r="H176" s="141">
        <v>3.6</v>
      </c>
      <c r="I176" s="142"/>
      <c r="J176" s="140"/>
      <c r="K176" s="140"/>
      <c r="L176" s="143"/>
      <c r="M176" s="143"/>
      <c r="N176" s="143"/>
      <c r="O176" s="143"/>
      <c r="P176" s="143"/>
      <c r="Q176" s="143"/>
      <c r="R176" s="143"/>
      <c r="S176" s="143"/>
      <c r="T176" s="144"/>
      <c r="U176" s="144"/>
      <c r="V176" s="140"/>
    </row>
    <row r="177" spans="1:22" ht="12.75" outlineLevel="2">
      <c r="A177" s="3"/>
      <c r="B177" s="105"/>
      <c r="C177" s="105"/>
      <c r="D177" s="126" t="s">
        <v>7</v>
      </c>
      <c r="E177" s="127">
        <v>2</v>
      </c>
      <c r="F177" s="128" t="s">
        <v>228</v>
      </c>
      <c r="G177" s="129" t="s">
        <v>678</v>
      </c>
      <c r="H177" s="130">
        <v>7.56</v>
      </c>
      <c r="I177" s="131" t="s">
        <v>22</v>
      </c>
      <c r="J177" s="132"/>
      <c r="K177" s="133">
        <f>H177*J177</f>
        <v>0</v>
      </c>
      <c r="L177" s="134">
        <f>IF(D177="S",K177,"")</f>
      </c>
      <c r="M177" s="135">
        <f>IF(OR(D177="P",D177="U"),K177,"")</f>
        <v>0</v>
      </c>
      <c r="N177" s="135">
        <f>IF(D177="H",K177,"")</f>
      </c>
      <c r="O177" s="135">
        <f>IF(D177="V",K177,"")</f>
      </c>
      <c r="P177" s="136">
        <v>0.003958399999999746</v>
      </c>
      <c r="Q177" s="136">
        <v>0</v>
      </c>
      <c r="R177" s="136">
        <v>0.24000000000006597</v>
      </c>
      <c r="S177" s="132">
        <v>25.45600000000689</v>
      </c>
      <c r="T177" s="137">
        <v>15</v>
      </c>
      <c r="U177" s="138">
        <f>K177*(T177+100)/100</f>
        <v>0</v>
      </c>
      <c r="V177" s="139"/>
    </row>
    <row r="178" spans="1:22" s="115" customFormat="1" ht="11.25" outlineLevel="2">
      <c r="A178" s="109"/>
      <c r="B178" s="109"/>
      <c r="C178" s="109"/>
      <c r="D178" s="109"/>
      <c r="E178" s="109"/>
      <c r="F178" s="109"/>
      <c r="G178" s="110" t="s">
        <v>494</v>
      </c>
      <c r="H178" s="109"/>
      <c r="I178" s="111"/>
      <c r="J178" s="109"/>
      <c r="K178" s="109"/>
      <c r="L178" s="112"/>
      <c r="M178" s="112"/>
      <c r="N178" s="112"/>
      <c r="O178" s="112"/>
      <c r="P178" s="113"/>
      <c r="Q178" s="109"/>
      <c r="R178" s="109"/>
      <c r="S178" s="109"/>
      <c r="T178" s="114"/>
      <c r="U178" s="114"/>
      <c r="V178" s="109"/>
    </row>
    <row r="179" spans="1:22" s="36" customFormat="1" ht="10.5" customHeight="1" outlineLevel="3">
      <c r="A179" s="35"/>
      <c r="B179" s="140"/>
      <c r="C179" s="140"/>
      <c r="D179" s="140"/>
      <c r="E179" s="140"/>
      <c r="F179" s="140"/>
      <c r="G179" s="140" t="s">
        <v>135</v>
      </c>
      <c r="H179" s="141">
        <v>3.3</v>
      </c>
      <c r="I179" s="142"/>
      <c r="J179" s="140"/>
      <c r="K179" s="140"/>
      <c r="L179" s="143"/>
      <c r="M179" s="143"/>
      <c r="N179" s="143"/>
      <c r="O179" s="143"/>
      <c r="P179" s="143"/>
      <c r="Q179" s="143"/>
      <c r="R179" s="143"/>
      <c r="S179" s="143"/>
      <c r="T179" s="144"/>
      <c r="U179" s="144"/>
      <c r="V179" s="140"/>
    </row>
    <row r="180" spans="1:22" s="36" customFormat="1" ht="10.5" customHeight="1" outlineLevel="3">
      <c r="A180" s="35"/>
      <c r="B180" s="140"/>
      <c r="C180" s="140"/>
      <c r="D180" s="140"/>
      <c r="E180" s="140"/>
      <c r="F180" s="140"/>
      <c r="G180" s="140" t="s">
        <v>135</v>
      </c>
      <c r="H180" s="141">
        <v>3.3</v>
      </c>
      <c r="I180" s="142"/>
      <c r="J180" s="140"/>
      <c r="K180" s="140"/>
      <c r="L180" s="143"/>
      <c r="M180" s="143"/>
      <c r="N180" s="143"/>
      <c r="O180" s="143"/>
      <c r="P180" s="143"/>
      <c r="Q180" s="143"/>
      <c r="R180" s="143"/>
      <c r="S180" s="143"/>
      <c r="T180" s="144"/>
      <c r="U180" s="144"/>
      <c r="V180" s="140"/>
    </row>
    <row r="181" spans="1:22" s="36" customFormat="1" ht="10.5" customHeight="1" outlineLevel="3">
      <c r="A181" s="35"/>
      <c r="B181" s="140"/>
      <c r="C181" s="140"/>
      <c r="D181" s="140"/>
      <c r="E181" s="140"/>
      <c r="F181" s="140"/>
      <c r="G181" s="140" t="s">
        <v>90</v>
      </c>
      <c r="H181" s="141">
        <v>0.4</v>
      </c>
      <c r="I181" s="142"/>
      <c r="J181" s="140"/>
      <c r="K181" s="140"/>
      <c r="L181" s="143"/>
      <c r="M181" s="143"/>
      <c r="N181" s="143"/>
      <c r="O181" s="143"/>
      <c r="P181" s="143"/>
      <c r="Q181" s="143"/>
      <c r="R181" s="143"/>
      <c r="S181" s="143"/>
      <c r="T181" s="144"/>
      <c r="U181" s="144"/>
      <c r="V181" s="140"/>
    </row>
    <row r="182" spans="1:22" s="36" customFormat="1" ht="10.5" customHeight="1" outlineLevel="3">
      <c r="A182" s="35"/>
      <c r="B182" s="140"/>
      <c r="C182" s="140"/>
      <c r="D182" s="140"/>
      <c r="E182" s="140"/>
      <c r="F182" s="140"/>
      <c r="G182" s="140" t="s">
        <v>136</v>
      </c>
      <c r="H182" s="141">
        <v>0.36</v>
      </c>
      <c r="I182" s="142"/>
      <c r="J182" s="140"/>
      <c r="K182" s="140"/>
      <c r="L182" s="143"/>
      <c r="M182" s="143"/>
      <c r="N182" s="143"/>
      <c r="O182" s="143"/>
      <c r="P182" s="143"/>
      <c r="Q182" s="143"/>
      <c r="R182" s="143"/>
      <c r="S182" s="143"/>
      <c r="T182" s="144"/>
      <c r="U182" s="144"/>
      <c r="V182" s="140"/>
    </row>
    <row r="183" spans="1:22" s="36" customFormat="1" ht="10.5" customHeight="1" outlineLevel="3">
      <c r="A183" s="35"/>
      <c r="B183" s="140"/>
      <c r="C183" s="140"/>
      <c r="D183" s="140"/>
      <c r="E183" s="140"/>
      <c r="F183" s="140"/>
      <c r="G183" s="140" t="s">
        <v>185</v>
      </c>
      <c r="H183" s="141">
        <v>0.2</v>
      </c>
      <c r="I183" s="142"/>
      <c r="J183" s="140"/>
      <c r="K183" s="140"/>
      <c r="L183" s="143"/>
      <c r="M183" s="143"/>
      <c r="N183" s="143"/>
      <c r="O183" s="143"/>
      <c r="P183" s="143"/>
      <c r="Q183" s="143"/>
      <c r="R183" s="143"/>
      <c r="S183" s="143"/>
      <c r="T183" s="144"/>
      <c r="U183" s="144"/>
      <c r="V183" s="140"/>
    </row>
    <row r="184" spans="1:22" ht="25.5" outlineLevel="2">
      <c r="A184" s="3"/>
      <c r="B184" s="105"/>
      <c r="C184" s="105"/>
      <c r="D184" s="126" t="s">
        <v>9</v>
      </c>
      <c r="E184" s="127">
        <v>3</v>
      </c>
      <c r="F184" s="128" t="s">
        <v>368</v>
      </c>
      <c r="G184" s="129" t="s">
        <v>710</v>
      </c>
      <c r="H184" s="130">
        <v>0.04252550399999808</v>
      </c>
      <c r="I184" s="131" t="s">
        <v>13</v>
      </c>
      <c r="J184" s="132"/>
      <c r="K184" s="133">
        <f>H184*J184</f>
        <v>0</v>
      </c>
      <c r="L184" s="134">
        <f>IF(D184="S",K184,"")</f>
      </c>
      <c r="M184" s="135">
        <f>IF(OR(D184="P",D184="U"),K184,"")</f>
        <v>0</v>
      </c>
      <c r="N184" s="135">
        <f>IF(D184="H",K184,"")</f>
      </c>
      <c r="O184" s="135">
        <f>IF(D184="V",K184,"")</f>
      </c>
      <c r="P184" s="136">
        <v>0</v>
      </c>
      <c r="Q184" s="136">
        <v>0</v>
      </c>
      <c r="R184" s="136">
        <v>1.5979999999995016</v>
      </c>
      <c r="S184" s="132">
        <v>158.8379999999521</v>
      </c>
      <c r="T184" s="137">
        <v>15</v>
      </c>
      <c r="U184" s="138">
        <f>K184*(T184+100)/100</f>
        <v>0</v>
      </c>
      <c r="V184" s="139"/>
    </row>
    <row r="185" spans="1:22" ht="12.75" outlineLevel="1">
      <c r="A185" s="3"/>
      <c r="B185" s="106"/>
      <c r="C185" s="75" t="s">
        <v>44</v>
      </c>
      <c r="D185" s="76" t="s">
        <v>6</v>
      </c>
      <c r="E185" s="77"/>
      <c r="F185" s="77" t="s">
        <v>69</v>
      </c>
      <c r="G185" s="78" t="s">
        <v>466</v>
      </c>
      <c r="H185" s="77"/>
      <c r="I185" s="76"/>
      <c r="J185" s="77"/>
      <c r="K185" s="107">
        <f>SUBTOTAL(9,K186:K196)</f>
        <v>0</v>
      </c>
      <c r="L185" s="80">
        <f>SUBTOTAL(9,L186:L196)</f>
        <v>0</v>
      </c>
      <c r="M185" s="80">
        <f>SUBTOTAL(9,M186:M196)</f>
        <v>0</v>
      </c>
      <c r="N185" s="80">
        <f>SUBTOTAL(9,N186:N196)</f>
        <v>0</v>
      </c>
      <c r="O185" s="80">
        <f>SUBTOTAL(9,O186:O196)</f>
        <v>0</v>
      </c>
      <c r="P185" s="81">
        <f>SUMPRODUCT(P186:P196,$H186:$H196)</f>
        <v>0.18277418120003616</v>
      </c>
      <c r="Q185" s="81">
        <f>SUMPRODUCT(Q186:Q196,$H186:$H196)</f>
        <v>0</v>
      </c>
      <c r="R185" s="81">
        <f>SUMPRODUCT(R186:R196,$H186:$H196)</f>
        <v>32.71936507797321</v>
      </c>
      <c r="S185" s="80">
        <f>SUMPRODUCT(S186:S196,$H186:$H196)</f>
        <v>3561.210313516772</v>
      </c>
      <c r="T185" s="108">
        <f>SUMPRODUCT(T186:T196,$K186:$K196)/100</f>
        <v>0</v>
      </c>
      <c r="U185" s="108">
        <f>K185+T185</f>
        <v>0</v>
      </c>
      <c r="V185" s="105"/>
    </row>
    <row r="186" spans="1:22" ht="12.75" outlineLevel="2">
      <c r="A186" s="3"/>
      <c r="B186" s="116"/>
      <c r="C186" s="117"/>
      <c r="D186" s="118"/>
      <c r="E186" s="119" t="s">
        <v>542</v>
      </c>
      <c r="F186" s="120"/>
      <c r="G186" s="121"/>
      <c r="H186" s="120"/>
      <c r="I186" s="118"/>
      <c r="J186" s="120"/>
      <c r="K186" s="122"/>
      <c r="L186" s="123"/>
      <c r="M186" s="123"/>
      <c r="N186" s="123"/>
      <c r="O186" s="123"/>
      <c r="P186" s="124"/>
      <c r="Q186" s="124"/>
      <c r="R186" s="124"/>
      <c r="S186" s="124"/>
      <c r="T186" s="125"/>
      <c r="U186" s="125"/>
      <c r="V186" s="105"/>
    </row>
    <row r="187" spans="1:22" ht="12.75" outlineLevel="2">
      <c r="A187" s="3"/>
      <c r="B187" s="105"/>
      <c r="C187" s="105"/>
      <c r="D187" s="126" t="s">
        <v>7</v>
      </c>
      <c r="E187" s="127">
        <v>1</v>
      </c>
      <c r="F187" s="128" t="s">
        <v>229</v>
      </c>
      <c r="G187" s="129" t="s">
        <v>514</v>
      </c>
      <c r="H187" s="130">
        <v>6</v>
      </c>
      <c r="I187" s="131" t="s">
        <v>5</v>
      </c>
      <c r="J187" s="132"/>
      <c r="K187" s="133">
        <f aca="true" t="shared" si="20" ref="K187:K196">H187*J187</f>
        <v>0</v>
      </c>
      <c r="L187" s="134">
        <f aca="true" t="shared" si="21" ref="L187:L196">IF(D187="S",K187,"")</f>
      </c>
      <c r="M187" s="135">
        <f aca="true" t="shared" si="22" ref="M187:M196">IF(OR(D187="P",D187="U"),K187,"")</f>
        <v>0</v>
      </c>
      <c r="N187" s="135">
        <f aca="true" t="shared" si="23" ref="N187:N196">IF(D187="H",K187,"")</f>
      </c>
      <c r="O187" s="135">
        <f aca="true" t="shared" si="24" ref="O187:O196">IF(D187="V",K187,"")</f>
      </c>
      <c r="P187" s="136">
        <v>0.0038252299999991723</v>
      </c>
      <c r="Q187" s="136">
        <v>0</v>
      </c>
      <c r="R187" s="136">
        <v>3.8580000000009704</v>
      </c>
      <c r="S187" s="132">
        <v>420.77320000012116</v>
      </c>
      <c r="T187" s="137">
        <v>15</v>
      </c>
      <c r="U187" s="138">
        <f aca="true" t="shared" si="25" ref="U187:U196">K187*(T187+100)/100</f>
        <v>0</v>
      </c>
      <c r="V187" s="139"/>
    </row>
    <row r="188" spans="1:22" ht="12.75" outlineLevel="2">
      <c r="A188" s="3"/>
      <c r="B188" s="105"/>
      <c r="C188" s="105"/>
      <c r="D188" s="126" t="s">
        <v>7</v>
      </c>
      <c r="E188" s="127">
        <v>2</v>
      </c>
      <c r="F188" s="128" t="s">
        <v>230</v>
      </c>
      <c r="G188" s="129" t="s">
        <v>619</v>
      </c>
      <c r="H188" s="130">
        <v>2.6</v>
      </c>
      <c r="I188" s="131" t="s">
        <v>12</v>
      </c>
      <c r="J188" s="132"/>
      <c r="K188" s="133">
        <f t="shared" si="20"/>
        <v>0</v>
      </c>
      <c r="L188" s="134">
        <f t="shared" si="21"/>
      </c>
      <c r="M188" s="135">
        <f t="shared" si="22"/>
        <v>0</v>
      </c>
      <c r="N188" s="135">
        <f t="shared" si="23"/>
      </c>
      <c r="O188" s="135">
        <f t="shared" si="24"/>
      </c>
      <c r="P188" s="136">
        <v>0.024950348000003553</v>
      </c>
      <c r="Q188" s="136">
        <v>0</v>
      </c>
      <c r="R188" s="136">
        <v>0.8380000000001785</v>
      </c>
      <c r="S188" s="132">
        <v>86.46240000001826</v>
      </c>
      <c r="T188" s="137">
        <v>15</v>
      </c>
      <c r="U188" s="138">
        <f t="shared" si="25"/>
        <v>0</v>
      </c>
      <c r="V188" s="139"/>
    </row>
    <row r="189" spans="1:22" ht="12.75" outlineLevel="2">
      <c r="A189" s="3"/>
      <c r="B189" s="105"/>
      <c r="C189" s="105"/>
      <c r="D189" s="126" t="s">
        <v>7</v>
      </c>
      <c r="E189" s="127">
        <v>3</v>
      </c>
      <c r="F189" s="128" t="s">
        <v>231</v>
      </c>
      <c r="G189" s="129" t="s">
        <v>620</v>
      </c>
      <c r="H189" s="130">
        <v>1.8</v>
      </c>
      <c r="I189" s="131" t="s">
        <v>12</v>
      </c>
      <c r="J189" s="132"/>
      <c r="K189" s="133">
        <f t="shared" si="20"/>
        <v>0</v>
      </c>
      <c r="L189" s="134">
        <f t="shared" si="21"/>
      </c>
      <c r="M189" s="135">
        <f t="shared" si="22"/>
        <v>0</v>
      </c>
      <c r="N189" s="135">
        <f t="shared" si="23"/>
      </c>
      <c r="O189" s="135">
        <f t="shared" si="24"/>
      </c>
      <c r="P189" s="136">
        <v>0.02093884800000463</v>
      </c>
      <c r="Q189" s="136">
        <v>0</v>
      </c>
      <c r="R189" s="136">
        <v>0.7430000000001513</v>
      </c>
      <c r="S189" s="132">
        <v>77.40360000001328</v>
      </c>
      <c r="T189" s="137">
        <v>15</v>
      </c>
      <c r="U189" s="138">
        <f t="shared" si="25"/>
        <v>0</v>
      </c>
      <c r="V189" s="139"/>
    </row>
    <row r="190" spans="1:22" ht="12.75" outlineLevel="2">
      <c r="A190" s="3"/>
      <c r="B190" s="105"/>
      <c r="C190" s="105"/>
      <c r="D190" s="126" t="s">
        <v>7</v>
      </c>
      <c r="E190" s="127">
        <v>4</v>
      </c>
      <c r="F190" s="128" t="s">
        <v>232</v>
      </c>
      <c r="G190" s="129" t="s">
        <v>626</v>
      </c>
      <c r="H190" s="130">
        <v>1</v>
      </c>
      <c r="I190" s="131" t="s">
        <v>12</v>
      </c>
      <c r="J190" s="132"/>
      <c r="K190" s="133">
        <f t="shared" si="20"/>
        <v>0</v>
      </c>
      <c r="L190" s="134">
        <f t="shared" si="21"/>
      </c>
      <c r="M190" s="135">
        <f t="shared" si="22"/>
        <v>0</v>
      </c>
      <c r="N190" s="135">
        <f t="shared" si="23"/>
      </c>
      <c r="O190" s="135">
        <f t="shared" si="24"/>
      </c>
      <c r="P190" s="136">
        <v>0.020486065999998585</v>
      </c>
      <c r="Q190" s="136">
        <v>0</v>
      </c>
      <c r="R190" s="136">
        <v>0.7840000000001623</v>
      </c>
      <c r="S190" s="132">
        <v>83.01760000002017</v>
      </c>
      <c r="T190" s="137">
        <v>15</v>
      </c>
      <c r="U190" s="138">
        <f t="shared" si="25"/>
        <v>0</v>
      </c>
      <c r="V190" s="139"/>
    </row>
    <row r="191" spans="1:22" ht="12.75" outlineLevel="2">
      <c r="A191" s="3"/>
      <c r="B191" s="105"/>
      <c r="C191" s="105"/>
      <c r="D191" s="126" t="s">
        <v>7</v>
      </c>
      <c r="E191" s="127">
        <v>5</v>
      </c>
      <c r="F191" s="128" t="s">
        <v>233</v>
      </c>
      <c r="G191" s="129" t="s">
        <v>650</v>
      </c>
      <c r="H191" s="130">
        <v>6.4</v>
      </c>
      <c r="I191" s="131" t="s">
        <v>12</v>
      </c>
      <c r="J191" s="132"/>
      <c r="K191" s="133">
        <f t="shared" si="20"/>
        <v>0</v>
      </c>
      <c r="L191" s="134">
        <f t="shared" si="21"/>
      </c>
      <c r="M191" s="135">
        <f t="shared" si="22"/>
        <v>0</v>
      </c>
      <c r="N191" s="135">
        <f t="shared" si="23"/>
      </c>
      <c r="O191" s="135">
        <f t="shared" si="24"/>
      </c>
      <c r="P191" s="136">
        <v>0.0008368599999999096</v>
      </c>
      <c r="Q191" s="136">
        <v>0</v>
      </c>
      <c r="R191" s="136">
        <v>0.6269999999998248</v>
      </c>
      <c r="S191" s="132">
        <v>69.34599999998122</v>
      </c>
      <c r="T191" s="137">
        <v>15</v>
      </c>
      <c r="U191" s="138">
        <f t="shared" si="25"/>
        <v>0</v>
      </c>
      <c r="V191" s="139"/>
    </row>
    <row r="192" spans="1:22" ht="12.75" outlineLevel="2">
      <c r="A192" s="3"/>
      <c r="B192" s="105"/>
      <c r="C192" s="105"/>
      <c r="D192" s="126" t="s">
        <v>7</v>
      </c>
      <c r="E192" s="127">
        <v>6</v>
      </c>
      <c r="F192" s="128" t="s">
        <v>234</v>
      </c>
      <c r="G192" s="129" t="s">
        <v>590</v>
      </c>
      <c r="H192" s="130">
        <v>2</v>
      </c>
      <c r="I192" s="131" t="s">
        <v>71</v>
      </c>
      <c r="J192" s="132"/>
      <c r="K192" s="133">
        <f t="shared" si="20"/>
        <v>0</v>
      </c>
      <c r="L192" s="134">
        <f t="shared" si="21"/>
      </c>
      <c r="M192" s="135">
        <f t="shared" si="22"/>
        <v>0</v>
      </c>
      <c r="N192" s="135">
        <f t="shared" si="23"/>
      </c>
      <c r="O192" s="135">
        <f t="shared" si="24"/>
      </c>
      <c r="P192" s="136">
        <v>0</v>
      </c>
      <c r="Q192" s="136">
        <v>0</v>
      </c>
      <c r="R192" s="136">
        <v>0.15699999999992542</v>
      </c>
      <c r="S192" s="132">
        <v>19.028399999990963</v>
      </c>
      <c r="T192" s="137">
        <v>15</v>
      </c>
      <c r="U192" s="138">
        <f t="shared" si="25"/>
        <v>0</v>
      </c>
      <c r="V192" s="139"/>
    </row>
    <row r="193" spans="1:22" ht="12.75" outlineLevel="2">
      <c r="A193" s="3"/>
      <c r="B193" s="105"/>
      <c r="C193" s="105"/>
      <c r="D193" s="126" t="s">
        <v>7</v>
      </c>
      <c r="E193" s="127">
        <v>7</v>
      </c>
      <c r="F193" s="128" t="s">
        <v>235</v>
      </c>
      <c r="G193" s="129" t="s">
        <v>591</v>
      </c>
      <c r="H193" s="130">
        <v>2</v>
      </c>
      <c r="I193" s="131" t="s">
        <v>71</v>
      </c>
      <c r="J193" s="132"/>
      <c r="K193" s="133">
        <f t="shared" si="20"/>
        <v>0</v>
      </c>
      <c r="L193" s="134">
        <f t="shared" si="21"/>
      </c>
      <c r="M193" s="135">
        <f t="shared" si="22"/>
        <v>0</v>
      </c>
      <c r="N193" s="135">
        <f t="shared" si="23"/>
      </c>
      <c r="O193" s="135">
        <f t="shared" si="24"/>
      </c>
      <c r="P193" s="136">
        <v>0</v>
      </c>
      <c r="Q193" s="136">
        <v>0</v>
      </c>
      <c r="R193" s="136">
        <v>0.17399999999997817</v>
      </c>
      <c r="S193" s="132">
        <v>21.088799999997356</v>
      </c>
      <c r="T193" s="137">
        <v>15</v>
      </c>
      <c r="U193" s="138">
        <f t="shared" si="25"/>
        <v>0</v>
      </c>
      <c r="V193" s="139"/>
    </row>
    <row r="194" spans="1:22" ht="12.75" outlineLevel="2">
      <c r="A194" s="3"/>
      <c r="B194" s="105"/>
      <c r="C194" s="105"/>
      <c r="D194" s="126" t="s">
        <v>7</v>
      </c>
      <c r="E194" s="127">
        <v>8</v>
      </c>
      <c r="F194" s="128" t="s">
        <v>236</v>
      </c>
      <c r="G194" s="129" t="s">
        <v>597</v>
      </c>
      <c r="H194" s="130">
        <v>1</v>
      </c>
      <c r="I194" s="131" t="s">
        <v>71</v>
      </c>
      <c r="J194" s="132"/>
      <c r="K194" s="133">
        <f t="shared" si="20"/>
        <v>0</v>
      </c>
      <c r="L194" s="134">
        <f t="shared" si="21"/>
      </c>
      <c r="M194" s="135">
        <f t="shared" si="22"/>
        <v>0</v>
      </c>
      <c r="N194" s="135">
        <f t="shared" si="23"/>
      </c>
      <c r="O194" s="135">
        <f t="shared" si="24"/>
      </c>
      <c r="P194" s="136">
        <v>0</v>
      </c>
      <c r="Q194" s="136">
        <v>0</v>
      </c>
      <c r="R194" s="136">
        <v>0.25900000000001455</v>
      </c>
      <c r="S194" s="132">
        <v>31.390800000001764</v>
      </c>
      <c r="T194" s="137">
        <v>15</v>
      </c>
      <c r="U194" s="138">
        <f t="shared" si="25"/>
        <v>0</v>
      </c>
      <c r="V194" s="139"/>
    </row>
    <row r="195" spans="1:22" ht="12.75" outlineLevel="2">
      <c r="A195" s="3"/>
      <c r="B195" s="105"/>
      <c r="C195" s="105"/>
      <c r="D195" s="126" t="s">
        <v>7</v>
      </c>
      <c r="E195" s="127">
        <v>9</v>
      </c>
      <c r="F195" s="128" t="s">
        <v>237</v>
      </c>
      <c r="G195" s="129" t="s">
        <v>523</v>
      </c>
      <c r="H195" s="130">
        <v>1</v>
      </c>
      <c r="I195" s="131" t="s">
        <v>124</v>
      </c>
      <c r="J195" s="132"/>
      <c r="K195" s="133">
        <f t="shared" si="20"/>
        <v>0</v>
      </c>
      <c r="L195" s="134">
        <f t="shared" si="21"/>
      </c>
      <c r="M195" s="135">
        <f t="shared" si="22"/>
        <v>0</v>
      </c>
      <c r="N195" s="135">
        <f t="shared" si="23"/>
      </c>
      <c r="O195" s="135">
        <f t="shared" si="24"/>
      </c>
      <c r="P195" s="136">
        <v>0.03142000000002554</v>
      </c>
      <c r="Q195" s="136">
        <v>0</v>
      </c>
      <c r="R195" s="136">
        <v>0.05900000000002592</v>
      </c>
      <c r="S195" s="132">
        <v>7.150800000003142</v>
      </c>
      <c r="T195" s="137">
        <v>15</v>
      </c>
      <c r="U195" s="138">
        <f t="shared" si="25"/>
        <v>0</v>
      </c>
      <c r="V195" s="139"/>
    </row>
    <row r="196" spans="1:22" ht="12.75" outlineLevel="2">
      <c r="A196" s="3"/>
      <c r="B196" s="105"/>
      <c r="C196" s="105"/>
      <c r="D196" s="126" t="s">
        <v>9</v>
      </c>
      <c r="E196" s="127">
        <v>10</v>
      </c>
      <c r="F196" s="128" t="s">
        <v>369</v>
      </c>
      <c r="G196" s="129" t="s">
        <v>639</v>
      </c>
      <c r="H196" s="130">
        <v>0.18277418120003616</v>
      </c>
      <c r="I196" s="131" t="s">
        <v>13</v>
      </c>
      <c r="J196" s="132"/>
      <c r="K196" s="133">
        <f t="shared" si="20"/>
        <v>0</v>
      </c>
      <c r="L196" s="134">
        <f t="shared" si="21"/>
      </c>
      <c r="M196" s="135">
        <f t="shared" si="22"/>
        <v>0</v>
      </c>
      <c r="N196" s="135">
        <f t="shared" si="23"/>
      </c>
      <c r="O196" s="135">
        <f t="shared" si="24"/>
      </c>
      <c r="P196" s="136">
        <v>0</v>
      </c>
      <c r="Q196" s="136">
        <v>0</v>
      </c>
      <c r="R196" s="136">
        <v>1.5230000000005928</v>
      </c>
      <c r="S196" s="132">
        <v>146.81720000005717</v>
      </c>
      <c r="T196" s="137">
        <v>15</v>
      </c>
      <c r="U196" s="138">
        <f t="shared" si="25"/>
        <v>0</v>
      </c>
      <c r="V196" s="139"/>
    </row>
    <row r="197" spans="1:22" ht="12.75" outlineLevel="1">
      <c r="A197" s="3"/>
      <c r="B197" s="106"/>
      <c r="C197" s="75" t="s">
        <v>45</v>
      </c>
      <c r="D197" s="76" t="s">
        <v>6</v>
      </c>
      <c r="E197" s="77"/>
      <c r="F197" s="77" t="s">
        <v>69</v>
      </c>
      <c r="G197" s="78" t="s">
        <v>449</v>
      </c>
      <c r="H197" s="77"/>
      <c r="I197" s="76"/>
      <c r="J197" s="77"/>
      <c r="K197" s="107">
        <f>SUBTOTAL(9,K198:K209)</f>
        <v>0</v>
      </c>
      <c r="L197" s="80">
        <f>SUBTOTAL(9,L198:L209)</f>
        <v>0</v>
      </c>
      <c r="M197" s="80">
        <f>SUBTOTAL(9,M198:M209)</f>
        <v>0</v>
      </c>
      <c r="N197" s="80">
        <f>SUBTOTAL(9,N198:N209)</f>
        <v>0</v>
      </c>
      <c r="O197" s="80">
        <f>SUBTOTAL(9,O198:O209)</f>
        <v>0</v>
      </c>
      <c r="P197" s="81">
        <f>SUMPRODUCT(P198:P209,$H198:$H209)</f>
        <v>0.17315611799994848</v>
      </c>
      <c r="Q197" s="81">
        <f>SUMPRODUCT(Q198:Q209,$H198:$H209)</f>
        <v>0</v>
      </c>
      <c r="R197" s="81">
        <f>SUMPRODUCT(R198:R209,$H198:$H209)</f>
        <v>30.94591650613093</v>
      </c>
      <c r="S197" s="80">
        <f>SUMPRODUCT(S198:S209,$H198:$H209)</f>
        <v>3534.7531511909647</v>
      </c>
      <c r="T197" s="108">
        <f>SUMPRODUCT(T198:T209,$K198:$K209)/100</f>
        <v>0</v>
      </c>
      <c r="U197" s="108">
        <f>K197+T197</f>
        <v>0</v>
      </c>
      <c r="V197" s="105"/>
    </row>
    <row r="198" spans="1:22" ht="12.75" outlineLevel="2">
      <c r="A198" s="3"/>
      <c r="B198" s="116"/>
      <c r="C198" s="117"/>
      <c r="D198" s="118"/>
      <c r="E198" s="119" t="s">
        <v>542</v>
      </c>
      <c r="F198" s="120"/>
      <c r="G198" s="121"/>
      <c r="H198" s="120"/>
      <c r="I198" s="118"/>
      <c r="J198" s="120"/>
      <c r="K198" s="122"/>
      <c r="L198" s="123"/>
      <c r="M198" s="123"/>
      <c r="N198" s="123"/>
      <c r="O198" s="123"/>
      <c r="P198" s="124"/>
      <c r="Q198" s="124"/>
      <c r="R198" s="124"/>
      <c r="S198" s="124"/>
      <c r="T198" s="125"/>
      <c r="U198" s="125"/>
      <c r="V198" s="105"/>
    </row>
    <row r="199" spans="1:22" ht="12.75" outlineLevel="2">
      <c r="A199" s="3"/>
      <c r="B199" s="105"/>
      <c r="C199" s="105"/>
      <c r="D199" s="126" t="s">
        <v>7</v>
      </c>
      <c r="E199" s="127">
        <v>1</v>
      </c>
      <c r="F199" s="128" t="s">
        <v>238</v>
      </c>
      <c r="G199" s="129" t="s">
        <v>558</v>
      </c>
      <c r="H199" s="130">
        <v>36</v>
      </c>
      <c r="I199" s="131" t="s">
        <v>12</v>
      </c>
      <c r="J199" s="132"/>
      <c r="K199" s="133">
        <f aca="true" t="shared" si="26" ref="K199:K209">H199*J199</f>
        <v>0</v>
      </c>
      <c r="L199" s="134">
        <f aca="true" t="shared" si="27" ref="L199:L209">IF(D199="S",K199,"")</f>
      </c>
      <c r="M199" s="135">
        <f aca="true" t="shared" si="28" ref="M199:M209">IF(OR(D199="P",D199="U"),K199,"")</f>
        <v>0</v>
      </c>
      <c r="N199" s="135">
        <f aca="true" t="shared" si="29" ref="N199:N209">IF(D199="H",K199,"")</f>
      </c>
      <c r="O199" s="135">
        <f aca="true" t="shared" si="30" ref="O199:O209">IF(D199="V",K199,"")</f>
      </c>
      <c r="P199" s="136">
        <v>0.004526113999998476</v>
      </c>
      <c r="Q199" s="136">
        <v>0</v>
      </c>
      <c r="R199" s="136">
        <v>0.55600000000004</v>
      </c>
      <c r="S199" s="132">
        <v>62.94040000000322</v>
      </c>
      <c r="T199" s="137">
        <v>15</v>
      </c>
      <c r="U199" s="138">
        <f aca="true" t="shared" si="31" ref="U199:U209">K199*(T199+100)/100</f>
        <v>0</v>
      </c>
      <c r="V199" s="139"/>
    </row>
    <row r="200" spans="1:22" ht="25.5" outlineLevel="2">
      <c r="A200" s="3"/>
      <c r="B200" s="105"/>
      <c r="C200" s="105"/>
      <c r="D200" s="126" t="s">
        <v>7</v>
      </c>
      <c r="E200" s="127">
        <v>2</v>
      </c>
      <c r="F200" s="128" t="s">
        <v>239</v>
      </c>
      <c r="G200" s="129" t="s">
        <v>739</v>
      </c>
      <c r="H200" s="130">
        <v>36</v>
      </c>
      <c r="I200" s="131" t="s">
        <v>12</v>
      </c>
      <c r="J200" s="132"/>
      <c r="K200" s="133">
        <f t="shared" si="26"/>
        <v>0</v>
      </c>
      <c r="L200" s="134">
        <f t="shared" si="27"/>
      </c>
      <c r="M200" s="135">
        <f t="shared" si="28"/>
        <v>0</v>
      </c>
      <c r="N200" s="135">
        <f t="shared" si="29"/>
      </c>
      <c r="O200" s="135">
        <f t="shared" si="30"/>
      </c>
      <c r="P200" s="136">
        <v>4.6619999999993526E-05</v>
      </c>
      <c r="Q200" s="136">
        <v>0</v>
      </c>
      <c r="R200" s="136">
        <v>0.1029999999999518</v>
      </c>
      <c r="S200" s="132">
        <v>11.123999999994794</v>
      </c>
      <c r="T200" s="137">
        <v>15</v>
      </c>
      <c r="U200" s="138">
        <f t="shared" si="31"/>
        <v>0</v>
      </c>
      <c r="V200" s="139"/>
    </row>
    <row r="201" spans="1:22" ht="12.75" outlineLevel="2">
      <c r="A201" s="3"/>
      <c r="B201" s="105"/>
      <c r="C201" s="105"/>
      <c r="D201" s="126" t="s">
        <v>7</v>
      </c>
      <c r="E201" s="127">
        <v>3</v>
      </c>
      <c r="F201" s="128" t="s">
        <v>240</v>
      </c>
      <c r="G201" s="129" t="s">
        <v>614</v>
      </c>
      <c r="H201" s="130">
        <v>5</v>
      </c>
      <c r="I201" s="131" t="s">
        <v>71</v>
      </c>
      <c r="J201" s="132"/>
      <c r="K201" s="133">
        <f t="shared" si="26"/>
        <v>0</v>
      </c>
      <c r="L201" s="134">
        <f t="shared" si="27"/>
      </c>
      <c r="M201" s="135">
        <f t="shared" si="28"/>
        <v>0</v>
      </c>
      <c r="N201" s="135">
        <f t="shared" si="29"/>
      </c>
      <c r="O201" s="135">
        <f t="shared" si="30"/>
      </c>
      <c r="P201" s="136">
        <v>0.00022857000000000034</v>
      </c>
      <c r="Q201" s="136">
        <v>0</v>
      </c>
      <c r="R201" s="136">
        <v>0.2719999999999345</v>
      </c>
      <c r="S201" s="132">
        <v>28.279199999992944</v>
      </c>
      <c r="T201" s="137">
        <v>15</v>
      </c>
      <c r="U201" s="138">
        <f t="shared" si="31"/>
        <v>0</v>
      </c>
      <c r="V201" s="139"/>
    </row>
    <row r="202" spans="1:22" ht="12.75" outlineLevel="2">
      <c r="A202" s="3"/>
      <c r="B202" s="105"/>
      <c r="C202" s="105"/>
      <c r="D202" s="126" t="s">
        <v>7</v>
      </c>
      <c r="E202" s="127">
        <v>4</v>
      </c>
      <c r="F202" s="128" t="s">
        <v>241</v>
      </c>
      <c r="G202" s="129" t="s">
        <v>482</v>
      </c>
      <c r="H202" s="130">
        <v>1</v>
      </c>
      <c r="I202" s="131" t="s">
        <v>71</v>
      </c>
      <c r="J202" s="132"/>
      <c r="K202" s="133">
        <f t="shared" si="26"/>
        <v>0</v>
      </c>
      <c r="L202" s="134">
        <f t="shared" si="27"/>
      </c>
      <c r="M202" s="135">
        <f t="shared" si="28"/>
        <v>0</v>
      </c>
      <c r="N202" s="135">
        <f t="shared" si="29"/>
      </c>
      <c r="O202" s="135">
        <f t="shared" si="30"/>
      </c>
      <c r="P202" s="136">
        <v>0</v>
      </c>
      <c r="Q202" s="136">
        <v>0</v>
      </c>
      <c r="R202" s="136">
        <v>0</v>
      </c>
      <c r="S202" s="132">
        <v>0</v>
      </c>
      <c r="T202" s="137">
        <v>15</v>
      </c>
      <c r="U202" s="138">
        <f t="shared" si="31"/>
        <v>0</v>
      </c>
      <c r="V202" s="139"/>
    </row>
    <row r="203" spans="1:22" ht="12.75" outlineLevel="2">
      <c r="A203" s="3"/>
      <c r="B203" s="105"/>
      <c r="C203" s="105"/>
      <c r="D203" s="126" t="s">
        <v>7</v>
      </c>
      <c r="E203" s="127">
        <v>5</v>
      </c>
      <c r="F203" s="128" t="s">
        <v>243</v>
      </c>
      <c r="G203" s="129" t="s">
        <v>647</v>
      </c>
      <c r="H203" s="130">
        <v>36</v>
      </c>
      <c r="I203" s="131" t="s">
        <v>12</v>
      </c>
      <c r="J203" s="132"/>
      <c r="K203" s="133">
        <f t="shared" si="26"/>
        <v>0</v>
      </c>
      <c r="L203" s="134">
        <f t="shared" si="27"/>
      </c>
      <c r="M203" s="135">
        <f t="shared" si="28"/>
        <v>0</v>
      </c>
      <c r="N203" s="135">
        <f t="shared" si="29"/>
      </c>
      <c r="O203" s="135">
        <f t="shared" si="30"/>
      </c>
      <c r="P203" s="136">
        <v>0.00018985400000009372</v>
      </c>
      <c r="Q203" s="136">
        <v>0</v>
      </c>
      <c r="R203" s="136">
        <v>0.06699999999999307</v>
      </c>
      <c r="S203" s="132">
        <v>8.744699999999044</v>
      </c>
      <c r="T203" s="137">
        <v>15</v>
      </c>
      <c r="U203" s="138">
        <f t="shared" si="31"/>
        <v>0</v>
      </c>
      <c r="V203" s="139"/>
    </row>
    <row r="204" spans="1:22" ht="12.75" outlineLevel="2">
      <c r="A204" s="3"/>
      <c r="B204" s="105"/>
      <c r="C204" s="105"/>
      <c r="D204" s="126" t="s">
        <v>7</v>
      </c>
      <c r="E204" s="127">
        <v>6</v>
      </c>
      <c r="F204" s="128" t="s">
        <v>244</v>
      </c>
      <c r="G204" s="129" t="s">
        <v>538</v>
      </c>
      <c r="H204" s="130">
        <v>36</v>
      </c>
      <c r="I204" s="131" t="s">
        <v>12</v>
      </c>
      <c r="J204" s="132"/>
      <c r="K204" s="133">
        <f t="shared" si="26"/>
        <v>0</v>
      </c>
      <c r="L204" s="134">
        <f t="shared" si="27"/>
      </c>
      <c r="M204" s="135">
        <f t="shared" si="28"/>
        <v>0</v>
      </c>
      <c r="N204" s="135">
        <f t="shared" si="29"/>
      </c>
      <c r="O204" s="135">
        <f t="shared" si="30"/>
      </c>
      <c r="P204" s="136">
        <v>1.0000000000005117E-05</v>
      </c>
      <c r="Q204" s="136">
        <v>0</v>
      </c>
      <c r="R204" s="136">
        <v>0.08199999999999363</v>
      </c>
      <c r="S204" s="132">
        <v>9.938399999999229</v>
      </c>
      <c r="T204" s="137">
        <v>15</v>
      </c>
      <c r="U204" s="138">
        <f t="shared" si="31"/>
        <v>0</v>
      </c>
      <c r="V204" s="139"/>
    </row>
    <row r="205" spans="1:22" ht="12.75" outlineLevel="2">
      <c r="A205" s="3"/>
      <c r="B205" s="105"/>
      <c r="C205" s="105"/>
      <c r="D205" s="126" t="s">
        <v>7</v>
      </c>
      <c r="E205" s="127">
        <v>7</v>
      </c>
      <c r="F205" s="128" t="s">
        <v>242</v>
      </c>
      <c r="G205" s="129" t="s">
        <v>622</v>
      </c>
      <c r="H205" s="130">
        <v>2</v>
      </c>
      <c r="I205" s="131" t="s">
        <v>71</v>
      </c>
      <c r="J205" s="132"/>
      <c r="K205" s="133">
        <f t="shared" si="26"/>
        <v>0</v>
      </c>
      <c r="L205" s="134">
        <f t="shared" si="27"/>
      </c>
      <c r="M205" s="135">
        <f t="shared" si="28"/>
        <v>0</v>
      </c>
      <c r="N205" s="135">
        <f t="shared" si="29"/>
      </c>
      <c r="O205" s="135">
        <f t="shared" si="30"/>
      </c>
      <c r="P205" s="136">
        <v>0.00010005000000001101</v>
      </c>
      <c r="Q205" s="136">
        <v>0</v>
      </c>
      <c r="R205" s="136">
        <v>0.13000000000010914</v>
      </c>
      <c r="S205" s="132">
        <v>15.756000000013229</v>
      </c>
      <c r="T205" s="137">
        <v>15</v>
      </c>
      <c r="U205" s="138">
        <f t="shared" si="31"/>
        <v>0</v>
      </c>
      <c r="V205" s="139"/>
    </row>
    <row r="206" spans="1:22" ht="12.75" outlineLevel="2">
      <c r="A206" s="3"/>
      <c r="B206" s="105"/>
      <c r="C206" s="105"/>
      <c r="D206" s="126" t="s">
        <v>7</v>
      </c>
      <c r="E206" s="127">
        <v>8</v>
      </c>
      <c r="F206" s="128" t="s">
        <v>245</v>
      </c>
      <c r="G206" s="129" t="s">
        <v>488</v>
      </c>
      <c r="H206" s="130">
        <v>2</v>
      </c>
      <c r="I206" s="131" t="s">
        <v>5</v>
      </c>
      <c r="J206" s="132"/>
      <c r="K206" s="133">
        <f t="shared" si="26"/>
        <v>0</v>
      </c>
      <c r="L206" s="134">
        <f t="shared" si="27"/>
      </c>
      <c r="M206" s="135">
        <f t="shared" si="28"/>
        <v>0</v>
      </c>
      <c r="N206" s="135">
        <f t="shared" si="29"/>
      </c>
      <c r="O206" s="135">
        <f t="shared" si="30"/>
      </c>
      <c r="P206" s="136">
        <v>0</v>
      </c>
      <c r="Q206" s="136">
        <v>0</v>
      </c>
      <c r="R206" s="136">
        <v>0</v>
      </c>
      <c r="S206" s="132">
        <v>0</v>
      </c>
      <c r="T206" s="137">
        <v>15</v>
      </c>
      <c r="U206" s="138">
        <f t="shared" si="31"/>
        <v>0</v>
      </c>
      <c r="V206" s="139"/>
    </row>
    <row r="207" spans="1:22" ht="12.75" outlineLevel="2">
      <c r="A207" s="3"/>
      <c r="B207" s="105"/>
      <c r="C207" s="105"/>
      <c r="D207" s="126" t="s">
        <v>7</v>
      </c>
      <c r="E207" s="127">
        <v>9</v>
      </c>
      <c r="F207" s="128" t="s">
        <v>372</v>
      </c>
      <c r="G207" s="129" t="s">
        <v>495</v>
      </c>
      <c r="H207" s="130">
        <v>1</v>
      </c>
      <c r="I207" s="131" t="s">
        <v>124</v>
      </c>
      <c r="J207" s="132"/>
      <c r="K207" s="133">
        <f t="shared" si="26"/>
        <v>0</v>
      </c>
      <c r="L207" s="134">
        <f t="shared" si="27"/>
      </c>
      <c r="M207" s="135">
        <f t="shared" si="28"/>
        <v>0</v>
      </c>
      <c r="N207" s="135">
        <f t="shared" si="29"/>
      </c>
      <c r="O207" s="135">
        <f t="shared" si="30"/>
      </c>
      <c r="P207" s="136">
        <v>0</v>
      </c>
      <c r="Q207" s="136">
        <v>0</v>
      </c>
      <c r="R207" s="136">
        <v>0</v>
      </c>
      <c r="S207" s="132">
        <v>0</v>
      </c>
      <c r="T207" s="137">
        <v>15</v>
      </c>
      <c r="U207" s="138">
        <f t="shared" si="31"/>
        <v>0</v>
      </c>
      <c r="V207" s="139"/>
    </row>
    <row r="208" spans="1:22" ht="12.75" outlineLevel="2">
      <c r="A208" s="3"/>
      <c r="B208" s="105"/>
      <c r="C208" s="105"/>
      <c r="D208" s="126" t="s">
        <v>7</v>
      </c>
      <c r="E208" s="127">
        <v>10</v>
      </c>
      <c r="F208" s="128" t="s">
        <v>339</v>
      </c>
      <c r="G208" s="129" t="s">
        <v>490</v>
      </c>
      <c r="H208" s="130">
        <v>1</v>
      </c>
      <c r="I208" s="131" t="s">
        <v>124</v>
      </c>
      <c r="J208" s="132"/>
      <c r="K208" s="133">
        <f t="shared" si="26"/>
        <v>0</v>
      </c>
      <c r="L208" s="134">
        <f t="shared" si="27"/>
      </c>
      <c r="M208" s="135">
        <f t="shared" si="28"/>
        <v>0</v>
      </c>
      <c r="N208" s="135">
        <f t="shared" si="29"/>
      </c>
      <c r="O208" s="135">
        <f t="shared" si="30"/>
      </c>
      <c r="P208" s="136">
        <v>0</v>
      </c>
      <c r="Q208" s="136">
        <v>0</v>
      </c>
      <c r="R208" s="136">
        <v>0</v>
      </c>
      <c r="S208" s="132">
        <v>0</v>
      </c>
      <c r="T208" s="137">
        <v>15</v>
      </c>
      <c r="U208" s="138">
        <f t="shared" si="31"/>
        <v>0</v>
      </c>
      <c r="V208" s="139"/>
    </row>
    <row r="209" spans="1:22" ht="12.75" outlineLevel="2">
      <c r="A209" s="3"/>
      <c r="B209" s="105"/>
      <c r="C209" s="105"/>
      <c r="D209" s="126" t="s">
        <v>9</v>
      </c>
      <c r="E209" s="127">
        <v>11</v>
      </c>
      <c r="F209" s="128" t="s">
        <v>370</v>
      </c>
      <c r="G209" s="129" t="s">
        <v>618</v>
      </c>
      <c r="H209" s="130">
        <v>0.17315611799994848</v>
      </c>
      <c r="I209" s="131" t="s">
        <v>13</v>
      </c>
      <c r="J209" s="132"/>
      <c r="K209" s="133">
        <f t="shared" si="26"/>
        <v>0</v>
      </c>
      <c r="L209" s="134">
        <f t="shared" si="27"/>
      </c>
      <c r="M209" s="135">
        <f t="shared" si="28"/>
        <v>0</v>
      </c>
      <c r="N209" s="135">
        <f t="shared" si="29"/>
      </c>
      <c r="O209" s="135">
        <f t="shared" si="30"/>
      </c>
      <c r="P209" s="136">
        <v>0</v>
      </c>
      <c r="Q209" s="136">
        <v>0</v>
      </c>
      <c r="R209" s="136">
        <v>1.3739999999993415</v>
      </c>
      <c r="S209" s="132">
        <v>132.45359999993653</v>
      </c>
      <c r="T209" s="137">
        <v>15</v>
      </c>
      <c r="U209" s="138">
        <f t="shared" si="31"/>
        <v>0</v>
      </c>
      <c r="V209" s="139"/>
    </row>
    <row r="210" spans="1:22" ht="12.75" outlineLevel="1">
      <c r="A210" s="3"/>
      <c r="B210" s="106"/>
      <c r="C210" s="75" t="s">
        <v>46</v>
      </c>
      <c r="D210" s="76" t="s">
        <v>6</v>
      </c>
      <c r="E210" s="77"/>
      <c r="F210" s="77" t="s">
        <v>69</v>
      </c>
      <c r="G210" s="78" t="s">
        <v>517</v>
      </c>
      <c r="H210" s="77"/>
      <c r="I210" s="76"/>
      <c r="J210" s="77"/>
      <c r="K210" s="107">
        <f>SUBTOTAL(9,K211:K216)</f>
        <v>0</v>
      </c>
      <c r="L210" s="80">
        <f>SUBTOTAL(9,L211:L216)</f>
        <v>0</v>
      </c>
      <c r="M210" s="80">
        <f>SUBTOTAL(9,M211:M216)</f>
        <v>0</v>
      </c>
      <c r="N210" s="80">
        <f>SUBTOTAL(9,N211:N216)</f>
        <v>0</v>
      </c>
      <c r="O210" s="80">
        <f>SUBTOTAL(9,O211:O216)</f>
        <v>0</v>
      </c>
      <c r="P210" s="81">
        <f>SUMPRODUCT(P211:P216,$H211:$H216)</f>
        <v>0.009289877400000104</v>
      </c>
      <c r="Q210" s="81">
        <f>SUMPRODUCT(Q211:Q216,$H211:$H216)</f>
        <v>0</v>
      </c>
      <c r="R210" s="81">
        <f>SUMPRODUCT(R211:R216,$H211:$H216)</f>
        <v>2.418999999998846</v>
      </c>
      <c r="S210" s="80">
        <f>SUMPRODUCT(S211:S216,$H211:$H216)</f>
        <v>276.51719999987074</v>
      </c>
      <c r="T210" s="108">
        <f>SUMPRODUCT(T211:T216,$K211:$K216)/100</f>
        <v>0</v>
      </c>
      <c r="U210" s="108">
        <f>K210+T210</f>
        <v>0</v>
      </c>
      <c r="V210" s="105"/>
    </row>
    <row r="211" spans="1:22" ht="12.75" outlineLevel="2">
      <c r="A211" s="3"/>
      <c r="B211" s="116"/>
      <c r="C211" s="117"/>
      <c r="D211" s="118"/>
      <c r="E211" s="119" t="s">
        <v>542</v>
      </c>
      <c r="F211" s="120"/>
      <c r="G211" s="121"/>
      <c r="H211" s="120"/>
      <c r="I211" s="118"/>
      <c r="J211" s="120"/>
      <c r="K211" s="122"/>
      <c r="L211" s="123"/>
      <c r="M211" s="123"/>
      <c r="N211" s="123"/>
      <c r="O211" s="123"/>
      <c r="P211" s="124"/>
      <c r="Q211" s="124"/>
      <c r="R211" s="124"/>
      <c r="S211" s="124"/>
      <c r="T211" s="125"/>
      <c r="U211" s="125"/>
      <c r="V211" s="105"/>
    </row>
    <row r="212" spans="1:22" ht="12.75" outlineLevel="2">
      <c r="A212" s="3"/>
      <c r="B212" s="105"/>
      <c r="C212" s="105"/>
      <c r="D212" s="126" t="s">
        <v>7</v>
      </c>
      <c r="E212" s="127">
        <v>1</v>
      </c>
      <c r="F212" s="128" t="s">
        <v>246</v>
      </c>
      <c r="G212" s="129" t="s">
        <v>627</v>
      </c>
      <c r="H212" s="130">
        <v>8</v>
      </c>
      <c r="I212" s="131" t="s">
        <v>12</v>
      </c>
      <c r="J212" s="132"/>
      <c r="K212" s="133">
        <f>H212*J212</f>
        <v>0</v>
      </c>
      <c r="L212" s="134">
        <f>IF(D212="S",K212,"")</f>
      </c>
      <c r="M212" s="135">
        <f>IF(OR(D212="P",D212="U"),K212,"")</f>
        <v>0</v>
      </c>
      <c r="N212" s="135">
        <f>IF(D212="H",K212,"")</f>
      </c>
      <c r="O212" s="135">
        <f>IF(D212="V",K212,"")</f>
      </c>
      <c r="P212" s="136">
        <v>0.0010348950000000118</v>
      </c>
      <c r="Q212" s="136">
        <v>0</v>
      </c>
      <c r="R212" s="136">
        <v>0.25099999999986267</v>
      </c>
      <c r="S212" s="132">
        <v>28.337999999984685</v>
      </c>
      <c r="T212" s="137">
        <v>15</v>
      </c>
      <c r="U212" s="138">
        <f>K212*(T212+100)/100</f>
        <v>0</v>
      </c>
      <c r="V212" s="139"/>
    </row>
    <row r="213" spans="1:22" ht="12.75" outlineLevel="2">
      <c r="A213" s="3"/>
      <c r="B213" s="105"/>
      <c r="C213" s="105"/>
      <c r="D213" s="126" t="s">
        <v>7</v>
      </c>
      <c r="E213" s="127">
        <v>2</v>
      </c>
      <c r="F213" s="128" t="s">
        <v>249</v>
      </c>
      <c r="G213" s="129" t="s">
        <v>672</v>
      </c>
      <c r="H213" s="130">
        <v>1</v>
      </c>
      <c r="I213" s="131" t="s">
        <v>12</v>
      </c>
      <c r="J213" s="132"/>
      <c r="K213" s="133">
        <f>H213*J213</f>
        <v>0</v>
      </c>
      <c r="L213" s="134">
        <f>IF(D213="S",K213,"")</f>
      </c>
      <c r="M213" s="135">
        <f>IF(OR(D213="P",D213="U"),K213,"")</f>
        <v>0</v>
      </c>
      <c r="N213" s="135">
        <f>IF(D213="H",K213,"")</f>
      </c>
      <c r="O213" s="135">
        <f>IF(D213="V",K213,"")</f>
      </c>
      <c r="P213" s="136">
        <v>0.0005607174000000116</v>
      </c>
      <c r="Q213" s="136">
        <v>0</v>
      </c>
      <c r="R213" s="136">
        <v>0.1449999999999818</v>
      </c>
      <c r="S213" s="132">
        <v>17.573999999997795</v>
      </c>
      <c r="T213" s="137">
        <v>15</v>
      </c>
      <c r="U213" s="138">
        <f>K213*(T213+100)/100</f>
        <v>0</v>
      </c>
      <c r="V213" s="139"/>
    </row>
    <row r="214" spans="1:22" ht="25.5" outlineLevel="2">
      <c r="A214" s="3"/>
      <c r="B214" s="105"/>
      <c r="C214" s="105"/>
      <c r="D214" s="126" t="s">
        <v>7</v>
      </c>
      <c r="E214" s="127">
        <v>3</v>
      </c>
      <c r="F214" s="128" t="s">
        <v>248</v>
      </c>
      <c r="G214" s="129" t="s">
        <v>711</v>
      </c>
      <c r="H214" s="130">
        <v>1</v>
      </c>
      <c r="I214" s="131" t="s">
        <v>71</v>
      </c>
      <c r="J214" s="132"/>
      <c r="K214" s="133">
        <f>H214*J214</f>
        <v>0</v>
      </c>
      <c r="L214" s="134">
        <f>IF(D214="S",K214,"")</f>
      </c>
      <c r="M214" s="135">
        <f>IF(OR(D214="P",D214="U"),K214,"")</f>
        <v>0</v>
      </c>
      <c r="N214" s="135">
        <f>IF(D214="H",K214,"")</f>
      </c>
      <c r="O214" s="135">
        <f>IF(D214="V",K214,"")</f>
      </c>
      <c r="P214" s="136">
        <v>0.00039</v>
      </c>
      <c r="Q214" s="136">
        <v>0</v>
      </c>
      <c r="R214" s="136">
        <v>0.16599999999993997</v>
      </c>
      <c r="S214" s="132">
        <v>20.119199999992727</v>
      </c>
      <c r="T214" s="137">
        <v>15</v>
      </c>
      <c r="U214" s="138">
        <f>K214*(T214+100)/100</f>
        <v>0</v>
      </c>
      <c r="V214" s="139"/>
    </row>
    <row r="215" spans="1:22" ht="12.75" outlineLevel="2">
      <c r="A215" s="3"/>
      <c r="B215" s="105"/>
      <c r="C215" s="105"/>
      <c r="D215" s="126" t="s">
        <v>7</v>
      </c>
      <c r="E215" s="127">
        <v>4</v>
      </c>
      <c r="F215" s="128" t="s">
        <v>247</v>
      </c>
      <c r="G215" s="129" t="s">
        <v>661</v>
      </c>
      <c r="H215" s="130">
        <v>1</v>
      </c>
      <c r="I215" s="131" t="s">
        <v>71</v>
      </c>
      <c r="J215" s="132"/>
      <c r="K215" s="133">
        <f>H215*J215</f>
        <v>0</v>
      </c>
      <c r="L215" s="134">
        <f>IF(D215="S",K215,"")</f>
      </c>
      <c r="M215" s="135">
        <f>IF(OR(D215="P",D215="U"),K215,"")</f>
        <v>0</v>
      </c>
      <c r="N215" s="135">
        <f>IF(D215="H",K215,"")</f>
      </c>
      <c r="O215" s="135">
        <f>IF(D215="V",K215,"")</f>
      </c>
      <c r="P215" s="136">
        <v>6E-05</v>
      </c>
      <c r="Q215" s="136">
        <v>0</v>
      </c>
      <c r="R215" s="136">
        <v>0.10000000000002274</v>
      </c>
      <c r="S215" s="132">
        <v>12.120000000002756</v>
      </c>
      <c r="T215" s="137">
        <v>15</v>
      </c>
      <c r="U215" s="138">
        <f>K215*(T215+100)/100</f>
        <v>0</v>
      </c>
      <c r="V215" s="139"/>
    </row>
    <row r="216" spans="1:22" ht="12.75" outlineLevel="2">
      <c r="A216" s="3"/>
      <c r="B216" s="105"/>
      <c r="C216" s="105"/>
      <c r="D216" s="126" t="s">
        <v>7</v>
      </c>
      <c r="E216" s="127">
        <v>5</v>
      </c>
      <c r="F216" s="128" t="s">
        <v>189</v>
      </c>
      <c r="G216" s="129" t="s">
        <v>430</v>
      </c>
      <c r="H216" s="130">
        <v>1</v>
      </c>
      <c r="I216" s="131" t="s">
        <v>71</v>
      </c>
      <c r="J216" s="132"/>
      <c r="K216" s="133">
        <f>H216*J216</f>
        <v>0</v>
      </c>
      <c r="L216" s="134">
        <f>IF(D216="S",K216,"")</f>
      </c>
      <c r="M216" s="135">
        <f>IF(OR(D216="P",D216="U"),K216,"")</f>
        <v>0</v>
      </c>
      <c r="N216" s="135">
        <f>IF(D216="H",K216,"")</f>
      </c>
      <c r="O216" s="135">
        <f>IF(D216="V",K216,"")</f>
      </c>
      <c r="P216" s="136">
        <v>0</v>
      </c>
      <c r="Q216" s="136">
        <v>0</v>
      </c>
      <c r="R216" s="136">
        <v>0</v>
      </c>
      <c r="S216" s="132">
        <v>0</v>
      </c>
      <c r="T216" s="137">
        <v>15</v>
      </c>
      <c r="U216" s="138">
        <f>K216*(T216+100)/100</f>
        <v>0</v>
      </c>
      <c r="V216" s="139"/>
    </row>
    <row r="217" spans="1:22" ht="12.75" outlineLevel="1">
      <c r="A217" s="3"/>
      <c r="B217" s="106"/>
      <c r="C217" s="75" t="s">
        <v>47</v>
      </c>
      <c r="D217" s="76" t="s">
        <v>6</v>
      </c>
      <c r="E217" s="77"/>
      <c r="F217" s="77" t="s">
        <v>69</v>
      </c>
      <c r="G217" s="78" t="s">
        <v>437</v>
      </c>
      <c r="H217" s="77"/>
      <c r="I217" s="76"/>
      <c r="J217" s="77"/>
      <c r="K217" s="107">
        <f>SUBTOTAL(9,K218:K236)</f>
        <v>0</v>
      </c>
      <c r="L217" s="80">
        <f>SUBTOTAL(9,L218:L236)</f>
        <v>0</v>
      </c>
      <c r="M217" s="80">
        <f>SUBTOTAL(9,M218:M236)</f>
        <v>0</v>
      </c>
      <c r="N217" s="80">
        <f>SUBTOTAL(9,N218:N236)</f>
        <v>0</v>
      </c>
      <c r="O217" s="80">
        <f>SUBTOTAL(9,O218:O236)</f>
        <v>0</v>
      </c>
      <c r="P217" s="81">
        <f>SUMPRODUCT(P218:P236,$H218:$H236)</f>
        <v>0.08789999999999998</v>
      </c>
      <c r="Q217" s="81">
        <f>SUMPRODUCT(Q218:Q236,$H218:$H236)</f>
        <v>0.07673</v>
      </c>
      <c r="R217" s="81">
        <f>SUMPRODUCT(R218:R236,$H218:$H236)</f>
        <v>10.458000000001704</v>
      </c>
      <c r="S217" s="80">
        <f>SUMPRODUCT(S218:S236,$H218:$H236)</f>
        <v>1224.4320000001933</v>
      </c>
      <c r="T217" s="108">
        <f>SUMPRODUCT(T218:T236,$K218:$K236)/100</f>
        <v>0</v>
      </c>
      <c r="U217" s="108">
        <f>K217+T217</f>
        <v>0</v>
      </c>
      <c r="V217" s="105"/>
    </row>
    <row r="218" spans="1:22" ht="12.75" outlineLevel="2">
      <c r="A218" s="3"/>
      <c r="B218" s="116"/>
      <c r="C218" s="117"/>
      <c r="D218" s="118"/>
      <c r="E218" s="119" t="s">
        <v>542</v>
      </c>
      <c r="F218" s="120"/>
      <c r="G218" s="121"/>
      <c r="H218" s="120"/>
      <c r="I218" s="118"/>
      <c r="J218" s="120"/>
      <c r="K218" s="122"/>
      <c r="L218" s="123"/>
      <c r="M218" s="123"/>
      <c r="N218" s="123"/>
      <c r="O218" s="123"/>
      <c r="P218" s="124"/>
      <c r="Q218" s="124"/>
      <c r="R218" s="124"/>
      <c r="S218" s="124"/>
      <c r="T218" s="125"/>
      <c r="U218" s="125"/>
      <c r="V218" s="105"/>
    </row>
    <row r="219" spans="1:22" ht="12.75" outlineLevel="2">
      <c r="A219" s="3"/>
      <c r="B219" s="105"/>
      <c r="C219" s="105"/>
      <c r="D219" s="126" t="s">
        <v>7</v>
      </c>
      <c r="E219" s="127">
        <v>1</v>
      </c>
      <c r="F219" s="128" t="s">
        <v>252</v>
      </c>
      <c r="G219" s="129" t="s">
        <v>574</v>
      </c>
      <c r="H219" s="130">
        <v>1</v>
      </c>
      <c r="I219" s="131" t="s">
        <v>124</v>
      </c>
      <c r="J219" s="132"/>
      <c r="K219" s="133">
        <f aca="true" t="shared" si="32" ref="K219:K236">H219*J219</f>
        <v>0</v>
      </c>
      <c r="L219" s="134">
        <f aca="true" t="shared" si="33" ref="L219:L236">IF(D219="S",K219,"")</f>
      </c>
      <c r="M219" s="135">
        <f aca="true" t="shared" si="34" ref="M219:M236">IF(OR(D219="P",D219="U"),K219,"")</f>
        <v>0</v>
      </c>
      <c r="N219" s="135">
        <f aca="true" t="shared" si="35" ref="N219:N236">IF(D219="H",K219,"")</f>
      </c>
      <c r="O219" s="135">
        <f aca="true" t="shared" si="36" ref="O219:O236">IF(D219="V",K219,"")</f>
      </c>
      <c r="P219" s="136">
        <v>0</v>
      </c>
      <c r="Q219" s="136">
        <v>0.01946</v>
      </c>
      <c r="R219" s="136">
        <v>0.36200000000008004</v>
      </c>
      <c r="S219" s="132">
        <v>34.896800000007715</v>
      </c>
      <c r="T219" s="137">
        <v>15</v>
      </c>
      <c r="U219" s="138">
        <f aca="true" t="shared" si="37" ref="U219:U236">K219*(T219+100)/100</f>
        <v>0</v>
      </c>
      <c r="V219" s="139"/>
    </row>
    <row r="220" spans="1:22" ht="12.75" outlineLevel="2">
      <c r="A220" s="3"/>
      <c r="B220" s="105"/>
      <c r="C220" s="105"/>
      <c r="D220" s="126" t="s">
        <v>7</v>
      </c>
      <c r="E220" s="127">
        <v>2</v>
      </c>
      <c r="F220" s="128" t="s">
        <v>252</v>
      </c>
      <c r="G220" s="129" t="s">
        <v>574</v>
      </c>
      <c r="H220" s="130">
        <v>1</v>
      </c>
      <c r="I220" s="131" t="s">
        <v>71</v>
      </c>
      <c r="J220" s="132"/>
      <c r="K220" s="133">
        <f t="shared" si="32"/>
        <v>0</v>
      </c>
      <c r="L220" s="134">
        <f t="shared" si="33"/>
      </c>
      <c r="M220" s="135">
        <f t="shared" si="34"/>
        <v>0</v>
      </c>
      <c r="N220" s="135">
        <f t="shared" si="35"/>
      </c>
      <c r="O220" s="135">
        <f t="shared" si="36"/>
      </c>
      <c r="P220" s="136">
        <v>0</v>
      </c>
      <c r="Q220" s="136">
        <v>0.01946</v>
      </c>
      <c r="R220" s="136">
        <v>0.36200000000008004</v>
      </c>
      <c r="S220" s="132">
        <v>34.896800000007715</v>
      </c>
      <c r="T220" s="137">
        <v>15</v>
      </c>
      <c r="U220" s="138">
        <f t="shared" si="37"/>
        <v>0</v>
      </c>
      <c r="V220" s="139"/>
    </row>
    <row r="221" spans="1:22" ht="12.75" outlineLevel="2">
      <c r="A221" s="3"/>
      <c r="B221" s="105"/>
      <c r="C221" s="105"/>
      <c r="D221" s="126" t="s">
        <v>7</v>
      </c>
      <c r="E221" s="127">
        <v>3</v>
      </c>
      <c r="F221" s="128" t="s">
        <v>250</v>
      </c>
      <c r="G221" s="129" t="s">
        <v>556</v>
      </c>
      <c r="H221" s="130">
        <v>1</v>
      </c>
      <c r="I221" s="131" t="s">
        <v>124</v>
      </c>
      <c r="J221" s="132"/>
      <c r="K221" s="133">
        <f t="shared" si="32"/>
        <v>0</v>
      </c>
      <c r="L221" s="134">
        <f t="shared" si="33"/>
      </c>
      <c r="M221" s="135">
        <f t="shared" si="34"/>
        <v>0</v>
      </c>
      <c r="N221" s="135">
        <f t="shared" si="35"/>
      </c>
      <c r="O221" s="135">
        <f t="shared" si="36"/>
      </c>
      <c r="P221" s="136">
        <v>0</v>
      </c>
      <c r="Q221" s="136">
        <v>0.0342</v>
      </c>
      <c r="R221" s="136">
        <v>0.4650000000001455</v>
      </c>
      <c r="S221" s="132">
        <v>44.826000000014034</v>
      </c>
      <c r="T221" s="137">
        <v>15</v>
      </c>
      <c r="U221" s="138">
        <f t="shared" si="37"/>
        <v>0</v>
      </c>
      <c r="V221" s="139"/>
    </row>
    <row r="222" spans="1:22" ht="12.75" outlineLevel="2">
      <c r="A222" s="3"/>
      <c r="B222" s="105"/>
      <c r="C222" s="105"/>
      <c r="D222" s="126" t="s">
        <v>7</v>
      </c>
      <c r="E222" s="127">
        <v>4</v>
      </c>
      <c r="F222" s="128" t="s">
        <v>260</v>
      </c>
      <c r="G222" s="129" t="s">
        <v>569</v>
      </c>
      <c r="H222" s="130">
        <v>1</v>
      </c>
      <c r="I222" s="131" t="s">
        <v>71</v>
      </c>
      <c r="J222" s="132"/>
      <c r="K222" s="133">
        <f t="shared" si="32"/>
        <v>0</v>
      </c>
      <c r="L222" s="134">
        <f t="shared" si="33"/>
      </c>
      <c r="M222" s="135">
        <f t="shared" si="34"/>
        <v>0</v>
      </c>
      <c r="N222" s="135">
        <f t="shared" si="35"/>
      </c>
      <c r="O222" s="135">
        <f t="shared" si="36"/>
      </c>
      <c r="P222" s="136">
        <v>0</v>
      </c>
      <c r="Q222" s="136">
        <v>0.00049</v>
      </c>
      <c r="R222" s="136">
        <v>0.11400000000003274</v>
      </c>
      <c r="S222" s="132">
        <v>10.989600000003158</v>
      </c>
      <c r="T222" s="137">
        <v>15</v>
      </c>
      <c r="U222" s="138">
        <f t="shared" si="37"/>
        <v>0</v>
      </c>
      <c r="V222" s="139"/>
    </row>
    <row r="223" spans="1:22" ht="12.75" outlineLevel="2">
      <c r="A223" s="3"/>
      <c r="B223" s="105"/>
      <c r="C223" s="105"/>
      <c r="D223" s="126" t="s">
        <v>7</v>
      </c>
      <c r="E223" s="127">
        <v>5</v>
      </c>
      <c r="F223" s="128" t="s">
        <v>262</v>
      </c>
      <c r="G223" s="129" t="s">
        <v>564</v>
      </c>
      <c r="H223" s="130">
        <v>2</v>
      </c>
      <c r="I223" s="131" t="s">
        <v>124</v>
      </c>
      <c r="J223" s="132"/>
      <c r="K223" s="133">
        <f t="shared" si="32"/>
        <v>0</v>
      </c>
      <c r="L223" s="134">
        <f t="shared" si="33"/>
      </c>
      <c r="M223" s="135">
        <f t="shared" si="34"/>
        <v>0</v>
      </c>
      <c r="N223" s="135">
        <f t="shared" si="35"/>
      </c>
      <c r="O223" s="135">
        <f t="shared" si="36"/>
      </c>
      <c r="P223" s="136">
        <v>0</v>
      </c>
      <c r="Q223" s="136">
        <v>0.00156</v>
      </c>
      <c r="R223" s="136">
        <v>0.21700000000009823</v>
      </c>
      <c r="S223" s="132">
        <v>20.91880000000947</v>
      </c>
      <c r="T223" s="137">
        <v>15</v>
      </c>
      <c r="U223" s="138">
        <f t="shared" si="37"/>
        <v>0</v>
      </c>
      <c r="V223" s="139"/>
    </row>
    <row r="224" spans="1:22" ht="12.75" outlineLevel="2">
      <c r="A224" s="3"/>
      <c r="B224" s="105"/>
      <c r="C224" s="105"/>
      <c r="D224" s="126" t="s">
        <v>7</v>
      </c>
      <c r="E224" s="127">
        <v>6</v>
      </c>
      <c r="F224" s="128" t="s">
        <v>251</v>
      </c>
      <c r="G224" s="129" t="s">
        <v>555</v>
      </c>
      <c r="H224" s="130">
        <v>1</v>
      </c>
      <c r="I224" s="131" t="s">
        <v>124</v>
      </c>
      <c r="J224" s="132"/>
      <c r="K224" s="133">
        <f t="shared" si="32"/>
        <v>0</v>
      </c>
      <c r="L224" s="134">
        <f t="shared" si="33"/>
      </c>
      <c r="M224" s="135">
        <f t="shared" si="34"/>
        <v>0</v>
      </c>
      <c r="N224" s="135">
        <f t="shared" si="35"/>
      </c>
      <c r="O224" s="135">
        <f t="shared" si="36"/>
      </c>
      <c r="P224" s="136">
        <v>0.02651</v>
      </c>
      <c r="Q224" s="136">
        <v>0</v>
      </c>
      <c r="R224" s="136">
        <v>1.3999999999996362</v>
      </c>
      <c r="S224" s="132">
        <v>169.67999999995592</v>
      </c>
      <c r="T224" s="137">
        <v>15</v>
      </c>
      <c r="U224" s="138">
        <f t="shared" si="37"/>
        <v>0</v>
      </c>
      <c r="V224" s="139"/>
    </row>
    <row r="225" spans="1:22" ht="25.5" outlineLevel="2">
      <c r="A225" s="3"/>
      <c r="B225" s="105"/>
      <c r="C225" s="105"/>
      <c r="D225" s="126" t="s">
        <v>7</v>
      </c>
      <c r="E225" s="127">
        <v>7</v>
      </c>
      <c r="F225" s="128" t="s">
        <v>256</v>
      </c>
      <c r="G225" s="129" t="s">
        <v>709</v>
      </c>
      <c r="H225" s="130">
        <v>1</v>
      </c>
      <c r="I225" s="131" t="s">
        <v>124</v>
      </c>
      <c r="J225" s="132"/>
      <c r="K225" s="133">
        <f t="shared" si="32"/>
        <v>0</v>
      </c>
      <c r="L225" s="134">
        <f t="shared" si="33"/>
      </c>
      <c r="M225" s="135">
        <f t="shared" si="34"/>
        <v>0</v>
      </c>
      <c r="N225" s="135">
        <f t="shared" si="35"/>
      </c>
      <c r="O225" s="135">
        <f t="shared" si="36"/>
      </c>
      <c r="P225" s="136">
        <v>0.00242</v>
      </c>
      <c r="Q225" s="136">
        <v>0</v>
      </c>
      <c r="R225" s="136">
        <v>0.32999999999992724</v>
      </c>
      <c r="S225" s="132">
        <v>39.995999999991184</v>
      </c>
      <c r="T225" s="137">
        <v>15</v>
      </c>
      <c r="U225" s="138">
        <f t="shared" si="37"/>
        <v>0</v>
      </c>
      <c r="V225" s="139"/>
    </row>
    <row r="226" spans="1:22" ht="25.5" outlineLevel="2">
      <c r="A226" s="3"/>
      <c r="B226" s="105"/>
      <c r="C226" s="105"/>
      <c r="D226" s="126" t="s">
        <v>7</v>
      </c>
      <c r="E226" s="127">
        <v>8</v>
      </c>
      <c r="F226" s="128" t="s">
        <v>253</v>
      </c>
      <c r="G226" s="129" t="s">
        <v>723</v>
      </c>
      <c r="H226" s="130">
        <v>1</v>
      </c>
      <c r="I226" s="131" t="s">
        <v>124</v>
      </c>
      <c r="J226" s="132"/>
      <c r="K226" s="133">
        <f t="shared" si="32"/>
        <v>0</v>
      </c>
      <c r="L226" s="134">
        <f t="shared" si="33"/>
      </c>
      <c r="M226" s="135">
        <f t="shared" si="34"/>
        <v>0</v>
      </c>
      <c r="N226" s="135">
        <f t="shared" si="35"/>
      </c>
      <c r="O226" s="135">
        <f t="shared" si="36"/>
      </c>
      <c r="P226" s="136">
        <v>0.02496</v>
      </c>
      <c r="Q226" s="136">
        <v>0</v>
      </c>
      <c r="R226" s="136">
        <v>1.2000000000007276</v>
      </c>
      <c r="S226" s="132">
        <v>145.4400000000882</v>
      </c>
      <c r="T226" s="137">
        <v>15</v>
      </c>
      <c r="U226" s="138">
        <f t="shared" si="37"/>
        <v>0</v>
      </c>
      <c r="V226" s="139"/>
    </row>
    <row r="227" spans="1:22" ht="12.75" outlineLevel="2">
      <c r="A227" s="3"/>
      <c r="B227" s="105"/>
      <c r="C227" s="105"/>
      <c r="D227" s="126" t="s">
        <v>7</v>
      </c>
      <c r="E227" s="127">
        <v>9</v>
      </c>
      <c r="F227" s="128" t="s">
        <v>263</v>
      </c>
      <c r="G227" s="129" t="s">
        <v>549</v>
      </c>
      <c r="H227" s="130">
        <v>1</v>
      </c>
      <c r="I227" s="131" t="s">
        <v>124</v>
      </c>
      <c r="J227" s="132"/>
      <c r="K227" s="133">
        <f t="shared" si="32"/>
        <v>0</v>
      </c>
      <c r="L227" s="134">
        <f t="shared" si="33"/>
      </c>
      <c r="M227" s="135">
        <f t="shared" si="34"/>
        <v>0</v>
      </c>
      <c r="N227" s="135">
        <f t="shared" si="35"/>
      </c>
      <c r="O227" s="135">
        <f t="shared" si="36"/>
      </c>
      <c r="P227" s="136">
        <v>0.00184</v>
      </c>
      <c r="Q227" s="136">
        <v>0</v>
      </c>
      <c r="R227" s="136">
        <v>0.20000000000004547</v>
      </c>
      <c r="S227" s="132">
        <v>24.240000000005512</v>
      </c>
      <c r="T227" s="137">
        <v>15</v>
      </c>
      <c r="U227" s="138">
        <f t="shared" si="37"/>
        <v>0</v>
      </c>
      <c r="V227" s="139"/>
    </row>
    <row r="228" spans="1:22" ht="12.75" outlineLevel="2">
      <c r="A228" s="3"/>
      <c r="B228" s="105"/>
      <c r="C228" s="105"/>
      <c r="D228" s="126" t="s">
        <v>7</v>
      </c>
      <c r="E228" s="127">
        <v>10</v>
      </c>
      <c r="F228" s="128" t="s">
        <v>254</v>
      </c>
      <c r="G228" s="129" t="s">
        <v>605</v>
      </c>
      <c r="H228" s="130">
        <v>1</v>
      </c>
      <c r="I228" s="131" t="s">
        <v>124</v>
      </c>
      <c r="J228" s="132"/>
      <c r="K228" s="133">
        <f t="shared" si="32"/>
        <v>0</v>
      </c>
      <c r="L228" s="134">
        <f t="shared" si="33"/>
      </c>
      <c r="M228" s="135">
        <f t="shared" si="34"/>
        <v>0</v>
      </c>
      <c r="N228" s="135">
        <f t="shared" si="35"/>
      </c>
      <c r="O228" s="135">
        <f t="shared" si="36"/>
      </c>
      <c r="P228" s="136">
        <v>0.01381</v>
      </c>
      <c r="Q228" s="136">
        <v>0</v>
      </c>
      <c r="R228" s="136">
        <v>2.540000000000873</v>
      </c>
      <c r="S228" s="132">
        <v>307.84800000010586</v>
      </c>
      <c r="T228" s="137">
        <v>15</v>
      </c>
      <c r="U228" s="138">
        <f t="shared" si="37"/>
        <v>0</v>
      </c>
      <c r="V228" s="139"/>
    </row>
    <row r="229" spans="1:22" ht="25.5" outlineLevel="2">
      <c r="A229" s="3"/>
      <c r="B229" s="105"/>
      <c r="C229" s="105"/>
      <c r="D229" s="126" t="s">
        <v>7</v>
      </c>
      <c r="E229" s="127">
        <v>11</v>
      </c>
      <c r="F229" s="128" t="s">
        <v>255</v>
      </c>
      <c r="G229" s="129" t="s">
        <v>740</v>
      </c>
      <c r="H229" s="130">
        <v>1</v>
      </c>
      <c r="I229" s="131" t="s">
        <v>124</v>
      </c>
      <c r="J229" s="132"/>
      <c r="K229" s="133">
        <f t="shared" si="32"/>
        <v>0</v>
      </c>
      <c r="L229" s="134">
        <f t="shared" si="33"/>
      </c>
      <c r="M229" s="135">
        <f t="shared" si="34"/>
        <v>0</v>
      </c>
      <c r="N229" s="135">
        <f t="shared" si="35"/>
      </c>
      <c r="O229" s="135">
        <f t="shared" si="36"/>
      </c>
      <c r="P229" s="136">
        <v>0.01534</v>
      </c>
      <c r="Q229" s="136">
        <v>0</v>
      </c>
      <c r="R229" s="136">
        <v>2.5</v>
      </c>
      <c r="S229" s="132">
        <v>303</v>
      </c>
      <c r="T229" s="137">
        <v>15</v>
      </c>
      <c r="U229" s="138">
        <f t="shared" si="37"/>
        <v>0</v>
      </c>
      <c r="V229" s="139"/>
    </row>
    <row r="230" spans="1:22" ht="12.75" outlineLevel="2">
      <c r="A230" s="3"/>
      <c r="B230" s="105"/>
      <c r="C230" s="105"/>
      <c r="D230" s="126" t="s">
        <v>7</v>
      </c>
      <c r="E230" s="127">
        <v>12</v>
      </c>
      <c r="F230" s="128" t="s">
        <v>264</v>
      </c>
      <c r="G230" s="129" t="s">
        <v>572</v>
      </c>
      <c r="H230" s="130">
        <v>1</v>
      </c>
      <c r="I230" s="131" t="s">
        <v>124</v>
      </c>
      <c r="J230" s="132"/>
      <c r="K230" s="133">
        <f t="shared" si="32"/>
        <v>0</v>
      </c>
      <c r="L230" s="134">
        <f t="shared" si="33"/>
      </c>
      <c r="M230" s="135">
        <f t="shared" si="34"/>
        <v>0</v>
      </c>
      <c r="N230" s="135">
        <f t="shared" si="35"/>
      </c>
      <c r="O230" s="135">
        <f t="shared" si="36"/>
      </c>
      <c r="P230" s="136">
        <v>0.00184</v>
      </c>
      <c r="Q230" s="136">
        <v>0</v>
      </c>
      <c r="R230" s="136">
        <v>0.20000000000004547</v>
      </c>
      <c r="S230" s="132">
        <v>24.240000000005512</v>
      </c>
      <c r="T230" s="137">
        <v>15</v>
      </c>
      <c r="U230" s="138">
        <f t="shared" si="37"/>
        <v>0</v>
      </c>
      <c r="V230" s="139"/>
    </row>
    <row r="231" spans="1:22" ht="12.75" outlineLevel="2">
      <c r="A231" s="3"/>
      <c r="B231" s="105"/>
      <c r="C231" s="105"/>
      <c r="D231" s="126" t="s">
        <v>7</v>
      </c>
      <c r="E231" s="127">
        <v>13</v>
      </c>
      <c r="F231" s="128" t="s">
        <v>265</v>
      </c>
      <c r="G231" s="129" t="s">
        <v>485</v>
      </c>
      <c r="H231" s="130">
        <v>1</v>
      </c>
      <c r="I231" s="131" t="s">
        <v>71</v>
      </c>
      <c r="J231" s="132"/>
      <c r="K231" s="133">
        <f t="shared" si="32"/>
        <v>0</v>
      </c>
      <c r="L231" s="134">
        <f t="shared" si="33"/>
      </c>
      <c r="M231" s="135">
        <f t="shared" si="34"/>
        <v>0</v>
      </c>
      <c r="N231" s="135">
        <f t="shared" si="35"/>
      </c>
      <c r="O231" s="135">
        <f t="shared" si="36"/>
      </c>
      <c r="P231" s="136">
        <v>0.00016</v>
      </c>
      <c r="Q231" s="136">
        <v>0</v>
      </c>
      <c r="R231" s="136">
        <v>0.020999999999986585</v>
      </c>
      <c r="S231" s="132">
        <v>2.545199999998374</v>
      </c>
      <c r="T231" s="137">
        <v>15</v>
      </c>
      <c r="U231" s="138">
        <f t="shared" si="37"/>
        <v>0</v>
      </c>
      <c r="V231" s="139"/>
    </row>
    <row r="232" spans="1:22" ht="12.75" outlineLevel="2">
      <c r="A232" s="3"/>
      <c r="B232" s="105"/>
      <c r="C232" s="105"/>
      <c r="D232" s="126" t="s">
        <v>7</v>
      </c>
      <c r="E232" s="127">
        <v>14</v>
      </c>
      <c r="F232" s="128" t="s">
        <v>261</v>
      </c>
      <c r="G232" s="129" t="s">
        <v>509</v>
      </c>
      <c r="H232" s="130">
        <v>5</v>
      </c>
      <c r="I232" s="131" t="s">
        <v>71</v>
      </c>
      <c r="J232" s="132"/>
      <c r="K232" s="133">
        <f t="shared" si="32"/>
        <v>0</v>
      </c>
      <c r="L232" s="134">
        <f t="shared" si="33"/>
      </c>
      <c r="M232" s="135">
        <f t="shared" si="34"/>
        <v>0</v>
      </c>
      <c r="N232" s="135">
        <f t="shared" si="35"/>
      </c>
      <c r="O232" s="135">
        <f t="shared" si="36"/>
      </c>
      <c r="P232" s="136">
        <v>0</v>
      </c>
      <c r="Q232" s="136">
        <v>0</v>
      </c>
      <c r="R232" s="136">
        <v>0</v>
      </c>
      <c r="S232" s="132">
        <v>0</v>
      </c>
      <c r="T232" s="137">
        <v>15</v>
      </c>
      <c r="U232" s="138">
        <f t="shared" si="37"/>
        <v>0</v>
      </c>
      <c r="V232" s="139"/>
    </row>
    <row r="233" spans="1:22" ht="12.75" outlineLevel="2">
      <c r="A233" s="3"/>
      <c r="B233" s="105"/>
      <c r="C233" s="105"/>
      <c r="D233" s="126" t="s">
        <v>7</v>
      </c>
      <c r="E233" s="127">
        <v>15</v>
      </c>
      <c r="F233" s="128" t="s">
        <v>404</v>
      </c>
      <c r="G233" s="129" t="s">
        <v>554</v>
      </c>
      <c r="H233" s="130">
        <v>1</v>
      </c>
      <c r="I233" s="131" t="s">
        <v>71</v>
      </c>
      <c r="J233" s="132"/>
      <c r="K233" s="133">
        <f t="shared" si="32"/>
        <v>0</v>
      </c>
      <c r="L233" s="134">
        <f t="shared" si="33"/>
      </c>
      <c r="M233" s="135">
        <f t="shared" si="34"/>
        <v>0</v>
      </c>
      <c r="N233" s="135">
        <f t="shared" si="35"/>
      </c>
      <c r="O233" s="135">
        <f t="shared" si="36"/>
      </c>
      <c r="P233" s="136">
        <v>0</v>
      </c>
      <c r="Q233" s="136">
        <v>0</v>
      </c>
      <c r="R233" s="136">
        <v>0</v>
      </c>
      <c r="S233" s="132">
        <v>0</v>
      </c>
      <c r="T233" s="137">
        <v>15</v>
      </c>
      <c r="U233" s="138">
        <f t="shared" si="37"/>
        <v>0</v>
      </c>
      <c r="V233" s="139"/>
    </row>
    <row r="234" spans="1:22" ht="12.75" outlineLevel="2">
      <c r="A234" s="3"/>
      <c r="B234" s="105"/>
      <c r="C234" s="105"/>
      <c r="D234" s="126" t="s">
        <v>7</v>
      </c>
      <c r="E234" s="127">
        <v>16</v>
      </c>
      <c r="F234" s="128" t="s">
        <v>403</v>
      </c>
      <c r="G234" s="129" t="s">
        <v>534</v>
      </c>
      <c r="H234" s="130">
        <v>1</v>
      </c>
      <c r="I234" s="131" t="s">
        <v>71</v>
      </c>
      <c r="J234" s="132"/>
      <c r="K234" s="133">
        <f t="shared" si="32"/>
        <v>0</v>
      </c>
      <c r="L234" s="134">
        <f t="shared" si="33"/>
      </c>
      <c r="M234" s="135">
        <f t="shared" si="34"/>
        <v>0</v>
      </c>
      <c r="N234" s="135">
        <f t="shared" si="35"/>
      </c>
      <c r="O234" s="135">
        <f t="shared" si="36"/>
      </c>
      <c r="P234" s="136">
        <v>0</v>
      </c>
      <c r="Q234" s="136">
        <v>0</v>
      </c>
      <c r="R234" s="136">
        <v>0</v>
      </c>
      <c r="S234" s="132">
        <v>0</v>
      </c>
      <c r="T234" s="137">
        <v>15</v>
      </c>
      <c r="U234" s="138">
        <f t="shared" si="37"/>
        <v>0</v>
      </c>
      <c r="V234" s="139"/>
    </row>
    <row r="235" spans="1:22" ht="12.75" outlineLevel="2">
      <c r="A235" s="3"/>
      <c r="B235" s="105"/>
      <c r="C235" s="105"/>
      <c r="D235" s="126" t="s">
        <v>7</v>
      </c>
      <c r="E235" s="127">
        <v>17</v>
      </c>
      <c r="F235" s="128" t="s">
        <v>257</v>
      </c>
      <c r="G235" s="129" t="s">
        <v>681</v>
      </c>
      <c r="H235" s="130">
        <v>1</v>
      </c>
      <c r="I235" s="131" t="s">
        <v>124</v>
      </c>
      <c r="J235" s="132"/>
      <c r="K235" s="133">
        <f t="shared" si="32"/>
        <v>0</v>
      </c>
      <c r="L235" s="134">
        <f t="shared" si="33"/>
      </c>
      <c r="M235" s="135">
        <f t="shared" si="34"/>
        <v>0</v>
      </c>
      <c r="N235" s="135">
        <f t="shared" si="35"/>
      </c>
      <c r="O235" s="135">
        <f t="shared" si="36"/>
      </c>
      <c r="P235" s="136">
        <v>0.00102</v>
      </c>
      <c r="Q235" s="136">
        <v>0</v>
      </c>
      <c r="R235" s="136">
        <v>0.32999999999992724</v>
      </c>
      <c r="S235" s="132">
        <v>39.995999999991184</v>
      </c>
      <c r="T235" s="137">
        <v>15</v>
      </c>
      <c r="U235" s="138">
        <f t="shared" si="37"/>
        <v>0</v>
      </c>
      <c r="V235" s="139"/>
    </row>
    <row r="236" spans="1:22" ht="12.75" outlineLevel="2">
      <c r="A236" s="3"/>
      <c r="B236" s="105"/>
      <c r="C236" s="105"/>
      <c r="D236" s="126" t="s">
        <v>9</v>
      </c>
      <c r="E236" s="127">
        <v>18</v>
      </c>
      <c r="F236" s="128" t="s">
        <v>371</v>
      </c>
      <c r="G236" s="129" t="s">
        <v>649</v>
      </c>
      <c r="H236" s="130"/>
      <c r="I236" s="131" t="s">
        <v>0</v>
      </c>
      <c r="J236" s="132"/>
      <c r="K236" s="133">
        <f t="shared" si="32"/>
        <v>0</v>
      </c>
      <c r="L236" s="134">
        <f t="shared" si="33"/>
      </c>
      <c r="M236" s="135">
        <f t="shared" si="34"/>
        <v>0</v>
      </c>
      <c r="N236" s="135">
        <f t="shared" si="35"/>
      </c>
      <c r="O236" s="135">
        <f t="shared" si="36"/>
      </c>
      <c r="P236" s="136">
        <v>0</v>
      </c>
      <c r="Q236" s="136">
        <v>0</v>
      </c>
      <c r="R236" s="136">
        <v>0</v>
      </c>
      <c r="S236" s="132">
        <v>0</v>
      </c>
      <c r="T236" s="137">
        <v>15</v>
      </c>
      <c r="U236" s="138">
        <f t="shared" si="37"/>
        <v>0</v>
      </c>
      <c r="V236" s="139"/>
    </row>
    <row r="237" spans="1:22" ht="12.75" outlineLevel="1">
      <c r="A237" s="3"/>
      <c r="B237" s="106"/>
      <c r="C237" s="75" t="s">
        <v>48</v>
      </c>
      <c r="D237" s="76" t="s">
        <v>6</v>
      </c>
      <c r="E237" s="77"/>
      <c r="F237" s="77" t="s">
        <v>69</v>
      </c>
      <c r="G237" s="78" t="s">
        <v>146</v>
      </c>
      <c r="H237" s="77"/>
      <c r="I237" s="76"/>
      <c r="J237" s="77"/>
      <c r="K237" s="107">
        <f>SUBTOTAL(9,K238:K249)</f>
        <v>0</v>
      </c>
      <c r="L237" s="80">
        <f>SUBTOTAL(9,L238:L249)</f>
        <v>0</v>
      </c>
      <c r="M237" s="80">
        <f>SUBTOTAL(9,M238:M249)</f>
        <v>0</v>
      </c>
      <c r="N237" s="80">
        <f>SUBTOTAL(9,N238:N249)</f>
        <v>0</v>
      </c>
      <c r="O237" s="80">
        <f>SUBTOTAL(9,O238:O249)</f>
        <v>0</v>
      </c>
      <c r="P237" s="81">
        <f>SUMPRODUCT(P238:P249,$H238:$H249)</f>
        <v>0.7043943700000004</v>
      </c>
      <c r="Q237" s="81">
        <f>SUMPRODUCT(Q238:Q249,$H238:$H249)</f>
        <v>0.4665</v>
      </c>
      <c r="R237" s="81">
        <f>SUMPRODUCT(R238:R249,$H238:$H249)</f>
        <v>11.230000000002292</v>
      </c>
      <c r="S237" s="80">
        <f>SUMPRODUCT(S238:S249,$H238:$H249)</f>
        <v>1417.228200000287</v>
      </c>
      <c r="T237" s="108">
        <f>SUMPRODUCT(T238:T249,$K238:$K249)/100</f>
        <v>0</v>
      </c>
      <c r="U237" s="108">
        <f>K237+T237</f>
        <v>0</v>
      </c>
      <c r="V237" s="105"/>
    </row>
    <row r="238" spans="1:22" ht="12.75" outlineLevel="2">
      <c r="A238" s="3"/>
      <c r="B238" s="116"/>
      <c r="C238" s="117"/>
      <c r="D238" s="118"/>
      <c r="E238" s="119" t="s">
        <v>542</v>
      </c>
      <c r="F238" s="120"/>
      <c r="G238" s="121"/>
      <c r="H238" s="120"/>
      <c r="I238" s="118"/>
      <c r="J238" s="120"/>
      <c r="K238" s="122"/>
      <c r="L238" s="123"/>
      <c r="M238" s="123"/>
      <c r="N238" s="123"/>
      <c r="O238" s="123"/>
      <c r="P238" s="124"/>
      <c r="Q238" s="124"/>
      <c r="R238" s="124"/>
      <c r="S238" s="124"/>
      <c r="T238" s="125"/>
      <c r="U238" s="125"/>
      <c r="V238" s="105"/>
    </row>
    <row r="239" spans="1:22" ht="25.5" outlineLevel="2">
      <c r="A239" s="3"/>
      <c r="B239" s="105"/>
      <c r="C239" s="105"/>
      <c r="D239" s="126" t="s">
        <v>7</v>
      </c>
      <c r="E239" s="127">
        <v>1</v>
      </c>
      <c r="F239" s="128" t="s">
        <v>266</v>
      </c>
      <c r="G239" s="129" t="s">
        <v>680</v>
      </c>
      <c r="H239" s="130">
        <v>2</v>
      </c>
      <c r="I239" s="131" t="s">
        <v>71</v>
      </c>
      <c r="J239" s="132"/>
      <c r="K239" s="133">
        <f aca="true" t="shared" si="38" ref="K239:K249">H239*J239</f>
        <v>0</v>
      </c>
      <c r="L239" s="134">
        <f aca="true" t="shared" si="39" ref="L239:L249">IF(D239="S",K239,"")</f>
      </c>
      <c r="M239" s="135">
        <f aca="true" t="shared" si="40" ref="M239:M249">IF(OR(D239="P",D239="U"),K239,"")</f>
        <v>0</v>
      </c>
      <c r="N239" s="135">
        <f aca="true" t="shared" si="41" ref="N239:N249">IF(D239="H",K239,"")</f>
      </c>
      <c r="O239" s="135">
        <f aca="true" t="shared" si="42" ref="O239:O249">IF(D239="V",K239,"")</f>
      </c>
      <c r="P239" s="136">
        <v>0.0001725600000000412</v>
      </c>
      <c r="Q239" s="136">
        <v>0.22625</v>
      </c>
      <c r="R239" s="136">
        <v>1.5450000000000728</v>
      </c>
      <c r="S239" s="132">
        <v>187.25400000000883</v>
      </c>
      <c r="T239" s="137">
        <v>15</v>
      </c>
      <c r="U239" s="138">
        <f aca="true" t="shared" si="43" ref="U239:U249">K239*(T239+100)/100</f>
        <v>0</v>
      </c>
      <c r="V239" s="139"/>
    </row>
    <row r="240" spans="1:22" ht="12.75" outlineLevel="2">
      <c r="A240" s="3"/>
      <c r="B240" s="105"/>
      <c r="C240" s="105"/>
      <c r="D240" s="126" t="s">
        <v>7</v>
      </c>
      <c r="E240" s="127">
        <v>2</v>
      </c>
      <c r="F240" s="128" t="s">
        <v>258</v>
      </c>
      <c r="G240" s="129" t="s">
        <v>629</v>
      </c>
      <c r="H240" s="130">
        <v>1</v>
      </c>
      <c r="I240" s="131" t="s">
        <v>124</v>
      </c>
      <c r="J240" s="132"/>
      <c r="K240" s="133">
        <f t="shared" si="38"/>
        <v>0</v>
      </c>
      <c r="L240" s="134">
        <f t="shared" si="39"/>
      </c>
      <c r="M240" s="135">
        <f t="shared" si="40"/>
        <v>0</v>
      </c>
      <c r="N240" s="135">
        <f t="shared" si="41"/>
      </c>
      <c r="O240" s="135">
        <f t="shared" si="42"/>
      </c>
      <c r="P240" s="136">
        <v>0</v>
      </c>
      <c r="Q240" s="136">
        <v>0.014</v>
      </c>
      <c r="R240" s="136">
        <v>0.3000000000001819</v>
      </c>
      <c r="S240" s="132">
        <v>28.920000000017538</v>
      </c>
      <c r="T240" s="137">
        <v>15</v>
      </c>
      <c r="U240" s="138">
        <f t="shared" si="43"/>
        <v>0</v>
      </c>
      <c r="V240" s="139"/>
    </row>
    <row r="241" spans="1:22" ht="12.75" outlineLevel="2">
      <c r="A241" s="3"/>
      <c r="B241" s="105"/>
      <c r="C241" s="105"/>
      <c r="D241" s="126" t="s">
        <v>7</v>
      </c>
      <c r="E241" s="127">
        <v>3</v>
      </c>
      <c r="F241" s="128" t="s">
        <v>405</v>
      </c>
      <c r="G241" s="129" t="s">
        <v>537</v>
      </c>
      <c r="H241" s="130">
        <v>2</v>
      </c>
      <c r="I241" s="131" t="s">
        <v>11</v>
      </c>
      <c r="J241" s="132"/>
      <c r="K241" s="133">
        <f t="shared" si="38"/>
        <v>0</v>
      </c>
      <c r="L241" s="134">
        <f t="shared" si="39"/>
      </c>
      <c r="M241" s="135">
        <f t="shared" si="40"/>
        <v>0</v>
      </c>
      <c r="N241" s="135">
        <f t="shared" si="41"/>
      </c>
      <c r="O241" s="135">
        <f t="shared" si="42"/>
      </c>
      <c r="P241" s="136">
        <v>0</v>
      </c>
      <c r="Q241" s="136">
        <v>0</v>
      </c>
      <c r="R241" s="136">
        <v>0</v>
      </c>
      <c r="S241" s="132">
        <v>0</v>
      </c>
      <c r="T241" s="137">
        <v>15</v>
      </c>
      <c r="U241" s="138">
        <f t="shared" si="43"/>
        <v>0</v>
      </c>
      <c r="V241" s="139"/>
    </row>
    <row r="242" spans="1:22" ht="25.5" outlineLevel="2">
      <c r="A242" s="3"/>
      <c r="B242" s="105"/>
      <c r="C242" s="105"/>
      <c r="D242" s="126" t="s">
        <v>7</v>
      </c>
      <c r="E242" s="127">
        <v>4</v>
      </c>
      <c r="F242" s="128" t="s">
        <v>267</v>
      </c>
      <c r="G242" s="129" t="s">
        <v>724</v>
      </c>
      <c r="H242" s="130">
        <v>1</v>
      </c>
      <c r="I242" s="131" t="s">
        <v>124</v>
      </c>
      <c r="J242" s="132"/>
      <c r="K242" s="133">
        <f t="shared" si="38"/>
        <v>0</v>
      </c>
      <c r="L242" s="134">
        <f t="shared" si="39"/>
      </c>
      <c r="M242" s="135">
        <f t="shared" si="40"/>
        <v>0</v>
      </c>
      <c r="N242" s="135">
        <f t="shared" si="41"/>
      </c>
      <c r="O242" s="135">
        <f t="shared" si="42"/>
      </c>
      <c r="P242" s="136">
        <v>0.057554250000000244</v>
      </c>
      <c r="Q242" s="136">
        <v>0</v>
      </c>
      <c r="R242" s="136">
        <v>7.071000000001732</v>
      </c>
      <c r="S242" s="132">
        <v>920.5974000002236</v>
      </c>
      <c r="T242" s="137">
        <v>15</v>
      </c>
      <c r="U242" s="138">
        <f t="shared" si="43"/>
        <v>0</v>
      </c>
      <c r="V242" s="139"/>
    </row>
    <row r="243" spans="1:22" ht="25.5" outlineLevel="2">
      <c r="A243" s="3"/>
      <c r="B243" s="105"/>
      <c r="C243" s="105"/>
      <c r="D243" s="126" t="s">
        <v>7</v>
      </c>
      <c r="E243" s="127">
        <v>5</v>
      </c>
      <c r="F243" s="128" t="s">
        <v>271</v>
      </c>
      <c r="G243" s="129" t="s">
        <v>738</v>
      </c>
      <c r="H243" s="130">
        <v>1</v>
      </c>
      <c r="I243" s="131" t="s">
        <v>124</v>
      </c>
      <c r="J243" s="132"/>
      <c r="K243" s="133">
        <f t="shared" si="38"/>
        <v>0</v>
      </c>
      <c r="L243" s="134">
        <f t="shared" si="39"/>
      </c>
      <c r="M243" s="135">
        <f t="shared" si="40"/>
        <v>0</v>
      </c>
      <c r="N243" s="135">
        <f t="shared" si="41"/>
      </c>
      <c r="O243" s="135">
        <f t="shared" si="42"/>
      </c>
      <c r="P243" s="136">
        <v>0.000785</v>
      </c>
      <c r="Q243" s="136">
        <v>0</v>
      </c>
      <c r="R243" s="136">
        <v>0.7690000000002328</v>
      </c>
      <c r="S243" s="132">
        <v>93.20280000002822</v>
      </c>
      <c r="T243" s="137">
        <v>15</v>
      </c>
      <c r="U243" s="138">
        <f t="shared" si="43"/>
        <v>0</v>
      </c>
      <c r="V243" s="139"/>
    </row>
    <row r="244" spans="1:22" ht="12.75" outlineLevel="2">
      <c r="A244" s="3"/>
      <c r="B244" s="105"/>
      <c r="C244" s="105"/>
      <c r="D244" s="126" t="s">
        <v>7</v>
      </c>
      <c r="E244" s="127">
        <v>6</v>
      </c>
      <c r="F244" s="128" t="s">
        <v>270</v>
      </c>
      <c r="G244" s="129" t="s">
        <v>673</v>
      </c>
      <c r="H244" s="130">
        <v>1</v>
      </c>
      <c r="I244" s="131" t="s">
        <v>124</v>
      </c>
      <c r="J244" s="132"/>
      <c r="K244" s="133">
        <f t="shared" si="38"/>
        <v>0</v>
      </c>
      <c r="L244" s="134">
        <f t="shared" si="39"/>
      </c>
      <c r="M244" s="135">
        <f t="shared" si="40"/>
        <v>0</v>
      </c>
      <c r="N244" s="135">
        <f t="shared" si="41"/>
      </c>
      <c r="O244" s="135">
        <f t="shared" si="42"/>
      </c>
      <c r="P244" s="136">
        <v>0.00078</v>
      </c>
      <c r="Q244" s="136">
        <v>0</v>
      </c>
      <c r="R244" s="136">
        <v>0</v>
      </c>
      <c r="S244" s="132">
        <v>0</v>
      </c>
      <c r="T244" s="137">
        <v>15</v>
      </c>
      <c r="U244" s="138">
        <f t="shared" si="43"/>
        <v>0</v>
      </c>
      <c r="V244" s="139"/>
    </row>
    <row r="245" spans="1:22" ht="12.75" outlineLevel="2">
      <c r="A245" s="3"/>
      <c r="B245" s="105"/>
      <c r="C245" s="105"/>
      <c r="D245" s="126" t="s">
        <v>7</v>
      </c>
      <c r="E245" s="127">
        <v>7</v>
      </c>
      <c r="F245" s="128" t="s">
        <v>268</v>
      </c>
      <c r="G245" s="129" t="s">
        <v>479</v>
      </c>
      <c r="H245" s="130">
        <v>1</v>
      </c>
      <c r="I245" s="131" t="s">
        <v>124</v>
      </c>
      <c r="J245" s="132"/>
      <c r="K245" s="133">
        <f t="shared" si="38"/>
        <v>0</v>
      </c>
      <c r="L245" s="134">
        <f t="shared" si="39"/>
      </c>
      <c r="M245" s="135">
        <f t="shared" si="40"/>
        <v>0</v>
      </c>
      <c r="N245" s="135">
        <f t="shared" si="41"/>
      </c>
      <c r="O245" s="135">
        <f t="shared" si="42"/>
      </c>
      <c r="P245" s="136">
        <v>0</v>
      </c>
      <c r="Q245" s="136">
        <v>0</v>
      </c>
      <c r="R245" s="136">
        <v>0</v>
      </c>
      <c r="S245" s="132">
        <v>0</v>
      </c>
      <c r="T245" s="137">
        <v>15</v>
      </c>
      <c r="U245" s="138">
        <f t="shared" si="43"/>
        <v>0</v>
      </c>
      <c r="V245" s="139"/>
    </row>
    <row r="246" spans="1:22" ht="12.75" outlineLevel="2">
      <c r="A246" s="3"/>
      <c r="B246" s="105"/>
      <c r="C246" s="105"/>
      <c r="D246" s="126" t="s">
        <v>7</v>
      </c>
      <c r="E246" s="127">
        <v>8</v>
      </c>
      <c r="F246" s="128" t="s">
        <v>269</v>
      </c>
      <c r="G246" s="129" t="s">
        <v>501</v>
      </c>
      <c r="H246" s="130">
        <v>1</v>
      </c>
      <c r="I246" s="131" t="s">
        <v>71</v>
      </c>
      <c r="J246" s="132"/>
      <c r="K246" s="133">
        <f t="shared" si="38"/>
        <v>0</v>
      </c>
      <c r="L246" s="134">
        <f t="shared" si="39"/>
      </c>
      <c r="M246" s="135">
        <f t="shared" si="40"/>
        <v>0</v>
      </c>
      <c r="N246" s="135">
        <f t="shared" si="41"/>
      </c>
      <c r="O246" s="135">
        <f t="shared" si="42"/>
      </c>
      <c r="P246" s="136">
        <v>0</v>
      </c>
      <c r="Q246" s="136">
        <v>0</v>
      </c>
      <c r="R246" s="136">
        <v>0</v>
      </c>
      <c r="S246" s="132">
        <v>0</v>
      </c>
      <c r="T246" s="137">
        <v>15</v>
      </c>
      <c r="U246" s="138">
        <f t="shared" si="43"/>
        <v>0</v>
      </c>
      <c r="V246" s="139"/>
    </row>
    <row r="247" spans="1:22" ht="12.75" outlineLevel="2">
      <c r="A247" s="3"/>
      <c r="B247" s="105"/>
      <c r="C247" s="105"/>
      <c r="D247" s="126" t="s">
        <v>7</v>
      </c>
      <c r="E247" s="127">
        <v>9</v>
      </c>
      <c r="F247" s="128" t="s">
        <v>294</v>
      </c>
      <c r="G247" s="129" t="s">
        <v>598</v>
      </c>
      <c r="H247" s="130">
        <v>1</v>
      </c>
      <c r="I247" s="131" t="s">
        <v>71</v>
      </c>
      <c r="J247" s="132"/>
      <c r="K247" s="133">
        <f t="shared" si="38"/>
        <v>0</v>
      </c>
      <c r="L247" s="134">
        <f t="shared" si="39"/>
      </c>
      <c r="M247" s="135">
        <f t="shared" si="40"/>
        <v>0</v>
      </c>
      <c r="N247" s="135">
        <f t="shared" si="41"/>
      </c>
      <c r="O247" s="135">
        <f t="shared" si="42"/>
      </c>
      <c r="P247" s="136">
        <v>0.05863</v>
      </c>
      <c r="Q247" s="136">
        <v>0</v>
      </c>
      <c r="R247" s="136">
        <v>0</v>
      </c>
      <c r="S247" s="132">
        <v>0</v>
      </c>
      <c r="T247" s="137">
        <v>15</v>
      </c>
      <c r="U247" s="138">
        <f t="shared" si="43"/>
        <v>0</v>
      </c>
      <c r="V247" s="139"/>
    </row>
    <row r="248" spans="1:22" ht="25.5" outlineLevel="2">
      <c r="A248" s="3"/>
      <c r="B248" s="105"/>
      <c r="C248" s="105"/>
      <c r="D248" s="126" t="s">
        <v>7</v>
      </c>
      <c r="E248" s="127">
        <v>10</v>
      </c>
      <c r="F248" s="128" t="s">
        <v>406</v>
      </c>
      <c r="G248" s="129" t="s">
        <v>691</v>
      </c>
      <c r="H248" s="130">
        <v>10</v>
      </c>
      <c r="I248" s="131" t="s">
        <v>12</v>
      </c>
      <c r="J248" s="132"/>
      <c r="K248" s="133">
        <f t="shared" si="38"/>
        <v>0</v>
      </c>
      <c r="L248" s="134">
        <f t="shared" si="39"/>
      </c>
      <c r="M248" s="135">
        <f t="shared" si="40"/>
        <v>0</v>
      </c>
      <c r="N248" s="135">
        <f t="shared" si="41"/>
      </c>
      <c r="O248" s="135">
        <f t="shared" si="42"/>
      </c>
      <c r="P248" s="136">
        <v>0.05863000000000001</v>
      </c>
      <c r="Q248" s="136">
        <v>0</v>
      </c>
      <c r="R248" s="136">
        <v>0</v>
      </c>
      <c r="S248" s="132">
        <v>0</v>
      </c>
      <c r="T248" s="137">
        <v>15</v>
      </c>
      <c r="U248" s="138">
        <f t="shared" si="43"/>
        <v>0</v>
      </c>
      <c r="V248" s="139"/>
    </row>
    <row r="249" spans="1:22" ht="12.75" outlineLevel="2">
      <c r="A249" s="3"/>
      <c r="B249" s="105"/>
      <c r="C249" s="105"/>
      <c r="D249" s="126" t="s">
        <v>9</v>
      </c>
      <c r="E249" s="127">
        <v>11</v>
      </c>
      <c r="F249" s="128" t="s">
        <v>373</v>
      </c>
      <c r="G249" s="129" t="s">
        <v>596</v>
      </c>
      <c r="H249" s="130"/>
      <c r="I249" s="131" t="s">
        <v>0</v>
      </c>
      <c r="J249" s="132"/>
      <c r="K249" s="133">
        <f t="shared" si="38"/>
        <v>0</v>
      </c>
      <c r="L249" s="134">
        <f t="shared" si="39"/>
      </c>
      <c r="M249" s="135">
        <f t="shared" si="40"/>
        <v>0</v>
      </c>
      <c r="N249" s="135">
        <f t="shared" si="41"/>
      </c>
      <c r="O249" s="135">
        <f t="shared" si="42"/>
      </c>
      <c r="P249" s="136">
        <v>0</v>
      </c>
      <c r="Q249" s="136">
        <v>0</v>
      </c>
      <c r="R249" s="136">
        <v>0</v>
      </c>
      <c r="S249" s="132">
        <v>0</v>
      </c>
      <c r="T249" s="137">
        <v>15</v>
      </c>
      <c r="U249" s="138">
        <f t="shared" si="43"/>
        <v>0</v>
      </c>
      <c r="V249" s="139"/>
    </row>
    <row r="250" spans="1:22" ht="12.75" outlineLevel="1">
      <c r="A250" s="3"/>
      <c r="B250" s="106"/>
      <c r="C250" s="75" t="s">
        <v>49</v>
      </c>
      <c r="D250" s="76" t="s">
        <v>6</v>
      </c>
      <c r="E250" s="77"/>
      <c r="F250" s="77" t="s">
        <v>64</v>
      </c>
      <c r="G250" s="78" t="s">
        <v>147</v>
      </c>
      <c r="H250" s="77"/>
      <c r="I250" s="76"/>
      <c r="J250" s="77"/>
      <c r="K250" s="107">
        <f>SUBTOTAL(9,K251:K267)</f>
        <v>0</v>
      </c>
      <c r="L250" s="80">
        <f>SUBTOTAL(9,L251:L267)</f>
        <v>0</v>
      </c>
      <c r="M250" s="80">
        <f>SUBTOTAL(9,M251:M267)</f>
        <v>0</v>
      </c>
      <c r="N250" s="80">
        <f>SUBTOTAL(9,N251:N267)</f>
        <v>0</v>
      </c>
      <c r="O250" s="80">
        <f>SUBTOTAL(9,O251:O267)</f>
        <v>0</v>
      </c>
      <c r="P250" s="81">
        <f>SUMPRODUCT(P251:P267,$H251:$H267)</f>
        <v>0.0692949000000013</v>
      </c>
      <c r="Q250" s="81">
        <f>SUMPRODUCT(Q251:Q267,$H251:$H267)</f>
        <v>0.00465</v>
      </c>
      <c r="R250" s="81">
        <f>SUMPRODUCT(R251:R267,$H251:$H267)</f>
        <v>41.803000000008176</v>
      </c>
      <c r="S250" s="80">
        <f>SUMPRODUCT(S251:S267,$H251:$H267)</f>
        <v>4848.619400000964</v>
      </c>
      <c r="T250" s="108">
        <f>SUMPRODUCT(T251:T267,$K251:$K267)/100</f>
        <v>0</v>
      </c>
      <c r="U250" s="108">
        <f>K250+T250</f>
        <v>0</v>
      </c>
      <c r="V250" s="105"/>
    </row>
    <row r="251" spans="1:22" ht="12.75" outlineLevel="2">
      <c r="A251" s="3"/>
      <c r="B251" s="116"/>
      <c r="C251" s="117"/>
      <c r="D251" s="118"/>
      <c r="E251" s="119" t="s">
        <v>542</v>
      </c>
      <c r="F251" s="120"/>
      <c r="G251" s="121"/>
      <c r="H251" s="120"/>
      <c r="I251" s="118"/>
      <c r="J251" s="120"/>
      <c r="K251" s="122"/>
      <c r="L251" s="123"/>
      <c r="M251" s="123"/>
      <c r="N251" s="123"/>
      <c r="O251" s="123"/>
      <c r="P251" s="124"/>
      <c r="Q251" s="124"/>
      <c r="R251" s="124"/>
      <c r="S251" s="124"/>
      <c r="T251" s="125"/>
      <c r="U251" s="125"/>
      <c r="V251" s="105"/>
    </row>
    <row r="252" spans="1:22" ht="12.75" outlineLevel="2">
      <c r="A252" s="3"/>
      <c r="B252" s="105"/>
      <c r="C252" s="105"/>
      <c r="D252" s="126" t="s">
        <v>7</v>
      </c>
      <c r="E252" s="127">
        <v>1</v>
      </c>
      <c r="F252" s="128" t="s">
        <v>275</v>
      </c>
      <c r="G252" s="129" t="s">
        <v>644</v>
      </c>
      <c r="H252" s="130">
        <v>6.5</v>
      </c>
      <c r="I252" s="131" t="s">
        <v>12</v>
      </c>
      <c r="J252" s="132"/>
      <c r="K252" s="133">
        <f>H252*J252</f>
        <v>0</v>
      </c>
      <c r="L252" s="134">
        <f>IF(D252="S",K252,"")</f>
      </c>
      <c r="M252" s="135">
        <f>IF(OR(D252="P",D252="U"),K252,"")</f>
        <v>0</v>
      </c>
      <c r="N252" s="135">
        <f>IF(D252="H",K252,"")</f>
      </c>
      <c r="O252" s="135">
        <f>IF(D252="V",K252,"")</f>
      </c>
      <c r="P252" s="136">
        <v>0.0009100000000000001</v>
      </c>
      <c r="Q252" s="136">
        <v>0</v>
      </c>
      <c r="R252" s="136">
        <v>0.42399999999997817</v>
      </c>
      <c r="S252" s="132">
        <v>49.50399999999682</v>
      </c>
      <c r="T252" s="137">
        <v>15</v>
      </c>
      <c r="U252" s="138">
        <f>K252*(T252+100)/100</f>
        <v>0</v>
      </c>
      <c r="V252" s="139"/>
    </row>
    <row r="253" spans="1:22" ht="12.75" outlineLevel="2">
      <c r="A253" s="3"/>
      <c r="B253" s="105"/>
      <c r="C253" s="105"/>
      <c r="D253" s="126" t="s">
        <v>7</v>
      </c>
      <c r="E253" s="127">
        <v>2</v>
      </c>
      <c r="F253" s="128" t="s">
        <v>274</v>
      </c>
      <c r="G253" s="129" t="s">
        <v>643</v>
      </c>
      <c r="H253" s="130">
        <v>48</v>
      </c>
      <c r="I253" s="131" t="s">
        <v>12</v>
      </c>
      <c r="J253" s="132"/>
      <c r="K253" s="133">
        <f>H253*J253</f>
        <v>0</v>
      </c>
      <c r="L253" s="134">
        <f>IF(D253="S",K253,"")</f>
      </c>
      <c r="M253" s="135">
        <f>IF(OR(D253="P",D253="U"),K253,"")</f>
        <v>0</v>
      </c>
      <c r="N253" s="135">
        <f>IF(D253="H",K253,"")</f>
      </c>
      <c r="O253" s="135">
        <f>IF(D253="V",K253,"")</f>
      </c>
      <c r="P253" s="136">
        <v>0.00077</v>
      </c>
      <c r="Q253" s="136">
        <v>0</v>
      </c>
      <c r="R253" s="136">
        <v>0.41800000000012005</v>
      </c>
      <c r="S253" s="132">
        <v>48.776800000014006</v>
      </c>
      <c r="T253" s="137">
        <v>15</v>
      </c>
      <c r="U253" s="138">
        <f>K253*(T253+100)/100</f>
        <v>0</v>
      </c>
      <c r="V253" s="139"/>
    </row>
    <row r="254" spans="1:22" s="36" customFormat="1" ht="10.5" customHeight="1" outlineLevel="3">
      <c r="A254" s="35"/>
      <c r="B254" s="140"/>
      <c r="C254" s="140"/>
      <c r="D254" s="140"/>
      <c r="E254" s="140"/>
      <c r="F254" s="140"/>
      <c r="G254" s="140" t="s">
        <v>112</v>
      </c>
      <c r="H254" s="141">
        <v>25</v>
      </c>
      <c r="I254" s="142"/>
      <c r="J254" s="140"/>
      <c r="K254" s="140"/>
      <c r="L254" s="143"/>
      <c r="M254" s="143"/>
      <c r="N254" s="143"/>
      <c r="O254" s="143"/>
      <c r="P254" s="143"/>
      <c r="Q254" s="143"/>
      <c r="R254" s="143"/>
      <c r="S254" s="143"/>
      <c r="T254" s="144"/>
      <c r="U254" s="144"/>
      <c r="V254" s="140"/>
    </row>
    <row r="255" spans="1:22" s="36" customFormat="1" ht="10.5" customHeight="1" outlineLevel="3">
      <c r="A255" s="35"/>
      <c r="B255" s="140"/>
      <c r="C255" s="140"/>
      <c r="D255" s="140"/>
      <c r="E255" s="140"/>
      <c r="F255" s="140"/>
      <c r="G255" s="140" t="s">
        <v>37</v>
      </c>
      <c r="H255" s="141">
        <v>4</v>
      </c>
      <c r="I255" s="142"/>
      <c r="J255" s="140"/>
      <c r="K255" s="140"/>
      <c r="L255" s="143"/>
      <c r="M255" s="143"/>
      <c r="N255" s="143"/>
      <c r="O255" s="143"/>
      <c r="P255" s="143"/>
      <c r="Q255" s="143"/>
      <c r="R255" s="143"/>
      <c r="S255" s="143"/>
      <c r="T255" s="144"/>
      <c r="U255" s="144"/>
      <c r="V255" s="140"/>
    </row>
    <row r="256" spans="1:22" s="36" customFormat="1" ht="10.5" customHeight="1" outlineLevel="3">
      <c r="A256" s="35"/>
      <c r="B256" s="140"/>
      <c r="C256" s="140"/>
      <c r="D256" s="140"/>
      <c r="E256" s="140"/>
      <c r="F256" s="140"/>
      <c r="G256" s="140" t="s">
        <v>37</v>
      </c>
      <c r="H256" s="141">
        <v>4</v>
      </c>
      <c r="I256" s="142"/>
      <c r="J256" s="140"/>
      <c r="K256" s="140"/>
      <c r="L256" s="143"/>
      <c r="M256" s="143"/>
      <c r="N256" s="143"/>
      <c r="O256" s="143"/>
      <c r="P256" s="143"/>
      <c r="Q256" s="143"/>
      <c r="R256" s="143"/>
      <c r="S256" s="143"/>
      <c r="T256" s="144"/>
      <c r="U256" s="144"/>
      <c r="V256" s="140"/>
    </row>
    <row r="257" spans="1:22" s="36" customFormat="1" ht="10.5" customHeight="1" outlineLevel="3">
      <c r="A257" s="35"/>
      <c r="B257" s="140"/>
      <c r="C257" s="140"/>
      <c r="D257" s="140"/>
      <c r="E257" s="140"/>
      <c r="F257" s="140"/>
      <c r="G257" s="140" t="s">
        <v>41</v>
      </c>
      <c r="H257" s="141">
        <v>6</v>
      </c>
      <c r="I257" s="142"/>
      <c r="J257" s="140"/>
      <c r="K257" s="140"/>
      <c r="L257" s="143"/>
      <c r="M257" s="143"/>
      <c r="N257" s="143"/>
      <c r="O257" s="143"/>
      <c r="P257" s="143"/>
      <c r="Q257" s="143"/>
      <c r="R257" s="143"/>
      <c r="S257" s="143"/>
      <c r="T257" s="144"/>
      <c r="U257" s="144"/>
      <c r="V257" s="140"/>
    </row>
    <row r="258" spans="1:22" s="36" customFormat="1" ht="10.5" customHeight="1" outlineLevel="3">
      <c r="A258" s="35"/>
      <c r="B258" s="140"/>
      <c r="C258" s="140"/>
      <c r="D258" s="140"/>
      <c r="E258" s="140"/>
      <c r="F258" s="140"/>
      <c r="G258" s="140" t="s">
        <v>96</v>
      </c>
      <c r="H258" s="141">
        <v>9</v>
      </c>
      <c r="I258" s="142"/>
      <c r="J258" s="140"/>
      <c r="K258" s="140"/>
      <c r="L258" s="143"/>
      <c r="M258" s="143"/>
      <c r="N258" s="143"/>
      <c r="O258" s="143"/>
      <c r="P258" s="143"/>
      <c r="Q258" s="143"/>
      <c r="R258" s="143"/>
      <c r="S258" s="143"/>
      <c r="T258" s="144"/>
      <c r="U258" s="144"/>
      <c r="V258" s="140"/>
    </row>
    <row r="259" spans="1:22" ht="12.75" outlineLevel="2">
      <c r="A259" s="3"/>
      <c r="B259" s="105"/>
      <c r="C259" s="105"/>
      <c r="D259" s="126" t="s">
        <v>7</v>
      </c>
      <c r="E259" s="127">
        <v>3</v>
      </c>
      <c r="F259" s="128" t="s">
        <v>273</v>
      </c>
      <c r="G259" s="129" t="s">
        <v>642</v>
      </c>
      <c r="H259" s="130">
        <v>20</v>
      </c>
      <c r="I259" s="131" t="s">
        <v>12</v>
      </c>
      <c r="J259" s="132"/>
      <c r="K259" s="133">
        <f>H259*J259</f>
        <v>0</v>
      </c>
      <c r="L259" s="134">
        <f>IF(D259="S",K259,"")</f>
      </c>
      <c r="M259" s="135">
        <f>IF(OR(D259="P",D259="U"),K259,"")</f>
        <v>0</v>
      </c>
      <c r="N259" s="135">
        <f>IF(D259="H",K259,"")</f>
      </c>
      <c r="O259" s="135">
        <f>IF(D259="V",K259,"")</f>
      </c>
      <c r="P259" s="136">
        <v>0.0006683749999999472</v>
      </c>
      <c r="Q259" s="136">
        <v>0</v>
      </c>
      <c r="R259" s="136">
        <v>0.4090000000001055</v>
      </c>
      <c r="S259" s="132">
        <v>47.68600000001226</v>
      </c>
      <c r="T259" s="137">
        <v>15</v>
      </c>
      <c r="U259" s="138">
        <f>K259*(T259+100)/100</f>
        <v>0</v>
      </c>
      <c r="V259" s="139"/>
    </row>
    <row r="260" spans="1:22" s="36" customFormat="1" ht="10.5" customHeight="1" outlineLevel="3">
      <c r="A260" s="35"/>
      <c r="B260" s="140"/>
      <c r="C260" s="140"/>
      <c r="D260" s="140"/>
      <c r="E260" s="140"/>
      <c r="F260" s="140"/>
      <c r="G260" s="140" t="s">
        <v>40</v>
      </c>
      <c r="H260" s="141">
        <v>12</v>
      </c>
      <c r="I260" s="142"/>
      <c r="J260" s="140"/>
      <c r="K260" s="140"/>
      <c r="L260" s="143"/>
      <c r="M260" s="143"/>
      <c r="N260" s="143"/>
      <c r="O260" s="143"/>
      <c r="P260" s="143"/>
      <c r="Q260" s="143"/>
      <c r="R260" s="143"/>
      <c r="S260" s="143"/>
      <c r="T260" s="144"/>
      <c r="U260" s="144"/>
      <c r="V260" s="140"/>
    </row>
    <row r="261" spans="1:22" s="36" customFormat="1" ht="10.5" customHeight="1" outlineLevel="3">
      <c r="A261" s="35"/>
      <c r="B261" s="140"/>
      <c r="C261" s="140"/>
      <c r="D261" s="140"/>
      <c r="E261" s="140"/>
      <c r="F261" s="140"/>
      <c r="G261" s="140" t="s">
        <v>94</v>
      </c>
      <c r="H261" s="141">
        <v>5</v>
      </c>
      <c r="I261" s="142"/>
      <c r="J261" s="140"/>
      <c r="K261" s="140"/>
      <c r="L261" s="143"/>
      <c r="M261" s="143"/>
      <c r="N261" s="143"/>
      <c r="O261" s="143"/>
      <c r="P261" s="143"/>
      <c r="Q261" s="143"/>
      <c r="R261" s="143"/>
      <c r="S261" s="143"/>
      <c r="T261" s="144"/>
      <c r="U261" s="144"/>
      <c r="V261" s="140"/>
    </row>
    <row r="262" spans="1:22" s="36" customFormat="1" ht="10.5" customHeight="1" outlineLevel="3">
      <c r="A262" s="35"/>
      <c r="B262" s="140"/>
      <c r="C262" s="140"/>
      <c r="D262" s="140"/>
      <c r="E262" s="140"/>
      <c r="F262" s="140"/>
      <c r="G262" s="140" t="s">
        <v>88</v>
      </c>
      <c r="H262" s="141">
        <v>3</v>
      </c>
      <c r="I262" s="142"/>
      <c r="J262" s="140"/>
      <c r="K262" s="140"/>
      <c r="L262" s="143"/>
      <c r="M262" s="143"/>
      <c r="N262" s="143"/>
      <c r="O262" s="143"/>
      <c r="P262" s="143"/>
      <c r="Q262" s="143"/>
      <c r="R262" s="143"/>
      <c r="S262" s="143"/>
      <c r="T262" s="144"/>
      <c r="U262" s="144"/>
      <c r="V262" s="140"/>
    </row>
    <row r="263" spans="1:22" ht="25.5" outlineLevel="2">
      <c r="A263" s="3"/>
      <c r="B263" s="105"/>
      <c r="C263" s="105"/>
      <c r="D263" s="126" t="s">
        <v>7</v>
      </c>
      <c r="E263" s="127">
        <v>4</v>
      </c>
      <c r="F263" s="128" t="s">
        <v>277</v>
      </c>
      <c r="G263" s="129" t="s">
        <v>732</v>
      </c>
      <c r="H263" s="130">
        <v>74.5</v>
      </c>
      <c r="I263" s="131" t="s">
        <v>12</v>
      </c>
      <c r="J263" s="132"/>
      <c r="K263" s="133">
        <f>H263*J263</f>
        <v>0</v>
      </c>
      <c r="L263" s="134">
        <f>IF(D263="S",K263,"")</f>
      </c>
      <c r="M263" s="135">
        <f>IF(OR(D263="P",D263="U"),K263,"")</f>
        <v>0</v>
      </c>
      <c r="N263" s="135">
        <f>IF(D263="H",K263,"")</f>
      </c>
      <c r="O263" s="135">
        <f>IF(D263="V",K263,"")</f>
      </c>
      <c r="P263" s="136">
        <v>0.00017520000000003163</v>
      </c>
      <c r="Q263" s="136">
        <v>0</v>
      </c>
      <c r="R263" s="136">
        <v>0.10599999999999454</v>
      </c>
      <c r="S263" s="132">
        <v>11.44799999999941</v>
      </c>
      <c r="T263" s="137">
        <v>15</v>
      </c>
      <c r="U263" s="138">
        <f>K263*(T263+100)/100</f>
        <v>0</v>
      </c>
      <c r="V263" s="139"/>
    </row>
    <row r="264" spans="1:22" s="36" customFormat="1" ht="10.5" customHeight="1" outlineLevel="3">
      <c r="A264" s="35"/>
      <c r="B264" s="140"/>
      <c r="C264" s="140"/>
      <c r="D264" s="140"/>
      <c r="E264" s="140"/>
      <c r="F264" s="140"/>
      <c r="G264" s="140" t="s">
        <v>211</v>
      </c>
      <c r="H264" s="141">
        <v>74.5</v>
      </c>
      <c r="I264" s="142"/>
      <c r="J264" s="140"/>
      <c r="K264" s="140"/>
      <c r="L264" s="143"/>
      <c r="M264" s="143"/>
      <c r="N264" s="143"/>
      <c r="O264" s="143"/>
      <c r="P264" s="143"/>
      <c r="Q264" s="143"/>
      <c r="R264" s="143"/>
      <c r="S264" s="143"/>
      <c r="T264" s="144"/>
      <c r="U264" s="144"/>
      <c r="V264" s="140"/>
    </row>
    <row r="265" spans="1:22" ht="12.75" outlineLevel="2">
      <c r="A265" s="3"/>
      <c r="B265" s="105"/>
      <c r="C265" s="105"/>
      <c r="D265" s="126" t="s">
        <v>7</v>
      </c>
      <c r="E265" s="127">
        <v>5</v>
      </c>
      <c r="F265" s="128" t="s">
        <v>276</v>
      </c>
      <c r="G265" s="129" t="s">
        <v>586</v>
      </c>
      <c r="H265" s="130">
        <v>74.5</v>
      </c>
      <c r="I265" s="131" t="s">
        <v>12</v>
      </c>
      <c r="J265" s="132"/>
      <c r="K265" s="133">
        <f>H265*J265</f>
        <v>0</v>
      </c>
      <c r="L265" s="134">
        <f>IF(D265="S",K265,"")</f>
      </c>
      <c r="M265" s="135">
        <f>IF(OR(D265="P",D265="U"),K265,"")</f>
        <v>0</v>
      </c>
      <c r="N265" s="135">
        <f>IF(D265="H",K265,"")</f>
      </c>
      <c r="O265" s="135">
        <f>IF(D265="V",K265,"")</f>
      </c>
      <c r="P265" s="136">
        <v>0</v>
      </c>
      <c r="Q265" s="136">
        <v>0</v>
      </c>
      <c r="R265" s="136">
        <v>0.038000000000010914</v>
      </c>
      <c r="S265" s="132">
        <v>4.97800000000143</v>
      </c>
      <c r="T265" s="137">
        <v>15</v>
      </c>
      <c r="U265" s="138">
        <f>K265*(T265+100)/100</f>
        <v>0</v>
      </c>
      <c r="V265" s="139"/>
    </row>
    <row r="266" spans="1:22" ht="25.5" outlineLevel="2">
      <c r="A266" s="3"/>
      <c r="B266" s="105"/>
      <c r="C266" s="105"/>
      <c r="D266" s="126" t="s">
        <v>7</v>
      </c>
      <c r="E266" s="127">
        <v>6</v>
      </c>
      <c r="F266" s="128" t="s">
        <v>272</v>
      </c>
      <c r="G266" s="129" t="s">
        <v>726</v>
      </c>
      <c r="H266" s="130">
        <v>15</v>
      </c>
      <c r="I266" s="131" t="s">
        <v>71</v>
      </c>
      <c r="J266" s="132"/>
      <c r="K266" s="133">
        <f>H266*J266</f>
        <v>0</v>
      </c>
      <c r="L266" s="134">
        <f>IF(D266="S",K266,"")</f>
      </c>
      <c r="M266" s="135">
        <f>IF(OR(D266="P",D266="U"),K266,"")</f>
        <v>0</v>
      </c>
      <c r="N266" s="135">
        <f>IF(D266="H",K266,"")</f>
      </c>
      <c r="O266" s="135">
        <f>IF(D266="V",K266,"")</f>
      </c>
      <c r="P266" s="136">
        <v>0</v>
      </c>
      <c r="Q266" s="136">
        <v>0.00030999999999999995</v>
      </c>
      <c r="R266" s="136">
        <v>0.005000000000002558</v>
      </c>
      <c r="S266" s="132">
        <v>0.5400000000002763</v>
      </c>
      <c r="T266" s="137">
        <v>15</v>
      </c>
      <c r="U266" s="138">
        <f>K266*(T266+100)/100</f>
        <v>0</v>
      </c>
      <c r="V266" s="139"/>
    </row>
    <row r="267" spans="1:22" ht="12.75" outlineLevel="2">
      <c r="A267" s="3"/>
      <c r="B267" s="105"/>
      <c r="C267" s="105"/>
      <c r="D267" s="126" t="s">
        <v>9</v>
      </c>
      <c r="E267" s="127">
        <v>7</v>
      </c>
      <c r="F267" s="128" t="s">
        <v>374</v>
      </c>
      <c r="G267" s="129" t="s">
        <v>663</v>
      </c>
      <c r="H267" s="130"/>
      <c r="I267" s="131" t="s">
        <v>0</v>
      </c>
      <c r="J267" s="132"/>
      <c r="K267" s="133">
        <f>H267*J267</f>
        <v>0</v>
      </c>
      <c r="L267" s="134">
        <f>IF(D267="S",K267,"")</f>
      </c>
      <c r="M267" s="135">
        <f>IF(OR(D267="P",D267="U"),K267,"")</f>
        <v>0</v>
      </c>
      <c r="N267" s="135">
        <f>IF(D267="H",K267,"")</f>
      </c>
      <c r="O267" s="135">
        <f>IF(D267="V",K267,"")</f>
      </c>
      <c r="P267" s="136">
        <v>0</v>
      </c>
      <c r="Q267" s="136">
        <v>0</v>
      </c>
      <c r="R267" s="136">
        <v>0</v>
      </c>
      <c r="S267" s="132">
        <v>0</v>
      </c>
      <c r="T267" s="137">
        <v>15</v>
      </c>
      <c r="U267" s="138">
        <f>K267*(T267+100)/100</f>
        <v>0</v>
      </c>
      <c r="V267" s="139"/>
    </row>
    <row r="268" spans="1:22" ht="12.75" outlineLevel="1">
      <c r="A268" s="3"/>
      <c r="B268" s="106"/>
      <c r="C268" s="75" t="s">
        <v>50</v>
      </c>
      <c r="D268" s="76" t="s">
        <v>6</v>
      </c>
      <c r="E268" s="77"/>
      <c r="F268" s="77" t="s">
        <v>64</v>
      </c>
      <c r="G268" s="78" t="s">
        <v>183</v>
      </c>
      <c r="H268" s="77"/>
      <c r="I268" s="76"/>
      <c r="J268" s="77"/>
      <c r="K268" s="107">
        <f>SUBTOTAL(9,K269:K277)</f>
        <v>0</v>
      </c>
      <c r="L268" s="80">
        <f>SUBTOTAL(9,L269:L277)</f>
        <v>0</v>
      </c>
      <c r="M268" s="80">
        <f>SUBTOTAL(9,M269:M277)</f>
        <v>0</v>
      </c>
      <c r="N268" s="80">
        <f>SUBTOTAL(9,N269:N277)</f>
        <v>0</v>
      </c>
      <c r="O268" s="80">
        <f>SUBTOTAL(9,O269:O277)</f>
        <v>0</v>
      </c>
      <c r="P268" s="81">
        <f>SUMPRODUCT(P269:P277,$H269:$H277)</f>
        <v>0.005058823600000588</v>
      </c>
      <c r="Q268" s="81">
        <f>SUMPRODUCT(Q269:Q277,$H269:$H277)</f>
        <v>0</v>
      </c>
      <c r="R268" s="81">
        <f>SUMPRODUCT(R269:R277,$H269:$H277)</f>
        <v>2.3830000000009477</v>
      </c>
      <c r="S268" s="80">
        <f>SUMPRODUCT(S269:S277,$H269:$H277)</f>
        <v>288.81960000011486</v>
      </c>
      <c r="T268" s="108">
        <f>SUMPRODUCT(T269:T277,$K269:$K277)/100</f>
        <v>0</v>
      </c>
      <c r="U268" s="108">
        <f>K268+T268</f>
        <v>0</v>
      </c>
      <c r="V268" s="105"/>
    </row>
    <row r="269" spans="1:22" ht="12.75" outlineLevel="2">
      <c r="A269" s="3"/>
      <c r="B269" s="116"/>
      <c r="C269" s="117"/>
      <c r="D269" s="118"/>
      <c r="E269" s="119" t="s">
        <v>542</v>
      </c>
      <c r="F269" s="120"/>
      <c r="G269" s="121"/>
      <c r="H269" s="120"/>
      <c r="I269" s="118"/>
      <c r="J269" s="120"/>
      <c r="K269" s="122"/>
      <c r="L269" s="123"/>
      <c r="M269" s="123"/>
      <c r="N269" s="123"/>
      <c r="O269" s="123"/>
      <c r="P269" s="124"/>
      <c r="Q269" s="124"/>
      <c r="R269" s="124"/>
      <c r="S269" s="124"/>
      <c r="T269" s="125"/>
      <c r="U269" s="125"/>
      <c r="V269" s="105"/>
    </row>
    <row r="270" spans="1:22" ht="12.75" outlineLevel="2">
      <c r="A270" s="3"/>
      <c r="B270" s="105"/>
      <c r="C270" s="105"/>
      <c r="D270" s="126" t="s">
        <v>7</v>
      </c>
      <c r="E270" s="127">
        <v>1</v>
      </c>
      <c r="F270" s="128" t="s">
        <v>279</v>
      </c>
      <c r="G270" s="129" t="s">
        <v>667</v>
      </c>
      <c r="H270" s="130">
        <v>6</v>
      </c>
      <c r="I270" s="131" t="s">
        <v>71</v>
      </c>
      <c r="J270" s="132"/>
      <c r="K270" s="133">
        <f aca="true" t="shared" si="44" ref="K270:K277">H270*J270</f>
        <v>0</v>
      </c>
      <c r="L270" s="134">
        <f aca="true" t="shared" si="45" ref="L270:L277">IF(D270="S",K270,"")</f>
      </c>
      <c r="M270" s="135">
        <f aca="true" t="shared" si="46" ref="M270:M277">IF(OR(D270="P",D270="U"),K270,"")</f>
        <v>0</v>
      </c>
      <c r="N270" s="135">
        <f aca="true" t="shared" si="47" ref="N270:N277">IF(D270="H",K270,"")</f>
      </c>
      <c r="O270" s="135">
        <f aca="true" t="shared" si="48" ref="O270:O277">IF(D270="V",K270,"")</f>
      </c>
      <c r="P270" s="136">
        <v>0.00014</v>
      </c>
      <c r="Q270" s="136">
        <v>0</v>
      </c>
      <c r="R270" s="136">
        <v>0.03500000000002501</v>
      </c>
      <c r="S270" s="132">
        <v>4.242000000003031</v>
      </c>
      <c r="T270" s="137">
        <v>15</v>
      </c>
      <c r="U270" s="138">
        <f aca="true" t="shared" si="49" ref="U270:U277">K270*(T270+100)/100</f>
        <v>0</v>
      </c>
      <c r="V270" s="139"/>
    </row>
    <row r="271" spans="1:22" ht="25.5" outlineLevel="2">
      <c r="A271" s="3"/>
      <c r="B271" s="105"/>
      <c r="C271" s="105"/>
      <c r="D271" s="126" t="s">
        <v>7</v>
      </c>
      <c r="E271" s="127">
        <v>2</v>
      </c>
      <c r="F271" s="128" t="s">
        <v>280</v>
      </c>
      <c r="G271" s="129" t="s">
        <v>720</v>
      </c>
      <c r="H271" s="130">
        <v>6</v>
      </c>
      <c r="I271" s="131" t="s">
        <v>71</v>
      </c>
      <c r="J271" s="132"/>
      <c r="K271" s="133">
        <f t="shared" si="44"/>
        <v>0</v>
      </c>
      <c r="L271" s="134">
        <f t="shared" si="45"/>
      </c>
      <c r="M271" s="135">
        <f t="shared" si="46"/>
        <v>0</v>
      </c>
      <c r="N271" s="135">
        <f t="shared" si="47"/>
      </c>
      <c r="O271" s="135">
        <f t="shared" si="48"/>
      </c>
      <c r="P271" s="136">
        <v>0.00024600000000001975</v>
      </c>
      <c r="Q271" s="136">
        <v>0</v>
      </c>
      <c r="R271" s="136">
        <v>0.15000000000009095</v>
      </c>
      <c r="S271" s="132">
        <v>18.180000000011024</v>
      </c>
      <c r="T271" s="137">
        <v>15</v>
      </c>
      <c r="U271" s="138">
        <f t="shared" si="49"/>
        <v>0</v>
      </c>
      <c r="V271" s="139"/>
    </row>
    <row r="272" spans="1:22" ht="12.75" outlineLevel="2">
      <c r="A272" s="3"/>
      <c r="B272" s="105"/>
      <c r="C272" s="105"/>
      <c r="D272" s="126" t="s">
        <v>7</v>
      </c>
      <c r="E272" s="127">
        <v>3</v>
      </c>
      <c r="F272" s="128" t="s">
        <v>281</v>
      </c>
      <c r="G272" s="129" t="s">
        <v>603</v>
      </c>
      <c r="H272" s="130">
        <v>6</v>
      </c>
      <c r="I272" s="131" t="s">
        <v>71</v>
      </c>
      <c r="J272" s="132"/>
      <c r="K272" s="133">
        <f t="shared" si="44"/>
        <v>0</v>
      </c>
      <c r="L272" s="134">
        <f t="shared" si="45"/>
      </c>
      <c r="M272" s="135">
        <f t="shared" si="46"/>
        <v>0</v>
      </c>
      <c r="N272" s="135">
        <f t="shared" si="47"/>
      </c>
      <c r="O272" s="135">
        <f t="shared" si="48"/>
      </c>
      <c r="P272" s="136">
        <v>0.0002787706000000692</v>
      </c>
      <c r="Q272" s="136">
        <v>0</v>
      </c>
      <c r="R272" s="136">
        <v>0.08199999999999363</v>
      </c>
      <c r="S272" s="132">
        <v>9.938399999999229</v>
      </c>
      <c r="T272" s="137">
        <v>15</v>
      </c>
      <c r="U272" s="138">
        <f t="shared" si="49"/>
        <v>0</v>
      </c>
      <c r="V272" s="139"/>
    </row>
    <row r="273" spans="1:22" ht="12.75" outlineLevel="2">
      <c r="A273" s="3"/>
      <c r="B273" s="105"/>
      <c r="C273" s="105"/>
      <c r="D273" s="126" t="s">
        <v>7</v>
      </c>
      <c r="E273" s="127">
        <v>4</v>
      </c>
      <c r="F273" s="128" t="s">
        <v>278</v>
      </c>
      <c r="G273" s="129" t="s">
        <v>599</v>
      </c>
      <c r="H273" s="130">
        <v>4</v>
      </c>
      <c r="I273" s="131" t="s">
        <v>71</v>
      </c>
      <c r="J273" s="132"/>
      <c r="K273" s="133">
        <f t="shared" si="44"/>
        <v>0</v>
      </c>
      <c r="L273" s="134">
        <f t="shared" si="45"/>
      </c>
      <c r="M273" s="135">
        <f t="shared" si="46"/>
        <v>0</v>
      </c>
      <c r="N273" s="135">
        <f t="shared" si="47"/>
      </c>
      <c r="O273" s="135">
        <f t="shared" si="48"/>
      </c>
      <c r="P273" s="136">
        <v>3E-05</v>
      </c>
      <c r="Q273" s="136">
        <v>0</v>
      </c>
      <c r="R273" s="136">
        <v>0.05299999999999727</v>
      </c>
      <c r="S273" s="132">
        <v>6.423599999999669</v>
      </c>
      <c r="T273" s="137">
        <v>15</v>
      </c>
      <c r="U273" s="138">
        <f t="shared" si="49"/>
        <v>0</v>
      </c>
      <c r="V273" s="139"/>
    </row>
    <row r="274" spans="1:22" ht="12.75" outlineLevel="2">
      <c r="A274" s="3"/>
      <c r="B274" s="105"/>
      <c r="C274" s="105"/>
      <c r="D274" s="126" t="s">
        <v>7</v>
      </c>
      <c r="E274" s="127">
        <v>5</v>
      </c>
      <c r="F274" s="128" t="s">
        <v>284</v>
      </c>
      <c r="G274" s="129" t="s">
        <v>582</v>
      </c>
      <c r="H274" s="130">
        <v>2</v>
      </c>
      <c r="I274" s="131" t="s">
        <v>71</v>
      </c>
      <c r="J274" s="132"/>
      <c r="K274" s="133">
        <f t="shared" si="44"/>
        <v>0</v>
      </c>
      <c r="L274" s="134">
        <f t="shared" si="45"/>
      </c>
      <c r="M274" s="135">
        <f t="shared" si="46"/>
        <v>0</v>
      </c>
      <c r="N274" s="135">
        <f t="shared" si="47"/>
      </c>
      <c r="O274" s="135">
        <f t="shared" si="48"/>
      </c>
      <c r="P274" s="136">
        <v>0.00010005000000001101</v>
      </c>
      <c r="Q274" s="136">
        <v>0</v>
      </c>
      <c r="R274" s="136">
        <v>0.13000000000010914</v>
      </c>
      <c r="S274" s="132">
        <v>15.756000000013229</v>
      </c>
      <c r="T274" s="137">
        <v>15</v>
      </c>
      <c r="U274" s="138">
        <f t="shared" si="49"/>
        <v>0</v>
      </c>
      <c r="V274" s="139"/>
    </row>
    <row r="275" spans="1:22" ht="12.75" outlineLevel="2">
      <c r="A275" s="3"/>
      <c r="B275" s="105"/>
      <c r="C275" s="105"/>
      <c r="D275" s="126" t="s">
        <v>7</v>
      </c>
      <c r="E275" s="127">
        <v>6</v>
      </c>
      <c r="F275" s="128" t="s">
        <v>282</v>
      </c>
      <c r="G275" s="129" t="s">
        <v>637</v>
      </c>
      <c r="H275" s="130">
        <v>1</v>
      </c>
      <c r="I275" s="131" t="s">
        <v>71</v>
      </c>
      <c r="J275" s="132"/>
      <c r="K275" s="133">
        <f t="shared" si="44"/>
        <v>0</v>
      </c>
      <c r="L275" s="134">
        <f t="shared" si="45"/>
      </c>
      <c r="M275" s="135">
        <f t="shared" si="46"/>
        <v>0</v>
      </c>
      <c r="N275" s="135">
        <f t="shared" si="47"/>
      </c>
      <c r="O275" s="135">
        <f t="shared" si="48"/>
      </c>
      <c r="P275" s="136">
        <v>0.0001800500000000161</v>
      </c>
      <c r="Q275" s="136">
        <v>0</v>
      </c>
      <c r="R275" s="136">
        <v>0.08199999999999363</v>
      </c>
      <c r="S275" s="132">
        <v>9.938399999999229</v>
      </c>
      <c r="T275" s="137">
        <v>15</v>
      </c>
      <c r="U275" s="138">
        <f t="shared" si="49"/>
        <v>0</v>
      </c>
      <c r="V275" s="139"/>
    </row>
    <row r="276" spans="1:22" ht="12.75" outlineLevel="2">
      <c r="A276" s="3"/>
      <c r="B276" s="105"/>
      <c r="C276" s="105"/>
      <c r="D276" s="126" t="s">
        <v>7</v>
      </c>
      <c r="E276" s="127">
        <v>7</v>
      </c>
      <c r="F276" s="128" t="s">
        <v>283</v>
      </c>
      <c r="G276" s="129" t="s">
        <v>651</v>
      </c>
      <c r="H276" s="130">
        <v>1</v>
      </c>
      <c r="I276" s="131" t="s">
        <v>71</v>
      </c>
      <c r="J276" s="132"/>
      <c r="K276" s="133">
        <f t="shared" si="44"/>
        <v>0</v>
      </c>
      <c r="L276" s="134">
        <f t="shared" si="45"/>
      </c>
      <c r="M276" s="135">
        <f t="shared" si="46"/>
        <v>0</v>
      </c>
      <c r="N276" s="135">
        <f t="shared" si="47"/>
      </c>
      <c r="O276" s="135">
        <f t="shared" si="48"/>
      </c>
      <c r="P276" s="136">
        <v>0.0005700500000000162</v>
      </c>
      <c r="Q276" s="136">
        <v>0</v>
      </c>
      <c r="R276" s="136">
        <v>0.22700000000008913</v>
      </c>
      <c r="S276" s="132">
        <v>27.512400000010803</v>
      </c>
      <c r="T276" s="137">
        <v>15</v>
      </c>
      <c r="U276" s="138">
        <f t="shared" si="49"/>
        <v>0</v>
      </c>
      <c r="V276" s="139"/>
    </row>
    <row r="277" spans="1:22" ht="12.75" outlineLevel="2">
      <c r="A277" s="3"/>
      <c r="B277" s="105"/>
      <c r="C277" s="105"/>
      <c r="D277" s="126" t="s">
        <v>9</v>
      </c>
      <c r="E277" s="127">
        <v>8</v>
      </c>
      <c r="F277" s="128" t="s">
        <v>375</v>
      </c>
      <c r="G277" s="129" t="s">
        <v>640</v>
      </c>
      <c r="H277" s="130"/>
      <c r="I277" s="131" t="s">
        <v>0</v>
      </c>
      <c r="J277" s="132"/>
      <c r="K277" s="133">
        <f t="shared" si="44"/>
        <v>0</v>
      </c>
      <c r="L277" s="134">
        <f t="shared" si="45"/>
      </c>
      <c r="M277" s="135">
        <f t="shared" si="46"/>
        <v>0</v>
      </c>
      <c r="N277" s="135">
        <f t="shared" si="47"/>
      </c>
      <c r="O277" s="135">
        <f t="shared" si="48"/>
      </c>
      <c r="P277" s="136">
        <v>0</v>
      </c>
      <c r="Q277" s="136">
        <v>0</v>
      </c>
      <c r="R277" s="136">
        <v>0</v>
      </c>
      <c r="S277" s="132">
        <v>0</v>
      </c>
      <c r="T277" s="137">
        <v>15</v>
      </c>
      <c r="U277" s="138">
        <f t="shared" si="49"/>
        <v>0</v>
      </c>
      <c r="V277" s="139"/>
    </row>
    <row r="278" spans="1:22" ht="12.75" outlineLevel="1">
      <c r="A278" s="3"/>
      <c r="B278" s="106"/>
      <c r="C278" s="75" t="s">
        <v>51</v>
      </c>
      <c r="D278" s="76" t="s">
        <v>6</v>
      </c>
      <c r="E278" s="77"/>
      <c r="F278" s="77" t="s">
        <v>64</v>
      </c>
      <c r="G278" s="78" t="s">
        <v>497</v>
      </c>
      <c r="H278" s="77"/>
      <c r="I278" s="76"/>
      <c r="J278" s="77"/>
      <c r="K278" s="107">
        <f>SUBTOTAL(9,K279:K286)</f>
        <v>0</v>
      </c>
      <c r="L278" s="80">
        <f>SUBTOTAL(9,L279:L286)</f>
        <v>0</v>
      </c>
      <c r="M278" s="80">
        <f>SUBTOTAL(9,M279:M286)</f>
        <v>0</v>
      </c>
      <c r="N278" s="80">
        <f>SUBTOTAL(9,N279:N286)</f>
        <v>0</v>
      </c>
      <c r="O278" s="80">
        <f>SUBTOTAL(9,O279:O286)</f>
        <v>0</v>
      </c>
      <c r="P278" s="81">
        <f>SUMPRODUCT(P279:P286,$H279:$H286)</f>
        <v>0.16382000000000002</v>
      </c>
      <c r="Q278" s="81">
        <f>SUMPRODUCT(Q279:Q286,$H279:$H286)</f>
        <v>0</v>
      </c>
      <c r="R278" s="81">
        <f>SUMPRODUCT(R279:R286,$H279:$H286)</f>
        <v>2.8130000000003292</v>
      </c>
      <c r="S278" s="80">
        <f>SUMPRODUCT(S279:S286,$H279:$H286)</f>
        <v>326.1516000000324</v>
      </c>
      <c r="T278" s="108">
        <f>SUMPRODUCT(T279:T286,$K279:$K286)/100</f>
        <v>0</v>
      </c>
      <c r="U278" s="108">
        <f>K278+T278</f>
        <v>0</v>
      </c>
      <c r="V278" s="105"/>
    </row>
    <row r="279" spans="1:22" ht="12.75" outlineLevel="2">
      <c r="A279" s="3"/>
      <c r="B279" s="116"/>
      <c r="C279" s="117"/>
      <c r="D279" s="118"/>
      <c r="E279" s="119" t="s">
        <v>542</v>
      </c>
      <c r="F279" s="120"/>
      <c r="G279" s="121"/>
      <c r="H279" s="120"/>
      <c r="I279" s="118"/>
      <c r="J279" s="120"/>
      <c r="K279" s="122"/>
      <c r="L279" s="123"/>
      <c r="M279" s="123"/>
      <c r="N279" s="123"/>
      <c r="O279" s="123"/>
      <c r="P279" s="124"/>
      <c r="Q279" s="124"/>
      <c r="R279" s="124"/>
      <c r="S279" s="124"/>
      <c r="T279" s="125"/>
      <c r="U279" s="125"/>
      <c r="V279" s="105"/>
    </row>
    <row r="280" spans="1:22" ht="25.5" outlineLevel="2">
      <c r="A280" s="3"/>
      <c r="B280" s="105"/>
      <c r="C280" s="105"/>
      <c r="D280" s="126" t="s">
        <v>7</v>
      </c>
      <c r="E280" s="127">
        <v>1</v>
      </c>
      <c r="F280" s="128" t="s">
        <v>288</v>
      </c>
      <c r="G280" s="129" t="s">
        <v>719</v>
      </c>
      <c r="H280" s="130">
        <v>2</v>
      </c>
      <c r="I280" s="131" t="s">
        <v>71</v>
      </c>
      <c r="J280" s="132"/>
      <c r="K280" s="133">
        <f aca="true" t="shared" si="50" ref="K280:K286">H280*J280</f>
        <v>0</v>
      </c>
      <c r="L280" s="134">
        <f aca="true" t="shared" si="51" ref="L280:L286">IF(D280="S",K280,"")</f>
      </c>
      <c r="M280" s="135">
        <f aca="true" t="shared" si="52" ref="M280:M286">IF(OR(D280="P",D280="U"),K280,"")</f>
        <v>0</v>
      </c>
      <c r="N280" s="135">
        <f aca="true" t="shared" si="53" ref="N280:N286">IF(D280="H",K280,"")</f>
      </c>
      <c r="O280" s="135">
        <f aca="true" t="shared" si="54" ref="O280:O286">IF(D280="V",K280,"")</f>
      </c>
      <c r="P280" s="136">
        <v>0.03154</v>
      </c>
      <c r="Q280" s="136">
        <v>0</v>
      </c>
      <c r="R280" s="136">
        <v>0.4500000000000455</v>
      </c>
      <c r="S280" s="132">
        <v>52.42800000000443</v>
      </c>
      <c r="T280" s="137">
        <v>15</v>
      </c>
      <c r="U280" s="138">
        <f aca="true" t="shared" si="55" ref="U280:U286">K280*(T280+100)/100</f>
        <v>0</v>
      </c>
      <c r="V280" s="139"/>
    </row>
    <row r="281" spans="1:22" ht="25.5" outlineLevel="2">
      <c r="A281" s="3"/>
      <c r="B281" s="105"/>
      <c r="C281" s="105"/>
      <c r="D281" s="126" t="s">
        <v>7</v>
      </c>
      <c r="E281" s="127">
        <v>2</v>
      </c>
      <c r="F281" s="128" t="s">
        <v>286</v>
      </c>
      <c r="G281" s="129" t="s">
        <v>717</v>
      </c>
      <c r="H281" s="130">
        <v>1</v>
      </c>
      <c r="I281" s="131" t="s">
        <v>71</v>
      </c>
      <c r="J281" s="132"/>
      <c r="K281" s="133">
        <f t="shared" si="50"/>
        <v>0</v>
      </c>
      <c r="L281" s="134">
        <f t="shared" si="51"/>
      </c>
      <c r="M281" s="135">
        <f t="shared" si="52"/>
        <v>0</v>
      </c>
      <c r="N281" s="135">
        <f t="shared" si="53"/>
      </c>
      <c r="O281" s="135">
        <f t="shared" si="54"/>
      </c>
      <c r="P281" s="136">
        <v>0.02176</v>
      </c>
      <c r="Q281" s="136">
        <v>0</v>
      </c>
      <c r="R281" s="136">
        <v>0.4210000000000491</v>
      </c>
      <c r="S281" s="132">
        <v>48.91320000000487</v>
      </c>
      <c r="T281" s="137">
        <v>15</v>
      </c>
      <c r="U281" s="138">
        <f t="shared" si="55"/>
        <v>0</v>
      </c>
      <c r="V281" s="139"/>
    </row>
    <row r="282" spans="1:22" ht="25.5" outlineLevel="2">
      <c r="A282" s="3"/>
      <c r="B282" s="105"/>
      <c r="C282" s="105"/>
      <c r="D282" s="126" t="s">
        <v>7</v>
      </c>
      <c r="E282" s="127">
        <v>3</v>
      </c>
      <c r="F282" s="128" t="s">
        <v>289</v>
      </c>
      <c r="G282" s="129" t="s">
        <v>721</v>
      </c>
      <c r="H282" s="130">
        <v>1</v>
      </c>
      <c r="I282" s="131" t="s">
        <v>71</v>
      </c>
      <c r="J282" s="132"/>
      <c r="K282" s="133">
        <f t="shared" si="50"/>
        <v>0</v>
      </c>
      <c r="L282" s="134">
        <f t="shared" si="51"/>
      </c>
      <c r="M282" s="135">
        <f t="shared" si="52"/>
        <v>0</v>
      </c>
      <c r="N282" s="135">
        <f t="shared" si="53"/>
      </c>
      <c r="O282" s="135">
        <f t="shared" si="54"/>
      </c>
      <c r="P282" s="136">
        <v>0.037200000000000004</v>
      </c>
      <c r="Q282" s="136">
        <v>0</v>
      </c>
      <c r="R282" s="136">
        <v>0.46699999999987085</v>
      </c>
      <c r="S282" s="132">
        <v>54.488399999983265</v>
      </c>
      <c r="T282" s="137">
        <v>15</v>
      </c>
      <c r="U282" s="138">
        <f t="shared" si="55"/>
        <v>0</v>
      </c>
      <c r="V282" s="139"/>
    </row>
    <row r="283" spans="1:22" ht="25.5" outlineLevel="2">
      <c r="A283" s="3"/>
      <c r="B283" s="105"/>
      <c r="C283" s="105"/>
      <c r="D283" s="126" t="s">
        <v>7</v>
      </c>
      <c r="E283" s="127">
        <v>4</v>
      </c>
      <c r="F283" s="128" t="s">
        <v>287</v>
      </c>
      <c r="G283" s="129" t="s">
        <v>718</v>
      </c>
      <c r="H283" s="130">
        <v>1</v>
      </c>
      <c r="I283" s="131" t="s">
        <v>71</v>
      </c>
      <c r="J283" s="132"/>
      <c r="K283" s="133">
        <f t="shared" si="50"/>
        <v>0</v>
      </c>
      <c r="L283" s="134">
        <f t="shared" si="51"/>
      </c>
      <c r="M283" s="135">
        <f t="shared" si="52"/>
        <v>0</v>
      </c>
      <c r="N283" s="135">
        <f t="shared" si="53"/>
      </c>
      <c r="O283" s="135">
        <f t="shared" si="54"/>
      </c>
      <c r="P283" s="136">
        <v>0.02828</v>
      </c>
      <c r="Q283" s="136">
        <v>0</v>
      </c>
      <c r="R283" s="136">
        <v>0.44200000000023465</v>
      </c>
      <c r="S283" s="132">
        <v>51.45840000002736</v>
      </c>
      <c r="T283" s="137">
        <v>15</v>
      </c>
      <c r="U283" s="138">
        <f t="shared" si="55"/>
        <v>0</v>
      </c>
      <c r="V283" s="139"/>
    </row>
    <row r="284" spans="1:22" ht="25.5" outlineLevel="2">
      <c r="A284" s="3"/>
      <c r="B284" s="105"/>
      <c r="C284" s="105"/>
      <c r="D284" s="126" t="s">
        <v>7</v>
      </c>
      <c r="E284" s="127">
        <v>5</v>
      </c>
      <c r="F284" s="128" t="s">
        <v>285</v>
      </c>
      <c r="G284" s="129" t="s">
        <v>705</v>
      </c>
      <c r="H284" s="130">
        <v>1</v>
      </c>
      <c r="I284" s="131" t="s">
        <v>71</v>
      </c>
      <c r="J284" s="132"/>
      <c r="K284" s="133">
        <f t="shared" si="50"/>
        <v>0</v>
      </c>
      <c r="L284" s="134">
        <f t="shared" si="51"/>
      </c>
      <c r="M284" s="135">
        <f t="shared" si="52"/>
        <v>0</v>
      </c>
      <c r="N284" s="135">
        <f t="shared" si="53"/>
      </c>
      <c r="O284" s="135">
        <f t="shared" si="54"/>
      </c>
      <c r="P284" s="136">
        <v>0</v>
      </c>
      <c r="Q284" s="136">
        <v>0</v>
      </c>
      <c r="R284" s="136">
        <v>0.5830000000000837</v>
      </c>
      <c r="S284" s="132">
        <v>66.43560000000798</v>
      </c>
      <c r="T284" s="137">
        <v>15</v>
      </c>
      <c r="U284" s="138">
        <f t="shared" si="55"/>
        <v>0</v>
      </c>
      <c r="V284" s="139"/>
    </row>
    <row r="285" spans="1:22" ht="12.75" outlineLevel="2">
      <c r="A285" s="3"/>
      <c r="B285" s="105"/>
      <c r="C285" s="105"/>
      <c r="D285" s="126" t="s">
        <v>8</v>
      </c>
      <c r="E285" s="127">
        <v>6</v>
      </c>
      <c r="F285" s="128" t="s">
        <v>164</v>
      </c>
      <c r="G285" s="129" t="s">
        <v>520</v>
      </c>
      <c r="H285" s="130">
        <v>1</v>
      </c>
      <c r="I285" s="131" t="s">
        <v>71</v>
      </c>
      <c r="J285" s="132"/>
      <c r="K285" s="133">
        <f t="shared" si="50"/>
        <v>0</v>
      </c>
      <c r="L285" s="134">
        <f t="shared" si="51"/>
        <v>0</v>
      </c>
      <c r="M285" s="135">
        <f t="shared" si="52"/>
      </c>
      <c r="N285" s="135">
        <f t="shared" si="53"/>
      </c>
      <c r="O285" s="135">
        <f t="shared" si="54"/>
      </c>
      <c r="P285" s="136">
        <v>0.0135</v>
      </c>
      <c r="Q285" s="136">
        <v>0</v>
      </c>
      <c r="R285" s="136">
        <v>0</v>
      </c>
      <c r="S285" s="132">
        <v>0</v>
      </c>
      <c r="T285" s="137">
        <v>15</v>
      </c>
      <c r="U285" s="138">
        <f t="shared" si="55"/>
        <v>0</v>
      </c>
      <c r="V285" s="139"/>
    </row>
    <row r="286" spans="1:22" ht="12.75" outlineLevel="2">
      <c r="A286" s="3"/>
      <c r="B286" s="105"/>
      <c r="C286" s="105"/>
      <c r="D286" s="126" t="s">
        <v>9</v>
      </c>
      <c r="E286" s="127">
        <v>7</v>
      </c>
      <c r="F286" s="128" t="s">
        <v>376</v>
      </c>
      <c r="G286" s="129" t="s">
        <v>616</v>
      </c>
      <c r="H286" s="130"/>
      <c r="I286" s="131" t="s">
        <v>0</v>
      </c>
      <c r="J286" s="132"/>
      <c r="K286" s="133">
        <f t="shared" si="50"/>
        <v>0</v>
      </c>
      <c r="L286" s="134">
        <f t="shared" si="51"/>
      </c>
      <c r="M286" s="135">
        <f t="shared" si="52"/>
        <v>0</v>
      </c>
      <c r="N286" s="135">
        <f t="shared" si="53"/>
      </c>
      <c r="O286" s="135">
        <f t="shared" si="54"/>
      </c>
      <c r="P286" s="136">
        <v>0</v>
      </c>
      <c r="Q286" s="136">
        <v>0</v>
      </c>
      <c r="R286" s="136">
        <v>0</v>
      </c>
      <c r="S286" s="132">
        <v>0</v>
      </c>
      <c r="T286" s="137">
        <v>15</v>
      </c>
      <c r="U286" s="138">
        <f t="shared" si="55"/>
        <v>0</v>
      </c>
      <c r="V286" s="139"/>
    </row>
    <row r="287" spans="1:22" ht="12.75" outlineLevel="1">
      <c r="A287" s="3"/>
      <c r="B287" s="106"/>
      <c r="C287" s="75" t="s">
        <v>52</v>
      </c>
      <c r="D287" s="76" t="s">
        <v>6</v>
      </c>
      <c r="E287" s="77"/>
      <c r="F287" s="77" t="s">
        <v>69</v>
      </c>
      <c r="G287" s="78" t="s">
        <v>468</v>
      </c>
      <c r="H287" s="77"/>
      <c r="I287" s="76"/>
      <c r="J287" s="77"/>
      <c r="K287" s="107">
        <f>SUBTOTAL(9,K288:K294)</f>
        <v>0</v>
      </c>
      <c r="L287" s="80">
        <f>SUBTOTAL(9,L288:L294)</f>
        <v>0</v>
      </c>
      <c r="M287" s="80">
        <f>SUBTOTAL(9,M288:M294)</f>
        <v>0</v>
      </c>
      <c r="N287" s="80">
        <f>SUBTOTAL(9,N288:N294)</f>
        <v>0</v>
      </c>
      <c r="O287" s="80">
        <f>SUBTOTAL(9,O288:O294)</f>
        <v>0</v>
      </c>
      <c r="P287" s="81">
        <f>SUMPRODUCT(P288:P294,$H288:$H294)</f>
        <v>0.20422178159998639</v>
      </c>
      <c r="Q287" s="81">
        <f>SUMPRODUCT(Q288:Q294,$H288:$H294)</f>
        <v>0</v>
      </c>
      <c r="R287" s="81">
        <f>SUMPRODUCT(R288:R294,$H288:$H294)</f>
        <v>8.44049233958156</v>
      </c>
      <c r="S287" s="80">
        <f>SUMPRODUCT(S288:S294,$H288:$H294)</f>
        <v>909.8509295462197</v>
      </c>
      <c r="T287" s="108">
        <f>SUMPRODUCT(T288:T294,$K288:$K294)/100</f>
        <v>0</v>
      </c>
      <c r="U287" s="108">
        <f>K287+T287</f>
        <v>0</v>
      </c>
      <c r="V287" s="105"/>
    </row>
    <row r="288" spans="1:22" ht="12.75" outlineLevel="2">
      <c r="A288" s="3"/>
      <c r="B288" s="116"/>
      <c r="C288" s="117"/>
      <c r="D288" s="118"/>
      <c r="E288" s="119" t="s">
        <v>542</v>
      </c>
      <c r="F288" s="120"/>
      <c r="G288" s="121"/>
      <c r="H288" s="120"/>
      <c r="I288" s="118"/>
      <c r="J288" s="120"/>
      <c r="K288" s="122"/>
      <c r="L288" s="123"/>
      <c r="M288" s="123"/>
      <c r="N288" s="123"/>
      <c r="O288" s="123"/>
      <c r="P288" s="124"/>
      <c r="Q288" s="124"/>
      <c r="R288" s="124"/>
      <c r="S288" s="124"/>
      <c r="T288" s="125"/>
      <c r="U288" s="125"/>
      <c r="V288" s="105"/>
    </row>
    <row r="289" spans="1:22" ht="25.5" outlineLevel="2">
      <c r="A289" s="3"/>
      <c r="B289" s="105"/>
      <c r="C289" s="105"/>
      <c r="D289" s="126" t="s">
        <v>7</v>
      </c>
      <c r="E289" s="127">
        <v>1</v>
      </c>
      <c r="F289" s="128" t="s">
        <v>315</v>
      </c>
      <c r="G289" s="129" t="s">
        <v>690</v>
      </c>
      <c r="H289" s="130">
        <v>25.66</v>
      </c>
      <c r="I289" s="131" t="s">
        <v>22</v>
      </c>
      <c r="J289" s="132"/>
      <c r="K289" s="133">
        <f>H289*J289</f>
        <v>0</v>
      </c>
      <c r="L289" s="134">
        <f>IF(D289="S",K289,"")</f>
      </c>
      <c r="M289" s="135">
        <f>IF(OR(D289="P",D289="U"),K289,"")</f>
        <v>0</v>
      </c>
      <c r="N289" s="135">
        <f>IF(D289="H",K289,"")</f>
      </c>
      <c r="O289" s="135">
        <f>IF(D289="V",K289,"")</f>
      </c>
      <c r="P289" s="136">
        <v>5.6999999999989087E-05</v>
      </c>
      <c r="Q289" s="136">
        <v>0</v>
      </c>
      <c r="R289" s="136">
        <v>0.045000000000015916</v>
      </c>
      <c r="S289" s="132">
        <v>4.860000000001719</v>
      </c>
      <c r="T289" s="137">
        <v>15</v>
      </c>
      <c r="U289" s="138">
        <f>K289*(T289+100)/100</f>
        <v>0</v>
      </c>
      <c r="V289" s="139"/>
    </row>
    <row r="290" spans="1:22" s="36" customFormat="1" ht="10.5" customHeight="1" outlineLevel="3">
      <c r="A290" s="35"/>
      <c r="B290" s="140"/>
      <c r="C290" s="140"/>
      <c r="D290" s="140"/>
      <c r="E290" s="140"/>
      <c r="F290" s="140"/>
      <c r="G290" s="140" t="s">
        <v>439</v>
      </c>
      <c r="H290" s="141">
        <v>25.66</v>
      </c>
      <c r="I290" s="142"/>
      <c r="J290" s="140"/>
      <c r="K290" s="140"/>
      <c r="L290" s="143"/>
      <c r="M290" s="143"/>
      <c r="N290" s="143"/>
      <c r="O290" s="143"/>
      <c r="P290" s="143"/>
      <c r="Q290" s="143"/>
      <c r="R290" s="143"/>
      <c r="S290" s="143"/>
      <c r="T290" s="144"/>
      <c r="U290" s="144"/>
      <c r="V290" s="140"/>
    </row>
    <row r="291" spans="1:22" ht="25.5" outlineLevel="2">
      <c r="A291" s="3"/>
      <c r="B291" s="105"/>
      <c r="C291" s="105"/>
      <c r="D291" s="126" t="s">
        <v>7</v>
      </c>
      <c r="E291" s="127">
        <v>2</v>
      </c>
      <c r="F291" s="128" t="s">
        <v>295</v>
      </c>
      <c r="G291" s="129" t="s">
        <v>727</v>
      </c>
      <c r="H291" s="130">
        <v>25.66</v>
      </c>
      <c r="I291" s="131" t="s">
        <v>22</v>
      </c>
      <c r="J291" s="132"/>
      <c r="K291" s="133">
        <f>H291*J291</f>
        <v>0</v>
      </c>
      <c r="L291" s="134">
        <f>IF(D291="S",K291,"")</f>
      </c>
      <c r="M291" s="135">
        <f>IF(OR(D291="P",D291="U"),K291,"")</f>
        <v>0</v>
      </c>
      <c r="N291" s="135">
        <f>IF(D291="H",K291,"")</f>
      </c>
      <c r="O291" s="135">
        <f>IF(D291="V",K291,"")</f>
      </c>
      <c r="P291" s="136">
        <v>0.00790175999999948</v>
      </c>
      <c r="Q291" s="136">
        <v>0</v>
      </c>
      <c r="R291" s="136">
        <v>0.2699999999999818</v>
      </c>
      <c r="S291" s="132">
        <v>29.159999999998035</v>
      </c>
      <c r="T291" s="137">
        <v>15</v>
      </c>
      <c r="U291" s="138">
        <f>K291*(T291+100)/100</f>
        <v>0</v>
      </c>
      <c r="V291" s="139"/>
    </row>
    <row r="292" spans="1:22" s="36" customFormat="1" ht="10.5" customHeight="1" outlineLevel="3">
      <c r="A292" s="35"/>
      <c r="B292" s="140"/>
      <c r="C292" s="140"/>
      <c r="D292" s="140"/>
      <c r="E292" s="140"/>
      <c r="F292" s="140"/>
      <c r="G292" s="140" t="s">
        <v>593</v>
      </c>
      <c r="H292" s="141">
        <v>0</v>
      </c>
      <c r="I292" s="142"/>
      <c r="J292" s="140"/>
      <c r="K292" s="140"/>
      <c r="L292" s="143"/>
      <c r="M292" s="143"/>
      <c r="N292" s="143"/>
      <c r="O292" s="143"/>
      <c r="P292" s="143"/>
      <c r="Q292" s="143"/>
      <c r="R292" s="143"/>
      <c r="S292" s="143"/>
      <c r="T292" s="144"/>
      <c r="U292" s="144"/>
      <c r="V292" s="140"/>
    </row>
    <row r="293" spans="1:22" s="36" customFormat="1" ht="10.5" customHeight="1" outlineLevel="3">
      <c r="A293" s="35"/>
      <c r="B293" s="140"/>
      <c r="C293" s="140"/>
      <c r="D293" s="140"/>
      <c r="E293" s="140"/>
      <c r="F293" s="140"/>
      <c r="G293" s="140" t="s">
        <v>439</v>
      </c>
      <c r="H293" s="141">
        <v>25.66</v>
      </c>
      <c r="I293" s="142"/>
      <c r="J293" s="140"/>
      <c r="K293" s="140"/>
      <c r="L293" s="143"/>
      <c r="M293" s="143"/>
      <c r="N293" s="143"/>
      <c r="O293" s="143"/>
      <c r="P293" s="143"/>
      <c r="Q293" s="143"/>
      <c r="R293" s="143"/>
      <c r="S293" s="143"/>
      <c r="T293" s="144"/>
      <c r="U293" s="144"/>
      <c r="V293" s="140"/>
    </row>
    <row r="294" spans="1:22" ht="12.75" outlineLevel="2">
      <c r="A294" s="3"/>
      <c r="B294" s="105"/>
      <c r="C294" s="105"/>
      <c r="D294" s="126" t="s">
        <v>9</v>
      </c>
      <c r="E294" s="127">
        <v>3</v>
      </c>
      <c r="F294" s="128" t="s">
        <v>377</v>
      </c>
      <c r="G294" s="129" t="s">
        <v>611</v>
      </c>
      <c r="H294" s="130">
        <v>0.20422178159998639</v>
      </c>
      <c r="I294" s="131" t="s">
        <v>13</v>
      </c>
      <c r="J294" s="132"/>
      <c r="K294" s="133">
        <f>H294*J294</f>
        <v>0</v>
      </c>
      <c r="L294" s="134">
        <f>IF(D294="S",K294,"")</f>
      </c>
      <c r="M294" s="135">
        <f>IF(OR(D294="P",D294="U"),K294,"")</f>
        <v>0</v>
      </c>
      <c r="N294" s="135">
        <f>IF(D294="H",K294,"")</f>
      </c>
      <c r="O294" s="135">
        <f>IF(D294="V",K294,"")</f>
      </c>
      <c r="P294" s="136">
        <v>0</v>
      </c>
      <c r="Q294" s="136">
        <v>0</v>
      </c>
      <c r="R294" s="136">
        <v>1.7510000000002037</v>
      </c>
      <c r="S294" s="132">
        <v>180.6748000000236</v>
      </c>
      <c r="T294" s="137">
        <v>15</v>
      </c>
      <c r="U294" s="138">
        <f>K294*(T294+100)/100</f>
        <v>0</v>
      </c>
      <c r="V294" s="139"/>
    </row>
    <row r="295" spans="1:22" ht="12.75" outlineLevel="1">
      <c r="A295" s="3"/>
      <c r="B295" s="106"/>
      <c r="C295" s="75" t="s">
        <v>53</v>
      </c>
      <c r="D295" s="76" t="s">
        <v>6</v>
      </c>
      <c r="E295" s="77"/>
      <c r="F295" s="77" t="s">
        <v>64</v>
      </c>
      <c r="G295" s="78" t="s">
        <v>433</v>
      </c>
      <c r="H295" s="77"/>
      <c r="I295" s="76"/>
      <c r="J295" s="77"/>
      <c r="K295" s="107">
        <f>SUBTOTAL(9,K296:K303)</f>
        <v>0</v>
      </c>
      <c r="L295" s="80">
        <f>SUBTOTAL(9,L296:L303)</f>
        <v>0</v>
      </c>
      <c r="M295" s="80">
        <f>SUBTOTAL(9,M296:M303)</f>
        <v>0</v>
      </c>
      <c r="N295" s="80">
        <f>SUBTOTAL(9,N296:N303)</f>
        <v>0</v>
      </c>
      <c r="O295" s="80">
        <f>SUBTOTAL(9,O296:O303)</f>
        <v>0</v>
      </c>
      <c r="P295" s="81">
        <f>SUMPRODUCT(P296:P303,$H296:$H303)</f>
        <v>1.2576268353602593</v>
      </c>
      <c r="Q295" s="81">
        <f>SUMPRODUCT(Q296:Q303,$H296:$H303)</f>
        <v>0</v>
      </c>
      <c r="R295" s="81">
        <f>SUMPRODUCT(R296:R303,$H296:$H303)</f>
        <v>59.8394166217236</v>
      </c>
      <c r="S295" s="80">
        <f>SUMPRODUCT(S296:S303,$H296:$H303)</f>
        <v>7207.556595582267</v>
      </c>
      <c r="T295" s="108">
        <f>SUMPRODUCT(T296:T303,$K296:$K303)/100</f>
        <v>0</v>
      </c>
      <c r="U295" s="108">
        <f>K295+T295</f>
        <v>0</v>
      </c>
      <c r="V295" s="105"/>
    </row>
    <row r="296" spans="1:22" ht="12.75" outlineLevel="2">
      <c r="A296" s="3"/>
      <c r="B296" s="116"/>
      <c r="C296" s="117"/>
      <c r="D296" s="118"/>
      <c r="E296" s="119" t="s">
        <v>542</v>
      </c>
      <c r="F296" s="120"/>
      <c r="G296" s="121"/>
      <c r="H296" s="120"/>
      <c r="I296" s="118"/>
      <c r="J296" s="120"/>
      <c r="K296" s="122"/>
      <c r="L296" s="123"/>
      <c r="M296" s="123"/>
      <c r="N296" s="123"/>
      <c r="O296" s="123"/>
      <c r="P296" s="124"/>
      <c r="Q296" s="124"/>
      <c r="R296" s="124"/>
      <c r="S296" s="124"/>
      <c r="T296" s="125"/>
      <c r="U296" s="125"/>
      <c r="V296" s="105"/>
    </row>
    <row r="297" spans="1:22" ht="25.5" outlineLevel="2">
      <c r="A297" s="3"/>
      <c r="B297" s="105"/>
      <c r="C297" s="105"/>
      <c r="D297" s="126" t="s">
        <v>7</v>
      </c>
      <c r="E297" s="127">
        <v>1</v>
      </c>
      <c r="F297" s="128" t="s">
        <v>302</v>
      </c>
      <c r="G297" s="129" t="s">
        <v>563</v>
      </c>
      <c r="H297" s="130">
        <v>56.14</v>
      </c>
      <c r="I297" s="131" t="s">
        <v>22</v>
      </c>
      <c r="J297" s="132"/>
      <c r="K297" s="133">
        <f>H297*J297</f>
        <v>0</v>
      </c>
      <c r="L297" s="134">
        <f>IF(D297="S",K297,"")</f>
      </c>
      <c r="M297" s="135">
        <f>IF(OR(D297="P",D297="U"),K297,"")</f>
        <v>0</v>
      </c>
      <c r="N297" s="135">
        <f>IF(D297="H",K297,"")</f>
      </c>
      <c r="O297" s="135">
        <f>IF(D297="V",K297,"")</f>
      </c>
      <c r="P297" s="136">
        <v>0.01682422400000462</v>
      </c>
      <c r="Q297" s="136">
        <v>0</v>
      </c>
      <c r="R297" s="136">
        <v>1.0400000000008447</v>
      </c>
      <c r="S297" s="132">
        <v>125.60160000010238</v>
      </c>
      <c r="T297" s="137">
        <v>15</v>
      </c>
      <c r="U297" s="138">
        <f>K297*(T297+100)/100</f>
        <v>0</v>
      </c>
      <c r="V297" s="139"/>
    </row>
    <row r="298" spans="1:22" s="36" customFormat="1" ht="10.5" customHeight="1" outlineLevel="3">
      <c r="A298" s="35"/>
      <c r="B298" s="140"/>
      <c r="C298" s="140"/>
      <c r="D298" s="140"/>
      <c r="E298" s="140"/>
      <c r="F298" s="140"/>
      <c r="G298" s="140" t="s">
        <v>486</v>
      </c>
      <c r="H298" s="141">
        <v>56.14</v>
      </c>
      <c r="I298" s="142"/>
      <c r="J298" s="140"/>
      <c r="K298" s="140"/>
      <c r="L298" s="143"/>
      <c r="M298" s="143"/>
      <c r="N298" s="143"/>
      <c r="O298" s="143"/>
      <c r="P298" s="143"/>
      <c r="Q298" s="143"/>
      <c r="R298" s="143"/>
      <c r="S298" s="143"/>
      <c r="T298" s="144"/>
      <c r="U298" s="144"/>
      <c r="V298" s="140"/>
    </row>
    <row r="299" spans="1:22" ht="25.5" outlineLevel="2">
      <c r="A299" s="3"/>
      <c r="B299" s="105"/>
      <c r="C299" s="105"/>
      <c r="D299" s="126" t="s">
        <v>7</v>
      </c>
      <c r="E299" s="127">
        <v>2</v>
      </c>
      <c r="F299" s="128" t="s">
        <v>300</v>
      </c>
      <c r="G299" s="129" t="s">
        <v>699</v>
      </c>
      <c r="H299" s="130">
        <v>6</v>
      </c>
      <c r="I299" s="131" t="s">
        <v>22</v>
      </c>
      <c r="J299" s="132"/>
      <c r="K299" s="133">
        <f>H299*J299</f>
        <v>0</v>
      </c>
      <c r="L299" s="134">
        <f>IF(D299="S",K299,"")</f>
      </c>
      <c r="M299" s="135">
        <f>IF(OR(D299="P",D299="U"),K299,"")</f>
        <v>0</v>
      </c>
      <c r="N299" s="135">
        <f>IF(D299="H",K299,"")</f>
      </c>
      <c r="O299" s="135">
        <f>IF(D299="V",K299,"")</f>
      </c>
      <c r="P299" s="136">
        <v>0.04696999999999999</v>
      </c>
      <c r="Q299" s="136">
        <v>0</v>
      </c>
      <c r="R299" s="136">
        <v>0</v>
      </c>
      <c r="S299" s="132">
        <v>0</v>
      </c>
      <c r="T299" s="137">
        <v>15</v>
      </c>
      <c r="U299" s="138">
        <f>K299*(T299+100)/100</f>
        <v>0</v>
      </c>
      <c r="V299" s="139"/>
    </row>
    <row r="300" spans="1:22" s="36" customFormat="1" ht="10.5" customHeight="1" outlineLevel="3">
      <c r="A300" s="35"/>
      <c r="B300" s="140"/>
      <c r="C300" s="140"/>
      <c r="D300" s="140"/>
      <c r="E300" s="140"/>
      <c r="F300" s="140"/>
      <c r="G300" s="140" t="s">
        <v>39</v>
      </c>
      <c r="H300" s="141">
        <v>6</v>
      </c>
      <c r="I300" s="142"/>
      <c r="J300" s="140"/>
      <c r="K300" s="140"/>
      <c r="L300" s="143"/>
      <c r="M300" s="143"/>
      <c r="N300" s="143"/>
      <c r="O300" s="143"/>
      <c r="P300" s="143"/>
      <c r="Q300" s="143"/>
      <c r="R300" s="143"/>
      <c r="S300" s="143"/>
      <c r="T300" s="144"/>
      <c r="U300" s="144"/>
      <c r="V300" s="140"/>
    </row>
    <row r="301" spans="1:22" ht="25.5" outlineLevel="2">
      <c r="A301" s="3"/>
      <c r="B301" s="105"/>
      <c r="C301" s="105"/>
      <c r="D301" s="126" t="s">
        <v>7</v>
      </c>
      <c r="E301" s="127">
        <v>3</v>
      </c>
      <c r="F301" s="128" t="s">
        <v>301</v>
      </c>
      <c r="G301" s="129" t="s">
        <v>700</v>
      </c>
      <c r="H301" s="130">
        <v>2.47</v>
      </c>
      <c r="I301" s="131" t="s">
        <v>22</v>
      </c>
      <c r="J301" s="132"/>
      <c r="K301" s="133">
        <f>H301*J301</f>
        <v>0</v>
      </c>
      <c r="L301" s="134">
        <f>IF(D301="S",K301,"")</f>
      </c>
      <c r="M301" s="135">
        <f>IF(OR(D301="P",D301="U"),K301,"")</f>
        <v>0</v>
      </c>
      <c r="N301" s="135">
        <f>IF(D301="H",K301,"")</f>
      </c>
      <c r="O301" s="135">
        <f>IF(D301="V",K301,"")</f>
      </c>
      <c r="P301" s="136">
        <v>0.012670000000000002</v>
      </c>
      <c r="Q301" s="136">
        <v>0</v>
      </c>
      <c r="R301" s="136">
        <v>0</v>
      </c>
      <c r="S301" s="132">
        <v>0</v>
      </c>
      <c r="T301" s="137">
        <v>15</v>
      </c>
      <c r="U301" s="138">
        <f>K301*(T301+100)/100</f>
        <v>0</v>
      </c>
      <c r="V301" s="139"/>
    </row>
    <row r="302" spans="1:22" s="36" customFormat="1" ht="10.5" customHeight="1" outlineLevel="3">
      <c r="A302" s="35"/>
      <c r="B302" s="140"/>
      <c r="C302" s="140"/>
      <c r="D302" s="140"/>
      <c r="E302" s="140"/>
      <c r="F302" s="140"/>
      <c r="G302" s="140" t="s">
        <v>150</v>
      </c>
      <c r="H302" s="141">
        <v>2.47</v>
      </c>
      <c r="I302" s="142"/>
      <c r="J302" s="140"/>
      <c r="K302" s="140"/>
      <c r="L302" s="143"/>
      <c r="M302" s="143"/>
      <c r="N302" s="143"/>
      <c r="O302" s="143"/>
      <c r="P302" s="143"/>
      <c r="Q302" s="143"/>
      <c r="R302" s="143"/>
      <c r="S302" s="143"/>
      <c r="T302" s="144"/>
      <c r="U302" s="144"/>
      <c r="V302" s="140"/>
    </row>
    <row r="303" spans="1:22" ht="12.75" outlineLevel="2">
      <c r="A303" s="3"/>
      <c r="B303" s="105"/>
      <c r="C303" s="105"/>
      <c r="D303" s="126" t="s">
        <v>9</v>
      </c>
      <c r="E303" s="127">
        <v>4</v>
      </c>
      <c r="F303" s="128" t="s">
        <v>378</v>
      </c>
      <c r="G303" s="129" t="s">
        <v>608</v>
      </c>
      <c r="H303" s="130">
        <v>1.257626835360259</v>
      </c>
      <c r="I303" s="131" t="s">
        <v>13</v>
      </c>
      <c r="J303" s="132"/>
      <c r="K303" s="133">
        <f>H303*J303</f>
        <v>0</v>
      </c>
      <c r="L303" s="134">
        <f>IF(D303="S",K303,"")</f>
      </c>
      <c r="M303" s="135">
        <f>IF(OR(D303="P",D303="U"),K303,"")</f>
        <v>0</v>
      </c>
      <c r="N303" s="135">
        <f>IF(D303="H",K303,"")</f>
      </c>
      <c r="O303" s="135">
        <f>IF(D303="V",K303,"")</f>
      </c>
      <c r="P303" s="136">
        <v>0</v>
      </c>
      <c r="Q303" s="136">
        <v>0</v>
      </c>
      <c r="R303" s="136">
        <v>1.1559999999997785</v>
      </c>
      <c r="S303" s="132">
        <v>124.26799999997596</v>
      </c>
      <c r="T303" s="137">
        <v>15</v>
      </c>
      <c r="U303" s="138">
        <f>K303*(T303+100)/100</f>
        <v>0</v>
      </c>
      <c r="V303" s="139"/>
    </row>
    <row r="304" spans="1:22" ht="12.75" outlineLevel="1">
      <c r="A304" s="3"/>
      <c r="B304" s="106"/>
      <c r="C304" s="75" t="s">
        <v>54</v>
      </c>
      <c r="D304" s="76" t="s">
        <v>6</v>
      </c>
      <c r="E304" s="77"/>
      <c r="F304" s="77" t="s">
        <v>69</v>
      </c>
      <c r="G304" s="78" t="s">
        <v>474</v>
      </c>
      <c r="H304" s="77"/>
      <c r="I304" s="76"/>
      <c r="J304" s="77"/>
      <c r="K304" s="107">
        <f>SUBTOTAL(9,K305:K319)</f>
        <v>0</v>
      </c>
      <c r="L304" s="80">
        <f>SUBTOTAL(9,L305:L319)</f>
        <v>0</v>
      </c>
      <c r="M304" s="80">
        <f>SUBTOTAL(9,M305:M319)</f>
        <v>0</v>
      </c>
      <c r="N304" s="80">
        <f>SUBTOTAL(9,N305:N319)</f>
        <v>0</v>
      </c>
      <c r="O304" s="80">
        <f>SUBTOTAL(9,O305:O319)</f>
        <v>0</v>
      </c>
      <c r="P304" s="81">
        <f>SUMPRODUCT(P305:P319,$H305:$H319)</f>
        <v>0.0384</v>
      </c>
      <c r="Q304" s="81">
        <f>SUMPRODUCT(Q305:Q319,$H305:$H319)</f>
        <v>0</v>
      </c>
      <c r="R304" s="81">
        <f>SUMPRODUCT(R305:R319,$H305:$H319)</f>
        <v>8.127966400001615</v>
      </c>
      <c r="S304" s="80">
        <f>SUMPRODUCT(S305:S319,$H305:$H319)</f>
        <v>841.1647609601855</v>
      </c>
      <c r="T304" s="108">
        <f>SUMPRODUCT(T305:T319,$K305:$K319)/100</f>
        <v>0</v>
      </c>
      <c r="U304" s="108">
        <f>K304+T304</f>
        <v>0</v>
      </c>
      <c r="V304" s="105"/>
    </row>
    <row r="305" spans="1:22" ht="12.75" outlineLevel="2">
      <c r="A305" s="3"/>
      <c r="B305" s="116"/>
      <c r="C305" s="117"/>
      <c r="D305" s="118"/>
      <c r="E305" s="119" t="s">
        <v>542</v>
      </c>
      <c r="F305" s="120"/>
      <c r="G305" s="121"/>
      <c r="H305" s="120"/>
      <c r="I305" s="118"/>
      <c r="J305" s="120"/>
      <c r="K305" s="122"/>
      <c r="L305" s="123"/>
      <c r="M305" s="123"/>
      <c r="N305" s="123"/>
      <c r="O305" s="123"/>
      <c r="P305" s="124"/>
      <c r="Q305" s="124"/>
      <c r="R305" s="124"/>
      <c r="S305" s="124"/>
      <c r="T305" s="125"/>
      <c r="U305" s="125"/>
      <c r="V305" s="105"/>
    </row>
    <row r="306" spans="1:22" ht="12.75" outlineLevel="2">
      <c r="A306" s="3"/>
      <c r="B306" s="105"/>
      <c r="C306" s="105"/>
      <c r="D306" s="126" t="s">
        <v>7</v>
      </c>
      <c r="E306" s="127">
        <v>1</v>
      </c>
      <c r="F306" s="128" t="s">
        <v>305</v>
      </c>
      <c r="G306" s="129" t="s">
        <v>659</v>
      </c>
      <c r="H306" s="130">
        <v>2</v>
      </c>
      <c r="I306" s="131" t="s">
        <v>71</v>
      </c>
      <c r="J306" s="132"/>
      <c r="K306" s="133">
        <f aca="true" t="shared" si="56" ref="K306:K319">H306*J306</f>
        <v>0</v>
      </c>
      <c r="L306" s="134">
        <f aca="true" t="shared" si="57" ref="L306:L319">IF(D306="S",K306,"")</f>
      </c>
      <c r="M306" s="135">
        <f aca="true" t="shared" si="58" ref="M306:M319">IF(OR(D306="P",D306="U"),K306,"")</f>
        <v>0</v>
      </c>
      <c r="N306" s="135">
        <f aca="true" t="shared" si="59" ref="N306:N319">IF(D306="H",K306,"")</f>
      </c>
      <c r="O306" s="135">
        <f aca="true" t="shared" si="60" ref="O306:O319">IF(D306="V",K306,"")</f>
      </c>
      <c r="P306" s="136">
        <v>0</v>
      </c>
      <c r="Q306" s="136">
        <v>0</v>
      </c>
      <c r="R306" s="136">
        <v>0.2600000000002183</v>
      </c>
      <c r="S306" s="132">
        <v>28.080000000023574</v>
      </c>
      <c r="T306" s="137">
        <v>15</v>
      </c>
      <c r="U306" s="138">
        <f aca="true" t="shared" si="61" ref="U306:U319">K306*(T306+100)/100</f>
        <v>0</v>
      </c>
      <c r="V306" s="139"/>
    </row>
    <row r="307" spans="1:22" ht="12.75" outlineLevel="2">
      <c r="A307" s="3"/>
      <c r="B307" s="105"/>
      <c r="C307" s="105"/>
      <c r="D307" s="126" t="s">
        <v>8</v>
      </c>
      <c r="E307" s="127">
        <v>2</v>
      </c>
      <c r="F307" s="128" t="s">
        <v>149</v>
      </c>
      <c r="G307" s="129" t="s">
        <v>506</v>
      </c>
      <c r="H307" s="130">
        <v>2</v>
      </c>
      <c r="I307" s="131" t="s">
        <v>71</v>
      </c>
      <c r="J307" s="132"/>
      <c r="K307" s="133">
        <f t="shared" si="56"/>
        <v>0</v>
      </c>
      <c r="L307" s="134">
        <f t="shared" si="57"/>
        <v>0</v>
      </c>
      <c r="M307" s="135">
        <f t="shared" si="58"/>
      </c>
      <c r="N307" s="135">
        <f t="shared" si="59"/>
      </c>
      <c r="O307" s="135">
        <f t="shared" si="60"/>
      </c>
      <c r="P307" s="136">
        <v>0</v>
      </c>
      <c r="Q307" s="136">
        <v>0</v>
      </c>
      <c r="R307" s="136">
        <v>0</v>
      </c>
      <c r="S307" s="132">
        <v>0</v>
      </c>
      <c r="T307" s="137">
        <v>15</v>
      </c>
      <c r="U307" s="138">
        <f t="shared" si="61"/>
        <v>0</v>
      </c>
      <c r="V307" s="139"/>
    </row>
    <row r="308" spans="1:22" ht="12.75" outlineLevel="2">
      <c r="A308" s="3"/>
      <c r="B308" s="105"/>
      <c r="C308" s="105"/>
      <c r="D308" s="126" t="s">
        <v>7</v>
      </c>
      <c r="E308" s="127">
        <v>3</v>
      </c>
      <c r="F308" s="128" t="s">
        <v>306</v>
      </c>
      <c r="G308" s="129" t="s">
        <v>638</v>
      </c>
      <c r="H308" s="130">
        <v>1</v>
      </c>
      <c r="I308" s="131" t="s">
        <v>71</v>
      </c>
      <c r="J308" s="132"/>
      <c r="K308" s="133">
        <f t="shared" si="56"/>
        <v>0</v>
      </c>
      <c r="L308" s="134">
        <f t="shared" si="57"/>
      </c>
      <c r="M308" s="135">
        <f t="shared" si="58"/>
        <v>0</v>
      </c>
      <c r="N308" s="135">
        <f t="shared" si="59"/>
      </c>
      <c r="O308" s="135">
        <f t="shared" si="60"/>
      </c>
      <c r="P308" s="136">
        <v>0</v>
      </c>
      <c r="Q308" s="136">
        <v>0</v>
      </c>
      <c r="R308" s="136">
        <v>3.066999999999098</v>
      </c>
      <c r="S308" s="132">
        <v>295.6587999999131</v>
      </c>
      <c r="T308" s="137">
        <v>15</v>
      </c>
      <c r="U308" s="138">
        <f t="shared" si="61"/>
        <v>0</v>
      </c>
      <c r="V308" s="139"/>
    </row>
    <row r="309" spans="1:22" ht="12.75" outlineLevel="2">
      <c r="A309" s="3"/>
      <c r="B309" s="105"/>
      <c r="C309" s="105"/>
      <c r="D309" s="126" t="s">
        <v>8</v>
      </c>
      <c r="E309" s="127">
        <v>4</v>
      </c>
      <c r="F309" s="128" t="s">
        <v>158</v>
      </c>
      <c r="G309" s="129" t="s">
        <v>467</v>
      </c>
      <c r="H309" s="130">
        <v>1</v>
      </c>
      <c r="I309" s="131" t="s">
        <v>71</v>
      </c>
      <c r="J309" s="132"/>
      <c r="K309" s="133">
        <f t="shared" si="56"/>
        <v>0</v>
      </c>
      <c r="L309" s="134">
        <f t="shared" si="57"/>
        <v>0</v>
      </c>
      <c r="M309" s="135">
        <f t="shared" si="58"/>
      </c>
      <c r="N309" s="135">
        <f t="shared" si="59"/>
      </c>
      <c r="O309" s="135">
        <f t="shared" si="60"/>
      </c>
      <c r="P309" s="136">
        <v>0</v>
      </c>
      <c r="Q309" s="136">
        <v>0</v>
      </c>
      <c r="R309" s="136">
        <v>0</v>
      </c>
      <c r="S309" s="132">
        <v>0</v>
      </c>
      <c r="T309" s="137">
        <v>15</v>
      </c>
      <c r="U309" s="138">
        <f t="shared" si="61"/>
        <v>0</v>
      </c>
      <c r="V309" s="139"/>
    </row>
    <row r="310" spans="1:22" ht="12.75" outlineLevel="2">
      <c r="A310" s="3"/>
      <c r="B310" s="105"/>
      <c r="C310" s="105"/>
      <c r="D310" s="126" t="s">
        <v>8</v>
      </c>
      <c r="E310" s="127">
        <v>5</v>
      </c>
      <c r="F310" s="128" t="s">
        <v>159</v>
      </c>
      <c r="G310" s="129" t="s">
        <v>526</v>
      </c>
      <c r="H310" s="130">
        <v>1</v>
      </c>
      <c r="I310" s="131" t="s">
        <v>71</v>
      </c>
      <c r="J310" s="132"/>
      <c r="K310" s="133">
        <f t="shared" si="56"/>
        <v>0</v>
      </c>
      <c r="L310" s="134">
        <f t="shared" si="57"/>
        <v>0</v>
      </c>
      <c r="M310" s="135">
        <f t="shared" si="58"/>
      </c>
      <c r="N310" s="135">
        <f t="shared" si="59"/>
      </c>
      <c r="O310" s="135">
        <f t="shared" si="60"/>
      </c>
      <c r="P310" s="136">
        <v>0</v>
      </c>
      <c r="Q310" s="136">
        <v>0</v>
      </c>
      <c r="R310" s="136">
        <v>0</v>
      </c>
      <c r="S310" s="132">
        <v>0</v>
      </c>
      <c r="T310" s="137">
        <v>15</v>
      </c>
      <c r="U310" s="138">
        <f t="shared" si="61"/>
        <v>0</v>
      </c>
      <c r="V310" s="139"/>
    </row>
    <row r="311" spans="1:22" ht="12.75" outlineLevel="2">
      <c r="A311" s="3"/>
      <c r="B311" s="105"/>
      <c r="C311" s="105"/>
      <c r="D311" s="126" t="s">
        <v>8</v>
      </c>
      <c r="E311" s="127">
        <v>6</v>
      </c>
      <c r="F311" s="128" t="s">
        <v>160</v>
      </c>
      <c r="G311" s="129" t="s">
        <v>540</v>
      </c>
      <c r="H311" s="130">
        <v>1</v>
      </c>
      <c r="I311" s="131" t="s">
        <v>71</v>
      </c>
      <c r="J311" s="132"/>
      <c r="K311" s="133">
        <f t="shared" si="56"/>
        <v>0</v>
      </c>
      <c r="L311" s="134">
        <f t="shared" si="57"/>
        <v>0</v>
      </c>
      <c r="M311" s="135">
        <f t="shared" si="58"/>
      </c>
      <c r="N311" s="135">
        <f t="shared" si="59"/>
      </c>
      <c r="O311" s="135">
        <f t="shared" si="60"/>
      </c>
      <c r="P311" s="136">
        <v>0</v>
      </c>
      <c r="Q311" s="136">
        <v>0</v>
      </c>
      <c r="R311" s="136">
        <v>0</v>
      </c>
      <c r="S311" s="132">
        <v>0</v>
      </c>
      <c r="T311" s="137">
        <v>15</v>
      </c>
      <c r="U311" s="138">
        <f t="shared" si="61"/>
        <v>0</v>
      </c>
      <c r="V311" s="139"/>
    </row>
    <row r="312" spans="1:22" ht="12.75" outlineLevel="2">
      <c r="A312" s="3"/>
      <c r="B312" s="105"/>
      <c r="C312" s="105"/>
      <c r="D312" s="126" t="s">
        <v>8</v>
      </c>
      <c r="E312" s="127">
        <v>7</v>
      </c>
      <c r="F312" s="128" t="s">
        <v>161</v>
      </c>
      <c r="G312" s="129" t="s">
        <v>518</v>
      </c>
      <c r="H312" s="130">
        <v>1</v>
      </c>
      <c r="I312" s="131" t="s">
        <v>71</v>
      </c>
      <c r="J312" s="132"/>
      <c r="K312" s="133">
        <f t="shared" si="56"/>
        <v>0</v>
      </c>
      <c r="L312" s="134">
        <f t="shared" si="57"/>
        <v>0</v>
      </c>
      <c r="M312" s="135">
        <f t="shared" si="58"/>
      </c>
      <c r="N312" s="135">
        <f t="shared" si="59"/>
      </c>
      <c r="O312" s="135">
        <f t="shared" si="60"/>
      </c>
      <c r="P312" s="136">
        <v>0</v>
      </c>
      <c r="Q312" s="136">
        <v>0</v>
      </c>
      <c r="R312" s="136">
        <v>0</v>
      </c>
      <c r="S312" s="132">
        <v>0</v>
      </c>
      <c r="T312" s="137">
        <v>15</v>
      </c>
      <c r="U312" s="138">
        <f t="shared" si="61"/>
        <v>0</v>
      </c>
      <c r="V312" s="139"/>
    </row>
    <row r="313" spans="1:22" ht="12.75" outlineLevel="2">
      <c r="A313" s="3"/>
      <c r="B313" s="105"/>
      <c r="C313" s="105"/>
      <c r="D313" s="126" t="s">
        <v>8</v>
      </c>
      <c r="E313" s="127">
        <v>8</v>
      </c>
      <c r="F313" s="128" t="s">
        <v>157</v>
      </c>
      <c r="G313" s="129" t="s">
        <v>521</v>
      </c>
      <c r="H313" s="130">
        <v>1</v>
      </c>
      <c r="I313" s="131" t="s">
        <v>71</v>
      </c>
      <c r="J313" s="132"/>
      <c r="K313" s="133">
        <f t="shared" si="56"/>
        <v>0</v>
      </c>
      <c r="L313" s="134">
        <f t="shared" si="57"/>
        <v>0</v>
      </c>
      <c r="M313" s="135">
        <f t="shared" si="58"/>
      </c>
      <c r="N313" s="135">
        <f t="shared" si="59"/>
      </c>
      <c r="O313" s="135">
        <f t="shared" si="60"/>
      </c>
      <c r="P313" s="136">
        <v>0</v>
      </c>
      <c r="Q313" s="136">
        <v>0</v>
      </c>
      <c r="R313" s="136">
        <v>0</v>
      </c>
      <c r="S313" s="132">
        <v>0</v>
      </c>
      <c r="T313" s="137">
        <v>15</v>
      </c>
      <c r="U313" s="138">
        <f t="shared" si="61"/>
        <v>0</v>
      </c>
      <c r="V313" s="139"/>
    </row>
    <row r="314" spans="1:22" ht="25.5" outlineLevel="2">
      <c r="A314" s="3"/>
      <c r="B314" s="105"/>
      <c r="C314" s="105"/>
      <c r="D314" s="126" t="s">
        <v>7</v>
      </c>
      <c r="E314" s="127">
        <v>9</v>
      </c>
      <c r="F314" s="128" t="s">
        <v>303</v>
      </c>
      <c r="G314" s="129" t="s">
        <v>696</v>
      </c>
      <c r="H314" s="130">
        <v>2</v>
      </c>
      <c r="I314" s="131" t="s">
        <v>71</v>
      </c>
      <c r="J314" s="132"/>
      <c r="K314" s="133">
        <f t="shared" si="56"/>
        <v>0</v>
      </c>
      <c r="L314" s="134">
        <f t="shared" si="57"/>
      </c>
      <c r="M314" s="135">
        <f t="shared" si="58"/>
        <v>0</v>
      </c>
      <c r="N314" s="135">
        <f t="shared" si="59"/>
      </c>
      <c r="O314" s="135">
        <f t="shared" si="60"/>
      </c>
      <c r="P314" s="136">
        <v>0</v>
      </c>
      <c r="Q314" s="136">
        <v>0</v>
      </c>
      <c r="R314" s="136">
        <v>1.6820000000006985</v>
      </c>
      <c r="S314" s="132">
        <v>181.65600000007544</v>
      </c>
      <c r="T314" s="137">
        <v>15</v>
      </c>
      <c r="U314" s="138">
        <f t="shared" si="61"/>
        <v>0</v>
      </c>
      <c r="V314" s="139"/>
    </row>
    <row r="315" spans="1:22" ht="12.75" outlineLevel="2">
      <c r="A315" s="3"/>
      <c r="B315" s="105"/>
      <c r="C315" s="105"/>
      <c r="D315" s="126" t="s">
        <v>8</v>
      </c>
      <c r="E315" s="127">
        <v>10</v>
      </c>
      <c r="F315" s="128" t="s">
        <v>176</v>
      </c>
      <c r="G315" s="129" t="s">
        <v>513</v>
      </c>
      <c r="H315" s="130">
        <v>1</v>
      </c>
      <c r="I315" s="131" t="s">
        <v>71</v>
      </c>
      <c r="J315" s="132"/>
      <c r="K315" s="133">
        <f t="shared" si="56"/>
        <v>0</v>
      </c>
      <c r="L315" s="134">
        <f t="shared" si="57"/>
        <v>0</v>
      </c>
      <c r="M315" s="135">
        <f t="shared" si="58"/>
      </c>
      <c r="N315" s="135">
        <f t="shared" si="59"/>
      </c>
      <c r="O315" s="135">
        <f t="shared" si="60"/>
      </c>
      <c r="P315" s="136">
        <v>0.022</v>
      </c>
      <c r="Q315" s="136">
        <v>0</v>
      </c>
      <c r="R315" s="136">
        <v>0</v>
      </c>
      <c r="S315" s="132">
        <v>0</v>
      </c>
      <c r="T315" s="137">
        <v>15</v>
      </c>
      <c r="U315" s="138">
        <f t="shared" si="61"/>
        <v>0</v>
      </c>
      <c r="V315" s="139"/>
    </row>
    <row r="316" spans="1:22" ht="12.75" outlineLevel="2">
      <c r="A316" s="3"/>
      <c r="B316" s="105"/>
      <c r="C316" s="105"/>
      <c r="D316" s="126" t="s">
        <v>8</v>
      </c>
      <c r="E316" s="127">
        <v>11</v>
      </c>
      <c r="F316" s="128" t="s">
        <v>175</v>
      </c>
      <c r="G316" s="129" t="s">
        <v>512</v>
      </c>
      <c r="H316" s="130">
        <v>1</v>
      </c>
      <c r="I316" s="131" t="s">
        <v>71</v>
      </c>
      <c r="J316" s="132"/>
      <c r="K316" s="133">
        <f t="shared" si="56"/>
        <v>0</v>
      </c>
      <c r="L316" s="134">
        <f t="shared" si="57"/>
        <v>0</v>
      </c>
      <c r="M316" s="135">
        <f t="shared" si="58"/>
      </c>
      <c r="N316" s="135">
        <f t="shared" si="59"/>
      </c>
      <c r="O316" s="135">
        <f t="shared" si="60"/>
      </c>
      <c r="P316" s="136">
        <v>0.014</v>
      </c>
      <c r="Q316" s="136">
        <v>0</v>
      </c>
      <c r="R316" s="136">
        <v>0</v>
      </c>
      <c r="S316" s="132">
        <v>0</v>
      </c>
      <c r="T316" s="137">
        <v>15</v>
      </c>
      <c r="U316" s="138">
        <f t="shared" si="61"/>
        <v>0</v>
      </c>
      <c r="V316" s="139"/>
    </row>
    <row r="317" spans="1:22" ht="12.75" outlineLevel="2">
      <c r="A317" s="3"/>
      <c r="B317" s="105"/>
      <c r="C317" s="105"/>
      <c r="D317" s="126" t="s">
        <v>7</v>
      </c>
      <c r="E317" s="127">
        <v>12</v>
      </c>
      <c r="F317" s="128" t="s">
        <v>304</v>
      </c>
      <c r="G317" s="129" t="s">
        <v>530</v>
      </c>
      <c r="H317" s="130">
        <v>2</v>
      </c>
      <c r="I317" s="131" t="s">
        <v>71</v>
      </c>
      <c r="J317" s="132"/>
      <c r="K317" s="133">
        <f t="shared" si="56"/>
        <v>0</v>
      </c>
      <c r="L317" s="134">
        <f t="shared" si="57"/>
      </c>
      <c r="M317" s="135">
        <f t="shared" si="58"/>
        <v>0</v>
      </c>
      <c r="N317" s="135">
        <f t="shared" si="59"/>
      </c>
      <c r="O317" s="135">
        <f t="shared" si="60"/>
      </c>
      <c r="P317" s="136">
        <v>0</v>
      </c>
      <c r="Q317" s="136">
        <v>0</v>
      </c>
      <c r="R317" s="136">
        <v>0.5420000000003711</v>
      </c>
      <c r="S317" s="132">
        <v>58.536000000040076</v>
      </c>
      <c r="T317" s="137">
        <v>15</v>
      </c>
      <c r="U317" s="138">
        <f t="shared" si="61"/>
        <v>0</v>
      </c>
      <c r="V317" s="139"/>
    </row>
    <row r="318" spans="1:22" ht="12.75" outlineLevel="2">
      <c r="A318" s="3"/>
      <c r="B318" s="105"/>
      <c r="C318" s="105"/>
      <c r="D318" s="126" t="s">
        <v>8</v>
      </c>
      <c r="E318" s="127">
        <v>13</v>
      </c>
      <c r="F318" s="128" t="s">
        <v>165</v>
      </c>
      <c r="G318" s="129" t="s">
        <v>492</v>
      </c>
      <c r="H318" s="130">
        <v>2</v>
      </c>
      <c r="I318" s="131" t="s">
        <v>71</v>
      </c>
      <c r="J318" s="132"/>
      <c r="K318" s="133">
        <f t="shared" si="56"/>
        <v>0</v>
      </c>
      <c r="L318" s="134">
        <f t="shared" si="57"/>
        <v>0</v>
      </c>
      <c r="M318" s="135">
        <f t="shared" si="58"/>
      </c>
      <c r="N318" s="135">
        <f t="shared" si="59"/>
      </c>
      <c r="O318" s="135">
        <f t="shared" si="60"/>
      </c>
      <c r="P318" s="136">
        <v>0.0012</v>
      </c>
      <c r="Q318" s="136">
        <v>0</v>
      </c>
      <c r="R318" s="136">
        <v>0</v>
      </c>
      <c r="S318" s="132">
        <v>0</v>
      </c>
      <c r="T318" s="137">
        <v>15</v>
      </c>
      <c r="U318" s="138">
        <f t="shared" si="61"/>
        <v>0</v>
      </c>
      <c r="V318" s="139"/>
    </row>
    <row r="319" spans="1:22" ht="12.75" outlineLevel="2">
      <c r="A319" s="3"/>
      <c r="B319" s="105"/>
      <c r="C319" s="105"/>
      <c r="D319" s="126" t="s">
        <v>9</v>
      </c>
      <c r="E319" s="127">
        <v>14</v>
      </c>
      <c r="F319" s="128" t="s">
        <v>379</v>
      </c>
      <c r="G319" s="129" t="s">
        <v>658</v>
      </c>
      <c r="H319" s="130">
        <v>0.0384</v>
      </c>
      <c r="I319" s="131" t="s">
        <v>13</v>
      </c>
      <c r="J319" s="132"/>
      <c r="K319" s="133">
        <f t="shared" si="56"/>
        <v>0</v>
      </c>
      <c r="L319" s="134">
        <f t="shared" si="57"/>
      </c>
      <c r="M319" s="135">
        <f t="shared" si="58"/>
        <v>0</v>
      </c>
      <c r="N319" s="135">
        <f t="shared" si="59"/>
      </c>
      <c r="O319" s="135">
        <f t="shared" si="60"/>
      </c>
      <c r="P319" s="136">
        <v>0</v>
      </c>
      <c r="Q319" s="136">
        <v>0</v>
      </c>
      <c r="R319" s="136">
        <v>2.4209999999984575</v>
      </c>
      <c r="S319" s="132">
        <v>233.3843999998513</v>
      </c>
      <c r="T319" s="137">
        <v>15</v>
      </c>
      <c r="U319" s="138">
        <f t="shared" si="61"/>
        <v>0</v>
      </c>
      <c r="V319" s="139"/>
    </row>
    <row r="320" spans="1:22" ht="12.75" outlineLevel="1">
      <c r="A320" s="3"/>
      <c r="B320" s="106"/>
      <c r="C320" s="75" t="s">
        <v>55</v>
      </c>
      <c r="D320" s="76" t="s">
        <v>6</v>
      </c>
      <c r="E320" s="77"/>
      <c r="F320" s="77" t="s">
        <v>69</v>
      </c>
      <c r="G320" s="78" t="s">
        <v>462</v>
      </c>
      <c r="H320" s="77"/>
      <c r="I320" s="76"/>
      <c r="J320" s="77"/>
      <c r="K320" s="107">
        <f>SUBTOTAL(9,K321:K332)</f>
        <v>0</v>
      </c>
      <c r="L320" s="80">
        <f>SUBTOTAL(9,L321:L332)</f>
        <v>0</v>
      </c>
      <c r="M320" s="80">
        <f>SUBTOTAL(9,M321:M332)</f>
        <v>0</v>
      </c>
      <c r="N320" s="80">
        <f>SUBTOTAL(9,N321:N332)</f>
        <v>0</v>
      </c>
      <c r="O320" s="80">
        <f>SUBTOTAL(9,O321:O332)</f>
        <v>0</v>
      </c>
      <c r="P320" s="81">
        <f>SUMPRODUCT(P321:P332,$H321:$H332)</f>
        <v>0.08875200000000097</v>
      </c>
      <c r="Q320" s="81">
        <f>SUMPRODUCT(Q321:Q332,$H321:$H332)</f>
        <v>0</v>
      </c>
      <c r="R320" s="81">
        <f>SUMPRODUCT(R321:R332,$H321:$H332)</f>
        <v>3.3362712800004974</v>
      </c>
      <c r="S320" s="80">
        <f>SUMPRODUCT(S321:S332,$H321:$H332)</f>
        <v>366.1218313920536</v>
      </c>
      <c r="T320" s="108">
        <f>SUMPRODUCT(T321:T332,$K321:$K332)/100</f>
        <v>0</v>
      </c>
      <c r="U320" s="108">
        <f>K320+T320</f>
        <v>0</v>
      </c>
      <c r="V320" s="105"/>
    </row>
    <row r="321" spans="1:22" ht="12.75" outlineLevel="2">
      <c r="A321" s="3"/>
      <c r="B321" s="116"/>
      <c r="C321" s="117"/>
      <c r="D321" s="118"/>
      <c r="E321" s="119" t="s">
        <v>542</v>
      </c>
      <c r="F321" s="120"/>
      <c r="G321" s="121"/>
      <c r="H321" s="120"/>
      <c r="I321" s="118"/>
      <c r="J321" s="120"/>
      <c r="K321" s="122"/>
      <c r="L321" s="123"/>
      <c r="M321" s="123"/>
      <c r="N321" s="123"/>
      <c r="O321" s="123"/>
      <c r="P321" s="124"/>
      <c r="Q321" s="124"/>
      <c r="R321" s="124"/>
      <c r="S321" s="124"/>
      <c r="T321" s="125"/>
      <c r="U321" s="125"/>
      <c r="V321" s="105"/>
    </row>
    <row r="322" spans="1:22" ht="25.5" outlineLevel="2">
      <c r="A322" s="3"/>
      <c r="B322" s="105"/>
      <c r="C322" s="105"/>
      <c r="D322" s="126" t="s">
        <v>7</v>
      </c>
      <c r="E322" s="127">
        <v>1</v>
      </c>
      <c r="F322" s="128" t="s">
        <v>308</v>
      </c>
      <c r="G322" s="129" t="s">
        <v>716</v>
      </c>
      <c r="H322" s="130">
        <v>3.6</v>
      </c>
      <c r="I322" s="131" t="s">
        <v>22</v>
      </c>
      <c r="J322" s="132"/>
      <c r="K322" s="133">
        <f>H322*J322</f>
        <v>0</v>
      </c>
      <c r="L322" s="134">
        <f>IF(D322="S",K322,"")</f>
      </c>
      <c r="M322" s="135">
        <f>IF(OR(D322="P",D322="U"),K322,"")</f>
        <v>0</v>
      </c>
      <c r="N322" s="135">
        <f>IF(D322="H",K322,"")</f>
      </c>
      <c r="O322" s="135">
        <f>IF(D322="V",K322,"")</f>
      </c>
      <c r="P322" s="136">
        <v>0.003170000000000073</v>
      </c>
      <c r="Q322" s="136">
        <v>0</v>
      </c>
      <c r="R322" s="136">
        <v>0.5500000000001819</v>
      </c>
      <c r="S322" s="132">
        <v>59.400000000019645</v>
      </c>
      <c r="T322" s="137">
        <v>15</v>
      </c>
      <c r="U322" s="138">
        <f>K322*(T322+100)/100</f>
        <v>0</v>
      </c>
      <c r="V322" s="139"/>
    </row>
    <row r="323" spans="1:22" s="36" customFormat="1" ht="10.5" customHeight="1" outlineLevel="3">
      <c r="A323" s="35"/>
      <c r="B323" s="140"/>
      <c r="C323" s="140"/>
      <c r="D323" s="140"/>
      <c r="E323" s="140"/>
      <c r="F323" s="140"/>
      <c r="G323" s="140" t="s">
        <v>89</v>
      </c>
      <c r="H323" s="141">
        <v>3.6</v>
      </c>
      <c r="I323" s="142"/>
      <c r="J323" s="140"/>
      <c r="K323" s="140"/>
      <c r="L323" s="143"/>
      <c r="M323" s="143"/>
      <c r="N323" s="143"/>
      <c r="O323" s="143"/>
      <c r="P323" s="143"/>
      <c r="Q323" s="143"/>
      <c r="R323" s="143"/>
      <c r="S323" s="143"/>
      <c r="T323" s="144"/>
      <c r="U323" s="144"/>
      <c r="V323" s="140"/>
    </row>
    <row r="324" spans="1:22" ht="25.5" outlineLevel="2">
      <c r="A324" s="3"/>
      <c r="B324" s="105"/>
      <c r="C324" s="105"/>
      <c r="D324" s="126" t="s">
        <v>8</v>
      </c>
      <c r="E324" s="127">
        <v>2</v>
      </c>
      <c r="F324" s="128" t="s">
        <v>174</v>
      </c>
      <c r="G324" s="129" t="s">
        <v>688</v>
      </c>
      <c r="H324" s="130">
        <v>3.96</v>
      </c>
      <c r="I324" s="131" t="s">
        <v>22</v>
      </c>
      <c r="J324" s="132"/>
      <c r="K324" s="133">
        <f>H324*J324</f>
        <v>0</v>
      </c>
      <c r="L324" s="134">
        <f>IF(D324="S",K324,"")</f>
        <v>0</v>
      </c>
      <c r="M324" s="135">
        <f>IF(OR(D324="P",D324="U"),K324,"")</f>
      </c>
      <c r="N324" s="135">
        <f>IF(D324="H",K324,"")</f>
      </c>
      <c r="O324" s="135">
        <f>IF(D324="V",K324,"")</f>
      </c>
      <c r="P324" s="136">
        <v>0.0192</v>
      </c>
      <c r="Q324" s="136">
        <v>0</v>
      </c>
      <c r="R324" s="136">
        <v>0</v>
      </c>
      <c r="S324" s="132">
        <v>0</v>
      </c>
      <c r="T324" s="137">
        <v>15</v>
      </c>
      <c r="U324" s="138">
        <f>K324*(T324+100)/100</f>
        <v>0</v>
      </c>
      <c r="V324" s="139"/>
    </row>
    <row r="325" spans="1:22" s="36" customFormat="1" ht="10.5" customHeight="1" outlineLevel="3">
      <c r="A325" s="35"/>
      <c r="B325" s="140"/>
      <c r="C325" s="140"/>
      <c r="D325" s="140"/>
      <c r="E325" s="140"/>
      <c r="F325" s="140"/>
      <c r="G325" s="140" t="s">
        <v>140</v>
      </c>
      <c r="H325" s="141">
        <v>3.96</v>
      </c>
      <c r="I325" s="142"/>
      <c r="J325" s="140"/>
      <c r="K325" s="140"/>
      <c r="L325" s="143"/>
      <c r="M325" s="143"/>
      <c r="N325" s="143"/>
      <c r="O325" s="143"/>
      <c r="P325" s="143"/>
      <c r="Q325" s="143"/>
      <c r="R325" s="143"/>
      <c r="S325" s="143"/>
      <c r="T325" s="144"/>
      <c r="U325" s="144"/>
      <c r="V325" s="140"/>
    </row>
    <row r="326" spans="1:22" ht="12.75" outlineLevel="2">
      <c r="A326" s="3"/>
      <c r="B326" s="105"/>
      <c r="C326" s="105"/>
      <c r="D326" s="126" t="s">
        <v>7</v>
      </c>
      <c r="E326" s="127">
        <v>3</v>
      </c>
      <c r="F326" s="128" t="s">
        <v>309</v>
      </c>
      <c r="G326" s="129" t="s">
        <v>635</v>
      </c>
      <c r="H326" s="130">
        <v>3.6</v>
      </c>
      <c r="I326" s="131" t="s">
        <v>22</v>
      </c>
      <c r="J326" s="132"/>
      <c r="K326" s="133">
        <f>H326*J326</f>
        <v>0</v>
      </c>
      <c r="L326" s="134">
        <f>IF(D326="S",K326,"")</f>
      </c>
      <c r="M326" s="135">
        <f>IF(OR(D326="P",D326="U"),K326,"")</f>
        <v>0</v>
      </c>
      <c r="N326" s="135">
        <f>IF(D326="H",K326,"")</f>
      </c>
      <c r="O326" s="135">
        <f>IF(D326="V",K326,"")</f>
      </c>
      <c r="P326" s="136">
        <v>0</v>
      </c>
      <c r="Q326" s="136">
        <v>0</v>
      </c>
      <c r="R326" s="136">
        <v>0.030000000000001137</v>
      </c>
      <c r="S326" s="132">
        <v>3.240000000000123</v>
      </c>
      <c r="T326" s="137">
        <v>15</v>
      </c>
      <c r="U326" s="138">
        <f>K326*(T326+100)/100</f>
        <v>0</v>
      </c>
      <c r="V326" s="139"/>
    </row>
    <row r="327" spans="1:22" ht="12.75" outlineLevel="2">
      <c r="A327" s="3"/>
      <c r="B327" s="105"/>
      <c r="C327" s="105"/>
      <c r="D327" s="126" t="s">
        <v>7</v>
      </c>
      <c r="E327" s="127">
        <v>4</v>
      </c>
      <c r="F327" s="128" t="s">
        <v>310</v>
      </c>
      <c r="G327" s="129" t="s">
        <v>641</v>
      </c>
      <c r="H327" s="130">
        <v>3.6</v>
      </c>
      <c r="I327" s="131" t="s">
        <v>22</v>
      </c>
      <c r="J327" s="132"/>
      <c r="K327" s="133">
        <f>H327*J327</f>
        <v>0</v>
      </c>
      <c r="L327" s="134">
        <f>IF(D327="S",K327,"")</f>
      </c>
      <c r="M327" s="135">
        <f>IF(OR(D327="P",D327="U"),K327,"")</f>
        <v>0</v>
      </c>
      <c r="N327" s="135">
        <f>IF(D327="H",K327,"")</f>
      </c>
      <c r="O327" s="135">
        <f>IF(D327="V",K327,"")</f>
      </c>
      <c r="P327" s="136">
        <v>0</v>
      </c>
      <c r="Q327" s="136">
        <v>0</v>
      </c>
      <c r="R327" s="136">
        <v>0.16599999999994</v>
      </c>
      <c r="S327" s="132">
        <v>17.92799999999352</v>
      </c>
      <c r="T327" s="137">
        <v>15</v>
      </c>
      <c r="U327" s="138">
        <f>K327*(T327+100)/100</f>
        <v>0</v>
      </c>
      <c r="V327" s="139"/>
    </row>
    <row r="328" spans="1:22" ht="12.75" outlineLevel="2">
      <c r="A328" s="3"/>
      <c r="B328" s="105"/>
      <c r="C328" s="105"/>
      <c r="D328" s="126" t="s">
        <v>7</v>
      </c>
      <c r="E328" s="127">
        <v>5</v>
      </c>
      <c r="F328" s="128" t="s">
        <v>311</v>
      </c>
      <c r="G328" s="129" t="s">
        <v>498</v>
      </c>
      <c r="H328" s="130">
        <v>3.6</v>
      </c>
      <c r="I328" s="131" t="s">
        <v>22</v>
      </c>
      <c r="J328" s="132"/>
      <c r="K328" s="133">
        <f>H328*J328</f>
        <v>0</v>
      </c>
      <c r="L328" s="134">
        <f>IF(D328="S",K328,"")</f>
      </c>
      <c r="M328" s="135">
        <f>IF(OR(D328="P",D328="U"),K328,"")</f>
        <v>0</v>
      </c>
      <c r="N328" s="135">
        <f>IF(D328="H",K328,"")</f>
      </c>
      <c r="O328" s="135">
        <f>IF(D328="V",K328,"")</f>
      </c>
      <c r="P328" s="136">
        <v>0.000300000000000189</v>
      </c>
      <c r="Q328" s="136">
        <v>0</v>
      </c>
      <c r="R328" s="136">
        <v>0.04399999999998272</v>
      </c>
      <c r="S328" s="132">
        <v>5.332799999997905</v>
      </c>
      <c r="T328" s="137">
        <v>15</v>
      </c>
      <c r="U328" s="138">
        <f>K328*(T328+100)/100</f>
        <v>0</v>
      </c>
      <c r="V328" s="139"/>
    </row>
    <row r="329" spans="1:22" ht="12.75" outlineLevel="2">
      <c r="A329" s="3"/>
      <c r="B329" s="105"/>
      <c r="C329" s="105"/>
      <c r="D329" s="126" t="s">
        <v>7</v>
      </c>
      <c r="E329" s="127">
        <v>6</v>
      </c>
      <c r="F329" s="128" t="s">
        <v>312</v>
      </c>
      <c r="G329" s="129" t="s">
        <v>500</v>
      </c>
      <c r="H329" s="130">
        <v>7.6</v>
      </c>
      <c r="I329" s="131" t="s">
        <v>12</v>
      </c>
      <c r="J329" s="132"/>
      <c r="K329" s="133">
        <f>H329*J329</f>
        <v>0</v>
      </c>
      <c r="L329" s="134">
        <f>IF(D329="S",K329,"")</f>
      </c>
      <c r="M329" s="135">
        <f>IF(OR(D329="P",D329="U"),K329,"")</f>
        <v>0</v>
      </c>
      <c r="N329" s="135">
        <f>IF(D329="H",K329,"")</f>
      </c>
      <c r="O329" s="135">
        <f>IF(D329="V",K329,"")</f>
      </c>
      <c r="P329" s="136">
        <v>3.0000000000006814E-05</v>
      </c>
      <c r="Q329" s="136">
        <v>0</v>
      </c>
      <c r="R329" s="136">
        <v>0.05000000000001136</v>
      </c>
      <c r="S329" s="132">
        <v>6.060000000001377</v>
      </c>
      <c r="T329" s="137">
        <v>15</v>
      </c>
      <c r="U329" s="138">
        <f>K329*(T329+100)/100</f>
        <v>0</v>
      </c>
      <c r="V329" s="139"/>
    </row>
    <row r="330" spans="1:22" s="36" customFormat="1" ht="10.5" customHeight="1" outlineLevel="3">
      <c r="A330" s="35"/>
      <c r="B330" s="140"/>
      <c r="C330" s="140"/>
      <c r="D330" s="140"/>
      <c r="E330" s="140"/>
      <c r="F330" s="140"/>
      <c r="G330" s="140" t="s">
        <v>37</v>
      </c>
      <c r="H330" s="141">
        <v>4</v>
      </c>
      <c r="I330" s="142"/>
      <c r="J330" s="140"/>
      <c r="K330" s="140"/>
      <c r="L330" s="143"/>
      <c r="M330" s="143"/>
      <c r="N330" s="143"/>
      <c r="O330" s="143"/>
      <c r="P330" s="143"/>
      <c r="Q330" s="143"/>
      <c r="R330" s="143"/>
      <c r="S330" s="143"/>
      <c r="T330" s="144"/>
      <c r="U330" s="144"/>
      <c r="V330" s="140"/>
    </row>
    <row r="331" spans="1:22" s="36" customFormat="1" ht="10.5" customHeight="1" outlineLevel="3">
      <c r="A331" s="35"/>
      <c r="B331" s="140"/>
      <c r="C331" s="140"/>
      <c r="D331" s="140"/>
      <c r="E331" s="140"/>
      <c r="F331" s="140"/>
      <c r="G331" s="140" t="s">
        <v>89</v>
      </c>
      <c r="H331" s="141">
        <v>3.6</v>
      </c>
      <c r="I331" s="142"/>
      <c r="J331" s="140"/>
      <c r="K331" s="140"/>
      <c r="L331" s="143"/>
      <c r="M331" s="143"/>
      <c r="N331" s="143"/>
      <c r="O331" s="143"/>
      <c r="P331" s="143"/>
      <c r="Q331" s="143"/>
      <c r="R331" s="143"/>
      <c r="S331" s="143"/>
      <c r="T331" s="144"/>
      <c r="U331" s="144"/>
      <c r="V331" s="140"/>
    </row>
    <row r="332" spans="1:22" ht="12.75" outlineLevel="2">
      <c r="A332" s="3"/>
      <c r="B332" s="105"/>
      <c r="C332" s="105"/>
      <c r="D332" s="126" t="s">
        <v>9</v>
      </c>
      <c r="E332" s="127">
        <v>7</v>
      </c>
      <c r="F332" s="128" t="s">
        <v>380</v>
      </c>
      <c r="G332" s="129" t="s">
        <v>634</v>
      </c>
      <c r="H332" s="130">
        <v>0.08875200000000097</v>
      </c>
      <c r="I332" s="131" t="s">
        <v>13</v>
      </c>
      <c r="J332" s="132"/>
      <c r="K332" s="133">
        <f>H332*J332</f>
        <v>0</v>
      </c>
      <c r="L332" s="134">
        <f>IF(D332="S",K332,"")</f>
      </c>
      <c r="M332" s="135">
        <f>IF(OR(D332="P",D332="U"),K332,"")</f>
        <v>0</v>
      </c>
      <c r="N332" s="135">
        <f>IF(D332="H",K332,"")</f>
      </c>
      <c r="O332" s="135">
        <f>IF(D332="V",K332,"")</f>
      </c>
      <c r="P332" s="136">
        <v>0</v>
      </c>
      <c r="Q332" s="136">
        <v>0</v>
      </c>
      <c r="R332" s="136">
        <v>1.2650000000003274</v>
      </c>
      <c r="S332" s="132">
        <v>121.94600000003156</v>
      </c>
      <c r="T332" s="137">
        <v>15</v>
      </c>
      <c r="U332" s="138">
        <f>K332*(T332+100)/100</f>
        <v>0</v>
      </c>
      <c r="V332" s="139"/>
    </row>
    <row r="333" spans="1:22" ht="12.75" outlineLevel="1">
      <c r="A333" s="3"/>
      <c r="B333" s="106"/>
      <c r="C333" s="75" t="s">
        <v>56</v>
      </c>
      <c r="D333" s="76" t="s">
        <v>6</v>
      </c>
      <c r="E333" s="77"/>
      <c r="F333" s="77" t="s">
        <v>69</v>
      </c>
      <c r="G333" s="78" t="s">
        <v>502</v>
      </c>
      <c r="H333" s="77"/>
      <c r="I333" s="76"/>
      <c r="J333" s="77"/>
      <c r="K333" s="107">
        <f>SUBTOTAL(9,K334:K340)</f>
        <v>0</v>
      </c>
      <c r="L333" s="80">
        <f>SUBTOTAL(9,L334:L340)</f>
        <v>0</v>
      </c>
      <c r="M333" s="80">
        <f>SUBTOTAL(9,M334:M340)</f>
        <v>0</v>
      </c>
      <c r="N333" s="80">
        <f>SUBTOTAL(9,N334:N340)</f>
        <v>0</v>
      </c>
      <c r="O333" s="80">
        <f>SUBTOTAL(9,O334:O340)</f>
        <v>0</v>
      </c>
      <c r="P333" s="81">
        <f>SUMPRODUCT(P334:P340,$H334:$H340)</f>
        <v>0.005813160000000774</v>
      </c>
      <c r="Q333" s="81">
        <f>SUMPRODUCT(Q334:Q340,$H334:$H340)</f>
        <v>0.0209</v>
      </c>
      <c r="R333" s="81">
        <f>SUMPRODUCT(R334:R340,$H334:$H340)</f>
        <v>3.1350000000019</v>
      </c>
      <c r="S333" s="80">
        <f>SUMPRODUCT(S334:S340,$H334:$H340)</f>
        <v>338.5800000002052</v>
      </c>
      <c r="T333" s="108">
        <f>SUMPRODUCT(T334:T340,$K334:$K340)/100</f>
        <v>0</v>
      </c>
      <c r="U333" s="108">
        <f>K333+T333</f>
        <v>0</v>
      </c>
      <c r="V333" s="105"/>
    </row>
    <row r="334" spans="1:22" ht="12.75" outlineLevel="2">
      <c r="A334" s="3"/>
      <c r="B334" s="116"/>
      <c r="C334" s="117"/>
      <c r="D334" s="118"/>
      <c r="E334" s="119" t="s">
        <v>542</v>
      </c>
      <c r="F334" s="120"/>
      <c r="G334" s="121"/>
      <c r="H334" s="120"/>
      <c r="I334" s="118"/>
      <c r="J334" s="120"/>
      <c r="K334" s="122"/>
      <c r="L334" s="123"/>
      <c r="M334" s="123"/>
      <c r="N334" s="123"/>
      <c r="O334" s="123"/>
      <c r="P334" s="124"/>
      <c r="Q334" s="124"/>
      <c r="R334" s="124"/>
      <c r="S334" s="124"/>
      <c r="T334" s="125"/>
      <c r="U334" s="125"/>
      <c r="V334" s="105"/>
    </row>
    <row r="335" spans="1:22" ht="12.75" outlineLevel="2">
      <c r="A335" s="3"/>
      <c r="B335" s="105"/>
      <c r="C335" s="105"/>
      <c r="D335" s="126" t="s">
        <v>7</v>
      </c>
      <c r="E335" s="127">
        <v>1</v>
      </c>
      <c r="F335" s="128" t="s">
        <v>313</v>
      </c>
      <c r="G335" s="129" t="s">
        <v>648</v>
      </c>
      <c r="H335" s="130">
        <v>20.9</v>
      </c>
      <c r="I335" s="131" t="s">
        <v>12</v>
      </c>
      <c r="J335" s="132"/>
      <c r="K335" s="133">
        <f>H335*J335</f>
        <v>0</v>
      </c>
      <c r="L335" s="134">
        <f>IF(D335="S",K335,"")</f>
      </c>
      <c r="M335" s="135">
        <f>IF(OR(D335="P",D335="U"),K335,"")</f>
        <v>0</v>
      </c>
      <c r="N335" s="135">
        <f>IF(D335="H",K335,"")</f>
      </c>
      <c r="O335" s="135">
        <f>IF(D335="V",K335,"")</f>
      </c>
      <c r="P335" s="136">
        <v>0</v>
      </c>
      <c r="Q335" s="136">
        <v>0.001</v>
      </c>
      <c r="R335" s="136">
        <v>0</v>
      </c>
      <c r="S335" s="132">
        <v>0</v>
      </c>
      <c r="T335" s="137">
        <v>15</v>
      </c>
      <c r="U335" s="138">
        <f>K335*(T335+100)/100</f>
        <v>0</v>
      </c>
      <c r="V335" s="139"/>
    </row>
    <row r="336" spans="1:22" s="36" customFormat="1" ht="10.5" customHeight="1" outlineLevel="3">
      <c r="A336" s="35"/>
      <c r="B336" s="140"/>
      <c r="C336" s="140"/>
      <c r="D336" s="140"/>
      <c r="E336" s="140"/>
      <c r="F336" s="140"/>
      <c r="G336" s="140" t="s">
        <v>97</v>
      </c>
      <c r="H336" s="141">
        <v>11.6</v>
      </c>
      <c r="I336" s="142"/>
      <c r="J336" s="140"/>
      <c r="K336" s="140"/>
      <c r="L336" s="143"/>
      <c r="M336" s="143"/>
      <c r="N336" s="143"/>
      <c r="O336" s="143"/>
      <c r="P336" s="143"/>
      <c r="Q336" s="143"/>
      <c r="R336" s="143"/>
      <c r="S336" s="143"/>
      <c r="T336" s="144"/>
      <c r="U336" s="144"/>
      <c r="V336" s="140"/>
    </row>
    <row r="337" spans="1:22" s="36" customFormat="1" ht="10.5" customHeight="1" outlineLevel="3">
      <c r="A337" s="35"/>
      <c r="B337" s="140"/>
      <c r="C337" s="140"/>
      <c r="D337" s="140"/>
      <c r="E337" s="140"/>
      <c r="F337" s="140"/>
      <c r="G337" s="140" t="s">
        <v>114</v>
      </c>
      <c r="H337" s="141">
        <v>9.3</v>
      </c>
      <c r="I337" s="142"/>
      <c r="J337" s="140"/>
      <c r="K337" s="140"/>
      <c r="L337" s="143"/>
      <c r="M337" s="143"/>
      <c r="N337" s="143"/>
      <c r="O337" s="143"/>
      <c r="P337" s="143"/>
      <c r="Q337" s="143"/>
      <c r="R337" s="143"/>
      <c r="S337" s="143"/>
      <c r="T337" s="144"/>
      <c r="U337" s="144"/>
      <c r="V337" s="140"/>
    </row>
    <row r="338" spans="1:22" ht="25.5" outlineLevel="2">
      <c r="A338" s="3"/>
      <c r="B338" s="105"/>
      <c r="C338" s="105"/>
      <c r="D338" s="126" t="s">
        <v>7</v>
      </c>
      <c r="E338" s="127">
        <v>2</v>
      </c>
      <c r="F338" s="128" t="s">
        <v>314</v>
      </c>
      <c r="G338" s="129" t="s">
        <v>704</v>
      </c>
      <c r="H338" s="130">
        <v>20.9</v>
      </c>
      <c r="I338" s="131" t="s">
        <v>12</v>
      </c>
      <c r="J338" s="132"/>
      <c r="K338" s="133">
        <f>H338*J338</f>
        <v>0</v>
      </c>
      <c r="L338" s="134">
        <f>IF(D338="S",K338,"")</f>
      </c>
      <c r="M338" s="135">
        <f>IF(OR(D338="P",D338="U"),K338,"")</f>
        <v>0</v>
      </c>
      <c r="N338" s="135">
        <f>IF(D338="H",K338,"")</f>
      </c>
      <c r="O338" s="135">
        <f>IF(D338="V",K338,"")</f>
      </c>
      <c r="P338" s="136">
        <v>7.240000000003704E-05</v>
      </c>
      <c r="Q338" s="136">
        <v>0</v>
      </c>
      <c r="R338" s="136">
        <v>0.15000000000009092</v>
      </c>
      <c r="S338" s="132">
        <v>16.20000000000982</v>
      </c>
      <c r="T338" s="137">
        <v>15</v>
      </c>
      <c r="U338" s="138">
        <f>K338*(T338+100)/100</f>
        <v>0</v>
      </c>
      <c r="V338" s="139"/>
    </row>
    <row r="339" spans="1:22" ht="12.75" outlineLevel="2">
      <c r="A339" s="3"/>
      <c r="B339" s="105"/>
      <c r="C339" s="105"/>
      <c r="D339" s="126" t="s">
        <v>8</v>
      </c>
      <c r="E339" s="127">
        <v>3</v>
      </c>
      <c r="F339" s="128" t="s">
        <v>177</v>
      </c>
      <c r="G339" s="129" t="s">
        <v>478</v>
      </c>
      <c r="H339" s="130">
        <v>21.5</v>
      </c>
      <c r="I339" s="131" t="s">
        <v>12</v>
      </c>
      <c r="J339" s="132"/>
      <c r="K339" s="133">
        <f>H339*J339</f>
        <v>0</v>
      </c>
      <c r="L339" s="134">
        <f>IF(D339="S",K339,"")</f>
        <v>0</v>
      </c>
      <c r="M339" s="135">
        <f>IF(OR(D339="P",D339="U"),K339,"")</f>
      </c>
      <c r="N339" s="135">
        <f>IF(D339="H",K339,"")</f>
      </c>
      <c r="O339" s="135">
        <f>IF(D339="V",K339,"")</f>
      </c>
      <c r="P339" s="136">
        <v>0.0002</v>
      </c>
      <c r="Q339" s="136">
        <v>0</v>
      </c>
      <c r="R339" s="136">
        <v>0</v>
      </c>
      <c r="S339" s="132">
        <v>0</v>
      </c>
      <c r="T339" s="137">
        <v>15</v>
      </c>
      <c r="U339" s="138">
        <f>K339*(T339+100)/100</f>
        <v>0</v>
      </c>
      <c r="V339" s="139"/>
    </row>
    <row r="340" spans="1:22" ht="12.75" outlineLevel="2">
      <c r="A340" s="3"/>
      <c r="B340" s="105"/>
      <c r="C340" s="105"/>
      <c r="D340" s="126" t="s">
        <v>9</v>
      </c>
      <c r="E340" s="127">
        <v>4</v>
      </c>
      <c r="F340" s="128" t="s">
        <v>381</v>
      </c>
      <c r="G340" s="129" t="s">
        <v>617</v>
      </c>
      <c r="H340" s="130"/>
      <c r="I340" s="131" t="s">
        <v>0</v>
      </c>
      <c r="J340" s="132"/>
      <c r="K340" s="133">
        <f>H340*J340</f>
        <v>0</v>
      </c>
      <c r="L340" s="134">
        <f>IF(D340="S",K340,"")</f>
      </c>
      <c r="M340" s="135">
        <f>IF(OR(D340="P",D340="U"),K340,"")</f>
        <v>0</v>
      </c>
      <c r="N340" s="135">
        <f>IF(D340="H",K340,"")</f>
      </c>
      <c r="O340" s="135">
        <f>IF(D340="V",K340,"")</f>
      </c>
      <c r="P340" s="136">
        <v>0</v>
      </c>
      <c r="Q340" s="136">
        <v>0</v>
      </c>
      <c r="R340" s="136">
        <v>0</v>
      </c>
      <c r="S340" s="132">
        <v>0</v>
      </c>
      <c r="T340" s="137">
        <v>15</v>
      </c>
      <c r="U340" s="138">
        <f>K340*(T340+100)/100</f>
        <v>0</v>
      </c>
      <c r="V340" s="139"/>
    </row>
    <row r="341" spans="1:22" ht="12.75" outlineLevel="1">
      <c r="A341" s="3"/>
      <c r="B341" s="106"/>
      <c r="C341" s="75" t="s">
        <v>57</v>
      </c>
      <c r="D341" s="76" t="s">
        <v>6</v>
      </c>
      <c r="E341" s="77"/>
      <c r="F341" s="77" t="s">
        <v>69</v>
      </c>
      <c r="G341" s="78" t="s">
        <v>461</v>
      </c>
      <c r="H341" s="77"/>
      <c r="I341" s="76"/>
      <c r="J341" s="77"/>
      <c r="K341" s="107">
        <f>SUBTOTAL(9,K342:K358)</f>
        <v>0</v>
      </c>
      <c r="L341" s="80">
        <f>SUBTOTAL(9,L342:L358)</f>
        <v>0</v>
      </c>
      <c r="M341" s="80">
        <f>SUBTOTAL(9,M342:M358)</f>
        <v>0</v>
      </c>
      <c r="N341" s="80">
        <f>SUBTOTAL(9,N342:N358)</f>
        <v>0</v>
      </c>
      <c r="O341" s="80">
        <f>SUBTOTAL(9,O342:O358)</f>
        <v>0</v>
      </c>
      <c r="P341" s="81">
        <f>SUMPRODUCT(P342:P358,$H342:$H358)</f>
        <v>0.06453668240000565</v>
      </c>
      <c r="Q341" s="81">
        <f>SUMPRODUCT(Q342:Q358,$H342:$H358)</f>
        <v>0</v>
      </c>
      <c r="R341" s="81">
        <f>SUMPRODUCT(R342:R358,$H342:$H358)</f>
        <v>16.055180000007667</v>
      </c>
      <c r="S341" s="80">
        <f>SUMPRODUCT(S342:S358,$H342:$H358)</f>
        <v>1733.9594400008277</v>
      </c>
      <c r="T341" s="108">
        <f>SUMPRODUCT(T342:T358,$K342:$K358)/100</f>
        <v>0</v>
      </c>
      <c r="U341" s="108">
        <f>K341+T341</f>
        <v>0</v>
      </c>
      <c r="V341" s="105"/>
    </row>
    <row r="342" spans="1:22" ht="12.75" outlineLevel="2">
      <c r="A342" s="3"/>
      <c r="B342" s="116"/>
      <c r="C342" s="117"/>
      <c r="D342" s="118"/>
      <c r="E342" s="119" t="s">
        <v>542</v>
      </c>
      <c r="F342" s="120"/>
      <c r="G342" s="121"/>
      <c r="H342" s="120"/>
      <c r="I342" s="118"/>
      <c r="J342" s="120"/>
      <c r="K342" s="122"/>
      <c r="L342" s="123"/>
      <c r="M342" s="123"/>
      <c r="N342" s="123"/>
      <c r="O342" s="123"/>
      <c r="P342" s="124"/>
      <c r="Q342" s="124"/>
      <c r="R342" s="124"/>
      <c r="S342" s="124"/>
      <c r="T342" s="125"/>
      <c r="U342" s="125"/>
      <c r="V342" s="105"/>
    </row>
    <row r="343" spans="1:22" ht="12.75" outlineLevel="2">
      <c r="A343" s="3"/>
      <c r="B343" s="105"/>
      <c r="C343" s="105"/>
      <c r="D343" s="126" t="s">
        <v>7</v>
      </c>
      <c r="E343" s="127">
        <v>1</v>
      </c>
      <c r="F343" s="128" t="s">
        <v>320</v>
      </c>
      <c r="G343" s="129" t="s">
        <v>522</v>
      </c>
      <c r="H343" s="130">
        <v>25.66</v>
      </c>
      <c r="I343" s="131" t="s">
        <v>22</v>
      </c>
      <c r="J343" s="132"/>
      <c r="K343" s="133">
        <f>H343*J343</f>
        <v>0</v>
      </c>
      <c r="L343" s="134">
        <f>IF(D343="S",K343,"")</f>
      </c>
      <c r="M343" s="135">
        <f>IF(OR(D343="P",D343="U"),K343,"")</f>
        <v>0</v>
      </c>
      <c r="N343" s="135">
        <f>IF(D343="H",K343,"")</f>
      </c>
      <c r="O343" s="135">
        <f>IF(D343="V",K343,"")</f>
      </c>
      <c r="P343" s="136">
        <v>0</v>
      </c>
      <c r="Q343" s="136">
        <v>0</v>
      </c>
      <c r="R343" s="136">
        <v>0</v>
      </c>
      <c r="S343" s="132">
        <v>0</v>
      </c>
      <c r="T343" s="137">
        <v>15</v>
      </c>
      <c r="U343" s="138">
        <f>K343*(T343+100)/100</f>
        <v>0</v>
      </c>
      <c r="V343" s="139"/>
    </row>
    <row r="344" spans="1:22" ht="12.75" outlineLevel="2">
      <c r="A344" s="3"/>
      <c r="B344" s="105"/>
      <c r="C344" s="105"/>
      <c r="D344" s="126" t="s">
        <v>7</v>
      </c>
      <c r="E344" s="127">
        <v>2</v>
      </c>
      <c r="F344" s="128" t="s">
        <v>316</v>
      </c>
      <c r="G344" s="129" t="s">
        <v>577</v>
      </c>
      <c r="H344" s="130">
        <v>25.66</v>
      </c>
      <c r="I344" s="131" t="s">
        <v>22</v>
      </c>
      <c r="J344" s="132"/>
      <c r="K344" s="133">
        <f>H344*J344</f>
        <v>0</v>
      </c>
      <c r="L344" s="134">
        <f>IF(D344="S",K344,"")</f>
      </c>
      <c r="M344" s="135">
        <f>IF(OR(D344="P",D344="U"),K344,"")</f>
        <v>0</v>
      </c>
      <c r="N344" s="135">
        <f>IF(D344="H",K344,"")</f>
      </c>
      <c r="O344" s="135">
        <f>IF(D344="V",K344,"")</f>
      </c>
      <c r="P344" s="136">
        <v>0</v>
      </c>
      <c r="Q344" s="136">
        <v>0</v>
      </c>
      <c r="R344" s="136">
        <v>0.08000000000004093</v>
      </c>
      <c r="S344" s="132">
        <v>8.64000000000442</v>
      </c>
      <c r="T344" s="137">
        <v>15</v>
      </c>
      <c r="U344" s="138">
        <f>K344*(T344+100)/100</f>
        <v>0</v>
      </c>
      <c r="V344" s="139"/>
    </row>
    <row r="345" spans="1:22" ht="12.75" outlineLevel="2">
      <c r="A345" s="3"/>
      <c r="B345" s="105"/>
      <c r="C345" s="105"/>
      <c r="D345" s="126" t="s">
        <v>7</v>
      </c>
      <c r="E345" s="127">
        <v>3</v>
      </c>
      <c r="F345" s="128" t="s">
        <v>322</v>
      </c>
      <c r="G345" s="129" t="s">
        <v>668</v>
      </c>
      <c r="H345" s="130">
        <v>25.66</v>
      </c>
      <c r="I345" s="131" t="s">
        <v>22</v>
      </c>
      <c r="J345" s="132"/>
      <c r="K345" s="133">
        <f>H345*J345</f>
        <v>0</v>
      </c>
      <c r="L345" s="134">
        <f>IF(D345="S",K345,"")</f>
      </c>
      <c r="M345" s="135">
        <f>IF(OR(D345="P",D345="U"),K345,"")</f>
        <v>0</v>
      </c>
      <c r="N345" s="135">
        <f>IF(D345="H",K345,"")</f>
      </c>
      <c r="O345" s="135">
        <f>IF(D345="V",K345,"")</f>
      </c>
      <c r="P345" s="136">
        <v>0.0004116400000001101</v>
      </c>
      <c r="Q345" s="136">
        <v>0</v>
      </c>
      <c r="R345" s="136">
        <v>0.2800000000002001</v>
      </c>
      <c r="S345" s="132">
        <v>30.24000000002161</v>
      </c>
      <c r="T345" s="137">
        <v>15</v>
      </c>
      <c r="U345" s="138">
        <f>K345*(T345+100)/100</f>
        <v>0</v>
      </c>
      <c r="V345" s="139"/>
    </row>
    <row r="346" spans="1:22" s="36" customFormat="1" ht="10.5" customHeight="1" outlineLevel="3">
      <c r="A346" s="35"/>
      <c r="B346" s="140"/>
      <c r="C346" s="140"/>
      <c r="D346" s="140"/>
      <c r="E346" s="140"/>
      <c r="F346" s="140"/>
      <c r="G346" s="140" t="s">
        <v>562</v>
      </c>
      <c r="H346" s="141">
        <v>0</v>
      </c>
      <c r="I346" s="142"/>
      <c r="J346" s="140"/>
      <c r="K346" s="140"/>
      <c r="L346" s="143"/>
      <c r="M346" s="143"/>
      <c r="N346" s="143"/>
      <c r="O346" s="143"/>
      <c r="P346" s="143"/>
      <c r="Q346" s="143"/>
      <c r="R346" s="143"/>
      <c r="S346" s="143"/>
      <c r="T346" s="144"/>
      <c r="U346" s="144"/>
      <c r="V346" s="140"/>
    </row>
    <row r="347" spans="1:22" s="36" customFormat="1" ht="10.5" customHeight="1" outlineLevel="3">
      <c r="A347" s="35"/>
      <c r="B347" s="140"/>
      <c r="C347" s="140"/>
      <c r="D347" s="140"/>
      <c r="E347" s="140"/>
      <c r="F347" s="140"/>
      <c r="G347" s="140" t="s">
        <v>439</v>
      </c>
      <c r="H347" s="141">
        <v>25.66</v>
      </c>
      <c r="I347" s="142"/>
      <c r="J347" s="140"/>
      <c r="K347" s="140"/>
      <c r="L347" s="143"/>
      <c r="M347" s="143"/>
      <c r="N347" s="143"/>
      <c r="O347" s="143"/>
      <c r="P347" s="143"/>
      <c r="Q347" s="143"/>
      <c r="R347" s="143"/>
      <c r="S347" s="143"/>
      <c r="T347" s="144"/>
      <c r="U347" s="144"/>
      <c r="V347" s="140"/>
    </row>
    <row r="348" spans="1:22" ht="12.75" outlineLevel="2">
      <c r="A348" s="3"/>
      <c r="B348" s="105"/>
      <c r="C348" s="105"/>
      <c r="D348" s="126" t="s">
        <v>8</v>
      </c>
      <c r="E348" s="127">
        <v>4</v>
      </c>
      <c r="F348" s="128" t="s">
        <v>152</v>
      </c>
      <c r="G348" s="129" t="s">
        <v>559</v>
      </c>
      <c r="H348" s="130">
        <v>28.226</v>
      </c>
      <c r="I348" s="131" t="s">
        <v>22</v>
      </c>
      <c r="J348" s="132"/>
      <c r="K348" s="133">
        <f>H348*J348</f>
        <v>0</v>
      </c>
      <c r="L348" s="134">
        <f>IF(D348="S",K348,"")</f>
        <v>0</v>
      </c>
      <c r="M348" s="135">
        <f>IF(OR(D348="P",D348="U"),K348,"")</f>
      </c>
      <c r="N348" s="135">
        <f>IF(D348="H",K348,"")</f>
      </c>
      <c r="O348" s="135">
        <f>IF(D348="V",K348,"")</f>
      </c>
      <c r="P348" s="136">
        <v>0.0015000000000000002</v>
      </c>
      <c r="Q348" s="136">
        <v>0</v>
      </c>
      <c r="R348" s="136">
        <v>0</v>
      </c>
      <c r="S348" s="132">
        <v>0</v>
      </c>
      <c r="T348" s="137">
        <v>15</v>
      </c>
      <c r="U348" s="138">
        <f>K348*(T348+100)/100</f>
        <v>0</v>
      </c>
      <c r="V348" s="139"/>
    </row>
    <row r="349" spans="1:22" s="36" customFormat="1" ht="10.5" customHeight="1" outlineLevel="3">
      <c r="A349" s="35"/>
      <c r="B349" s="140"/>
      <c r="C349" s="140"/>
      <c r="D349" s="140"/>
      <c r="E349" s="140"/>
      <c r="F349" s="140"/>
      <c r="G349" s="140" t="s">
        <v>199</v>
      </c>
      <c r="H349" s="141">
        <v>28.226</v>
      </c>
      <c r="I349" s="142"/>
      <c r="J349" s="140"/>
      <c r="K349" s="140"/>
      <c r="L349" s="143"/>
      <c r="M349" s="143"/>
      <c r="N349" s="143"/>
      <c r="O349" s="143"/>
      <c r="P349" s="143"/>
      <c r="Q349" s="143"/>
      <c r="R349" s="143"/>
      <c r="S349" s="143"/>
      <c r="T349" s="144"/>
      <c r="U349" s="144"/>
      <c r="V349" s="140"/>
    </row>
    <row r="350" spans="1:22" ht="12.75" outlineLevel="2">
      <c r="A350" s="3"/>
      <c r="B350" s="105"/>
      <c r="C350" s="105"/>
      <c r="D350" s="126" t="s">
        <v>7</v>
      </c>
      <c r="E350" s="127">
        <v>5</v>
      </c>
      <c r="F350" s="128" t="s">
        <v>323</v>
      </c>
      <c r="G350" s="129" t="s">
        <v>589</v>
      </c>
      <c r="H350" s="130">
        <v>28</v>
      </c>
      <c r="I350" s="131" t="s">
        <v>12</v>
      </c>
      <c r="J350" s="132"/>
      <c r="K350" s="133">
        <f>H350*J350</f>
        <v>0</v>
      </c>
      <c r="L350" s="134">
        <f>IF(D350="S",K350,"")</f>
      </c>
      <c r="M350" s="135">
        <f>IF(OR(D350="P",D350="U"),K350,"")</f>
        <v>0</v>
      </c>
      <c r="N350" s="135">
        <f>IF(D350="H",K350,"")</f>
      </c>
      <c r="O350" s="135">
        <f>IF(D350="V",K350,"")</f>
      </c>
      <c r="P350" s="136">
        <v>0</v>
      </c>
      <c r="Q350" s="136">
        <v>0</v>
      </c>
      <c r="R350" s="136">
        <v>0.09000000000003183</v>
      </c>
      <c r="S350" s="132">
        <v>9.720000000003438</v>
      </c>
      <c r="T350" s="137">
        <v>15</v>
      </c>
      <c r="U350" s="138">
        <f>K350*(T350+100)/100</f>
        <v>0</v>
      </c>
      <c r="V350" s="139"/>
    </row>
    <row r="351" spans="1:22" ht="12.75" outlineLevel="2">
      <c r="A351" s="3"/>
      <c r="B351" s="105"/>
      <c r="C351" s="105"/>
      <c r="D351" s="126" t="s">
        <v>7</v>
      </c>
      <c r="E351" s="127">
        <v>6</v>
      </c>
      <c r="F351" s="128" t="s">
        <v>324</v>
      </c>
      <c r="G351" s="129" t="s">
        <v>578</v>
      </c>
      <c r="H351" s="130">
        <v>25.66</v>
      </c>
      <c r="I351" s="131" t="s">
        <v>22</v>
      </c>
      <c r="J351" s="132"/>
      <c r="K351" s="133">
        <f>H351*J351</f>
        <v>0</v>
      </c>
      <c r="L351" s="134">
        <f>IF(D351="S",K351,"")</f>
      </c>
      <c r="M351" s="135">
        <f>IF(OR(D351="P",D351="U"),K351,"")</f>
        <v>0</v>
      </c>
      <c r="N351" s="135">
        <f>IF(D351="H",K351,"")</f>
      </c>
      <c r="O351" s="135">
        <f>IF(D351="V",K351,"")</f>
      </c>
      <c r="P351" s="136">
        <v>0</v>
      </c>
      <c r="Q351" s="136">
        <v>0</v>
      </c>
      <c r="R351" s="136">
        <v>0.01300000000000523</v>
      </c>
      <c r="S351" s="132">
        <v>1.4040000000005648</v>
      </c>
      <c r="T351" s="137">
        <v>15</v>
      </c>
      <c r="U351" s="138">
        <f>K351*(T351+100)/100</f>
        <v>0</v>
      </c>
      <c r="V351" s="139"/>
    </row>
    <row r="352" spans="1:22" ht="12.75" outlineLevel="2">
      <c r="A352" s="3"/>
      <c r="B352" s="105"/>
      <c r="C352" s="105"/>
      <c r="D352" s="126" t="s">
        <v>7</v>
      </c>
      <c r="E352" s="127">
        <v>7</v>
      </c>
      <c r="F352" s="128" t="s">
        <v>319</v>
      </c>
      <c r="G352" s="129" t="s">
        <v>653</v>
      </c>
      <c r="H352" s="130">
        <v>3.2</v>
      </c>
      <c r="I352" s="131" t="s">
        <v>12</v>
      </c>
      <c r="J352" s="132"/>
      <c r="K352" s="133">
        <f>H352*J352</f>
        <v>0</v>
      </c>
      <c r="L352" s="134">
        <f>IF(D352="S",K352,"")</f>
      </c>
      <c r="M352" s="135">
        <f>IF(OR(D352="P",D352="U"),K352,"")</f>
        <v>0</v>
      </c>
      <c r="N352" s="135">
        <f>IF(D352="H",K352,"")</f>
      </c>
      <c r="O352" s="135">
        <f>IF(D352="V",K352,"")</f>
      </c>
      <c r="P352" s="136">
        <v>0.00020000000000004552</v>
      </c>
      <c r="Q352" s="136">
        <v>0</v>
      </c>
      <c r="R352" s="136">
        <v>0.14000000000010004</v>
      </c>
      <c r="S352" s="132">
        <v>15.120000000010805</v>
      </c>
      <c r="T352" s="137">
        <v>15</v>
      </c>
      <c r="U352" s="138">
        <f>K352*(T352+100)/100</f>
        <v>0</v>
      </c>
      <c r="V352" s="139"/>
    </row>
    <row r="353" spans="1:22" s="36" customFormat="1" ht="10.5" customHeight="1" outlineLevel="3">
      <c r="A353" s="35"/>
      <c r="B353" s="140"/>
      <c r="C353" s="140"/>
      <c r="D353" s="140"/>
      <c r="E353" s="140"/>
      <c r="F353" s="140"/>
      <c r="G353" s="140" t="s">
        <v>443</v>
      </c>
      <c r="H353" s="141">
        <v>3.2</v>
      </c>
      <c r="I353" s="142"/>
      <c r="J353" s="140"/>
      <c r="K353" s="140"/>
      <c r="L353" s="143"/>
      <c r="M353" s="143"/>
      <c r="N353" s="143"/>
      <c r="O353" s="143"/>
      <c r="P353" s="143"/>
      <c r="Q353" s="143"/>
      <c r="R353" s="143"/>
      <c r="S353" s="143"/>
      <c r="T353" s="144"/>
      <c r="U353" s="144"/>
      <c r="V353" s="140"/>
    </row>
    <row r="354" spans="1:22" ht="12.75" outlineLevel="2">
      <c r="A354" s="3"/>
      <c r="B354" s="105"/>
      <c r="C354" s="105"/>
      <c r="D354" s="126" t="s">
        <v>8</v>
      </c>
      <c r="E354" s="127">
        <v>8</v>
      </c>
      <c r="F354" s="128" t="s">
        <v>162</v>
      </c>
      <c r="G354" s="129" t="s">
        <v>547</v>
      </c>
      <c r="H354" s="130">
        <v>4</v>
      </c>
      <c r="I354" s="131" t="s">
        <v>71</v>
      </c>
      <c r="J354" s="132"/>
      <c r="K354" s="133">
        <f>H354*J354</f>
        <v>0</v>
      </c>
      <c r="L354" s="134">
        <f>IF(D354="S",K354,"")</f>
        <v>0</v>
      </c>
      <c r="M354" s="135">
        <f>IF(OR(D354="P",D354="U"),K354,"")</f>
      </c>
      <c r="N354" s="135">
        <f>IF(D354="H",K354,"")</f>
      </c>
      <c r="O354" s="135">
        <f>IF(D354="V",K354,"")</f>
      </c>
      <c r="P354" s="136">
        <v>0</v>
      </c>
      <c r="Q354" s="136">
        <v>0</v>
      </c>
      <c r="R354" s="136">
        <v>0</v>
      </c>
      <c r="S354" s="132">
        <v>0</v>
      </c>
      <c r="T354" s="137">
        <v>15</v>
      </c>
      <c r="U354" s="138">
        <f>K354*(T354+100)/100</f>
        <v>0</v>
      </c>
      <c r="V354" s="139"/>
    </row>
    <row r="355" spans="1:22" ht="12.75" outlineLevel="2">
      <c r="A355" s="3"/>
      <c r="B355" s="105"/>
      <c r="C355" s="105"/>
      <c r="D355" s="126" t="s">
        <v>7</v>
      </c>
      <c r="E355" s="127">
        <v>9</v>
      </c>
      <c r="F355" s="128" t="s">
        <v>318</v>
      </c>
      <c r="G355" s="129" t="s">
        <v>654</v>
      </c>
      <c r="H355" s="130">
        <v>29.3</v>
      </c>
      <c r="I355" s="131" t="s">
        <v>12</v>
      </c>
      <c r="J355" s="132"/>
      <c r="K355" s="133">
        <f>H355*J355</f>
        <v>0</v>
      </c>
      <c r="L355" s="134">
        <f>IF(D355="S",K355,"")</f>
      </c>
      <c r="M355" s="135">
        <f>IF(OR(D355="P",D355="U"),K355,"")</f>
        <v>0</v>
      </c>
      <c r="N355" s="135">
        <f>IF(D355="H",K355,"")</f>
      </c>
      <c r="O355" s="135">
        <f>IF(D355="V",K355,"")</f>
      </c>
      <c r="P355" s="136">
        <v>0.00015000000000009095</v>
      </c>
      <c r="Q355" s="136">
        <v>0</v>
      </c>
      <c r="R355" s="136">
        <v>0.12000000000000455</v>
      </c>
      <c r="S355" s="132">
        <v>12.960000000000491</v>
      </c>
      <c r="T355" s="137">
        <v>15</v>
      </c>
      <c r="U355" s="138">
        <f>K355*(T355+100)/100</f>
        <v>0</v>
      </c>
      <c r="V355" s="139"/>
    </row>
    <row r="356" spans="1:22" s="36" customFormat="1" ht="10.5" customHeight="1" outlineLevel="3">
      <c r="A356" s="35"/>
      <c r="B356" s="140"/>
      <c r="C356" s="140"/>
      <c r="D356" s="140"/>
      <c r="E356" s="140"/>
      <c r="F356" s="140"/>
      <c r="G356" s="140" t="s">
        <v>75</v>
      </c>
      <c r="H356" s="141">
        <v>29.3</v>
      </c>
      <c r="I356" s="142"/>
      <c r="J356" s="140"/>
      <c r="K356" s="140"/>
      <c r="L356" s="143"/>
      <c r="M356" s="143"/>
      <c r="N356" s="143"/>
      <c r="O356" s="143"/>
      <c r="P356" s="143"/>
      <c r="Q356" s="143"/>
      <c r="R356" s="143"/>
      <c r="S356" s="143"/>
      <c r="T356" s="144"/>
      <c r="U356" s="144"/>
      <c r="V356" s="140"/>
    </row>
    <row r="357" spans="1:22" ht="12.75" outlineLevel="2">
      <c r="A357" s="3"/>
      <c r="B357" s="105"/>
      <c r="C357" s="105"/>
      <c r="D357" s="126" t="s">
        <v>8</v>
      </c>
      <c r="E357" s="127">
        <v>10</v>
      </c>
      <c r="F357" s="128" t="s">
        <v>151</v>
      </c>
      <c r="G357" s="129" t="s">
        <v>510</v>
      </c>
      <c r="H357" s="130">
        <v>30</v>
      </c>
      <c r="I357" s="131" t="s">
        <v>12</v>
      </c>
      <c r="J357" s="132"/>
      <c r="K357" s="133">
        <f>H357*J357</f>
        <v>0</v>
      </c>
      <c r="L357" s="134">
        <f>IF(D357="S",K357,"")</f>
        <v>0</v>
      </c>
      <c r="M357" s="135">
        <f>IF(OR(D357="P",D357="U"),K357,"")</f>
      </c>
      <c r="N357" s="135">
        <f>IF(D357="H",K357,"")</f>
      </c>
      <c r="O357" s="135">
        <f>IF(D357="V",K357,"")</f>
      </c>
      <c r="P357" s="136">
        <v>0.00022</v>
      </c>
      <c r="Q357" s="136">
        <v>0</v>
      </c>
      <c r="R357" s="136">
        <v>0</v>
      </c>
      <c r="S357" s="132">
        <v>0</v>
      </c>
      <c r="T357" s="137">
        <v>15</v>
      </c>
      <c r="U357" s="138">
        <f>K357*(T357+100)/100</f>
        <v>0</v>
      </c>
      <c r="V357" s="139"/>
    </row>
    <row r="358" spans="1:22" ht="12.75" outlineLevel="2">
      <c r="A358" s="3"/>
      <c r="B358" s="105"/>
      <c r="C358" s="105"/>
      <c r="D358" s="126" t="s">
        <v>9</v>
      </c>
      <c r="E358" s="127">
        <v>11</v>
      </c>
      <c r="F358" s="128" t="s">
        <v>382</v>
      </c>
      <c r="G358" s="129" t="s">
        <v>633</v>
      </c>
      <c r="H358" s="130"/>
      <c r="I358" s="131" t="s">
        <v>0</v>
      </c>
      <c r="J358" s="132"/>
      <c r="K358" s="133">
        <f>H358*J358</f>
        <v>0</v>
      </c>
      <c r="L358" s="134">
        <f>IF(D358="S",K358,"")</f>
      </c>
      <c r="M358" s="135">
        <f>IF(OR(D358="P",D358="U"),K358,"")</f>
        <v>0</v>
      </c>
      <c r="N358" s="135">
        <f>IF(D358="H",K358,"")</f>
      </c>
      <c r="O358" s="135">
        <f>IF(D358="V",K358,"")</f>
      </c>
      <c r="P358" s="136">
        <v>0</v>
      </c>
      <c r="Q358" s="136">
        <v>0</v>
      </c>
      <c r="R358" s="136">
        <v>0</v>
      </c>
      <c r="S358" s="132">
        <v>0</v>
      </c>
      <c r="T358" s="137">
        <v>15</v>
      </c>
      <c r="U358" s="138">
        <f>K358*(T358+100)/100</f>
        <v>0</v>
      </c>
      <c r="V358" s="139"/>
    </row>
    <row r="359" spans="1:22" ht="12.75" outlineLevel="1">
      <c r="A359" s="3"/>
      <c r="B359" s="106"/>
      <c r="C359" s="75" t="s">
        <v>58</v>
      </c>
      <c r="D359" s="76" t="s">
        <v>6</v>
      </c>
      <c r="E359" s="77"/>
      <c r="F359" s="77" t="s">
        <v>69</v>
      </c>
      <c r="G359" s="78" t="s">
        <v>460</v>
      </c>
      <c r="H359" s="77"/>
      <c r="I359" s="76"/>
      <c r="J359" s="77"/>
      <c r="K359" s="107">
        <f>SUBTOTAL(9,K360:K376)</f>
        <v>0</v>
      </c>
      <c r="L359" s="80">
        <f>SUBTOTAL(9,L360:L376)</f>
        <v>0</v>
      </c>
      <c r="M359" s="80">
        <f>SUBTOTAL(9,M360:M376)</f>
        <v>0</v>
      </c>
      <c r="N359" s="80">
        <f>SUBTOTAL(9,N360:N376)</f>
        <v>0</v>
      </c>
      <c r="O359" s="80">
        <f>SUBTOTAL(9,O360:O376)</f>
        <v>0</v>
      </c>
      <c r="P359" s="81">
        <f>SUMPRODUCT(P360:P376,$H360:$H376)</f>
        <v>0.2904500000000029</v>
      </c>
      <c r="Q359" s="81">
        <f>SUMPRODUCT(Q360:Q376,$H360:$H376)</f>
        <v>0</v>
      </c>
      <c r="R359" s="81">
        <f>SUMPRODUCT(R360:R376,$H360:$H376)</f>
        <v>11.15899999999624</v>
      </c>
      <c r="S359" s="80">
        <f>SUMPRODUCT(S360:S376,$H360:$H376)</f>
        <v>1253.127599999592</v>
      </c>
      <c r="T359" s="108">
        <f>SUMPRODUCT(T360:T376,$K360:$K376)/100</f>
        <v>0</v>
      </c>
      <c r="U359" s="108">
        <f>K359+T359</f>
        <v>0</v>
      </c>
      <c r="V359" s="105"/>
    </row>
    <row r="360" spans="1:22" ht="12.75" outlineLevel="2">
      <c r="A360" s="3"/>
      <c r="B360" s="116"/>
      <c r="C360" s="117"/>
      <c r="D360" s="118"/>
      <c r="E360" s="119" t="s">
        <v>542</v>
      </c>
      <c r="F360" s="120"/>
      <c r="G360" s="121"/>
      <c r="H360" s="120"/>
      <c r="I360" s="118"/>
      <c r="J360" s="120"/>
      <c r="K360" s="122"/>
      <c r="L360" s="123"/>
      <c r="M360" s="123"/>
      <c r="N360" s="123"/>
      <c r="O360" s="123"/>
      <c r="P360" s="124"/>
      <c r="Q360" s="124"/>
      <c r="R360" s="124"/>
      <c r="S360" s="124"/>
      <c r="T360" s="125"/>
      <c r="U360" s="125"/>
      <c r="V360" s="105"/>
    </row>
    <row r="361" spans="1:22" ht="25.5" outlineLevel="2">
      <c r="A361" s="3"/>
      <c r="B361" s="105"/>
      <c r="C361" s="105"/>
      <c r="D361" s="126" t="s">
        <v>7</v>
      </c>
      <c r="E361" s="127">
        <v>1</v>
      </c>
      <c r="F361" s="128" t="s">
        <v>325</v>
      </c>
      <c r="G361" s="129" t="s">
        <v>729</v>
      </c>
      <c r="H361" s="130">
        <v>14.2</v>
      </c>
      <c r="I361" s="131" t="s">
        <v>22</v>
      </c>
      <c r="J361" s="132"/>
      <c r="K361" s="133">
        <f>H361*J361</f>
        <v>0</v>
      </c>
      <c r="L361" s="134">
        <f>IF(D361="S",K361,"")</f>
      </c>
      <c r="M361" s="135">
        <f>IF(OR(D361="P",D361="U"),K361,"")</f>
        <v>0</v>
      </c>
      <c r="N361" s="135">
        <f>IF(D361="H",K361,"")</f>
      </c>
      <c r="O361" s="135">
        <f>IF(D361="V",K361,"")</f>
      </c>
      <c r="P361" s="136">
        <v>0.003</v>
      </c>
      <c r="Q361" s="136">
        <v>0</v>
      </c>
      <c r="R361" s="136">
        <v>0.6409999999997353</v>
      </c>
      <c r="S361" s="132">
        <v>70.69319999997128</v>
      </c>
      <c r="T361" s="137">
        <v>15</v>
      </c>
      <c r="U361" s="138">
        <f>K361*(T361+100)/100</f>
        <v>0</v>
      </c>
      <c r="V361" s="139"/>
    </row>
    <row r="362" spans="1:22" s="36" customFormat="1" ht="10.5" customHeight="1" outlineLevel="3">
      <c r="A362" s="35"/>
      <c r="B362" s="140"/>
      <c r="C362" s="140"/>
      <c r="D362" s="140"/>
      <c r="E362" s="140"/>
      <c r="F362" s="140"/>
      <c r="G362" s="140" t="s">
        <v>137</v>
      </c>
      <c r="H362" s="141">
        <v>7.2</v>
      </c>
      <c r="I362" s="142"/>
      <c r="J362" s="140"/>
      <c r="K362" s="140"/>
      <c r="L362" s="143"/>
      <c r="M362" s="143"/>
      <c r="N362" s="143"/>
      <c r="O362" s="143"/>
      <c r="P362" s="143"/>
      <c r="Q362" s="143"/>
      <c r="R362" s="143"/>
      <c r="S362" s="143"/>
      <c r="T362" s="144"/>
      <c r="U362" s="144"/>
      <c r="V362" s="140"/>
    </row>
    <row r="363" spans="1:22" s="36" customFormat="1" ht="10.5" customHeight="1" outlineLevel="3">
      <c r="A363" s="35"/>
      <c r="B363" s="140"/>
      <c r="C363" s="140"/>
      <c r="D363" s="140"/>
      <c r="E363" s="140"/>
      <c r="F363" s="140"/>
      <c r="G363" s="140" t="s">
        <v>93</v>
      </c>
      <c r="H363" s="141">
        <v>8</v>
      </c>
      <c r="I363" s="142"/>
      <c r="J363" s="140"/>
      <c r="K363" s="140"/>
      <c r="L363" s="143"/>
      <c r="M363" s="143"/>
      <c r="N363" s="143"/>
      <c r="O363" s="143"/>
      <c r="P363" s="143"/>
      <c r="Q363" s="143"/>
      <c r="R363" s="143"/>
      <c r="S363" s="143"/>
      <c r="T363" s="144"/>
      <c r="U363" s="144"/>
      <c r="V363" s="140"/>
    </row>
    <row r="364" spans="1:22" s="36" customFormat="1" ht="10.5" customHeight="1" outlineLevel="3">
      <c r="A364" s="35"/>
      <c r="B364" s="140"/>
      <c r="C364" s="140"/>
      <c r="D364" s="140"/>
      <c r="E364" s="140"/>
      <c r="F364" s="140"/>
      <c r="G364" s="140" t="s">
        <v>105</v>
      </c>
      <c r="H364" s="141">
        <v>-1.4</v>
      </c>
      <c r="I364" s="142"/>
      <c r="J364" s="140"/>
      <c r="K364" s="140"/>
      <c r="L364" s="143"/>
      <c r="M364" s="143"/>
      <c r="N364" s="143"/>
      <c r="O364" s="143"/>
      <c r="P364" s="143"/>
      <c r="Q364" s="143"/>
      <c r="R364" s="143"/>
      <c r="S364" s="143"/>
      <c r="T364" s="144"/>
      <c r="U364" s="144"/>
      <c r="V364" s="140"/>
    </row>
    <row r="365" spans="1:22" s="36" customFormat="1" ht="10.5" customHeight="1" outlineLevel="3">
      <c r="A365" s="35"/>
      <c r="B365" s="140"/>
      <c r="C365" s="140"/>
      <c r="D365" s="140"/>
      <c r="E365" s="140"/>
      <c r="F365" s="140"/>
      <c r="G365" s="140" t="s">
        <v>459</v>
      </c>
      <c r="H365" s="141">
        <v>0</v>
      </c>
      <c r="I365" s="142"/>
      <c r="J365" s="140"/>
      <c r="K365" s="140"/>
      <c r="L365" s="143"/>
      <c r="M365" s="143"/>
      <c r="N365" s="143"/>
      <c r="O365" s="143"/>
      <c r="P365" s="143"/>
      <c r="Q365" s="143"/>
      <c r="R365" s="143"/>
      <c r="S365" s="143"/>
      <c r="T365" s="144"/>
      <c r="U365" s="144"/>
      <c r="V365" s="140"/>
    </row>
    <row r="366" spans="1:22" s="36" customFormat="1" ht="10.5" customHeight="1" outlineLevel="3">
      <c r="A366" s="35"/>
      <c r="B366" s="140"/>
      <c r="C366" s="140"/>
      <c r="D366" s="140"/>
      <c r="E366" s="140"/>
      <c r="F366" s="140"/>
      <c r="G366" s="140" t="s">
        <v>128</v>
      </c>
      <c r="H366" s="141">
        <v>0.4</v>
      </c>
      <c r="I366" s="142"/>
      <c r="J366" s="140"/>
      <c r="K366" s="140"/>
      <c r="L366" s="143"/>
      <c r="M366" s="143"/>
      <c r="N366" s="143"/>
      <c r="O366" s="143"/>
      <c r="P366" s="143"/>
      <c r="Q366" s="143"/>
      <c r="R366" s="143"/>
      <c r="S366" s="143"/>
      <c r="T366" s="144"/>
      <c r="U366" s="144"/>
      <c r="V366" s="140"/>
    </row>
    <row r="367" spans="1:22" ht="25.5" outlineLevel="2">
      <c r="A367" s="3"/>
      <c r="B367" s="105"/>
      <c r="C367" s="105"/>
      <c r="D367" s="126" t="s">
        <v>8</v>
      </c>
      <c r="E367" s="127">
        <v>2</v>
      </c>
      <c r="F367" s="128" t="s">
        <v>173</v>
      </c>
      <c r="G367" s="129" t="s">
        <v>694</v>
      </c>
      <c r="H367" s="130">
        <v>15.62</v>
      </c>
      <c r="I367" s="131" t="s">
        <v>22</v>
      </c>
      <c r="J367" s="132"/>
      <c r="K367" s="133">
        <f>H367*J367</f>
        <v>0</v>
      </c>
      <c r="L367" s="134">
        <f>IF(D367="S",K367,"")</f>
        <v>0</v>
      </c>
      <c r="M367" s="135">
        <f>IF(OR(D367="P",D367="U"),K367,"")</f>
      </c>
      <c r="N367" s="135">
        <f>IF(D367="H",K367,"")</f>
      </c>
      <c r="O367" s="135">
        <f>IF(D367="V",K367,"")</f>
      </c>
      <c r="P367" s="136">
        <v>0.0155</v>
      </c>
      <c r="Q367" s="136">
        <v>0</v>
      </c>
      <c r="R367" s="136">
        <v>0</v>
      </c>
      <c r="S367" s="132">
        <v>0</v>
      </c>
      <c r="T367" s="137">
        <v>15</v>
      </c>
      <c r="U367" s="138">
        <f>K367*(T367+100)/100</f>
        <v>0</v>
      </c>
      <c r="V367" s="139"/>
    </row>
    <row r="368" spans="1:22" s="36" customFormat="1" ht="10.5" customHeight="1" outlineLevel="3">
      <c r="A368" s="35"/>
      <c r="B368" s="140"/>
      <c r="C368" s="140"/>
      <c r="D368" s="140"/>
      <c r="E368" s="140"/>
      <c r="F368" s="140"/>
      <c r="G368" s="140" t="s">
        <v>148</v>
      </c>
      <c r="H368" s="141">
        <v>15.62</v>
      </c>
      <c r="I368" s="142"/>
      <c r="J368" s="140"/>
      <c r="K368" s="140"/>
      <c r="L368" s="143"/>
      <c r="M368" s="143"/>
      <c r="N368" s="143"/>
      <c r="O368" s="143"/>
      <c r="P368" s="143"/>
      <c r="Q368" s="143"/>
      <c r="R368" s="143"/>
      <c r="S368" s="143"/>
      <c r="T368" s="144"/>
      <c r="U368" s="144"/>
      <c r="V368" s="140"/>
    </row>
    <row r="369" spans="1:22" ht="12.75" outlineLevel="2">
      <c r="A369" s="3"/>
      <c r="B369" s="105"/>
      <c r="C369" s="105"/>
      <c r="D369" s="126" t="s">
        <v>7</v>
      </c>
      <c r="E369" s="127">
        <v>3</v>
      </c>
      <c r="F369" s="128" t="s">
        <v>327</v>
      </c>
      <c r="G369" s="129" t="s">
        <v>565</v>
      </c>
      <c r="H369" s="130">
        <v>14.2</v>
      </c>
      <c r="I369" s="131" t="s">
        <v>22</v>
      </c>
      <c r="J369" s="132"/>
      <c r="K369" s="133">
        <f>H369*J369</f>
        <v>0</v>
      </c>
      <c r="L369" s="134">
        <f>IF(D369="S",K369,"")</f>
      </c>
      <c r="M369" s="135">
        <f>IF(OR(D369="P",D369="U"),K369,"")</f>
        <v>0</v>
      </c>
      <c r="N369" s="135">
        <f>IF(D369="H",K369,"")</f>
      </c>
      <c r="O369" s="135">
        <f>IF(D369="V",K369,"")</f>
      </c>
      <c r="P369" s="136">
        <v>0.000300000000000189</v>
      </c>
      <c r="Q369" s="136">
        <v>0</v>
      </c>
      <c r="R369" s="136">
        <v>0.04399999999998272</v>
      </c>
      <c r="S369" s="132">
        <v>5.332799999997905</v>
      </c>
      <c r="T369" s="137">
        <v>15</v>
      </c>
      <c r="U369" s="138">
        <f>K369*(T369+100)/100</f>
        <v>0</v>
      </c>
      <c r="V369" s="139"/>
    </row>
    <row r="370" spans="1:22" ht="12.75" outlineLevel="2">
      <c r="A370" s="3"/>
      <c r="B370" s="105"/>
      <c r="C370" s="105"/>
      <c r="D370" s="126" t="s">
        <v>7</v>
      </c>
      <c r="E370" s="127">
        <v>4</v>
      </c>
      <c r="F370" s="128" t="s">
        <v>326</v>
      </c>
      <c r="G370" s="129" t="s">
        <v>539</v>
      </c>
      <c r="H370" s="130">
        <v>4</v>
      </c>
      <c r="I370" s="131" t="s">
        <v>12</v>
      </c>
      <c r="J370" s="132"/>
      <c r="K370" s="133">
        <f>H370*J370</f>
        <v>0</v>
      </c>
      <c r="L370" s="134">
        <f>IF(D370="S",K370,"")</f>
      </c>
      <c r="M370" s="135">
        <f>IF(OR(D370="P",D370="U"),K370,"")</f>
        <v>0</v>
      </c>
      <c r="N370" s="135">
        <f>IF(D370="H",K370,"")</f>
      </c>
      <c r="O370" s="135">
        <f>IF(D370="V",K370,"")</f>
      </c>
      <c r="P370" s="136">
        <v>0.00031000000000001366</v>
      </c>
      <c r="Q370" s="136">
        <v>0</v>
      </c>
      <c r="R370" s="136">
        <v>0.2480000000000473</v>
      </c>
      <c r="S370" s="132">
        <v>30.05760000000573</v>
      </c>
      <c r="T370" s="137">
        <v>15</v>
      </c>
      <c r="U370" s="138">
        <f>K370*(T370+100)/100</f>
        <v>0</v>
      </c>
      <c r="V370" s="139"/>
    </row>
    <row r="371" spans="1:22" s="36" customFormat="1" ht="10.5" customHeight="1" outlineLevel="3">
      <c r="A371" s="35"/>
      <c r="B371" s="140"/>
      <c r="C371" s="140"/>
      <c r="D371" s="140"/>
      <c r="E371" s="140"/>
      <c r="F371" s="140"/>
      <c r="G371" s="140" t="s">
        <v>436</v>
      </c>
      <c r="H371" s="141">
        <v>0</v>
      </c>
      <c r="I371" s="142"/>
      <c r="J371" s="140"/>
      <c r="K371" s="140"/>
      <c r="L371" s="143"/>
      <c r="M371" s="143"/>
      <c r="N371" s="143"/>
      <c r="O371" s="143"/>
      <c r="P371" s="143"/>
      <c r="Q371" s="143"/>
      <c r="R371" s="143"/>
      <c r="S371" s="143"/>
      <c r="T371" s="144"/>
      <c r="U371" s="144"/>
      <c r="V371" s="140"/>
    </row>
    <row r="372" spans="1:22" s="36" customFormat="1" ht="10.5" customHeight="1" outlineLevel="3">
      <c r="A372" s="35"/>
      <c r="B372" s="140"/>
      <c r="C372" s="140"/>
      <c r="D372" s="140"/>
      <c r="E372" s="140"/>
      <c r="F372" s="140"/>
      <c r="G372" s="140" t="s">
        <v>3</v>
      </c>
      <c r="H372" s="141">
        <v>4</v>
      </c>
      <c r="I372" s="142"/>
      <c r="J372" s="140"/>
      <c r="K372" s="140"/>
      <c r="L372" s="143"/>
      <c r="M372" s="143"/>
      <c r="N372" s="143"/>
      <c r="O372" s="143"/>
      <c r="P372" s="143"/>
      <c r="Q372" s="143"/>
      <c r="R372" s="143"/>
      <c r="S372" s="143"/>
      <c r="T372" s="144"/>
      <c r="U372" s="144"/>
      <c r="V372" s="140"/>
    </row>
    <row r="373" spans="1:22" ht="12.75" outlineLevel="2">
      <c r="A373" s="3"/>
      <c r="B373" s="105"/>
      <c r="C373" s="105"/>
      <c r="D373" s="126" t="s">
        <v>7</v>
      </c>
      <c r="E373" s="127">
        <v>5</v>
      </c>
      <c r="F373" s="128" t="s">
        <v>328</v>
      </c>
      <c r="G373" s="129" t="s">
        <v>567</v>
      </c>
      <c r="H373" s="130">
        <v>8</v>
      </c>
      <c r="I373" s="131" t="s">
        <v>12</v>
      </c>
      <c r="J373" s="132"/>
      <c r="K373" s="133">
        <f>H373*J373</f>
        <v>0</v>
      </c>
      <c r="L373" s="134">
        <f>IF(D373="S",K373,"")</f>
      </c>
      <c r="M373" s="135">
        <f>IF(OR(D373="P",D373="U"),K373,"")</f>
        <v>0</v>
      </c>
      <c r="N373" s="135">
        <f>IF(D373="H",K373,"")</f>
      </c>
      <c r="O373" s="135">
        <f>IF(D373="V",K373,"")</f>
      </c>
      <c r="P373" s="136">
        <v>3.0000000000006818E-05</v>
      </c>
      <c r="Q373" s="136">
        <v>0</v>
      </c>
      <c r="R373" s="136">
        <v>0.05500000000000682</v>
      </c>
      <c r="S373" s="132">
        <v>6.666000000000827</v>
      </c>
      <c r="T373" s="137">
        <v>15</v>
      </c>
      <c r="U373" s="138">
        <f>K373*(T373+100)/100</f>
        <v>0</v>
      </c>
      <c r="V373" s="139"/>
    </row>
    <row r="374" spans="1:22" s="36" customFormat="1" ht="10.5" customHeight="1" outlineLevel="3">
      <c r="A374" s="35"/>
      <c r="B374" s="140"/>
      <c r="C374" s="140"/>
      <c r="D374" s="140"/>
      <c r="E374" s="140"/>
      <c r="F374" s="140"/>
      <c r="G374" s="140" t="s">
        <v>102</v>
      </c>
      <c r="H374" s="141">
        <v>0</v>
      </c>
      <c r="I374" s="142"/>
      <c r="J374" s="140"/>
      <c r="K374" s="140"/>
      <c r="L374" s="143"/>
      <c r="M374" s="143"/>
      <c r="N374" s="143"/>
      <c r="O374" s="143"/>
      <c r="P374" s="143"/>
      <c r="Q374" s="143"/>
      <c r="R374" s="143"/>
      <c r="S374" s="143"/>
      <c r="T374" s="144"/>
      <c r="U374" s="144"/>
      <c r="V374" s="140"/>
    </row>
    <row r="375" spans="1:22" s="36" customFormat="1" ht="10.5" customHeight="1" outlineLevel="3">
      <c r="A375" s="35"/>
      <c r="B375" s="140"/>
      <c r="C375" s="140"/>
      <c r="D375" s="140"/>
      <c r="E375" s="140"/>
      <c r="F375" s="140"/>
      <c r="G375" s="140" t="s">
        <v>38</v>
      </c>
      <c r="H375" s="141">
        <v>8</v>
      </c>
      <c r="I375" s="142"/>
      <c r="J375" s="140"/>
      <c r="K375" s="140"/>
      <c r="L375" s="143"/>
      <c r="M375" s="143"/>
      <c r="N375" s="143"/>
      <c r="O375" s="143"/>
      <c r="P375" s="143"/>
      <c r="Q375" s="143"/>
      <c r="R375" s="143"/>
      <c r="S375" s="143"/>
      <c r="T375" s="144"/>
      <c r="U375" s="144"/>
      <c r="V375" s="140"/>
    </row>
    <row r="376" spans="1:22" ht="12.75" outlineLevel="2">
      <c r="A376" s="3"/>
      <c r="B376" s="105"/>
      <c r="C376" s="105"/>
      <c r="D376" s="126" t="s">
        <v>9</v>
      </c>
      <c r="E376" s="127">
        <v>6</v>
      </c>
      <c r="F376" s="128" t="s">
        <v>383</v>
      </c>
      <c r="G376" s="129" t="s">
        <v>632</v>
      </c>
      <c r="H376" s="130"/>
      <c r="I376" s="131" t="s">
        <v>0</v>
      </c>
      <c r="J376" s="132"/>
      <c r="K376" s="133">
        <f>H376*J376</f>
        <v>0</v>
      </c>
      <c r="L376" s="134">
        <f>IF(D376="S",K376,"")</f>
      </c>
      <c r="M376" s="135">
        <f>IF(OR(D376="P",D376="U"),K376,"")</f>
        <v>0</v>
      </c>
      <c r="N376" s="135">
        <f>IF(D376="H",K376,"")</f>
      </c>
      <c r="O376" s="135">
        <f>IF(D376="V",K376,"")</f>
      </c>
      <c r="P376" s="136">
        <v>0</v>
      </c>
      <c r="Q376" s="136">
        <v>0</v>
      </c>
      <c r="R376" s="136">
        <v>0</v>
      </c>
      <c r="S376" s="132">
        <v>0</v>
      </c>
      <c r="T376" s="137">
        <v>15</v>
      </c>
      <c r="U376" s="138">
        <f>K376*(T376+100)/100</f>
        <v>0</v>
      </c>
      <c r="V376" s="139"/>
    </row>
    <row r="377" spans="1:22" ht="12.75" outlineLevel="1">
      <c r="A377" s="3"/>
      <c r="B377" s="106"/>
      <c r="C377" s="75" t="s">
        <v>59</v>
      </c>
      <c r="D377" s="76" t="s">
        <v>6</v>
      </c>
      <c r="E377" s="77"/>
      <c r="F377" s="77" t="s">
        <v>69</v>
      </c>
      <c r="G377" s="78" t="s">
        <v>123</v>
      </c>
      <c r="H377" s="77"/>
      <c r="I377" s="76"/>
      <c r="J377" s="77"/>
      <c r="K377" s="107">
        <f>SUBTOTAL(9,K378:K405)</f>
        <v>0</v>
      </c>
      <c r="L377" s="80">
        <f>SUBTOTAL(9,L378:L405)</f>
        <v>0</v>
      </c>
      <c r="M377" s="80">
        <f>SUBTOTAL(9,M378:M405)</f>
        <v>0</v>
      </c>
      <c r="N377" s="80">
        <f>SUBTOTAL(9,N378:N405)</f>
        <v>0</v>
      </c>
      <c r="O377" s="80">
        <f>SUBTOTAL(9,O378:O405)</f>
        <v>0</v>
      </c>
      <c r="P377" s="81">
        <f>SUMPRODUCT(P378:P405,$H378:$H405)</f>
        <v>0.01205980680000369</v>
      </c>
      <c r="Q377" s="81">
        <f>SUMPRODUCT(Q378:Q405,$H378:$H405)</f>
        <v>0</v>
      </c>
      <c r="R377" s="81">
        <f>SUMPRODUCT(R378:R405,$H378:$H405)</f>
        <v>22.6294000000065</v>
      </c>
      <c r="S377" s="80">
        <f>SUMPRODUCT(S378:S405,$H378:$H405)</f>
        <v>2219.653660000641</v>
      </c>
      <c r="T377" s="108">
        <f>SUMPRODUCT(T378:T405,$K378:$K405)/100</f>
        <v>0</v>
      </c>
      <c r="U377" s="108">
        <f>K377+T377</f>
        <v>0</v>
      </c>
      <c r="V377" s="105"/>
    </row>
    <row r="378" spans="1:22" ht="12.75" outlineLevel="2">
      <c r="A378" s="3"/>
      <c r="B378" s="116"/>
      <c r="C378" s="117"/>
      <c r="D378" s="118"/>
      <c r="E378" s="119" t="s">
        <v>542</v>
      </c>
      <c r="F378" s="120"/>
      <c r="G378" s="121"/>
      <c r="H378" s="120"/>
      <c r="I378" s="118"/>
      <c r="J378" s="120"/>
      <c r="K378" s="122"/>
      <c r="L378" s="123"/>
      <c r="M378" s="123"/>
      <c r="N378" s="123"/>
      <c r="O378" s="123"/>
      <c r="P378" s="124"/>
      <c r="Q378" s="124"/>
      <c r="R378" s="124"/>
      <c r="S378" s="124"/>
      <c r="T378" s="125"/>
      <c r="U378" s="125"/>
      <c r="V378" s="105"/>
    </row>
    <row r="379" spans="1:22" ht="12.75" outlineLevel="2">
      <c r="A379" s="3"/>
      <c r="B379" s="105"/>
      <c r="C379" s="105"/>
      <c r="D379" s="126" t="s">
        <v>7</v>
      </c>
      <c r="E379" s="127">
        <v>1</v>
      </c>
      <c r="F379" s="128" t="s">
        <v>331</v>
      </c>
      <c r="G379" s="129" t="s">
        <v>552</v>
      </c>
      <c r="H379" s="130">
        <v>12</v>
      </c>
      <c r="I379" s="131" t="s">
        <v>12</v>
      </c>
      <c r="J379" s="132"/>
      <c r="K379" s="133">
        <f>H379*J379</f>
        <v>0</v>
      </c>
      <c r="L379" s="134">
        <f>IF(D379="S",K379,"")</f>
      </c>
      <c r="M379" s="135">
        <f>IF(OR(D379="P",D379="U"),K379,"")</f>
        <v>0</v>
      </c>
      <c r="N379" s="135">
        <f>IF(D379="H",K379,"")</f>
      </c>
      <c r="O379" s="135">
        <f>IF(D379="V",K379,"")</f>
      </c>
      <c r="P379" s="136">
        <v>7.00000000000145E-05</v>
      </c>
      <c r="Q379" s="136">
        <v>0</v>
      </c>
      <c r="R379" s="136">
        <v>0</v>
      </c>
      <c r="S379" s="132">
        <v>0</v>
      </c>
      <c r="T379" s="137">
        <v>15</v>
      </c>
      <c r="U379" s="138">
        <f>K379*(T379+100)/100</f>
        <v>0</v>
      </c>
      <c r="V379" s="139"/>
    </row>
    <row r="380" spans="1:22" s="36" customFormat="1" ht="10.5" customHeight="1" outlineLevel="3">
      <c r="A380" s="35"/>
      <c r="B380" s="140"/>
      <c r="C380" s="140"/>
      <c r="D380" s="140"/>
      <c r="E380" s="140"/>
      <c r="F380" s="140"/>
      <c r="G380" s="140" t="s">
        <v>489</v>
      </c>
      <c r="H380" s="141">
        <v>0</v>
      </c>
      <c r="I380" s="142"/>
      <c r="J380" s="140"/>
      <c r="K380" s="140"/>
      <c r="L380" s="143"/>
      <c r="M380" s="143"/>
      <c r="N380" s="143"/>
      <c r="O380" s="143"/>
      <c r="P380" s="143"/>
      <c r="Q380" s="143"/>
      <c r="R380" s="143"/>
      <c r="S380" s="143"/>
      <c r="T380" s="144"/>
      <c r="U380" s="144"/>
      <c r="V380" s="140"/>
    </row>
    <row r="381" spans="1:22" s="36" customFormat="1" ht="10.5" customHeight="1" outlineLevel="3">
      <c r="A381" s="35"/>
      <c r="B381" s="140"/>
      <c r="C381" s="140"/>
      <c r="D381" s="140"/>
      <c r="E381" s="140"/>
      <c r="F381" s="140"/>
      <c r="G381" s="140" t="s">
        <v>15</v>
      </c>
      <c r="H381" s="141">
        <v>12</v>
      </c>
      <c r="I381" s="142"/>
      <c r="J381" s="140"/>
      <c r="K381" s="140"/>
      <c r="L381" s="143"/>
      <c r="M381" s="143"/>
      <c r="N381" s="143"/>
      <c r="O381" s="143"/>
      <c r="P381" s="143"/>
      <c r="Q381" s="143"/>
      <c r="R381" s="143"/>
      <c r="S381" s="143"/>
      <c r="T381" s="144"/>
      <c r="U381" s="144"/>
      <c r="V381" s="140"/>
    </row>
    <row r="382" spans="1:22" ht="12.75" outlineLevel="2">
      <c r="A382" s="3"/>
      <c r="B382" s="105"/>
      <c r="C382" s="105"/>
      <c r="D382" s="126" t="s">
        <v>7</v>
      </c>
      <c r="E382" s="127">
        <v>2</v>
      </c>
      <c r="F382" s="128" t="s">
        <v>329</v>
      </c>
      <c r="G382" s="129" t="s">
        <v>631</v>
      </c>
      <c r="H382" s="130">
        <v>2</v>
      </c>
      <c r="I382" s="131" t="s">
        <v>22</v>
      </c>
      <c r="J382" s="132"/>
      <c r="K382" s="133">
        <f>H382*J382</f>
        <v>0</v>
      </c>
      <c r="L382" s="134">
        <f>IF(D382="S",K382,"")</f>
      </c>
      <c r="M382" s="135">
        <f>IF(OR(D382="P",D382="U"),K382,"")</f>
        <v>0</v>
      </c>
      <c r="N382" s="135">
        <f>IF(D382="H",K382,"")</f>
      </c>
      <c r="O382" s="135">
        <f>IF(D382="V",K382,"")</f>
      </c>
      <c r="P382" s="136">
        <v>0</v>
      </c>
      <c r="Q382" s="136">
        <v>0</v>
      </c>
      <c r="R382" s="136">
        <v>0.07200000000000273</v>
      </c>
      <c r="S382" s="132">
        <v>6.940800000000263</v>
      </c>
      <c r="T382" s="137">
        <v>15</v>
      </c>
      <c r="U382" s="138">
        <f>K382*(T382+100)/100</f>
        <v>0</v>
      </c>
      <c r="V382" s="139"/>
    </row>
    <row r="383" spans="1:22" s="36" customFormat="1" ht="10.5" customHeight="1" outlineLevel="3">
      <c r="A383" s="35"/>
      <c r="B383" s="140"/>
      <c r="C383" s="140"/>
      <c r="D383" s="140"/>
      <c r="E383" s="140"/>
      <c r="F383" s="140"/>
      <c r="G383" s="140" t="s">
        <v>411</v>
      </c>
      <c r="H383" s="141">
        <v>0</v>
      </c>
      <c r="I383" s="142"/>
      <c r="J383" s="140"/>
      <c r="K383" s="140"/>
      <c r="L383" s="143"/>
      <c r="M383" s="143"/>
      <c r="N383" s="143"/>
      <c r="O383" s="143"/>
      <c r="P383" s="143"/>
      <c r="Q383" s="143"/>
      <c r="R383" s="143"/>
      <c r="S383" s="143"/>
      <c r="T383" s="144"/>
      <c r="U383" s="144"/>
      <c r="V383" s="140"/>
    </row>
    <row r="384" spans="1:22" s="36" customFormat="1" ht="10.5" customHeight="1" outlineLevel="3">
      <c r="A384" s="35"/>
      <c r="B384" s="140"/>
      <c r="C384" s="140"/>
      <c r="D384" s="140"/>
      <c r="E384" s="140"/>
      <c r="F384" s="140"/>
      <c r="G384" s="140" t="s">
        <v>2</v>
      </c>
      <c r="H384" s="141">
        <v>2</v>
      </c>
      <c r="I384" s="142"/>
      <c r="J384" s="140"/>
      <c r="K384" s="140"/>
      <c r="L384" s="143"/>
      <c r="M384" s="143"/>
      <c r="N384" s="143"/>
      <c r="O384" s="143"/>
      <c r="P384" s="143"/>
      <c r="Q384" s="143"/>
      <c r="R384" s="143"/>
      <c r="S384" s="143"/>
      <c r="T384" s="144"/>
      <c r="U384" s="144"/>
      <c r="V384" s="140"/>
    </row>
    <row r="385" spans="1:22" ht="25.5" outlineLevel="2">
      <c r="A385" s="3"/>
      <c r="B385" s="105"/>
      <c r="C385" s="105"/>
      <c r="D385" s="126" t="s">
        <v>7</v>
      </c>
      <c r="E385" s="127">
        <v>3</v>
      </c>
      <c r="F385" s="128" t="s">
        <v>330</v>
      </c>
      <c r="G385" s="129" t="s">
        <v>725</v>
      </c>
      <c r="H385" s="130">
        <v>2</v>
      </c>
      <c r="I385" s="131" t="s">
        <v>22</v>
      </c>
      <c r="J385" s="132"/>
      <c r="K385" s="133">
        <f>H385*J385</f>
        <v>0</v>
      </c>
      <c r="L385" s="134">
        <f>IF(D385="S",K385,"")</f>
      </c>
      <c r="M385" s="135">
        <f>IF(OR(D385="P",D385="U"),K385,"")</f>
        <v>0</v>
      </c>
      <c r="N385" s="135">
        <f>IF(D385="H",K385,"")</f>
      </c>
      <c r="O385" s="135">
        <f>IF(D385="V",K385,"")</f>
      </c>
      <c r="P385" s="136">
        <v>0.0008967120000001135</v>
      </c>
      <c r="Q385" s="136">
        <v>0</v>
      </c>
      <c r="R385" s="136">
        <v>0.5450000000000657</v>
      </c>
      <c r="S385" s="132">
        <v>48.87140000000868</v>
      </c>
      <c r="T385" s="137">
        <v>15</v>
      </c>
      <c r="U385" s="138">
        <f>K385*(T385+100)/100</f>
        <v>0</v>
      </c>
      <c r="V385" s="139"/>
    </row>
    <row r="386" spans="1:22" s="36" customFormat="1" ht="10.5" customHeight="1" outlineLevel="3">
      <c r="A386" s="35"/>
      <c r="B386" s="140"/>
      <c r="C386" s="140"/>
      <c r="D386" s="140"/>
      <c r="E386" s="140"/>
      <c r="F386" s="140"/>
      <c r="G386" s="140" t="s">
        <v>411</v>
      </c>
      <c r="H386" s="141">
        <v>0</v>
      </c>
      <c r="I386" s="142"/>
      <c r="J386" s="140"/>
      <c r="K386" s="140"/>
      <c r="L386" s="143"/>
      <c r="M386" s="143"/>
      <c r="N386" s="143"/>
      <c r="O386" s="143"/>
      <c r="P386" s="143"/>
      <c r="Q386" s="143"/>
      <c r="R386" s="143"/>
      <c r="S386" s="143"/>
      <c r="T386" s="144"/>
      <c r="U386" s="144"/>
      <c r="V386" s="140"/>
    </row>
    <row r="387" spans="1:22" s="36" customFormat="1" ht="10.5" customHeight="1" outlineLevel="3">
      <c r="A387" s="35"/>
      <c r="B387" s="140"/>
      <c r="C387" s="140"/>
      <c r="D387" s="140"/>
      <c r="E387" s="140"/>
      <c r="F387" s="140"/>
      <c r="G387" s="140" t="s">
        <v>2</v>
      </c>
      <c r="H387" s="141">
        <v>2</v>
      </c>
      <c r="I387" s="142"/>
      <c r="J387" s="140"/>
      <c r="K387" s="140"/>
      <c r="L387" s="143"/>
      <c r="M387" s="143"/>
      <c r="N387" s="143"/>
      <c r="O387" s="143"/>
      <c r="P387" s="143"/>
      <c r="Q387" s="143"/>
      <c r="R387" s="143"/>
      <c r="S387" s="143"/>
      <c r="T387" s="144"/>
      <c r="U387" s="144"/>
      <c r="V387" s="140"/>
    </row>
    <row r="388" spans="1:22" ht="25.5" outlineLevel="2">
      <c r="A388" s="3"/>
      <c r="B388" s="105"/>
      <c r="C388" s="105"/>
      <c r="D388" s="126" t="s">
        <v>7</v>
      </c>
      <c r="E388" s="127">
        <v>4</v>
      </c>
      <c r="F388" s="128" t="s">
        <v>332</v>
      </c>
      <c r="G388" s="129" t="s">
        <v>682</v>
      </c>
      <c r="H388" s="130">
        <v>31.65</v>
      </c>
      <c r="I388" s="131" t="s">
        <v>22</v>
      </c>
      <c r="J388" s="132"/>
      <c r="K388" s="133">
        <f>H388*J388</f>
        <v>0</v>
      </c>
      <c r="L388" s="134">
        <f>IF(D388="S",K388,"")</f>
      </c>
      <c r="M388" s="135">
        <f>IF(OR(D388="P",D388="U"),K388,"")</f>
        <v>0</v>
      </c>
      <c r="N388" s="135">
        <f>IF(D388="H",K388,"")</f>
      </c>
      <c r="O388" s="135">
        <f>IF(D388="V",K388,"")</f>
      </c>
      <c r="P388" s="136">
        <v>0</v>
      </c>
      <c r="Q388" s="136">
        <v>0</v>
      </c>
      <c r="R388" s="136">
        <v>0.10699999999997091</v>
      </c>
      <c r="S388" s="132">
        <v>10.314799999997195</v>
      </c>
      <c r="T388" s="137">
        <v>15</v>
      </c>
      <c r="U388" s="138">
        <f>K388*(T388+100)/100</f>
        <v>0</v>
      </c>
      <c r="V388" s="139"/>
    </row>
    <row r="389" spans="1:22" s="36" customFormat="1" ht="10.5" customHeight="1" outlineLevel="3">
      <c r="A389" s="35"/>
      <c r="B389" s="140"/>
      <c r="C389" s="140"/>
      <c r="D389" s="140"/>
      <c r="E389" s="140"/>
      <c r="F389" s="140"/>
      <c r="G389" s="140" t="s">
        <v>532</v>
      </c>
      <c r="H389" s="141">
        <v>0</v>
      </c>
      <c r="I389" s="142"/>
      <c r="J389" s="140"/>
      <c r="K389" s="140"/>
      <c r="L389" s="143"/>
      <c r="M389" s="143"/>
      <c r="N389" s="143"/>
      <c r="O389" s="143"/>
      <c r="P389" s="143"/>
      <c r="Q389" s="143"/>
      <c r="R389" s="143"/>
      <c r="S389" s="143"/>
      <c r="T389" s="144"/>
      <c r="U389" s="144"/>
      <c r="V389" s="140"/>
    </row>
    <row r="390" spans="1:22" s="36" customFormat="1" ht="10.5" customHeight="1" outlineLevel="3">
      <c r="A390" s="35"/>
      <c r="B390" s="140"/>
      <c r="C390" s="140"/>
      <c r="D390" s="140"/>
      <c r="E390" s="140"/>
      <c r="F390" s="140"/>
      <c r="G390" s="140" t="s">
        <v>85</v>
      </c>
      <c r="H390" s="141">
        <v>6</v>
      </c>
      <c r="I390" s="142"/>
      <c r="J390" s="140"/>
      <c r="K390" s="140"/>
      <c r="L390" s="143"/>
      <c r="M390" s="143"/>
      <c r="N390" s="143"/>
      <c r="O390" s="143"/>
      <c r="P390" s="143"/>
      <c r="Q390" s="143"/>
      <c r="R390" s="143"/>
      <c r="S390" s="143"/>
      <c r="T390" s="144"/>
      <c r="U390" s="144"/>
      <c r="V390" s="140"/>
    </row>
    <row r="391" spans="1:22" s="36" customFormat="1" ht="10.5" customHeight="1" outlineLevel="3">
      <c r="A391" s="35"/>
      <c r="B391" s="140"/>
      <c r="C391" s="140"/>
      <c r="D391" s="140"/>
      <c r="E391" s="140"/>
      <c r="F391" s="140"/>
      <c r="G391" s="140" t="s">
        <v>188</v>
      </c>
      <c r="H391" s="141">
        <v>8.8</v>
      </c>
      <c r="I391" s="142"/>
      <c r="J391" s="140"/>
      <c r="K391" s="140"/>
      <c r="L391" s="143"/>
      <c r="M391" s="143"/>
      <c r="N391" s="143"/>
      <c r="O391" s="143"/>
      <c r="P391" s="143"/>
      <c r="Q391" s="143"/>
      <c r="R391" s="143"/>
      <c r="S391" s="143"/>
      <c r="T391" s="144"/>
      <c r="U391" s="144"/>
      <c r="V391" s="140"/>
    </row>
    <row r="392" spans="1:22" s="36" customFormat="1" ht="10.5" customHeight="1" outlineLevel="3">
      <c r="A392" s="35"/>
      <c r="B392" s="140"/>
      <c r="C392" s="140"/>
      <c r="D392" s="140"/>
      <c r="E392" s="140"/>
      <c r="F392" s="140"/>
      <c r="G392" s="140" t="s">
        <v>84</v>
      </c>
      <c r="H392" s="141">
        <v>4</v>
      </c>
      <c r="I392" s="142"/>
      <c r="J392" s="140"/>
      <c r="K392" s="140"/>
      <c r="L392" s="143"/>
      <c r="M392" s="143"/>
      <c r="N392" s="143"/>
      <c r="O392" s="143"/>
      <c r="P392" s="143"/>
      <c r="Q392" s="143"/>
      <c r="R392" s="143"/>
      <c r="S392" s="143"/>
      <c r="T392" s="144"/>
      <c r="U392" s="144"/>
      <c r="V392" s="140"/>
    </row>
    <row r="393" spans="1:22" s="36" customFormat="1" ht="10.5" customHeight="1" outlineLevel="3">
      <c r="A393" s="35"/>
      <c r="B393" s="140"/>
      <c r="C393" s="140"/>
      <c r="D393" s="140"/>
      <c r="E393" s="140"/>
      <c r="F393" s="140"/>
      <c r="G393" s="140" t="s">
        <v>109</v>
      </c>
      <c r="H393" s="141">
        <v>2.45</v>
      </c>
      <c r="I393" s="142"/>
      <c r="J393" s="140"/>
      <c r="K393" s="140"/>
      <c r="L393" s="143"/>
      <c r="M393" s="143"/>
      <c r="N393" s="143"/>
      <c r="O393" s="143"/>
      <c r="P393" s="143"/>
      <c r="Q393" s="143"/>
      <c r="R393" s="143"/>
      <c r="S393" s="143"/>
      <c r="T393" s="144"/>
      <c r="U393" s="144"/>
      <c r="V393" s="140"/>
    </row>
    <row r="394" spans="1:22" s="36" customFormat="1" ht="10.5" customHeight="1" outlineLevel="3">
      <c r="A394" s="35"/>
      <c r="B394" s="140"/>
      <c r="C394" s="140"/>
      <c r="D394" s="140"/>
      <c r="E394" s="140"/>
      <c r="F394" s="140"/>
      <c r="G394" s="140" t="s">
        <v>108</v>
      </c>
      <c r="H394" s="141">
        <v>1.75</v>
      </c>
      <c r="I394" s="142"/>
      <c r="J394" s="140"/>
      <c r="K394" s="140"/>
      <c r="L394" s="143"/>
      <c r="M394" s="143"/>
      <c r="N394" s="143"/>
      <c r="O394" s="143"/>
      <c r="P394" s="143"/>
      <c r="Q394" s="143"/>
      <c r="R394" s="143"/>
      <c r="S394" s="143"/>
      <c r="T394" s="144"/>
      <c r="U394" s="144"/>
      <c r="V394" s="140"/>
    </row>
    <row r="395" spans="1:22" s="36" customFormat="1" ht="10.5" customHeight="1" outlineLevel="3">
      <c r="A395" s="35"/>
      <c r="B395" s="140"/>
      <c r="C395" s="140"/>
      <c r="D395" s="140"/>
      <c r="E395" s="140"/>
      <c r="F395" s="140"/>
      <c r="G395" s="140" t="s">
        <v>110</v>
      </c>
      <c r="H395" s="141">
        <v>3.25</v>
      </c>
      <c r="I395" s="142"/>
      <c r="J395" s="140"/>
      <c r="K395" s="140"/>
      <c r="L395" s="143"/>
      <c r="M395" s="143"/>
      <c r="N395" s="143"/>
      <c r="O395" s="143"/>
      <c r="P395" s="143"/>
      <c r="Q395" s="143"/>
      <c r="R395" s="143"/>
      <c r="S395" s="143"/>
      <c r="T395" s="144"/>
      <c r="U395" s="144"/>
      <c r="V395" s="140"/>
    </row>
    <row r="396" spans="1:22" s="36" customFormat="1" ht="10.5" customHeight="1" outlineLevel="3">
      <c r="A396" s="35"/>
      <c r="B396" s="140"/>
      <c r="C396" s="140"/>
      <c r="D396" s="140"/>
      <c r="E396" s="140"/>
      <c r="F396" s="140"/>
      <c r="G396" s="140" t="s">
        <v>87</v>
      </c>
      <c r="H396" s="141">
        <v>5.4</v>
      </c>
      <c r="I396" s="142"/>
      <c r="J396" s="140"/>
      <c r="K396" s="140"/>
      <c r="L396" s="143"/>
      <c r="M396" s="143"/>
      <c r="N396" s="143"/>
      <c r="O396" s="143"/>
      <c r="P396" s="143"/>
      <c r="Q396" s="143"/>
      <c r="R396" s="143"/>
      <c r="S396" s="143"/>
      <c r="T396" s="144"/>
      <c r="U396" s="144"/>
      <c r="V396" s="140"/>
    </row>
    <row r="397" spans="1:22" ht="25.5" outlineLevel="2">
      <c r="A397" s="3"/>
      <c r="B397" s="105"/>
      <c r="C397" s="105"/>
      <c r="D397" s="126" t="s">
        <v>7</v>
      </c>
      <c r="E397" s="127">
        <v>5</v>
      </c>
      <c r="F397" s="128" t="s">
        <v>333</v>
      </c>
      <c r="G397" s="129" t="s">
        <v>687</v>
      </c>
      <c r="H397" s="130">
        <v>31.65</v>
      </c>
      <c r="I397" s="131" t="s">
        <v>22</v>
      </c>
      <c r="J397" s="132"/>
      <c r="K397" s="133">
        <f>H397*J397</f>
        <v>0</v>
      </c>
      <c r="L397" s="134">
        <f>IF(D397="S",K397,"")</f>
      </c>
      <c r="M397" s="135">
        <f>IF(OR(D397="P",D397="U"),K397,"")</f>
        <v>0</v>
      </c>
      <c r="N397" s="135">
        <f>IF(D397="H",K397,"")</f>
      </c>
      <c r="O397" s="135">
        <f>IF(D397="V",K397,"")</f>
      </c>
      <c r="P397" s="136">
        <v>0.0002978320000001039</v>
      </c>
      <c r="Q397" s="136">
        <v>0</v>
      </c>
      <c r="R397" s="136">
        <v>0.5690000000002301</v>
      </c>
      <c r="S397" s="132">
        <v>56.2896000000225</v>
      </c>
      <c r="T397" s="137">
        <v>15</v>
      </c>
      <c r="U397" s="138">
        <f>K397*(T397+100)/100</f>
        <v>0</v>
      </c>
      <c r="V397" s="139"/>
    </row>
    <row r="398" spans="1:22" s="36" customFormat="1" ht="10.5" customHeight="1" outlineLevel="3">
      <c r="A398" s="35"/>
      <c r="B398" s="140"/>
      <c r="C398" s="140"/>
      <c r="D398" s="140"/>
      <c r="E398" s="140"/>
      <c r="F398" s="140"/>
      <c r="G398" s="140" t="s">
        <v>532</v>
      </c>
      <c r="H398" s="141">
        <v>0</v>
      </c>
      <c r="I398" s="142"/>
      <c r="J398" s="140"/>
      <c r="K398" s="140"/>
      <c r="L398" s="143"/>
      <c r="M398" s="143"/>
      <c r="N398" s="143"/>
      <c r="O398" s="143"/>
      <c r="P398" s="143"/>
      <c r="Q398" s="143"/>
      <c r="R398" s="143"/>
      <c r="S398" s="143"/>
      <c r="T398" s="144"/>
      <c r="U398" s="144"/>
      <c r="V398" s="140"/>
    </row>
    <row r="399" spans="1:22" s="36" customFormat="1" ht="10.5" customHeight="1" outlineLevel="3">
      <c r="A399" s="35"/>
      <c r="B399" s="140"/>
      <c r="C399" s="140"/>
      <c r="D399" s="140"/>
      <c r="E399" s="140"/>
      <c r="F399" s="140"/>
      <c r="G399" s="140" t="s">
        <v>85</v>
      </c>
      <c r="H399" s="141">
        <v>6</v>
      </c>
      <c r="I399" s="142"/>
      <c r="J399" s="140"/>
      <c r="K399" s="140"/>
      <c r="L399" s="143"/>
      <c r="M399" s="143"/>
      <c r="N399" s="143"/>
      <c r="O399" s="143"/>
      <c r="P399" s="143"/>
      <c r="Q399" s="143"/>
      <c r="R399" s="143"/>
      <c r="S399" s="143"/>
      <c r="T399" s="144"/>
      <c r="U399" s="144"/>
      <c r="V399" s="140"/>
    </row>
    <row r="400" spans="1:22" s="36" customFormat="1" ht="10.5" customHeight="1" outlineLevel="3">
      <c r="A400" s="35"/>
      <c r="B400" s="140"/>
      <c r="C400" s="140"/>
      <c r="D400" s="140"/>
      <c r="E400" s="140"/>
      <c r="F400" s="140"/>
      <c r="G400" s="140" t="s">
        <v>188</v>
      </c>
      <c r="H400" s="141">
        <v>8.8</v>
      </c>
      <c r="I400" s="142"/>
      <c r="J400" s="140"/>
      <c r="K400" s="140"/>
      <c r="L400" s="143"/>
      <c r="M400" s="143"/>
      <c r="N400" s="143"/>
      <c r="O400" s="143"/>
      <c r="P400" s="143"/>
      <c r="Q400" s="143"/>
      <c r="R400" s="143"/>
      <c r="S400" s="143"/>
      <c r="T400" s="144"/>
      <c r="U400" s="144"/>
      <c r="V400" s="140"/>
    </row>
    <row r="401" spans="1:22" s="36" customFormat="1" ht="10.5" customHeight="1" outlineLevel="3">
      <c r="A401" s="35"/>
      <c r="B401" s="140"/>
      <c r="C401" s="140"/>
      <c r="D401" s="140"/>
      <c r="E401" s="140"/>
      <c r="F401" s="140"/>
      <c r="G401" s="140" t="s">
        <v>84</v>
      </c>
      <c r="H401" s="141">
        <v>4</v>
      </c>
      <c r="I401" s="142"/>
      <c r="J401" s="140"/>
      <c r="K401" s="140"/>
      <c r="L401" s="143"/>
      <c r="M401" s="143"/>
      <c r="N401" s="143"/>
      <c r="O401" s="143"/>
      <c r="P401" s="143"/>
      <c r="Q401" s="143"/>
      <c r="R401" s="143"/>
      <c r="S401" s="143"/>
      <c r="T401" s="144"/>
      <c r="U401" s="144"/>
      <c r="V401" s="140"/>
    </row>
    <row r="402" spans="1:22" s="36" customFormat="1" ht="10.5" customHeight="1" outlineLevel="3">
      <c r="A402" s="35"/>
      <c r="B402" s="140"/>
      <c r="C402" s="140"/>
      <c r="D402" s="140"/>
      <c r="E402" s="140"/>
      <c r="F402" s="140"/>
      <c r="G402" s="140" t="s">
        <v>109</v>
      </c>
      <c r="H402" s="141">
        <v>2.45</v>
      </c>
      <c r="I402" s="142"/>
      <c r="J402" s="140"/>
      <c r="K402" s="140"/>
      <c r="L402" s="143"/>
      <c r="M402" s="143"/>
      <c r="N402" s="143"/>
      <c r="O402" s="143"/>
      <c r="P402" s="143"/>
      <c r="Q402" s="143"/>
      <c r="R402" s="143"/>
      <c r="S402" s="143"/>
      <c r="T402" s="144"/>
      <c r="U402" s="144"/>
      <c r="V402" s="140"/>
    </row>
    <row r="403" spans="1:22" s="36" customFormat="1" ht="10.5" customHeight="1" outlineLevel="3">
      <c r="A403" s="35"/>
      <c r="B403" s="140"/>
      <c r="C403" s="140"/>
      <c r="D403" s="140"/>
      <c r="E403" s="140"/>
      <c r="F403" s="140"/>
      <c r="G403" s="140" t="s">
        <v>108</v>
      </c>
      <c r="H403" s="141">
        <v>1.75</v>
      </c>
      <c r="I403" s="142"/>
      <c r="J403" s="140"/>
      <c r="K403" s="140"/>
      <c r="L403" s="143"/>
      <c r="M403" s="143"/>
      <c r="N403" s="143"/>
      <c r="O403" s="143"/>
      <c r="P403" s="143"/>
      <c r="Q403" s="143"/>
      <c r="R403" s="143"/>
      <c r="S403" s="143"/>
      <c r="T403" s="144"/>
      <c r="U403" s="144"/>
      <c r="V403" s="140"/>
    </row>
    <row r="404" spans="1:22" s="36" customFormat="1" ht="10.5" customHeight="1" outlineLevel="3">
      <c r="A404" s="35"/>
      <c r="B404" s="140"/>
      <c r="C404" s="140"/>
      <c r="D404" s="140"/>
      <c r="E404" s="140"/>
      <c r="F404" s="140"/>
      <c r="G404" s="140" t="s">
        <v>110</v>
      </c>
      <c r="H404" s="141">
        <v>3.25</v>
      </c>
      <c r="I404" s="142"/>
      <c r="J404" s="140"/>
      <c r="K404" s="140"/>
      <c r="L404" s="143"/>
      <c r="M404" s="143"/>
      <c r="N404" s="143"/>
      <c r="O404" s="143"/>
      <c r="P404" s="143"/>
      <c r="Q404" s="143"/>
      <c r="R404" s="143"/>
      <c r="S404" s="143"/>
      <c r="T404" s="144"/>
      <c r="U404" s="144"/>
      <c r="V404" s="140"/>
    </row>
    <row r="405" spans="1:22" s="36" customFormat="1" ht="10.5" customHeight="1" outlineLevel="3">
      <c r="A405" s="35"/>
      <c r="B405" s="140"/>
      <c r="C405" s="140"/>
      <c r="D405" s="140"/>
      <c r="E405" s="140"/>
      <c r="F405" s="140"/>
      <c r="G405" s="140" t="s">
        <v>87</v>
      </c>
      <c r="H405" s="141">
        <v>5.4</v>
      </c>
      <c r="I405" s="142"/>
      <c r="J405" s="140"/>
      <c r="K405" s="140"/>
      <c r="L405" s="143"/>
      <c r="M405" s="143"/>
      <c r="N405" s="143"/>
      <c r="O405" s="143"/>
      <c r="P405" s="143"/>
      <c r="Q405" s="143"/>
      <c r="R405" s="143"/>
      <c r="S405" s="143"/>
      <c r="T405" s="144"/>
      <c r="U405" s="144"/>
      <c r="V405" s="140"/>
    </row>
    <row r="406" spans="1:22" ht="12.75" outlineLevel="1">
      <c r="A406" s="3"/>
      <c r="B406" s="106"/>
      <c r="C406" s="75" t="s">
        <v>60</v>
      </c>
      <c r="D406" s="76" t="s">
        <v>6</v>
      </c>
      <c r="E406" s="77"/>
      <c r="F406" s="77" t="s">
        <v>69</v>
      </c>
      <c r="G406" s="78" t="s">
        <v>103</v>
      </c>
      <c r="H406" s="77"/>
      <c r="I406" s="76"/>
      <c r="J406" s="77"/>
      <c r="K406" s="107">
        <f>SUBTOTAL(9,K407:K409)</f>
        <v>0</v>
      </c>
      <c r="L406" s="80">
        <f>SUBTOTAL(9,L407:L409)</f>
        <v>0</v>
      </c>
      <c r="M406" s="80">
        <f>SUBTOTAL(9,M407:M409)</f>
        <v>0</v>
      </c>
      <c r="N406" s="80">
        <f>SUBTOTAL(9,N407:N409)</f>
        <v>0</v>
      </c>
      <c r="O406" s="80">
        <f>SUBTOTAL(9,O407:O409)</f>
        <v>0</v>
      </c>
      <c r="P406" s="81">
        <f>SUMPRODUCT(P407:P409,$H407:$H409)</f>
        <v>0.07772551050000494</v>
      </c>
      <c r="Q406" s="81">
        <f>SUMPRODUCT(Q407:Q409,$H407:$H409)</f>
        <v>0</v>
      </c>
      <c r="R406" s="81">
        <f>SUMPRODUCT(R407:R409,$H407:$H409)</f>
        <v>11.74341900000516</v>
      </c>
      <c r="S406" s="80">
        <f>SUMPRODUCT(S407:S409,$H407:$H409)</f>
        <v>1268.289252000557</v>
      </c>
      <c r="T406" s="108">
        <f>SUMPRODUCT(T407:T409,$K407:$K409)/100</f>
        <v>0</v>
      </c>
      <c r="U406" s="108">
        <f>K406+T406</f>
        <v>0</v>
      </c>
      <c r="V406" s="105"/>
    </row>
    <row r="407" spans="1:22" ht="12.75" outlineLevel="2">
      <c r="A407" s="3"/>
      <c r="B407" s="116"/>
      <c r="C407" s="117"/>
      <c r="D407" s="118"/>
      <c r="E407" s="119" t="s">
        <v>542</v>
      </c>
      <c r="F407" s="120"/>
      <c r="G407" s="121"/>
      <c r="H407" s="120"/>
      <c r="I407" s="118"/>
      <c r="J407" s="120"/>
      <c r="K407" s="122"/>
      <c r="L407" s="123"/>
      <c r="M407" s="123"/>
      <c r="N407" s="123"/>
      <c r="O407" s="123"/>
      <c r="P407" s="124"/>
      <c r="Q407" s="124"/>
      <c r="R407" s="124"/>
      <c r="S407" s="124"/>
      <c r="T407" s="125"/>
      <c r="U407" s="125"/>
      <c r="V407" s="105"/>
    </row>
    <row r="408" spans="1:22" ht="25.5" outlineLevel="2">
      <c r="A408" s="3"/>
      <c r="B408" s="105"/>
      <c r="C408" s="105"/>
      <c r="D408" s="126" t="s">
        <v>7</v>
      </c>
      <c r="E408" s="127">
        <v>1</v>
      </c>
      <c r="F408" s="128" t="s">
        <v>334</v>
      </c>
      <c r="G408" s="129" t="s">
        <v>737</v>
      </c>
      <c r="H408" s="130">
        <v>199.041</v>
      </c>
      <c r="I408" s="131" t="s">
        <v>22</v>
      </c>
      <c r="J408" s="132"/>
      <c r="K408" s="133">
        <f>H408*J408</f>
        <v>0</v>
      </c>
      <c r="L408" s="134">
        <f>IF(D408="S",K408,"")</f>
      </c>
      <c r="M408" s="135">
        <f>IF(OR(D408="P",D408="U"),K408,"")</f>
        <v>0</v>
      </c>
      <c r="N408" s="135">
        <f>IF(D408="H",K408,"")</f>
      </c>
      <c r="O408" s="135">
        <f>IF(D408="V",K408,"")</f>
      </c>
      <c r="P408" s="136">
        <v>0.00039050000000002483</v>
      </c>
      <c r="Q408" s="136">
        <v>0</v>
      </c>
      <c r="R408" s="136">
        <v>0.05900000000002593</v>
      </c>
      <c r="S408" s="132">
        <v>6.372000000002799</v>
      </c>
      <c r="T408" s="137">
        <v>15</v>
      </c>
      <c r="U408" s="138">
        <f>K408*(T408+100)/100</f>
        <v>0</v>
      </c>
      <c r="V408" s="139"/>
    </row>
    <row r="409" spans="1:22" s="36" customFormat="1" ht="10.5" customHeight="1" outlineLevel="3">
      <c r="A409" s="35"/>
      <c r="B409" s="140"/>
      <c r="C409" s="140"/>
      <c r="D409" s="140"/>
      <c r="E409" s="140"/>
      <c r="F409" s="140"/>
      <c r="G409" s="140" t="s">
        <v>472</v>
      </c>
      <c r="H409" s="141">
        <v>199.041</v>
      </c>
      <c r="I409" s="142"/>
      <c r="J409" s="140"/>
      <c r="K409" s="140"/>
      <c r="L409" s="143"/>
      <c r="M409" s="143"/>
      <c r="N409" s="143"/>
      <c r="O409" s="143"/>
      <c r="P409" s="143"/>
      <c r="Q409" s="143"/>
      <c r="R409" s="143"/>
      <c r="S409" s="143"/>
      <c r="T409" s="144"/>
      <c r="U409" s="144"/>
      <c r="V409" s="140"/>
    </row>
    <row r="410" spans="1:22" ht="12.75" outlineLevel="1">
      <c r="A410" s="3"/>
      <c r="B410" s="106"/>
      <c r="C410" s="75" t="s">
        <v>61</v>
      </c>
      <c r="D410" s="76" t="s">
        <v>6</v>
      </c>
      <c r="E410" s="77"/>
      <c r="F410" s="77" t="s">
        <v>67</v>
      </c>
      <c r="G410" s="78" t="s">
        <v>441</v>
      </c>
      <c r="H410" s="77"/>
      <c r="I410" s="76"/>
      <c r="J410" s="77"/>
      <c r="K410" s="107">
        <f>SUBTOTAL(9,K411:K437)</f>
        <v>0</v>
      </c>
      <c r="L410" s="80">
        <f>SUBTOTAL(9,L411:L437)</f>
        <v>0</v>
      </c>
      <c r="M410" s="80">
        <f>SUBTOTAL(9,M411:M437)</f>
        <v>0</v>
      </c>
      <c r="N410" s="80">
        <f>SUBTOTAL(9,N411:N437)</f>
        <v>0</v>
      </c>
      <c r="O410" s="80">
        <f>SUBTOTAL(9,O411:O437)</f>
        <v>0</v>
      </c>
      <c r="P410" s="81">
        <f>SUMPRODUCT(P411:P437,$H411:$H437)</f>
        <v>0.05</v>
      </c>
      <c r="Q410" s="81">
        <f>SUMPRODUCT(Q411:Q437,$H411:$H437)</f>
        <v>0</v>
      </c>
      <c r="R410" s="81">
        <f>SUMPRODUCT(R411:R437,$H411:$H437)</f>
        <v>25.21800000000826</v>
      </c>
      <c r="S410" s="80">
        <f>SUMPRODUCT(S411:S437,$H411:$H437)</f>
        <v>2110.0564000006916</v>
      </c>
      <c r="T410" s="108">
        <f>SUMPRODUCT(T411:T437,$K411:$K437)/100</f>
        <v>0</v>
      </c>
      <c r="U410" s="108">
        <f>K410+T410</f>
        <v>0</v>
      </c>
      <c r="V410" s="105"/>
    </row>
    <row r="411" spans="1:22" ht="12.75" outlineLevel="2">
      <c r="A411" s="3"/>
      <c r="B411" s="116"/>
      <c r="C411" s="117"/>
      <c r="D411" s="118"/>
      <c r="E411" s="119" t="s">
        <v>542</v>
      </c>
      <c r="F411" s="120"/>
      <c r="G411" s="121"/>
      <c r="H411" s="120"/>
      <c r="I411" s="118"/>
      <c r="J411" s="120"/>
      <c r="K411" s="122"/>
      <c r="L411" s="123"/>
      <c r="M411" s="123"/>
      <c r="N411" s="123"/>
      <c r="O411" s="123"/>
      <c r="P411" s="124"/>
      <c r="Q411" s="124"/>
      <c r="R411" s="124"/>
      <c r="S411" s="124"/>
      <c r="T411" s="125"/>
      <c r="U411" s="125"/>
      <c r="V411" s="105"/>
    </row>
    <row r="412" spans="1:22" ht="25.5" outlineLevel="2">
      <c r="A412" s="3"/>
      <c r="B412" s="105"/>
      <c r="C412" s="105"/>
      <c r="D412" s="126" t="s">
        <v>7</v>
      </c>
      <c r="E412" s="127">
        <v>1</v>
      </c>
      <c r="F412" s="128" t="s">
        <v>193</v>
      </c>
      <c r="G412" s="129" t="s">
        <v>713</v>
      </c>
      <c r="H412" s="130">
        <v>13</v>
      </c>
      <c r="I412" s="131" t="s">
        <v>71</v>
      </c>
      <c r="J412" s="132"/>
      <c r="K412" s="133">
        <f aca="true" t="shared" si="62" ref="K412:K417">H412*J412</f>
        <v>0</v>
      </c>
      <c r="L412" s="134">
        <f aca="true" t="shared" si="63" ref="L412:L417">IF(D412="S",K412,"")</f>
      </c>
      <c r="M412" s="135">
        <f aca="true" t="shared" si="64" ref="M412:M417">IF(OR(D412="P",D412="U"),K412,"")</f>
        <v>0</v>
      </c>
      <c r="N412" s="135">
        <f aca="true" t="shared" si="65" ref="N412:N417">IF(D412="H",K412,"")</f>
      </c>
      <c r="O412" s="135">
        <f aca="true" t="shared" si="66" ref="O412:O417">IF(D412="V",K412,"")</f>
      </c>
      <c r="P412" s="136">
        <v>0</v>
      </c>
      <c r="Q412" s="136">
        <v>0</v>
      </c>
      <c r="R412" s="136">
        <v>0.32700000000022555</v>
      </c>
      <c r="S412" s="132">
        <v>26.22540000001809</v>
      </c>
      <c r="T412" s="137">
        <v>15</v>
      </c>
      <c r="U412" s="138">
        <f aca="true" t="shared" si="67" ref="U412:U417">K412*(T412+100)/100</f>
        <v>0</v>
      </c>
      <c r="V412" s="139"/>
    </row>
    <row r="413" spans="1:22" ht="12.75" outlineLevel="2">
      <c r="A413" s="3"/>
      <c r="B413" s="105"/>
      <c r="C413" s="105"/>
      <c r="D413" s="126" t="s">
        <v>8</v>
      </c>
      <c r="E413" s="127">
        <v>2</v>
      </c>
      <c r="F413" s="128" t="s">
        <v>167</v>
      </c>
      <c r="G413" s="129" t="s">
        <v>451</v>
      </c>
      <c r="H413" s="130">
        <v>4</v>
      </c>
      <c r="I413" s="131" t="s">
        <v>21</v>
      </c>
      <c r="J413" s="132"/>
      <c r="K413" s="133">
        <f t="shared" si="62"/>
        <v>0</v>
      </c>
      <c r="L413" s="134">
        <f t="shared" si="63"/>
        <v>0</v>
      </c>
      <c r="M413" s="135">
        <f t="shared" si="64"/>
      </c>
      <c r="N413" s="135">
        <f t="shared" si="65"/>
      </c>
      <c r="O413" s="135">
        <f t="shared" si="66"/>
      </c>
      <c r="P413" s="136">
        <v>0</v>
      </c>
      <c r="Q413" s="136">
        <v>0</v>
      </c>
      <c r="R413" s="136">
        <v>0</v>
      </c>
      <c r="S413" s="132">
        <v>0</v>
      </c>
      <c r="T413" s="137">
        <v>15</v>
      </c>
      <c r="U413" s="138">
        <f t="shared" si="67"/>
        <v>0</v>
      </c>
      <c r="V413" s="139"/>
    </row>
    <row r="414" spans="1:22" ht="12.75" outlineLevel="2">
      <c r="A414" s="3"/>
      <c r="B414" s="105"/>
      <c r="C414" s="105"/>
      <c r="D414" s="126" t="s">
        <v>8</v>
      </c>
      <c r="E414" s="127">
        <v>3</v>
      </c>
      <c r="F414" s="128" t="s">
        <v>167</v>
      </c>
      <c r="G414" s="129" t="s">
        <v>473</v>
      </c>
      <c r="H414" s="130">
        <v>9</v>
      </c>
      <c r="I414" s="131" t="s">
        <v>71</v>
      </c>
      <c r="J414" s="132"/>
      <c r="K414" s="133">
        <f t="shared" si="62"/>
        <v>0</v>
      </c>
      <c r="L414" s="134">
        <f t="shared" si="63"/>
        <v>0</v>
      </c>
      <c r="M414" s="135">
        <f t="shared" si="64"/>
      </c>
      <c r="N414" s="135">
        <f t="shared" si="65"/>
      </c>
      <c r="O414" s="135">
        <f t="shared" si="66"/>
      </c>
      <c r="P414" s="136">
        <v>0</v>
      </c>
      <c r="Q414" s="136">
        <v>0</v>
      </c>
      <c r="R414" s="136">
        <v>0</v>
      </c>
      <c r="S414" s="132">
        <v>0</v>
      </c>
      <c r="T414" s="137">
        <v>15</v>
      </c>
      <c r="U414" s="138">
        <f t="shared" si="67"/>
        <v>0</v>
      </c>
      <c r="V414" s="139"/>
    </row>
    <row r="415" spans="1:22" ht="12.75" outlineLevel="2">
      <c r="A415" s="3"/>
      <c r="B415" s="105"/>
      <c r="C415" s="105"/>
      <c r="D415" s="126" t="s">
        <v>7</v>
      </c>
      <c r="E415" s="127">
        <v>4</v>
      </c>
      <c r="F415" s="128" t="s">
        <v>192</v>
      </c>
      <c r="G415" s="129" t="s">
        <v>652</v>
      </c>
      <c r="H415" s="130">
        <v>8</v>
      </c>
      <c r="I415" s="131" t="s">
        <v>71</v>
      </c>
      <c r="J415" s="132"/>
      <c r="K415" s="133">
        <f t="shared" si="62"/>
        <v>0</v>
      </c>
      <c r="L415" s="134">
        <f t="shared" si="63"/>
      </c>
      <c r="M415" s="135">
        <f t="shared" si="64"/>
        <v>0</v>
      </c>
      <c r="N415" s="135">
        <f t="shared" si="65"/>
      </c>
      <c r="O415" s="135">
        <f t="shared" si="66"/>
      </c>
      <c r="P415" s="136">
        <v>0</v>
      </c>
      <c r="Q415" s="136">
        <v>0</v>
      </c>
      <c r="R415" s="136">
        <v>0.14799999999991087</v>
      </c>
      <c r="S415" s="132">
        <v>11.869599999992852</v>
      </c>
      <c r="T415" s="137">
        <v>15</v>
      </c>
      <c r="U415" s="138">
        <f t="shared" si="67"/>
        <v>0</v>
      </c>
      <c r="V415" s="139"/>
    </row>
    <row r="416" spans="1:22" ht="12.75" outlineLevel="2">
      <c r="A416" s="3"/>
      <c r="B416" s="105"/>
      <c r="C416" s="105"/>
      <c r="D416" s="126" t="s">
        <v>8</v>
      </c>
      <c r="E416" s="127">
        <v>5</v>
      </c>
      <c r="F416" s="128" t="s">
        <v>168</v>
      </c>
      <c r="G416" s="129" t="s">
        <v>410</v>
      </c>
      <c r="H416" s="130">
        <v>8</v>
      </c>
      <c r="I416" s="131" t="s">
        <v>71</v>
      </c>
      <c r="J416" s="132"/>
      <c r="K416" s="133">
        <f t="shared" si="62"/>
        <v>0</v>
      </c>
      <c r="L416" s="134">
        <f t="shared" si="63"/>
        <v>0</v>
      </c>
      <c r="M416" s="135">
        <f t="shared" si="64"/>
      </c>
      <c r="N416" s="135">
        <f t="shared" si="65"/>
      </c>
      <c r="O416" s="135">
        <f t="shared" si="66"/>
      </c>
      <c r="P416" s="136">
        <v>0</v>
      </c>
      <c r="Q416" s="136">
        <v>0</v>
      </c>
      <c r="R416" s="136">
        <v>0</v>
      </c>
      <c r="S416" s="132">
        <v>0</v>
      </c>
      <c r="T416" s="137">
        <v>15</v>
      </c>
      <c r="U416" s="138">
        <f t="shared" si="67"/>
        <v>0</v>
      </c>
      <c r="V416" s="139"/>
    </row>
    <row r="417" spans="1:22" ht="25.5" outlineLevel="2">
      <c r="A417" s="3"/>
      <c r="B417" s="105"/>
      <c r="C417" s="105"/>
      <c r="D417" s="126" t="s">
        <v>7</v>
      </c>
      <c r="E417" s="127">
        <v>6</v>
      </c>
      <c r="F417" s="128" t="s">
        <v>191</v>
      </c>
      <c r="G417" s="129" t="s">
        <v>730</v>
      </c>
      <c r="H417" s="130">
        <v>21</v>
      </c>
      <c r="I417" s="131" t="s">
        <v>71</v>
      </c>
      <c r="J417" s="132"/>
      <c r="K417" s="133">
        <f t="shared" si="62"/>
        <v>0</v>
      </c>
      <c r="L417" s="134">
        <f t="shared" si="63"/>
      </c>
      <c r="M417" s="135">
        <f t="shared" si="64"/>
        <v>0</v>
      </c>
      <c r="N417" s="135">
        <f t="shared" si="65"/>
      </c>
      <c r="O417" s="135">
        <f t="shared" si="66"/>
      </c>
      <c r="P417" s="136">
        <v>0</v>
      </c>
      <c r="Q417" s="136">
        <v>0</v>
      </c>
      <c r="R417" s="136">
        <v>0.09100000000000819</v>
      </c>
      <c r="S417" s="132">
        <v>7.298200000000656</v>
      </c>
      <c r="T417" s="137">
        <v>15</v>
      </c>
      <c r="U417" s="138">
        <f t="shared" si="67"/>
        <v>0</v>
      </c>
      <c r="V417" s="139"/>
    </row>
    <row r="418" spans="1:22" s="36" customFormat="1" ht="10.5" customHeight="1" outlineLevel="3">
      <c r="A418" s="35"/>
      <c r="B418" s="140"/>
      <c r="C418" s="140"/>
      <c r="D418" s="140"/>
      <c r="E418" s="140"/>
      <c r="F418" s="140"/>
      <c r="G418" s="140" t="s">
        <v>74</v>
      </c>
      <c r="H418" s="141">
        <v>21</v>
      </c>
      <c r="I418" s="142"/>
      <c r="J418" s="140"/>
      <c r="K418" s="140"/>
      <c r="L418" s="143"/>
      <c r="M418" s="143"/>
      <c r="N418" s="143"/>
      <c r="O418" s="143"/>
      <c r="P418" s="143"/>
      <c r="Q418" s="143"/>
      <c r="R418" s="143"/>
      <c r="S418" s="143"/>
      <c r="T418" s="144"/>
      <c r="U418" s="144"/>
      <c r="V418" s="140"/>
    </row>
    <row r="419" spans="1:22" ht="12.75" outlineLevel="2">
      <c r="A419" s="3"/>
      <c r="B419" s="105"/>
      <c r="C419" s="105"/>
      <c r="D419" s="126" t="s">
        <v>8</v>
      </c>
      <c r="E419" s="127">
        <v>7</v>
      </c>
      <c r="F419" s="128" t="s">
        <v>169</v>
      </c>
      <c r="G419" s="129" t="s">
        <v>431</v>
      </c>
      <c r="H419" s="130">
        <v>21</v>
      </c>
      <c r="I419" s="131" t="s">
        <v>71</v>
      </c>
      <c r="J419" s="132"/>
      <c r="K419" s="133">
        <f aca="true" t="shared" si="68" ref="K419:K437">H419*J419</f>
        <v>0</v>
      </c>
      <c r="L419" s="134">
        <f aca="true" t="shared" si="69" ref="L419:L437">IF(D419="S",K419,"")</f>
        <v>0</v>
      </c>
      <c r="M419" s="135">
        <f aca="true" t="shared" si="70" ref="M419:M437">IF(OR(D419="P",D419="U"),K419,"")</f>
      </c>
      <c r="N419" s="135">
        <f aca="true" t="shared" si="71" ref="N419:N437">IF(D419="H",K419,"")</f>
      </c>
      <c r="O419" s="135">
        <f aca="true" t="shared" si="72" ref="O419:O437">IF(D419="V",K419,"")</f>
      </c>
      <c r="P419" s="136">
        <v>0</v>
      </c>
      <c r="Q419" s="136">
        <v>0</v>
      </c>
      <c r="R419" s="136">
        <v>0</v>
      </c>
      <c r="S419" s="132">
        <v>0</v>
      </c>
      <c r="T419" s="137">
        <v>15</v>
      </c>
      <c r="U419" s="138">
        <f aca="true" t="shared" si="73" ref="U419:U437">K419*(T419+100)/100</f>
        <v>0</v>
      </c>
      <c r="V419" s="139"/>
    </row>
    <row r="420" spans="1:22" ht="25.5" outlineLevel="2">
      <c r="A420" s="3"/>
      <c r="B420" s="105"/>
      <c r="C420" s="105"/>
      <c r="D420" s="126" t="s">
        <v>7</v>
      </c>
      <c r="E420" s="127">
        <v>8</v>
      </c>
      <c r="F420" s="128" t="s">
        <v>196</v>
      </c>
      <c r="G420" s="129" t="s">
        <v>734</v>
      </c>
      <c r="H420" s="130">
        <v>96</v>
      </c>
      <c r="I420" s="131" t="s">
        <v>12</v>
      </c>
      <c r="J420" s="132"/>
      <c r="K420" s="133">
        <f t="shared" si="68"/>
        <v>0</v>
      </c>
      <c r="L420" s="134">
        <f t="shared" si="69"/>
      </c>
      <c r="M420" s="135">
        <f t="shared" si="70"/>
        <v>0</v>
      </c>
      <c r="N420" s="135">
        <f t="shared" si="71"/>
      </c>
      <c r="O420" s="135">
        <f t="shared" si="72"/>
      </c>
      <c r="P420" s="136">
        <v>0</v>
      </c>
      <c r="Q420" s="136">
        <v>0</v>
      </c>
      <c r="R420" s="136">
        <v>0.07200000000000273</v>
      </c>
      <c r="S420" s="132">
        <v>6.127200000000233</v>
      </c>
      <c r="T420" s="137">
        <v>15</v>
      </c>
      <c r="U420" s="138">
        <f t="shared" si="73"/>
        <v>0</v>
      </c>
      <c r="V420" s="139"/>
    </row>
    <row r="421" spans="1:22" ht="12.75" outlineLevel="2">
      <c r="A421" s="3"/>
      <c r="B421" s="105"/>
      <c r="C421" s="105"/>
      <c r="D421" s="126" t="s">
        <v>8</v>
      </c>
      <c r="E421" s="127">
        <v>9</v>
      </c>
      <c r="F421" s="128" t="s">
        <v>170</v>
      </c>
      <c r="G421" s="129" t="s">
        <v>456</v>
      </c>
      <c r="H421" s="130">
        <v>96</v>
      </c>
      <c r="I421" s="131" t="s">
        <v>12</v>
      </c>
      <c r="J421" s="132"/>
      <c r="K421" s="133">
        <f t="shared" si="68"/>
        <v>0</v>
      </c>
      <c r="L421" s="134">
        <f t="shared" si="69"/>
        <v>0</v>
      </c>
      <c r="M421" s="135">
        <f t="shared" si="70"/>
      </c>
      <c r="N421" s="135">
        <f t="shared" si="71"/>
      </c>
      <c r="O421" s="135">
        <f t="shared" si="72"/>
      </c>
      <c r="P421" s="136">
        <v>0</v>
      </c>
      <c r="Q421" s="136">
        <v>0</v>
      </c>
      <c r="R421" s="136">
        <v>0</v>
      </c>
      <c r="S421" s="132">
        <v>0</v>
      </c>
      <c r="T421" s="137">
        <v>15</v>
      </c>
      <c r="U421" s="138">
        <f t="shared" si="73"/>
        <v>0</v>
      </c>
      <c r="V421" s="139"/>
    </row>
    <row r="422" spans="1:22" ht="25.5" outlineLevel="2">
      <c r="A422" s="3"/>
      <c r="B422" s="105"/>
      <c r="C422" s="105"/>
      <c r="D422" s="126" t="s">
        <v>7</v>
      </c>
      <c r="E422" s="127">
        <v>10</v>
      </c>
      <c r="F422" s="128" t="s">
        <v>198</v>
      </c>
      <c r="G422" s="129" t="s">
        <v>735</v>
      </c>
      <c r="H422" s="130">
        <v>112</v>
      </c>
      <c r="I422" s="131" t="s">
        <v>12</v>
      </c>
      <c r="J422" s="132"/>
      <c r="K422" s="133">
        <f t="shared" si="68"/>
        <v>0</v>
      </c>
      <c r="L422" s="134">
        <f t="shared" si="69"/>
      </c>
      <c r="M422" s="135">
        <f t="shared" si="70"/>
        <v>0</v>
      </c>
      <c r="N422" s="135">
        <f t="shared" si="71"/>
      </c>
      <c r="O422" s="135">
        <f t="shared" si="72"/>
      </c>
      <c r="P422" s="136">
        <v>0</v>
      </c>
      <c r="Q422" s="136">
        <v>0</v>
      </c>
      <c r="R422" s="136">
        <v>0.08000000000004093</v>
      </c>
      <c r="S422" s="132">
        <v>6.808000000003483</v>
      </c>
      <c r="T422" s="137">
        <v>15</v>
      </c>
      <c r="U422" s="138">
        <f t="shared" si="73"/>
        <v>0</v>
      </c>
      <c r="V422" s="139"/>
    </row>
    <row r="423" spans="1:22" ht="12.75" outlineLevel="2">
      <c r="A423" s="3"/>
      <c r="B423" s="105"/>
      <c r="C423" s="105"/>
      <c r="D423" s="126" t="s">
        <v>8</v>
      </c>
      <c r="E423" s="127">
        <v>11</v>
      </c>
      <c r="F423" s="128" t="s">
        <v>171</v>
      </c>
      <c r="G423" s="129" t="s">
        <v>457</v>
      </c>
      <c r="H423" s="130">
        <v>112</v>
      </c>
      <c r="I423" s="131" t="s">
        <v>12</v>
      </c>
      <c r="J423" s="132"/>
      <c r="K423" s="133">
        <f t="shared" si="68"/>
        <v>0</v>
      </c>
      <c r="L423" s="134">
        <f t="shared" si="69"/>
        <v>0</v>
      </c>
      <c r="M423" s="135">
        <f t="shared" si="70"/>
      </c>
      <c r="N423" s="135">
        <f t="shared" si="71"/>
      </c>
      <c r="O423" s="135">
        <f t="shared" si="72"/>
      </c>
      <c r="P423" s="136">
        <v>0</v>
      </c>
      <c r="Q423" s="136">
        <v>0</v>
      </c>
      <c r="R423" s="136">
        <v>0</v>
      </c>
      <c r="S423" s="132">
        <v>0</v>
      </c>
      <c r="T423" s="137">
        <v>15</v>
      </c>
      <c r="U423" s="138">
        <f t="shared" si="73"/>
        <v>0</v>
      </c>
      <c r="V423" s="139"/>
    </row>
    <row r="424" spans="1:22" ht="25.5" outlineLevel="2">
      <c r="A424" s="3"/>
      <c r="B424" s="105"/>
      <c r="C424" s="105"/>
      <c r="D424" s="126" t="s">
        <v>7</v>
      </c>
      <c r="E424" s="127">
        <v>12</v>
      </c>
      <c r="F424" s="128" t="s">
        <v>197</v>
      </c>
      <c r="G424" s="129" t="s">
        <v>731</v>
      </c>
      <c r="H424" s="130">
        <v>25</v>
      </c>
      <c r="I424" s="131" t="s">
        <v>12</v>
      </c>
      <c r="J424" s="132"/>
      <c r="K424" s="133">
        <f t="shared" si="68"/>
        <v>0</v>
      </c>
      <c r="L424" s="134">
        <f t="shared" si="69"/>
      </c>
      <c r="M424" s="135">
        <f t="shared" si="70"/>
        <v>0</v>
      </c>
      <c r="N424" s="135">
        <f t="shared" si="71"/>
      </c>
      <c r="O424" s="135">
        <f t="shared" si="72"/>
      </c>
      <c r="P424" s="136">
        <v>0</v>
      </c>
      <c r="Q424" s="136">
        <v>0</v>
      </c>
      <c r="R424" s="136">
        <v>0.08000000000004093</v>
      </c>
      <c r="S424" s="132">
        <v>6.808000000003483</v>
      </c>
      <c r="T424" s="137">
        <v>15</v>
      </c>
      <c r="U424" s="138">
        <f t="shared" si="73"/>
        <v>0</v>
      </c>
      <c r="V424" s="139"/>
    </row>
    <row r="425" spans="1:22" ht="12.75" outlineLevel="2">
      <c r="A425" s="3"/>
      <c r="B425" s="105"/>
      <c r="C425" s="105"/>
      <c r="D425" s="126" t="s">
        <v>8</v>
      </c>
      <c r="E425" s="127">
        <v>13</v>
      </c>
      <c r="F425" s="128" t="s">
        <v>172</v>
      </c>
      <c r="G425" s="129" t="s">
        <v>448</v>
      </c>
      <c r="H425" s="130">
        <v>25</v>
      </c>
      <c r="I425" s="131" t="s">
        <v>12</v>
      </c>
      <c r="J425" s="132"/>
      <c r="K425" s="133">
        <f t="shared" si="68"/>
        <v>0</v>
      </c>
      <c r="L425" s="134">
        <f t="shared" si="69"/>
        <v>0</v>
      </c>
      <c r="M425" s="135">
        <f t="shared" si="70"/>
      </c>
      <c r="N425" s="135">
        <f t="shared" si="71"/>
      </c>
      <c r="O425" s="135">
        <f t="shared" si="72"/>
      </c>
      <c r="P425" s="136">
        <v>0</v>
      </c>
      <c r="Q425" s="136">
        <v>0</v>
      </c>
      <c r="R425" s="136">
        <v>0</v>
      </c>
      <c r="S425" s="132">
        <v>0</v>
      </c>
      <c r="T425" s="137">
        <v>15</v>
      </c>
      <c r="U425" s="138">
        <f t="shared" si="73"/>
        <v>0</v>
      </c>
      <c r="V425" s="139"/>
    </row>
    <row r="426" spans="1:22" ht="25.5" outlineLevel="2">
      <c r="A426" s="3"/>
      <c r="B426" s="105"/>
      <c r="C426" s="105"/>
      <c r="D426" s="126" t="s">
        <v>7</v>
      </c>
      <c r="E426" s="127">
        <v>14</v>
      </c>
      <c r="F426" s="128" t="s">
        <v>195</v>
      </c>
      <c r="G426" s="129" t="s">
        <v>697</v>
      </c>
      <c r="H426" s="130">
        <v>7</v>
      </c>
      <c r="I426" s="131" t="s">
        <v>71</v>
      </c>
      <c r="J426" s="132"/>
      <c r="K426" s="133">
        <f t="shared" si="68"/>
        <v>0</v>
      </c>
      <c r="L426" s="134">
        <f t="shared" si="69"/>
      </c>
      <c r="M426" s="135">
        <f t="shared" si="70"/>
        <v>0</v>
      </c>
      <c r="N426" s="135">
        <f t="shared" si="71"/>
      </c>
      <c r="O426" s="135">
        <f t="shared" si="72"/>
      </c>
      <c r="P426" s="136">
        <v>0</v>
      </c>
      <c r="Q426" s="136">
        <v>0</v>
      </c>
      <c r="R426" s="136">
        <v>0</v>
      </c>
      <c r="S426" s="132">
        <v>0</v>
      </c>
      <c r="T426" s="137">
        <v>15</v>
      </c>
      <c r="U426" s="138">
        <f t="shared" si="73"/>
        <v>0</v>
      </c>
      <c r="V426" s="139"/>
    </row>
    <row r="427" spans="1:22" ht="12.75" outlineLevel="2">
      <c r="A427" s="3"/>
      <c r="B427" s="105"/>
      <c r="C427" s="105"/>
      <c r="D427" s="126" t="s">
        <v>8</v>
      </c>
      <c r="E427" s="127">
        <v>15</v>
      </c>
      <c r="F427" s="128" t="s">
        <v>98</v>
      </c>
      <c r="G427" s="129" t="s">
        <v>606</v>
      </c>
      <c r="H427" s="130">
        <v>5</v>
      </c>
      <c r="I427" s="131" t="s">
        <v>71</v>
      </c>
      <c r="J427" s="132"/>
      <c r="K427" s="133">
        <f t="shared" si="68"/>
        <v>0</v>
      </c>
      <c r="L427" s="134">
        <f t="shared" si="69"/>
        <v>0</v>
      </c>
      <c r="M427" s="135">
        <f t="shared" si="70"/>
      </c>
      <c r="N427" s="135">
        <f t="shared" si="71"/>
      </c>
      <c r="O427" s="135">
        <f t="shared" si="72"/>
      </c>
      <c r="P427" s="136">
        <v>0.005</v>
      </c>
      <c r="Q427" s="136">
        <v>0</v>
      </c>
      <c r="R427" s="136">
        <v>0</v>
      </c>
      <c r="S427" s="132">
        <v>0</v>
      </c>
      <c r="T427" s="137">
        <v>15</v>
      </c>
      <c r="U427" s="138">
        <f t="shared" si="73"/>
        <v>0</v>
      </c>
      <c r="V427" s="139"/>
    </row>
    <row r="428" spans="1:22" ht="12.75" outlineLevel="2">
      <c r="A428" s="3"/>
      <c r="B428" s="105"/>
      <c r="C428" s="105"/>
      <c r="D428" s="126" t="s">
        <v>8</v>
      </c>
      <c r="E428" s="127">
        <v>16</v>
      </c>
      <c r="F428" s="128" t="s">
        <v>115</v>
      </c>
      <c r="G428" s="129" t="s">
        <v>548</v>
      </c>
      <c r="H428" s="130">
        <v>1</v>
      </c>
      <c r="I428" s="131" t="s">
        <v>71</v>
      </c>
      <c r="J428" s="132"/>
      <c r="K428" s="133">
        <f t="shared" si="68"/>
        <v>0</v>
      </c>
      <c r="L428" s="134">
        <f t="shared" si="69"/>
        <v>0</v>
      </c>
      <c r="M428" s="135">
        <f t="shared" si="70"/>
      </c>
      <c r="N428" s="135">
        <f t="shared" si="71"/>
      </c>
      <c r="O428" s="135">
        <f t="shared" si="72"/>
      </c>
      <c r="P428" s="136">
        <v>0.005</v>
      </c>
      <c r="Q428" s="136">
        <v>0</v>
      </c>
      <c r="R428" s="136">
        <v>0</v>
      </c>
      <c r="S428" s="132">
        <v>0</v>
      </c>
      <c r="T428" s="137">
        <v>15</v>
      </c>
      <c r="U428" s="138">
        <f t="shared" si="73"/>
        <v>0</v>
      </c>
      <c r="V428" s="139"/>
    </row>
    <row r="429" spans="1:22" ht="12.75" outlineLevel="2">
      <c r="A429" s="3"/>
      <c r="B429" s="105"/>
      <c r="C429" s="105"/>
      <c r="D429" s="126" t="s">
        <v>8</v>
      </c>
      <c r="E429" s="127">
        <v>17</v>
      </c>
      <c r="F429" s="128" t="s">
        <v>116</v>
      </c>
      <c r="G429" s="129" t="s">
        <v>581</v>
      </c>
      <c r="H429" s="130">
        <v>1</v>
      </c>
      <c r="I429" s="131" t="s">
        <v>71</v>
      </c>
      <c r="J429" s="132"/>
      <c r="K429" s="133">
        <f t="shared" si="68"/>
        <v>0</v>
      </c>
      <c r="L429" s="134">
        <f t="shared" si="69"/>
        <v>0</v>
      </c>
      <c r="M429" s="135">
        <f t="shared" si="70"/>
      </c>
      <c r="N429" s="135">
        <f t="shared" si="71"/>
      </c>
      <c r="O429" s="135">
        <f t="shared" si="72"/>
      </c>
      <c r="P429" s="136">
        <v>0.005</v>
      </c>
      <c r="Q429" s="136">
        <v>0</v>
      </c>
      <c r="R429" s="136">
        <v>0</v>
      </c>
      <c r="S429" s="132">
        <v>0</v>
      </c>
      <c r="T429" s="137">
        <v>15</v>
      </c>
      <c r="U429" s="138">
        <f t="shared" si="73"/>
        <v>0</v>
      </c>
      <c r="V429" s="139"/>
    </row>
    <row r="430" spans="1:22" ht="25.5" outlineLevel="2">
      <c r="A430" s="3"/>
      <c r="B430" s="105"/>
      <c r="C430" s="105"/>
      <c r="D430" s="126" t="s">
        <v>7</v>
      </c>
      <c r="E430" s="127">
        <v>18</v>
      </c>
      <c r="F430" s="128" t="s">
        <v>194</v>
      </c>
      <c r="G430" s="129" t="s">
        <v>712</v>
      </c>
      <c r="H430" s="130">
        <v>1</v>
      </c>
      <c r="I430" s="131" t="s">
        <v>71</v>
      </c>
      <c r="J430" s="132"/>
      <c r="K430" s="133">
        <f t="shared" si="68"/>
        <v>0</v>
      </c>
      <c r="L430" s="134">
        <f t="shared" si="69"/>
      </c>
      <c r="M430" s="135">
        <f t="shared" si="70"/>
        <v>0</v>
      </c>
      <c r="N430" s="135">
        <f t="shared" si="71"/>
      </c>
      <c r="O430" s="135">
        <f t="shared" si="72"/>
      </c>
      <c r="P430" s="136">
        <v>0</v>
      </c>
      <c r="Q430" s="136">
        <v>0</v>
      </c>
      <c r="R430" s="136">
        <v>0</v>
      </c>
      <c r="S430" s="132">
        <v>0</v>
      </c>
      <c r="T430" s="137">
        <v>15</v>
      </c>
      <c r="U430" s="138">
        <f t="shared" si="73"/>
        <v>0</v>
      </c>
      <c r="V430" s="139"/>
    </row>
    <row r="431" spans="1:22" ht="12.75" outlineLevel="2">
      <c r="A431" s="3"/>
      <c r="B431" s="105"/>
      <c r="C431" s="105"/>
      <c r="D431" s="126" t="s">
        <v>8</v>
      </c>
      <c r="E431" s="127">
        <v>19</v>
      </c>
      <c r="F431" s="128" t="s">
        <v>163</v>
      </c>
      <c r="G431" s="129" t="s">
        <v>519</v>
      </c>
      <c r="H431" s="130">
        <v>1</v>
      </c>
      <c r="I431" s="131" t="s">
        <v>71</v>
      </c>
      <c r="J431" s="132"/>
      <c r="K431" s="133">
        <f t="shared" si="68"/>
        <v>0</v>
      </c>
      <c r="L431" s="134">
        <f t="shared" si="69"/>
        <v>0</v>
      </c>
      <c r="M431" s="135">
        <f t="shared" si="70"/>
      </c>
      <c r="N431" s="135">
        <f t="shared" si="71"/>
      </c>
      <c r="O431" s="135">
        <f t="shared" si="72"/>
      </c>
      <c r="P431" s="136">
        <v>0.015</v>
      </c>
      <c r="Q431" s="136">
        <v>0</v>
      </c>
      <c r="R431" s="136">
        <v>0</v>
      </c>
      <c r="S431" s="132">
        <v>0</v>
      </c>
      <c r="T431" s="137">
        <v>15</v>
      </c>
      <c r="U431" s="138">
        <f t="shared" si="73"/>
        <v>0</v>
      </c>
      <c r="V431" s="139"/>
    </row>
    <row r="432" spans="1:22" ht="12.75" outlineLevel="2">
      <c r="A432" s="3"/>
      <c r="B432" s="105"/>
      <c r="C432" s="105"/>
      <c r="D432" s="126" t="s">
        <v>7</v>
      </c>
      <c r="E432" s="127">
        <v>20</v>
      </c>
      <c r="F432" s="128" t="s">
        <v>414</v>
      </c>
      <c r="G432" s="129" t="s">
        <v>544</v>
      </c>
      <c r="H432" s="130">
        <v>5</v>
      </c>
      <c r="I432" s="131" t="s">
        <v>71</v>
      </c>
      <c r="J432" s="132"/>
      <c r="K432" s="133">
        <f t="shared" si="68"/>
        <v>0</v>
      </c>
      <c r="L432" s="134">
        <f t="shared" si="69"/>
      </c>
      <c r="M432" s="135">
        <f t="shared" si="70"/>
        <v>0</v>
      </c>
      <c r="N432" s="135">
        <f t="shared" si="71"/>
      </c>
      <c r="O432" s="135">
        <f t="shared" si="72"/>
      </c>
      <c r="P432" s="136">
        <v>0</v>
      </c>
      <c r="Q432" s="136">
        <v>0</v>
      </c>
      <c r="R432" s="136">
        <v>0</v>
      </c>
      <c r="S432" s="132">
        <v>0</v>
      </c>
      <c r="T432" s="137">
        <v>15</v>
      </c>
      <c r="U432" s="138">
        <f t="shared" si="73"/>
        <v>0</v>
      </c>
      <c r="V432" s="139"/>
    </row>
    <row r="433" spans="1:22" ht="12.75" outlineLevel="2">
      <c r="A433" s="3"/>
      <c r="B433" s="105"/>
      <c r="C433" s="105"/>
      <c r="D433" s="126" t="s">
        <v>7</v>
      </c>
      <c r="E433" s="127">
        <v>21</v>
      </c>
      <c r="F433" s="128" t="s">
        <v>413</v>
      </c>
      <c r="G433" s="129" t="s">
        <v>545</v>
      </c>
      <c r="H433" s="130">
        <v>21</v>
      </c>
      <c r="I433" s="131" t="s">
        <v>71</v>
      </c>
      <c r="J433" s="132"/>
      <c r="K433" s="133">
        <f t="shared" si="68"/>
        <v>0</v>
      </c>
      <c r="L433" s="134">
        <f t="shared" si="69"/>
      </c>
      <c r="M433" s="135">
        <f t="shared" si="70"/>
        <v>0</v>
      </c>
      <c r="N433" s="135">
        <f t="shared" si="71"/>
      </c>
      <c r="O433" s="135">
        <f t="shared" si="72"/>
      </c>
      <c r="P433" s="136">
        <v>0</v>
      </c>
      <c r="Q433" s="136">
        <v>0</v>
      </c>
      <c r="R433" s="136">
        <v>0</v>
      </c>
      <c r="S433" s="132">
        <v>0</v>
      </c>
      <c r="T433" s="137">
        <v>15</v>
      </c>
      <c r="U433" s="138">
        <f t="shared" si="73"/>
        <v>0</v>
      </c>
      <c r="V433" s="139"/>
    </row>
    <row r="434" spans="1:22" ht="12.75" outlineLevel="2">
      <c r="A434" s="3"/>
      <c r="B434" s="105"/>
      <c r="C434" s="105"/>
      <c r="D434" s="126" t="s">
        <v>7</v>
      </c>
      <c r="E434" s="127">
        <v>22</v>
      </c>
      <c r="F434" s="128" t="s">
        <v>398</v>
      </c>
      <c r="G434" s="129" t="s">
        <v>666</v>
      </c>
      <c r="H434" s="130">
        <v>1</v>
      </c>
      <c r="I434" s="131" t="s">
        <v>124</v>
      </c>
      <c r="J434" s="132"/>
      <c r="K434" s="133">
        <f t="shared" si="68"/>
        <v>0</v>
      </c>
      <c r="L434" s="134">
        <f t="shared" si="69"/>
      </c>
      <c r="M434" s="135">
        <f t="shared" si="70"/>
        <v>0</v>
      </c>
      <c r="N434" s="135">
        <f t="shared" si="71"/>
      </c>
      <c r="O434" s="135">
        <f t="shared" si="72"/>
      </c>
      <c r="P434" s="136">
        <v>0</v>
      </c>
      <c r="Q434" s="136">
        <v>0</v>
      </c>
      <c r="R434" s="136">
        <v>0</v>
      </c>
      <c r="S434" s="132">
        <v>0</v>
      </c>
      <c r="T434" s="137">
        <v>15</v>
      </c>
      <c r="U434" s="138">
        <f t="shared" si="73"/>
        <v>0</v>
      </c>
      <c r="V434" s="139"/>
    </row>
    <row r="435" spans="1:22" ht="12.75" outlineLevel="2">
      <c r="A435" s="3"/>
      <c r="B435" s="105"/>
      <c r="C435" s="105"/>
      <c r="D435" s="126" t="s">
        <v>7</v>
      </c>
      <c r="E435" s="127">
        <v>23</v>
      </c>
      <c r="F435" s="128" t="s">
        <v>399</v>
      </c>
      <c r="G435" s="129" t="s">
        <v>657</v>
      </c>
      <c r="H435" s="130">
        <v>1</v>
      </c>
      <c r="I435" s="131" t="s">
        <v>124</v>
      </c>
      <c r="J435" s="132"/>
      <c r="K435" s="133">
        <f t="shared" si="68"/>
        <v>0</v>
      </c>
      <c r="L435" s="134">
        <f t="shared" si="69"/>
      </c>
      <c r="M435" s="135">
        <f t="shared" si="70"/>
        <v>0</v>
      </c>
      <c r="N435" s="135">
        <f t="shared" si="71"/>
      </c>
      <c r="O435" s="135">
        <f t="shared" si="72"/>
      </c>
      <c r="P435" s="136">
        <v>0</v>
      </c>
      <c r="Q435" s="136">
        <v>0</v>
      </c>
      <c r="R435" s="136">
        <v>0</v>
      </c>
      <c r="S435" s="132">
        <v>0</v>
      </c>
      <c r="T435" s="137">
        <v>15</v>
      </c>
      <c r="U435" s="138">
        <f t="shared" si="73"/>
        <v>0</v>
      </c>
      <c r="V435" s="139"/>
    </row>
    <row r="436" spans="1:22" ht="12.75" outlineLevel="2">
      <c r="A436" s="3"/>
      <c r="B436" s="105"/>
      <c r="C436" s="105"/>
      <c r="D436" s="126" t="s">
        <v>7</v>
      </c>
      <c r="E436" s="127">
        <v>24</v>
      </c>
      <c r="F436" s="128" t="s">
        <v>400</v>
      </c>
      <c r="G436" s="129" t="s">
        <v>491</v>
      </c>
      <c r="H436" s="130">
        <v>1</v>
      </c>
      <c r="I436" s="131" t="s">
        <v>124</v>
      </c>
      <c r="J436" s="132"/>
      <c r="K436" s="133">
        <f t="shared" si="68"/>
        <v>0</v>
      </c>
      <c r="L436" s="134">
        <f t="shared" si="69"/>
      </c>
      <c r="M436" s="135">
        <f t="shared" si="70"/>
        <v>0</v>
      </c>
      <c r="N436" s="135">
        <f t="shared" si="71"/>
      </c>
      <c r="O436" s="135">
        <f t="shared" si="72"/>
      </c>
      <c r="P436" s="136">
        <v>0</v>
      </c>
      <c r="Q436" s="136">
        <v>0</v>
      </c>
      <c r="R436" s="136">
        <v>0</v>
      </c>
      <c r="S436" s="132">
        <v>0</v>
      </c>
      <c r="T436" s="137">
        <v>15</v>
      </c>
      <c r="U436" s="138">
        <f t="shared" si="73"/>
        <v>0</v>
      </c>
      <c r="V436" s="139"/>
    </row>
    <row r="437" spans="1:22" ht="12.75" outlineLevel="2">
      <c r="A437" s="3"/>
      <c r="B437" s="105"/>
      <c r="C437" s="105"/>
      <c r="D437" s="126" t="s">
        <v>7</v>
      </c>
      <c r="E437" s="127">
        <v>25</v>
      </c>
      <c r="F437" s="128" t="s">
        <v>18</v>
      </c>
      <c r="G437" s="129" t="s">
        <v>440</v>
      </c>
      <c r="H437" s="130">
        <v>1</v>
      </c>
      <c r="I437" s="131" t="s">
        <v>20</v>
      </c>
      <c r="J437" s="132"/>
      <c r="K437" s="133">
        <f t="shared" si="68"/>
        <v>0</v>
      </c>
      <c r="L437" s="134">
        <f t="shared" si="69"/>
      </c>
      <c r="M437" s="135">
        <f t="shared" si="70"/>
        <v>0</v>
      </c>
      <c r="N437" s="135">
        <f t="shared" si="71"/>
      </c>
      <c r="O437" s="135">
        <f t="shared" si="72"/>
      </c>
      <c r="P437" s="136">
        <v>0</v>
      </c>
      <c r="Q437" s="136">
        <v>0</v>
      </c>
      <c r="R437" s="136">
        <v>0</v>
      </c>
      <c r="S437" s="132">
        <v>0</v>
      </c>
      <c r="T437" s="137">
        <v>15</v>
      </c>
      <c r="U437" s="138">
        <f t="shared" si="73"/>
        <v>0</v>
      </c>
      <c r="V437" s="139"/>
    </row>
    <row r="438" spans="1:22" ht="12.75" outlineLevel="1">
      <c r="A438" s="3"/>
      <c r="B438" s="106"/>
      <c r="C438" s="75" t="s">
        <v>62</v>
      </c>
      <c r="D438" s="76" t="s">
        <v>6</v>
      </c>
      <c r="E438" s="77"/>
      <c r="F438" s="77" t="s">
        <v>67</v>
      </c>
      <c r="G438" s="78" t="s">
        <v>450</v>
      </c>
      <c r="H438" s="77"/>
      <c r="I438" s="76"/>
      <c r="J438" s="77"/>
      <c r="K438" s="107">
        <f>SUBTOTAL(9,K439:K445)</f>
        <v>0</v>
      </c>
      <c r="L438" s="80">
        <f>SUBTOTAL(9,L439:L445)</f>
        <v>0</v>
      </c>
      <c r="M438" s="80">
        <f>SUBTOTAL(9,M439:M445)</f>
        <v>0</v>
      </c>
      <c r="N438" s="80">
        <f>SUBTOTAL(9,N439:N445)</f>
        <v>0</v>
      </c>
      <c r="O438" s="80">
        <f>SUBTOTAL(9,O439:O445)</f>
        <v>0</v>
      </c>
      <c r="P438" s="81">
        <f>SUMPRODUCT(P439:P445,$H439:$H445)</f>
        <v>0.007560000000000219</v>
      </c>
      <c r="Q438" s="81">
        <f>SUMPRODUCT(Q439:Q445,$H439:$H445)</f>
        <v>0</v>
      </c>
      <c r="R438" s="81">
        <f>SUMPRODUCT(R439:R445,$H439:$H445)</f>
        <v>3.5730000000002065</v>
      </c>
      <c r="S438" s="80">
        <f>SUMPRODUCT(S439:S445,$H439:$H445)</f>
        <v>340.6172000000189</v>
      </c>
      <c r="T438" s="108">
        <f>SUMPRODUCT(T439:T445,$K439:$K445)/100</f>
        <v>0</v>
      </c>
      <c r="U438" s="108">
        <f>K438+T438</f>
        <v>0</v>
      </c>
      <c r="V438" s="105"/>
    </row>
    <row r="439" spans="1:22" ht="12.75" outlineLevel="2">
      <c r="A439" s="3"/>
      <c r="B439" s="116"/>
      <c r="C439" s="117"/>
      <c r="D439" s="118"/>
      <c r="E439" s="119" t="s">
        <v>542</v>
      </c>
      <c r="F439" s="120"/>
      <c r="G439" s="121"/>
      <c r="H439" s="120"/>
      <c r="I439" s="118"/>
      <c r="J439" s="120"/>
      <c r="K439" s="122"/>
      <c r="L439" s="123"/>
      <c r="M439" s="123"/>
      <c r="N439" s="123"/>
      <c r="O439" s="123"/>
      <c r="P439" s="124"/>
      <c r="Q439" s="124"/>
      <c r="R439" s="124"/>
      <c r="S439" s="124"/>
      <c r="T439" s="125"/>
      <c r="U439" s="125"/>
      <c r="V439" s="105"/>
    </row>
    <row r="440" spans="1:22" ht="12.75" outlineLevel="2">
      <c r="A440" s="3"/>
      <c r="B440" s="105"/>
      <c r="C440" s="105"/>
      <c r="D440" s="126" t="s">
        <v>7</v>
      </c>
      <c r="E440" s="127">
        <v>1</v>
      </c>
      <c r="F440" s="128" t="s">
        <v>293</v>
      </c>
      <c r="G440" s="129" t="s">
        <v>676</v>
      </c>
      <c r="H440" s="130">
        <v>4</v>
      </c>
      <c r="I440" s="131" t="s">
        <v>12</v>
      </c>
      <c r="J440" s="132"/>
      <c r="K440" s="133">
        <f aca="true" t="shared" si="74" ref="K440:K445">H440*J440</f>
        <v>0</v>
      </c>
      <c r="L440" s="134">
        <f aca="true" t="shared" si="75" ref="L440:L445">IF(D440="S",K440,"")</f>
      </c>
      <c r="M440" s="135">
        <f aca="true" t="shared" si="76" ref="M440:M445">IF(OR(D440="P",D440="U"),K440,"")</f>
        <v>0</v>
      </c>
      <c r="N440" s="135">
        <f aca="true" t="shared" si="77" ref="N440:N445">IF(D440="H",K440,"")</f>
      </c>
      <c r="O440" s="135">
        <f aca="true" t="shared" si="78" ref="O440:O445">IF(D440="V",K440,"")</f>
      </c>
      <c r="P440" s="136">
        <v>0.0016900000000000547</v>
      </c>
      <c r="Q440" s="136">
        <v>0</v>
      </c>
      <c r="R440" s="136">
        <v>0.43400000000019645</v>
      </c>
      <c r="S440" s="132">
        <v>40.62160000001859</v>
      </c>
      <c r="T440" s="137">
        <v>15</v>
      </c>
      <c r="U440" s="138">
        <f aca="true" t="shared" si="79" ref="U440:U445">K440*(T440+100)/100</f>
        <v>0</v>
      </c>
      <c r="V440" s="139"/>
    </row>
    <row r="441" spans="1:22" ht="12.75" outlineLevel="2">
      <c r="A441" s="3"/>
      <c r="B441" s="105"/>
      <c r="C441" s="105"/>
      <c r="D441" s="126" t="s">
        <v>7</v>
      </c>
      <c r="E441" s="127">
        <v>2</v>
      </c>
      <c r="F441" s="128" t="s">
        <v>291</v>
      </c>
      <c r="G441" s="129" t="s">
        <v>576</v>
      </c>
      <c r="H441" s="130">
        <v>1</v>
      </c>
      <c r="I441" s="131" t="s">
        <v>71</v>
      </c>
      <c r="J441" s="132"/>
      <c r="K441" s="133">
        <f t="shared" si="74"/>
        <v>0</v>
      </c>
      <c r="L441" s="134">
        <f t="shared" si="75"/>
      </c>
      <c r="M441" s="135">
        <f t="shared" si="76"/>
        <v>0</v>
      </c>
      <c r="N441" s="135">
        <f t="shared" si="77"/>
      </c>
      <c r="O441" s="135">
        <f t="shared" si="78"/>
      </c>
      <c r="P441" s="136">
        <v>0</v>
      </c>
      <c r="Q441" s="136">
        <v>0</v>
      </c>
      <c r="R441" s="136">
        <v>0.6769999999996799</v>
      </c>
      <c r="S441" s="132">
        <v>65.26279999996915</v>
      </c>
      <c r="T441" s="137">
        <v>15</v>
      </c>
      <c r="U441" s="138">
        <f t="shared" si="79"/>
        <v>0</v>
      </c>
      <c r="V441" s="139"/>
    </row>
    <row r="442" spans="1:22" ht="12.75" outlineLevel="2">
      <c r="A442" s="3"/>
      <c r="B442" s="105"/>
      <c r="C442" s="105"/>
      <c r="D442" s="126" t="s">
        <v>7</v>
      </c>
      <c r="E442" s="127">
        <v>3</v>
      </c>
      <c r="F442" s="128" t="s">
        <v>290</v>
      </c>
      <c r="G442" s="129" t="s">
        <v>575</v>
      </c>
      <c r="H442" s="130">
        <v>1</v>
      </c>
      <c r="I442" s="131" t="s">
        <v>71</v>
      </c>
      <c r="J442" s="132"/>
      <c r="K442" s="133">
        <f t="shared" si="74"/>
        <v>0</v>
      </c>
      <c r="L442" s="134">
        <f t="shared" si="75"/>
      </c>
      <c r="M442" s="135">
        <f t="shared" si="76"/>
        <v>0</v>
      </c>
      <c r="N442" s="135">
        <f t="shared" si="77"/>
      </c>
      <c r="O442" s="135">
        <f t="shared" si="78"/>
      </c>
      <c r="P442" s="136">
        <v>0</v>
      </c>
      <c r="Q442" s="136">
        <v>0</v>
      </c>
      <c r="R442" s="136">
        <v>0.48300000000006094</v>
      </c>
      <c r="S442" s="132">
        <v>47.60520000000625</v>
      </c>
      <c r="T442" s="137">
        <v>15</v>
      </c>
      <c r="U442" s="138">
        <f t="shared" si="79"/>
        <v>0</v>
      </c>
      <c r="V442" s="139"/>
    </row>
    <row r="443" spans="1:22" ht="12.75" outlineLevel="2">
      <c r="A443" s="3"/>
      <c r="B443" s="105"/>
      <c r="C443" s="105"/>
      <c r="D443" s="126" t="s">
        <v>8</v>
      </c>
      <c r="E443" s="127">
        <v>4</v>
      </c>
      <c r="F443" s="128" t="s">
        <v>153</v>
      </c>
      <c r="G443" s="129" t="s">
        <v>531</v>
      </c>
      <c r="H443" s="130">
        <v>1</v>
      </c>
      <c r="I443" s="131" t="s">
        <v>71</v>
      </c>
      <c r="J443" s="132"/>
      <c r="K443" s="133">
        <f t="shared" si="74"/>
        <v>0</v>
      </c>
      <c r="L443" s="134">
        <f t="shared" si="75"/>
        <v>0</v>
      </c>
      <c r="M443" s="135">
        <f t="shared" si="76"/>
      </c>
      <c r="N443" s="135">
        <f t="shared" si="77"/>
      </c>
      <c r="O443" s="135">
        <f t="shared" si="78"/>
      </c>
      <c r="P443" s="136">
        <v>0.0004</v>
      </c>
      <c r="Q443" s="136">
        <v>0</v>
      </c>
      <c r="R443" s="136">
        <v>0</v>
      </c>
      <c r="S443" s="132">
        <v>0</v>
      </c>
      <c r="T443" s="137">
        <v>15</v>
      </c>
      <c r="U443" s="138">
        <f t="shared" si="79"/>
        <v>0</v>
      </c>
      <c r="V443" s="139"/>
    </row>
    <row r="444" spans="1:22" ht="12.75" outlineLevel="2">
      <c r="A444" s="3"/>
      <c r="B444" s="105"/>
      <c r="C444" s="105"/>
      <c r="D444" s="126" t="s">
        <v>7</v>
      </c>
      <c r="E444" s="127">
        <v>5</v>
      </c>
      <c r="F444" s="128" t="s">
        <v>292</v>
      </c>
      <c r="G444" s="129" t="s">
        <v>587</v>
      </c>
      <c r="H444" s="130">
        <v>1</v>
      </c>
      <c r="I444" s="131" t="s">
        <v>71</v>
      </c>
      <c r="J444" s="132"/>
      <c r="K444" s="133">
        <f t="shared" si="74"/>
        <v>0</v>
      </c>
      <c r="L444" s="134">
        <f t="shared" si="75"/>
      </c>
      <c r="M444" s="135">
        <f t="shared" si="76"/>
        <v>0</v>
      </c>
      <c r="N444" s="135">
        <f t="shared" si="77"/>
      </c>
      <c r="O444" s="135">
        <f t="shared" si="78"/>
      </c>
      <c r="P444" s="136">
        <v>0</v>
      </c>
      <c r="Q444" s="136">
        <v>0</v>
      </c>
      <c r="R444" s="136">
        <v>0.6769999999996799</v>
      </c>
      <c r="S444" s="132">
        <v>65.26279999996915</v>
      </c>
      <c r="T444" s="137">
        <v>15</v>
      </c>
      <c r="U444" s="138">
        <f t="shared" si="79"/>
        <v>0</v>
      </c>
      <c r="V444" s="139"/>
    </row>
    <row r="445" spans="1:22" ht="12.75" outlineLevel="2">
      <c r="A445" s="3"/>
      <c r="B445" s="105"/>
      <c r="C445" s="105"/>
      <c r="D445" s="126" t="s">
        <v>8</v>
      </c>
      <c r="E445" s="127">
        <v>6</v>
      </c>
      <c r="F445" s="128" t="s">
        <v>154</v>
      </c>
      <c r="G445" s="129" t="s">
        <v>609</v>
      </c>
      <c r="H445" s="130">
        <v>1</v>
      </c>
      <c r="I445" s="131" t="s">
        <v>71</v>
      </c>
      <c r="J445" s="132"/>
      <c r="K445" s="133">
        <f t="shared" si="74"/>
        <v>0</v>
      </c>
      <c r="L445" s="134">
        <f t="shared" si="75"/>
        <v>0</v>
      </c>
      <c r="M445" s="135">
        <f t="shared" si="76"/>
      </c>
      <c r="N445" s="135">
        <f t="shared" si="77"/>
      </c>
      <c r="O445" s="135">
        <f t="shared" si="78"/>
      </c>
      <c r="P445" s="136">
        <v>0.0004</v>
      </c>
      <c r="Q445" s="136">
        <v>0</v>
      </c>
      <c r="R445" s="136">
        <v>0</v>
      </c>
      <c r="S445" s="132">
        <v>0</v>
      </c>
      <c r="T445" s="137">
        <v>15</v>
      </c>
      <c r="U445" s="138">
        <f t="shared" si="79"/>
        <v>0</v>
      </c>
      <c r="V445" s="139"/>
    </row>
    <row r="446" spans="1:22" ht="12.75" outlineLevel="1">
      <c r="A446" s="3"/>
      <c r="B446" s="106"/>
      <c r="C446" s="75" t="s">
        <v>63</v>
      </c>
      <c r="D446" s="76" t="s">
        <v>6</v>
      </c>
      <c r="E446" s="77"/>
      <c r="F446" s="77" t="s">
        <v>78</v>
      </c>
      <c r="G446" s="78" t="s">
        <v>454</v>
      </c>
      <c r="H446" s="77"/>
      <c r="I446" s="76"/>
      <c r="J446" s="77"/>
      <c r="K446" s="107">
        <f>SUBTOTAL(9,K447:K448)</f>
        <v>0</v>
      </c>
      <c r="L446" s="80">
        <f>SUBTOTAL(9,L447:L448)</f>
        <v>0</v>
      </c>
      <c r="M446" s="80">
        <f>SUBTOTAL(9,M447:M448)</f>
        <v>0</v>
      </c>
      <c r="N446" s="80">
        <f>SUBTOTAL(9,N447:N448)</f>
        <v>0</v>
      </c>
      <c r="O446" s="80">
        <f>SUBTOTAL(9,O447:O448)</f>
        <v>0</v>
      </c>
      <c r="P446" s="81">
        <f>SUMPRODUCT(P447:P448,$H447:$H448)</f>
        <v>0</v>
      </c>
      <c r="Q446" s="81">
        <f>SUMPRODUCT(Q447:Q448,$H447:$H448)</f>
        <v>0</v>
      </c>
      <c r="R446" s="81">
        <f>SUMPRODUCT(R447:R448,$H447:$H448)</f>
        <v>0</v>
      </c>
      <c r="S446" s="80">
        <f>SUMPRODUCT(S447:S448,$H447:$H448)</f>
        <v>0</v>
      </c>
      <c r="T446" s="108">
        <f>SUMPRODUCT(T447:T448,$K447:$K448)/100</f>
        <v>0</v>
      </c>
      <c r="U446" s="108">
        <f>K446+T446</f>
        <v>0</v>
      </c>
      <c r="V446" s="105"/>
    </row>
    <row r="447" spans="1:22" ht="12.75" outlineLevel="2">
      <c r="A447" s="3"/>
      <c r="B447" s="116"/>
      <c r="C447" s="117"/>
      <c r="D447" s="118"/>
      <c r="E447" s="119" t="s">
        <v>542</v>
      </c>
      <c r="F447" s="120"/>
      <c r="G447" s="121"/>
      <c r="H447" s="120"/>
      <c r="I447" s="118"/>
      <c r="J447" s="120"/>
      <c r="K447" s="122"/>
      <c r="L447" s="123"/>
      <c r="M447" s="123"/>
      <c r="N447" s="123"/>
      <c r="O447" s="123"/>
      <c r="P447" s="124"/>
      <c r="Q447" s="124"/>
      <c r="R447" s="124"/>
      <c r="S447" s="124"/>
      <c r="T447" s="125"/>
      <c r="U447" s="125"/>
      <c r="V447" s="105"/>
    </row>
    <row r="448" spans="1:22" ht="12.75" outlineLevel="2">
      <c r="A448" s="3"/>
      <c r="B448" s="105"/>
      <c r="C448" s="105"/>
      <c r="D448" s="126" t="s">
        <v>10</v>
      </c>
      <c r="E448" s="127">
        <v>1</v>
      </c>
      <c r="F448" s="128" t="s">
        <v>79</v>
      </c>
      <c r="G448" s="129" t="s">
        <v>580</v>
      </c>
      <c r="H448" s="130"/>
      <c r="I448" s="131" t="s">
        <v>0</v>
      </c>
      <c r="J448" s="132"/>
      <c r="K448" s="133">
        <f>H448*J448</f>
        <v>0</v>
      </c>
      <c r="L448" s="134">
        <f>IF(D448="S",K448,"")</f>
      </c>
      <c r="M448" s="135">
        <f>IF(OR(D448="P",D448="U"),K448,"")</f>
      </c>
      <c r="N448" s="135">
        <f>IF(D448="H",K448,"")</f>
      </c>
      <c r="O448" s="135">
        <f>IF(D448="V",K448,"")</f>
        <v>0</v>
      </c>
      <c r="P448" s="136">
        <v>0</v>
      </c>
      <c r="Q448" s="136">
        <v>0</v>
      </c>
      <c r="R448" s="136">
        <v>0</v>
      </c>
      <c r="S448" s="132">
        <v>0</v>
      </c>
      <c r="T448" s="137">
        <v>15</v>
      </c>
      <c r="U448" s="138">
        <f>K448*(T448+100)/100</f>
        <v>0</v>
      </c>
      <c r="V448" s="139"/>
    </row>
  </sheetData>
  <mergeCells count="4">
    <mergeCell ref="D3:F3"/>
    <mergeCell ref="G3:K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60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kovarik</cp:lastModifiedBy>
  <dcterms:created xsi:type="dcterms:W3CDTF">2017-07-17T15:12:57Z</dcterms:created>
  <dcterms:modified xsi:type="dcterms:W3CDTF">2017-07-17T15:12:57Z</dcterms:modified>
  <cp:category/>
  <cp:version/>
  <cp:contentType/>
  <cp:contentStatus/>
</cp:coreProperties>
</file>