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áce FERMBIO\Práce FERMBIO\FUŠKY\HAVLÍČEK\2017\SVČ HERNA KRNOV\PODKLADY\ROZPOČTY SVČ KRNOV\"/>
    </mc:Choice>
  </mc:AlternateContent>
  <bookViews>
    <workbookView xWindow="0" yWindow="0" windowWidth="11970" windowHeight="7590" firstSheet="1" activeTab="1"/>
  </bookViews>
  <sheets>
    <sheet name="Pokyny pro vyplnění" sheetId="11" r:id="rId1"/>
    <sheet name="Stavba" sheetId="1" r:id="rId2"/>
    <sheet name="VzorPolozky" sheetId="10" state="hidden" r:id="rId3"/>
    <sheet name="SO-0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'SO-01 2 Pol'!$A$1:$W$45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G41" i="1"/>
  <c r="F41" i="1"/>
  <c r="G40" i="1"/>
  <c r="F40" i="1"/>
  <c r="G39" i="1"/>
  <c r="F39" i="1"/>
  <c r="G44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3" i="12"/>
  <c r="G8" i="12" s="1"/>
  <c r="I13" i="12"/>
  <c r="K13" i="12"/>
  <c r="O13" i="12"/>
  <c r="O8" i="12" s="1"/>
  <c r="Q13" i="12"/>
  <c r="V13" i="12"/>
  <c r="G14" i="12"/>
  <c r="I14" i="12"/>
  <c r="O14" i="12"/>
  <c r="Q14" i="12"/>
  <c r="G15" i="12"/>
  <c r="I15" i="12"/>
  <c r="K15" i="12"/>
  <c r="K14" i="12" s="1"/>
  <c r="M15" i="12"/>
  <c r="M14" i="12" s="1"/>
  <c r="O15" i="12"/>
  <c r="Q15" i="12"/>
  <c r="V15" i="12"/>
  <c r="V14" i="12" s="1"/>
  <c r="G17" i="12"/>
  <c r="G16" i="12" s="1"/>
  <c r="I17" i="12"/>
  <c r="I16" i="12" s="1"/>
  <c r="K17" i="12"/>
  <c r="O17" i="12"/>
  <c r="O16" i="12" s="1"/>
  <c r="Q17" i="12"/>
  <c r="Q16" i="12" s="1"/>
  <c r="V17" i="12"/>
  <c r="G18" i="12"/>
  <c r="M18" i="12" s="1"/>
  <c r="I18" i="12"/>
  <c r="K18" i="12"/>
  <c r="K16" i="12" s="1"/>
  <c r="O18" i="12"/>
  <c r="Q18" i="12"/>
  <c r="V18" i="12"/>
  <c r="V16" i="12" s="1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K33" i="12"/>
  <c r="V33" i="12"/>
  <c r="G34" i="12"/>
  <c r="G33" i="12" s="1"/>
  <c r="I34" i="12"/>
  <c r="I33" i="12" s="1"/>
  <c r="K34" i="12"/>
  <c r="M34" i="12"/>
  <c r="O34" i="12"/>
  <c r="Q34" i="12"/>
  <c r="Q33" i="12" s="1"/>
  <c r="V34" i="12"/>
  <c r="G35" i="12"/>
  <c r="M35" i="12" s="1"/>
  <c r="I35" i="12"/>
  <c r="K35" i="12"/>
  <c r="O35" i="12"/>
  <c r="O33" i="12" s="1"/>
  <c r="Q35" i="12"/>
  <c r="V35" i="12"/>
  <c r="G36" i="12"/>
  <c r="I36" i="12"/>
  <c r="K36" i="12"/>
  <c r="M36" i="12"/>
  <c r="O36" i="12"/>
  <c r="Q36" i="12"/>
  <c r="V36" i="12"/>
  <c r="G37" i="12"/>
  <c r="O37" i="12"/>
  <c r="G38" i="12"/>
  <c r="I38" i="12"/>
  <c r="I37" i="12" s="1"/>
  <c r="K38" i="12"/>
  <c r="M38" i="12"/>
  <c r="O38" i="12"/>
  <c r="Q38" i="12"/>
  <c r="Q37" i="12" s="1"/>
  <c r="V38" i="12"/>
  <c r="G39" i="12"/>
  <c r="M39" i="12" s="1"/>
  <c r="I39" i="12"/>
  <c r="K39" i="12"/>
  <c r="K37" i="12" s="1"/>
  <c r="O39" i="12"/>
  <c r="Q39" i="12"/>
  <c r="V39" i="12"/>
  <c r="V37" i="12" s="1"/>
  <c r="G40" i="12"/>
  <c r="I40" i="12"/>
  <c r="K40" i="12"/>
  <c r="M40" i="12"/>
  <c r="O40" i="12"/>
  <c r="Q40" i="12"/>
  <c r="V40" i="12"/>
  <c r="G41" i="12"/>
  <c r="K41" i="12"/>
  <c r="O41" i="12"/>
  <c r="V41" i="12"/>
  <c r="G42" i="12"/>
  <c r="I42" i="12"/>
  <c r="I41" i="12" s="1"/>
  <c r="K42" i="12"/>
  <c r="M42" i="12"/>
  <c r="M41" i="12" s="1"/>
  <c r="O42" i="12"/>
  <c r="Q42" i="12"/>
  <c r="Q41" i="12" s="1"/>
  <c r="V42" i="12"/>
  <c r="AE44" i="12"/>
  <c r="AF44" i="12"/>
  <c r="I20" i="1"/>
  <c r="I19" i="1"/>
  <c r="I18" i="1"/>
  <c r="I17" i="1"/>
  <c r="I16" i="1"/>
  <c r="I55" i="1"/>
  <c r="J54" i="1" s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I39" i="1" s="1"/>
  <c r="I42" i="1" s="1"/>
  <c r="J50" i="1" l="1"/>
  <c r="J53" i="1"/>
  <c r="J49" i="1"/>
  <c r="J51" i="1"/>
  <c r="G28" i="1"/>
  <c r="G23" i="1"/>
  <c r="M33" i="12"/>
  <c r="M37" i="12"/>
  <c r="M8" i="12"/>
  <c r="M17" i="12"/>
  <c r="M16" i="12" s="1"/>
  <c r="M13" i="12"/>
  <c r="J52" i="1"/>
  <c r="J40" i="1"/>
  <c r="J39" i="1"/>
  <c r="J42" i="1" s="1"/>
  <c r="J41" i="1"/>
  <c r="H42" i="1"/>
  <c r="I21" i="1"/>
  <c r="J28" i="1"/>
  <c r="J26" i="1"/>
  <c r="G38" i="1"/>
  <c r="F38" i="1"/>
  <c r="H32" i="1"/>
  <c r="J23" i="1"/>
  <c r="J24" i="1"/>
  <c r="J25" i="1"/>
  <c r="J27" i="1"/>
  <c r="E24" i="1"/>
  <c r="E26" i="1"/>
  <c r="J55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<sst xmlns="http://schemas.openxmlformats.org/spreadsheetml/2006/main" count="343" uniqueCount="177">
  <si>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</si>
  <si>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</si>
  <si>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</si>
  <si>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</si>
  <si>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</si>
  <si>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</si>
  <si>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</si>
  <si>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</si>
  <si>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</si>
  <si>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</si>
  <si>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</si>
  <si>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</si>
  <si>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</si>
  <si>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</si>
  <si>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</si>
  <si>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</si>
  <si>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</si>
  <si>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</si>
  <si>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</si>
  <si>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</si>
  <si>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</si>
  <si>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</si>
  <si>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</si>
  <si>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</si>
  <si>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</si>
  <si>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</si>
  <si>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</si>
  <si>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</si>
  <si>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</si>
  <si>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</si>
  <si>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</si>
  <si>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</si>
  <si>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</si>
  <si>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</si>
  <si>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</si>
  <si>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</si>
  <si>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</si>
  <si>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</si>
  <si>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</si>
  <si>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</si>
  <si>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</si>
  <si>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</si>
  <si>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</si>
  <si>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</t>
  </si>
  <si>
    <t>ZTI</t>
  </si>
  <si>
    <t>SO-01</t>
  </si>
  <si>
    <t>D.1.4  Technika prostředí staveb</t>
  </si>
  <si>
    <t>Objekt:</t>
  </si>
  <si>
    <t>Rozpočet:</t>
  </si>
  <si>
    <t>SVČ Krnov-Volnočasové aktivity a herna</t>
  </si>
  <si>
    <t>Město Krnov</t>
  </si>
  <si>
    <t>Hlavní náměstí 96/1</t>
  </si>
  <si>
    <t>Krnov-Pod Bezručovým vrchem</t>
  </si>
  <si>
    <t>79401</t>
  </si>
  <si>
    <t>00296139</t>
  </si>
  <si>
    <t>CZ00296139</t>
  </si>
  <si>
    <t>MAXXI - THERM s.r.o.</t>
  </si>
  <si>
    <t>Poděbradova 2738/16</t>
  </si>
  <si>
    <t>Ostrava-Moravská Ostrava</t>
  </si>
  <si>
    <t>70200</t>
  </si>
  <si>
    <t>27777685</t>
  </si>
  <si>
    <t>Stavba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</si>
  <si>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</si>
  <si>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</si>
  <si>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</si>
  <si>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</si>
  <si>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</si>
  <si>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</si>
  <si>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</si>
  <si>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</si>
  <si>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</si>
  <si>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</si>
  <si>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</si>
  <si>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</si>
  <si>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</si>
  <si>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</si>
  <si>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</si>
  <si>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</si>
  <si>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</si>
  <si>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</si>
  <si>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</si>
  <si>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</si>
  <si>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</si>
  <si>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</si>
  <si>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</si>
  <si>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</si>
  <si>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</si>
  <si>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</si>
  <si>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</si>
  <si>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</si>
  <si>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</si>
  <si>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</si>
  <si>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</si>
  <si>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</si>
  <si>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</si>
  <si>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</si>
  <si>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</si>
  <si>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</si>
  <si>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</si>
  <si>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</si>
  <si>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</si>
  <si>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</si>
  <si>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</si>
  <si>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721176102R00</t>
  </si>
  <si>
    <t>Potrubí z plastových trub polypropylenové potrubí PP, připojovací, D 40 mm, s 1,8 mm, DN 40</t>
  </si>
  <si>
    <t>m</t>
  </si>
  <si>
    <t>800-721</t>
  </si>
  <si>
    <t>RTS 17/ II</t>
  </si>
  <si>
    <t>POL1_</t>
  </si>
  <si>
    <t>721194104R00</t>
  </si>
  <si>
    <t>Zřízení přípojek na potrubí D 40 mm, materiál ve specifikaci</t>
  </si>
  <si>
    <t>kus</t>
  </si>
  <si>
    <t>vyvedení a upevnění odpadních výpustek,</t>
  </si>
  <si>
    <t>SPI</t>
  </si>
  <si>
    <t>721176103V</t>
  </si>
  <si>
    <t>Napojení na stávající  odpady ve zdi</t>
  </si>
  <si>
    <t xml:space="preserve">ks    </t>
  </si>
  <si>
    <t>Vlastní</t>
  </si>
  <si>
    <t>Indiv</t>
  </si>
  <si>
    <t>799721565V</t>
  </si>
  <si>
    <t>Výměna/doplnění  izolace vodovodního potrubí( předpokládané množství)- rozsah se určí na místě</t>
  </si>
  <si>
    <t xml:space="preserve">m     </t>
  </si>
  <si>
    <t>722172311R00</t>
  </si>
  <si>
    <t>Potrubí z plastických hmot polypropylenové potrubí PP-R, D 20 mm, s 2,8 mm, PN 16, polyfúzně svařované, včetně zednických výpomocí</t>
  </si>
  <si>
    <t>725110814R00</t>
  </si>
  <si>
    <t>Demontáž klozetů kombinovaných</t>
  </si>
  <si>
    <t>soubor</t>
  </si>
  <si>
    <t>725210821R00</t>
  </si>
  <si>
    <t>Demontáž umyvadel umyvadel bez výtokových armatur</t>
  </si>
  <si>
    <t>725330820R00</t>
  </si>
  <si>
    <t>Demontáž výlevek diturvitových</t>
  </si>
  <si>
    <t>bez výtokových armatur a bez nádrže a splachovacího potrubí,</t>
  </si>
  <si>
    <t>725530823R00</t>
  </si>
  <si>
    <t>Demontáž elektrických zásobníkových ohřívačů vody tlakových, od 50 do 200 l</t>
  </si>
  <si>
    <t>725820801R00</t>
  </si>
  <si>
    <t>Demontáž baterií nástěnných do G 3/4"</t>
  </si>
  <si>
    <t>725820802R00</t>
  </si>
  <si>
    <t>Demontáž baterií stojánkových do 1otvoru</t>
  </si>
  <si>
    <t>725851007R00</t>
  </si>
  <si>
    <t xml:space="preserve">Odpadové soupravy polypropylénové HL Souprava odtoková pro 2 dřezy D 40 mm s připojovacími závity 6/4", ,  </t>
  </si>
  <si>
    <t>725860811R00</t>
  </si>
  <si>
    <t>Demontáž zápachových uzávěrek pro zařiz. předměty jednoduchých</t>
  </si>
  <si>
    <t>725314290V</t>
  </si>
  <si>
    <t>Dřez kuchyňský jednoduchý nerezový  500x400</t>
  </si>
  <si>
    <t>725530116V</t>
  </si>
  <si>
    <t>Elektrický průtokový ohřívač TUV o příkonu 3,5kW, D+M</t>
  </si>
  <si>
    <t>725530117V</t>
  </si>
  <si>
    <t>Vodovodní baterie k ohřívači TUV, D+M</t>
  </si>
  <si>
    <t>725860217V</t>
  </si>
  <si>
    <t>Podomítková zápachová uzávěrka s kuličko pro VZT jednotky</t>
  </si>
  <si>
    <t>725860218V</t>
  </si>
  <si>
    <t>Kondenzační jímka pr.160mm</t>
  </si>
  <si>
    <t>725590811R00</t>
  </si>
  <si>
    <t>Vnitrostaveništní  přemístění vybouraných hmot Přesun vybour.hmot, zařizovací předměty H 6 m</t>
  </si>
  <si>
    <t>t</t>
  </si>
  <si>
    <t>POL7_</t>
  </si>
  <si>
    <t>vodorovně do 100 m,</t>
  </si>
  <si>
    <t>799722157V</t>
  </si>
  <si>
    <t>Napojení nového rozvodu na stávající rozvod , zaslepení rozvodu u demontovaných předmětů</t>
  </si>
  <si>
    <t xml:space="preserve">hod   </t>
  </si>
  <si>
    <t>799725458V</t>
  </si>
  <si>
    <t>Přípomocné práce(bourací práce, sekání drážek,zapravení)</t>
  </si>
  <si>
    <t>799725468V</t>
  </si>
  <si>
    <t>Odvoz demontovaného materiálu na skládku včetně poplatku za skládku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</si>
  <si>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</si>
  <si>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</si>
  <si>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</si>
  <si>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</si>
  <si>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</si>
  <si>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</si>
  <si>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</si>
  <si>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005124010R</t>
  </si>
  <si>
    <t>Koordinační činnost</t>
  </si>
  <si>
    <t>005261030R</t>
  </si>
  <si>
    <t xml:space="preserve">Finanční rezerva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</si>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</sst>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M2B/6GTAyu8z3CWhV1BTG7KqEH4Qa5BGHafbvYP8AjLgLoL6+A1pfvC9EZDuAVLpkpePbXTyUPqsq9StJe4xrg==" saltValue="J1LyVypaiR+LYkU/wAl1k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17" t="s">
        <v>41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3"/>
      <c r="B2" s="78" t="s">
        <v>22</v>
      </c>
      <c r="C2" s="79"/>
      <c r="D2" s="80"/>
      <c r="E2" s="223" t="s">
        <v>49</v>
      </c>
      <c r="F2" s="224"/>
      <c r="G2" s="224"/>
      <c r="H2" s="224"/>
      <c r="I2" s="224"/>
      <c r="J2" s="225"/>
      <c r="O2" s="2"/>
    </row>
    <row r="3" spans="1:15" ht="27" customHeight="1" x14ac:dyDescent="0.2">
      <c r="A3" s="3"/>
      <c r="B3" s="81" t="s">
        <v>47</v>
      </c>
      <c r="C3" s="79"/>
      <c r="D3" s="82" t="s">
        <v>45</v>
      </c>
      <c r="E3" s="226" t="s">
        <v>46</v>
      </c>
      <c r="F3" s="227"/>
      <c r="G3" s="227"/>
      <c r="H3" s="227"/>
      <c r="I3" s="227"/>
      <c r="J3" s="228"/>
    </row>
    <row r="4" spans="1:15" ht="23.25" customHeight="1" x14ac:dyDescent="0.2">
      <c r="A4" s="75">
        <v>530</v>
      </c>
      <c r="B4" s="83" t="s">
        <v>48</v>
      </c>
      <c r="C4" s="84"/>
      <c r="D4" s="85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3"/>
      <c r="B5" s="43" t="s">
        <v>42</v>
      </c>
      <c r="C5" s="4"/>
      <c r="D5" s="86" t="s">
        <v>50</v>
      </c>
      <c r="E5" s="25"/>
      <c r="F5" s="25"/>
      <c r="G5" s="25"/>
      <c r="H5" s="26" t="s">
        <v>40</v>
      </c>
      <c r="I5" s="86" t="s">
        <v>54</v>
      </c>
      <c r="J5" s="10"/>
    </row>
    <row r="6" spans="1:15" ht="15.75" customHeight="1" x14ac:dyDescent="0.2">
      <c r="A6" s="3"/>
      <c r="B6" s="38"/>
      <c r="C6" s="25"/>
      <c r="D6" s="86" t="s">
        <v>51</v>
      </c>
      <c r="E6" s="25"/>
      <c r="F6" s="25"/>
      <c r="G6" s="25"/>
      <c r="H6" s="26" t="s">
        <v>34</v>
      </c>
      <c r="I6" s="86" t="s">
        <v>55</v>
      </c>
      <c r="J6" s="10"/>
    </row>
    <row r="7" spans="1:15" ht="15.75" customHeight="1" x14ac:dyDescent="0.2">
      <c r="A7" s="3"/>
      <c r="B7" s="39"/>
      <c r="C7" s="87" t="s">
        <v>53</v>
      </c>
      <c r="D7" s="76" t="s">
        <v>52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77" t="s">
        <v>56</v>
      </c>
      <c r="E8" s="4"/>
      <c r="F8" s="4"/>
      <c r="G8" s="42"/>
      <c r="H8" s="26" t="s">
        <v>40</v>
      </c>
      <c r="I8" s="86" t="s">
        <v>60</v>
      </c>
      <c r="J8" s="10"/>
    </row>
    <row r="9" spans="1:15" ht="15.75" hidden="1" customHeight="1" x14ac:dyDescent="0.2">
      <c r="A9" s="3"/>
      <c r="B9" s="3"/>
      <c r="C9" s="4"/>
      <c r="D9" s="77" t="s">
        <v>57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7" t="s">
        <v>59</v>
      </c>
      <c r="D10" s="88" t="s">
        <v>58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30"/>
      <c r="E11" s="230"/>
      <c r="F11" s="230"/>
      <c r="G11" s="230"/>
      <c r="H11" s="26" t="s">
        <v>40</v>
      </c>
      <c r="I11" s="90"/>
      <c r="J11" s="10"/>
    </row>
    <row r="12" spans="1:15" ht="15.75" customHeight="1" x14ac:dyDescent="0.2">
      <c r="A12" s="3"/>
      <c r="B12" s="38"/>
      <c r="C12" s="25"/>
      <c r="D12" s="212"/>
      <c r="E12" s="212"/>
      <c r="F12" s="212"/>
      <c r="G12" s="212"/>
      <c r="H12" s="26" t="s">
        <v>34</v>
      </c>
      <c r="I12" s="90"/>
      <c r="J12" s="10"/>
    </row>
    <row r="13" spans="1:15" ht="15.75" customHeight="1" x14ac:dyDescent="0.2">
      <c r="A13" s="3"/>
      <c r="B13" s="39"/>
      <c r="C13" s="89"/>
      <c r="D13" s="213"/>
      <c r="E13" s="213"/>
      <c r="F13" s="213"/>
      <c r="G13" s="213"/>
      <c r="H13" s="27"/>
      <c r="I13" s="32"/>
      <c r="J13" s="47"/>
    </row>
    <row r="14" spans="1:15" ht="16.5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29"/>
      <c r="F15" s="229"/>
      <c r="G15" s="231"/>
      <c r="H15" s="231"/>
      <c r="I15" s="231" t="s">
        <v>29</v>
      </c>
      <c r="J15" s="232"/>
    </row>
    <row r="16" spans="1:15" ht="23.25" customHeight="1" x14ac:dyDescent="0.2">
      <c r="A16" s="142" t="s">
        <v>24</v>
      </c>
      <c r="B16" s="53" t="s">
        <v>24</v>
      </c>
      <c r="C16" s="54"/>
      <c r="D16" s="55"/>
      <c r="E16" s="205"/>
      <c r="F16" s="206"/>
      <c r="G16" s="205"/>
      <c r="H16" s="206"/>
      <c r="I16" s="205">
        <f>SUMIF(F49:F54,A16,I49:I54)+SUMIF(F49:F54,"PSU",I49:I54)</f>
        <v>0</v>
      </c>
      <c r="J16" s="207"/>
    </row>
    <row r="17" spans="1:10" ht="23.25" customHeight="1" x14ac:dyDescent="0.2">
      <c r="A17" s="142" t="s">
        <v>25</v>
      </c>
      <c r="B17" s="53" t="s">
        <v>25</v>
      </c>
      <c r="C17" s="54"/>
      <c r="D17" s="55"/>
      <c r="E17" s="205"/>
      <c r="F17" s="206"/>
      <c r="G17" s="205"/>
      <c r="H17" s="206"/>
      <c r="I17" s="205">
        <f>SUMIF(F49:F54,A17,I49:I54)</f>
        <v>0</v>
      </c>
      <c r="J17" s="207"/>
    </row>
    <row r="18" spans="1:10" ht="23.25" customHeight="1" x14ac:dyDescent="0.2">
      <c r="A18" s="142" t="s">
        <v>26</v>
      </c>
      <c r="B18" s="53" t="s">
        <v>26</v>
      </c>
      <c r="C18" s="54"/>
      <c r="D18" s="55"/>
      <c r="E18" s="205"/>
      <c r="F18" s="206"/>
      <c r="G18" s="205"/>
      <c r="H18" s="206"/>
      <c r="I18" s="205">
        <f>SUMIF(F49:F54,A18,I49:I54)</f>
        <v>0</v>
      </c>
      <c r="J18" s="207"/>
    </row>
    <row r="19" spans="1:10" ht="23.25" customHeight="1" x14ac:dyDescent="0.2">
      <c r="A19" s="142" t="s">
        <v>74</v>
      </c>
      <c r="B19" s="53" t="s">
        <v>27</v>
      </c>
      <c r="C19" s="54"/>
      <c r="D19" s="55"/>
      <c r="E19" s="205"/>
      <c r="F19" s="206"/>
      <c r="G19" s="205"/>
      <c r="H19" s="206"/>
      <c r="I19" s="205">
        <f>SUMIF(F49:F54,A19,I49:I54)</f>
        <v>0</v>
      </c>
      <c r="J19" s="207"/>
    </row>
    <row r="20" spans="1:10" ht="23.25" customHeight="1" x14ac:dyDescent="0.2">
      <c r="A20" s="142" t="s">
        <v>75</v>
      </c>
      <c r="B20" s="53" t="s">
        <v>28</v>
      </c>
      <c r="C20" s="54"/>
      <c r="D20" s="55"/>
      <c r="E20" s="205"/>
      <c r="F20" s="206"/>
      <c r="G20" s="205"/>
      <c r="H20" s="206"/>
      <c r="I20" s="205">
        <f>SUMIF(F49:F54,A20,I49:I54)</f>
        <v>0</v>
      </c>
      <c r="J20" s="207"/>
    </row>
    <row r="21" spans="1:10" ht="23.25" customHeight="1" x14ac:dyDescent="0.2">
      <c r="A21" s="3"/>
      <c r="B21" s="70" t="s">
        <v>29</v>
      </c>
      <c r="C21" s="71"/>
      <c r="D21" s="72"/>
      <c r="E21" s="208"/>
      <c r="F21" s="233"/>
      <c r="G21" s="208"/>
      <c r="H21" s="233"/>
      <c r="I21" s="208">
        <f>SUM(I16:J20)</f>
        <v>0</v>
      </c>
      <c r="J21" s="209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03">
        <f>ZakladDPHSniVypocet</f>
        <v>0</v>
      </c>
      <c r="H23" s="204"/>
      <c r="I23" s="204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01">
        <f>IF(A24&gt;50, ROUNDUP(A23, 0), ROUNDDOWN(A23, 0))</f>
        <v>0</v>
      </c>
      <c r="H24" s="202"/>
      <c r="I24" s="202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03">
        <f>ZakladDPHZaklVypocet</f>
        <v>0</v>
      </c>
      <c r="H25" s="204"/>
      <c r="I25" s="204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20">
        <f>IF(A26&gt;50, ROUNDUP(A25, 0), ROUNDDOWN(A25, 0))</f>
        <v>0</v>
      </c>
      <c r="H26" s="221"/>
      <c r="I26" s="221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22">
        <f>CenaCelkem-(ZakladDPHSni+DPHSni+ZakladDPHZakl+DPHZakl)</f>
        <v>0</v>
      </c>
      <c r="H27" s="222"/>
      <c r="I27" s="222"/>
      <c r="J27" s="59" t="str">
        <f t="shared" si="0"/>
        <v>CZK</v>
      </c>
    </row>
    <row r="28" spans="1:10" ht="27.75" hidden="1" customHeight="1" thickBot="1" x14ac:dyDescent="0.25">
      <c r="A28" s="3"/>
      <c r="B28" s="119" t="s">
        <v>23</v>
      </c>
      <c r="C28" s="120"/>
      <c r="D28" s="120"/>
      <c r="E28" s="121"/>
      <c r="F28" s="122"/>
      <c r="G28" s="211">
        <f>ZakladDPHSniVypocet+ZakladDPHZaklVypocet</f>
        <v>0</v>
      </c>
      <c r="H28" s="211"/>
      <c r="I28" s="211"/>
      <c r="J28" s="123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9" t="s">
        <v>35</v>
      </c>
      <c r="C29" s="124"/>
      <c r="D29" s="124"/>
      <c r="E29" s="124"/>
      <c r="F29" s="124"/>
      <c r="G29" s="210">
        <f>IF(A29&gt;50, ROUNDUP(A27, 0), ROUNDDOWN(A27, 0))</f>
        <v>0</v>
      </c>
      <c r="H29" s="210"/>
      <c r="I29" s="210"/>
      <c r="J29" s="125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43017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00" t="s">
        <v>2</v>
      </c>
      <c r="E35" s="200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5">
        <v>1</v>
      </c>
      <c r="B39" s="105" t="s">
        <v>61</v>
      </c>
      <c r="C39" s="193"/>
      <c r="D39" s="194"/>
      <c r="E39" s="194"/>
      <c r="F39" s="106">
        <f>'SO-01 2 Pol'!AE44</f>
        <v>0</v>
      </c>
      <c r="G39" s="107">
        <f>'SO-01 2 Pol'!AF44</f>
        <v>0</v>
      </c>
      <c r="H39" s="108">
        <f>(F39*SazbaDPH1/100)+(G39*SazbaDPH2/100)</f>
        <v>0</v>
      </c>
      <c r="I39" s="108">
        <f>F39+G39+H39</f>
        <v>0</v>
      </c>
      <c r="J39" s="109" t="str">
        <f>IF(CenaCelkemVypocet=0,"",I39/CenaCelkemVypocet*100)</f>
        <v/>
      </c>
    </row>
    <row r="40" spans="1:10" ht="25.5" hidden="1" customHeight="1" x14ac:dyDescent="0.2">
      <c r="A40" s="95">
        <v>2</v>
      </c>
      <c r="B40" s="110" t="s">
        <v>45</v>
      </c>
      <c r="C40" s="195" t="s">
        <v>46</v>
      </c>
      <c r="D40" s="196"/>
      <c r="E40" s="196"/>
      <c r="F40" s="111">
        <f>'SO-01 2 Pol'!AE44</f>
        <v>0</v>
      </c>
      <c r="G40" s="112">
        <f>'SO-01 2 Pol'!AF44</f>
        <v>0</v>
      </c>
      <c r="H40" s="112">
        <f>(F40*SazbaDPH1/100)+(G40*SazbaDPH2/100)</f>
        <v>0</v>
      </c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5">
        <v>3</v>
      </c>
      <c r="B41" s="114" t="s">
        <v>43</v>
      </c>
      <c r="C41" s="193" t="s">
        <v>44</v>
      </c>
      <c r="D41" s="194"/>
      <c r="E41" s="194"/>
      <c r="F41" s="115">
        <f>'SO-01 2 Pol'!AE44</f>
        <v>0</v>
      </c>
      <c r="G41" s="108">
        <f>'SO-01 2 Pol'!AF44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5"/>
      <c r="B42" s="197" t="s">
        <v>62</v>
      </c>
      <c r="C42" s="198"/>
      <c r="D42" s="198"/>
      <c r="E42" s="199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6" t="s">
        <v>64</v>
      </c>
    </row>
    <row r="48" spans="1:10" ht="25.5" customHeight="1" x14ac:dyDescent="0.2">
      <c r="A48" s="127"/>
      <c r="B48" s="130" t="s">
        <v>17</v>
      </c>
      <c r="C48" s="130" t="s">
        <v>5</v>
      </c>
      <c r="D48" s="131"/>
      <c r="E48" s="131"/>
      <c r="F48" s="132" t="s">
        <v>65</v>
      </c>
      <c r="G48" s="132"/>
      <c r="H48" s="132"/>
      <c r="I48" s="132" t="s">
        <v>29</v>
      </c>
      <c r="J48" s="132" t="s">
        <v>0</v>
      </c>
    </row>
    <row r="49" spans="1:10" ht="25.5" customHeight="1" x14ac:dyDescent="0.2">
      <c r="A49" s="128"/>
      <c r="B49" s="133" t="s">
        <v>66</v>
      </c>
      <c r="C49" s="191" t="s">
        <v>67</v>
      </c>
      <c r="D49" s="192"/>
      <c r="E49" s="192"/>
      <c r="F49" s="138" t="s">
        <v>25</v>
      </c>
      <c r="G49" s="139"/>
      <c r="H49" s="139"/>
      <c r="I49" s="139">
        <f>'SO-01 2 Pol'!G8</f>
        <v>0</v>
      </c>
      <c r="J49" s="136" t="str">
        <f>IF(I55=0,"",I49/I55*100)</f>
        <v/>
      </c>
    </row>
    <row r="50" spans="1:10" ht="25.5" customHeight="1" x14ac:dyDescent="0.2">
      <c r="A50" s="128"/>
      <c r="B50" s="133" t="s">
        <v>68</v>
      </c>
      <c r="C50" s="191" t="s">
        <v>69</v>
      </c>
      <c r="D50" s="192"/>
      <c r="E50" s="192"/>
      <c r="F50" s="138" t="s">
        <v>25</v>
      </c>
      <c r="G50" s="139"/>
      <c r="H50" s="139"/>
      <c r="I50" s="139">
        <f>'SO-01 2 Pol'!G14</f>
        <v>0</v>
      </c>
      <c r="J50" s="136" t="str">
        <f>IF(I55=0,"",I50/I55*100)</f>
        <v/>
      </c>
    </row>
    <row r="51" spans="1:10" ht="25.5" customHeight="1" x14ac:dyDescent="0.2">
      <c r="A51" s="128"/>
      <c r="B51" s="133" t="s">
        <v>70</v>
      </c>
      <c r="C51" s="191" t="s">
        <v>71</v>
      </c>
      <c r="D51" s="192"/>
      <c r="E51" s="192"/>
      <c r="F51" s="138" t="s">
        <v>25</v>
      </c>
      <c r="G51" s="139"/>
      <c r="H51" s="139"/>
      <c r="I51" s="139">
        <f>'SO-01 2 Pol'!G16</f>
        <v>0</v>
      </c>
      <c r="J51" s="136" t="str">
        <f>IF(I55=0,"",I51/I55*100)</f>
        <v/>
      </c>
    </row>
    <row r="52" spans="1:10" ht="25.5" customHeight="1" x14ac:dyDescent="0.2">
      <c r="A52" s="128"/>
      <c r="B52" s="133" t="s">
        <v>72</v>
      </c>
      <c r="C52" s="191" t="s">
        <v>73</v>
      </c>
      <c r="D52" s="192"/>
      <c r="E52" s="192"/>
      <c r="F52" s="138" t="s">
        <v>25</v>
      </c>
      <c r="G52" s="139"/>
      <c r="H52" s="139"/>
      <c r="I52" s="139">
        <f>'SO-01 2 Pol'!G33</f>
        <v>0</v>
      </c>
      <c r="J52" s="136" t="str">
        <f>IF(I55=0,"",I52/I55*100)</f>
        <v/>
      </c>
    </row>
    <row r="53" spans="1:10" ht="25.5" customHeight="1" x14ac:dyDescent="0.2">
      <c r="A53" s="128"/>
      <c r="B53" s="133" t="s">
        <v>74</v>
      </c>
      <c r="C53" s="191" t="s">
        <v>27</v>
      </c>
      <c r="D53" s="192"/>
      <c r="E53" s="192"/>
      <c r="F53" s="138" t="s">
        <v>74</v>
      </c>
      <c r="G53" s="139"/>
      <c r="H53" s="139"/>
      <c r="I53" s="139">
        <f>'SO-01 2 Pol'!G37</f>
        <v>0</v>
      </c>
      <c r="J53" s="136" t="str">
        <f>IF(I55=0,"",I53/I55*100)</f>
        <v/>
      </c>
    </row>
    <row r="54" spans="1:10" ht="25.5" customHeight="1" x14ac:dyDescent="0.2">
      <c r="A54" s="128"/>
      <c r="B54" s="133" t="s">
        <v>75</v>
      </c>
      <c r="C54" s="191" t="s">
        <v>28</v>
      </c>
      <c r="D54" s="192"/>
      <c r="E54" s="192"/>
      <c r="F54" s="138" t="s">
        <v>75</v>
      </c>
      <c r="G54" s="139"/>
      <c r="H54" s="139"/>
      <c r="I54" s="139">
        <f>'SO-01 2 Pol'!G41</f>
        <v>0</v>
      </c>
      <c r="J54" s="136" t="str">
        <f>IF(I55=0,"",I54/I55*100)</f>
        <v/>
      </c>
    </row>
    <row r="55" spans="1:10" ht="25.5" customHeight="1" x14ac:dyDescent="0.2">
      <c r="A55" s="129"/>
      <c r="B55" s="134" t="s">
        <v>1</v>
      </c>
      <c r="C55" s="134"/>
      <c r="D55" s="135"/>
      <c r="E55" s="135"/>
      <c r="F55" s="140"/>
      <c r="G55" s="141"/>
      <c r="H55" s="141"/>
      <c r="I55" s="141">
        <f>SUM(I49:I54)</f>
        <v>0</v>
      </c>
      <c r="J55" s="137">
        <f>SUM(J49:J54)</f>
        <v>0</v>
      </c>
    </row>
    <row r="56" spans="1:10" x14ac:dyDescent="0.2">
      <c r="F56" s="93"/>
      <c r="G56" s="92"/>
      <c r="H56" s="93"/>
      <c r="I56" s="92"/>
      <c r="J56" s="94"/>
    </row>
    <row r="57" spans="1:10" x14ac:dyDescent="0.2">
      <c r="F57" s="93"/>
      <c r="G57" s="92"/>
      <c r="H57" s="93"/>
      <c r="I57" s="92"/>
      <c r="J57" s="94"/>
    </row>
    <row r="58" spans="1:10" x14ac:dyDescent="0.2">
      <c r="F58" s="93"/>
      <c r="G58" s="92"/>
      <c r="H58" s="93"/>
      <c r="I58" s="92"/>
      <c r="J58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4" t="s">
        <v>7</v>
      </c>
      <c r="B2" s="73"/>
      <c r="C2" s="236"/>
      <c r="D2" s="236"/>
      <c r="E2" s="236"/>
      <c r="F2" s="236"/>
      <c r="G2" s="237"/>
    </row>
    <row r="3" spans="1:7" ht="24.95" customHeight="1" x14ac:dyDescent="0.2">
      <c r="A3" s="74" t="s">
        <v>8</v>
      </c>
      <c r="B3" s="73"/>
      <c r="C3" s="236"/>
      <c r="D3" s="236"/>
      <c r="E3" s="236"/>
      <c r="F3" s="236"/>
      <c r="G3" s="237"/>
    </row>
    <row r="4" spans="1:7" ht="24.95" customHeight="1" x14ac:dyDescent="0.2">
      <c r="A4" s="74" t="s">
        <v>9</v>
      </c>
      <c r="B4" s="73"/>
      <c r="C4" s="236"/>
      <c r="D4" s="236"/>
      <c r="E4" s="236"/>
      <c r="F4" s="236"/>
      <c r="G4" s="237"/>
    </row>
    <row r="5" spans="1:7" x14ac:dyDescent="0.2">
      <c r="B5" s="6"/>
      <c r="C5" s="7"/>
      <c r="D5" s="8"/>
    </row>
  </sheetData>
  <sheetProtection algorithmName="SHA-512" hashValue="+T1eYWG+s6+430QWYGkljoH0dawRQttfzZVLfSUvk+SBT8SX4pCN6VC2vXcqLs6NMDoTJhevbMLR1wweYr48Fw==" saltValue="LgZ60g3x8zfLSW/7mSWh8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R1" workbookViewId="0">
      <pane ySplit="7" topLeftCell="A8" activePane="bottomLeft" state="frozen"/>
      <selection pane="bottomLeft" activeCell="AG1" sqref="AG1"/>
    </sheetView>
  </sheetViews>
  <sheetFormatPr defaultRowHeight="12.75" outlineLevelRow="1" x14ac:dyDescent="0.2"/>
  <cols>
    <col min="1" max="1" width="3.42578125" customWidth="1"/>
    <col min="2" max="2" width="12.5703125" style="91" customWidth="1"/>
    <col min="3" max="3" width="63.28515625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76</v>
      </c>
      <c r="B1" s="240"/>
      <c r="C1" s="240"/>
      <c r="D1" s="240"/>
      <c r="E1" s="240"/>
      <c r="F1" s="240"/>
      <c r="G1" s="240"/>
      <c r="AG1" t="s">
        <v>77</v>
      </c>
    </row>
    <row r="2" spans="1:60" ht="24.95" customHeight="1" x14ac:dyDescent="0.2">
      <c r="A2" s="144" t="s">
        <v>7</v>
      </c>
      <c r="B2" s="73"/>
      <c r="C2" s="241" t="s">
        <v>49</v>
      </c>
      <c r="D2" s="242"/>
      <c r="E2" s="242"/>
      <c r="F2" s="242"/>
      <c r="G2" s="243"/>
      <c r="AG2" t="s">
        <v>78</v>
      </c>
    </row>
    <row r="3" spans="1:60" ht="24.95" customHeight="1" x14ac:dyDescent="0.2">
      <c r="A3" s="144" t="s">
        <v>8</v>
      </c>
      <c r="B3" s="73" t="s">
        <v>45</v>
      </c>
      <c r="C3" s="241" t="s">
        <v>46</v>
      </c>
      <c r="D3" s="242"/>
      <c r="E3" s="242"/>
      <c r="F3" s="242"/>
      <c r="G3" s="243"/>
      <c r="AC3" s="91" t="s">
        <v>78</v>
      </c>
      <c r="AG3" t="s">
        <v>79</v>
      </c>
    </row>
    <row r="4" spans="1:60" ht="24.95" customHeight="1" x14ac:dyDescent="0.2">
      <c r="A4" s="145" t="s">
        <v>9</v>
      </c>
      <c r="B4" s="146" t="s">
        <v>43</v>
      </c>
      <c r="C4" s="244" t="s">
        <v>44</v>
      </c>
      <c r="D4" s="245"/>
      <c r="E4" s="245"/>
      <c r="F4" s="245"/>
      <c r="G4" s="246"/>
      <c r="AG4" t="s">
        <v>80</v>
      </c>
    </row>
    <row r="5" spans="1:60" x14ac:dyDescent="0.2">
      <c r="D5" s="143"/>
    </row>
    <row r="6" spans="1:60" ht="38.25" x14ac:dyDescent="0.2">
      <c r="A6" s="148" t="s">
        <v>81</v>
      </c>
      <c r="B6" s="150" t="s">
        <v>82</v>
      </c>
      <c r="C6" s="150" t="s">
        <v>83</v>
      </c>
      <c r="D6" s="149" t="s">
        <v>84</v>
      </c>
      <c r="E6" s="148" t="s">
        <v>85</v>
      </c>
      <c r="F6" s="147" t="s">
        <v>86</v>
      </c>
      <c r="G6" s="148" t="s">
        <v>29</v>
      </c>
      <c r="H6" s="151" t="s">
        <v>30</v>
      </c>
      <c r="I6" s="151" t="s">
        <v>87</v>
      </c>
      <c r="J6" s="151" t="s">
        <v>31</v>
      </c>
      <c r="K6" s="151" t="s">
        <v>88</v>
      </c>
      <c r="L6" s="151" t="s">
        <v>89</v>
      </c>
      <c r="M6" s="151" t="s">
        <v>90</v>
      </c>
      <c r="N6" s="151" t="s">
        <v>91</v>
      </c>
      <c r="O6" s="151" t="s">
        <v>92</v>
      </c>
      <c r="P6" s="151" t="s">
        <v>93</v>
      </c>
      <c r="Q6" s="151" t="s">
        <v>94</v>
      </c>
      <c r="R6" s="151" t="s">
        <v>95</v>
      </c>
      <c r="S6" s="151" t="s">
        <v>96</v>
      </c>
      <c r="T6" s="151" t="s">
        <v>97</v>
      </c>
      <c r="U6" s="151" t="s">
        <v>98</v>
      </c>
      <c r="V6" s="151" t="s">
        <v>99</v>
      </c>
      <c r="W6" s="151" t="s">
        <v>100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101</v>
      </c>
      <c r="B8" s="164" t="s">
        <v>66</v>
      </c>
      <c r="C8" s="184" t="s">
        <v>67</v>
      </c>
      <c r="D8" s="165"/>
      <c r="E8" s="166"/>
      <c r="F8" s="167"/>
      <c r="G8" s="167">
        <f>SUMIF(AG9:AG13,"&lt;&gt;NOR",G9:G13)</f>
        <v>0</v>
      </c>
      <c r="H8" s="167"/>
      <c r="I8" s="167">
        <f>SUM(I9:I13)</f>
        <v>0</v>
      </c>
      <c r="J8" s="167"/>
      <c r="K8" s="167">
        <f>SUM(K9:K13)</f>
        <v>0</v>
      </c>
      <c r="L8" s="167"/>
      <c r="M8" s="167">
        <f>SUM(M9:M13)</f>
        <v>0</v>
      </c>
      <c r="N8" s="167"/>
      <c r="O8" s="167">
        <f>SUM(O9:O13)</f>
        <v>0</v>
      </c>
      <c r="P8" s="167"/>
      <c r="Q8" s="167">
        <f>SUM(Q9:Q13)</f>
        <v>0</v>
      </c>
      <c r="R8" s="167"/>
      <c r="S8" s="167"/>
      <c r="T8" s="168"/>
      <c r="U8" s="162"/>
      <c r="V8" s="162">
        <f>SUM(V9:V13)</f>
        <v>2.31</v>
      </c>
      <c r="W8" s="162"/>
      <c r="AG8" t="s">
        <v>102</v>
      </c>
    </row>
    <row r="9" spans="1:60" ht="22.5" outlineLevel="1" x14ac:dyDescent="0.2">
      <c r="A9" s="176">
        <v>1</v>
      </c>
      <c r="B9" s="177" t="s">
        <v>103</v>
      </c>
      <c r="C9" s="185" t="s">
        <v>104</v>
      </c>
      <c r="D9" s="178" t="s">
        <v>105</v>
      </c>
      <c r="E9" s="179">
        <v>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3.8000000000000002E-4</v>
      </c>
      <c r="O9" s="181">
        <f>ROUND(E9*N9,2)</f>
        <v>0</v>
      </c>
      <c r="P9" s="181">
        <v>0</v>
      </c>
      <c r="Q9" s="181">
        <f>ROUND(E9*P9,2)</f>
        <v>0</v>
      </c>
      <c r="R9" s="181" t="s">
        <v>106</v>
      </c>
      <c r="S9" s="181" t="s">
        <v>107</v>
      </c>
      <c r="T9" s="182" t="s">
        <v>107</v>
      </c>
      <c r="U9" s="161">
        <v>0.32</v>
      </c>
      <c r="V9" s="161">
        <f>ROUND(E9*U9,2)</f>
        <v>1.28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108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69">
        <v>2</v>
      </c>
      <c r="B10" s="170" t="s">
        <v>109</v>
      </c>
      <c r="C10" s="186" t="s">
        <v>110</v>
      </c>
      <c r="D10" s="171" t="s">
        <v>111</v>
      </c>
      <c r="E10" s="172">
        <v>2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74">
        <v>0</v>
      </c>
      <c r="O10" s="174">
        <f>ROUND(E10*N10,2)</f>
        <v>0</v>
      </c>
      <c r="P10" s="174">
        <v>0</v>
      </c>
      <c r="Q10" s="174">
        <f>ROUND(E10*P10,2)</f>
        <v>0</v>
      </c>
      <c r="R10" s="174" t="s">
        <v>106</v>
      </c>
      <c r="S10" s="174" t="s">
        <v>107</v>
      </c>
      <c r="T10" s="175" t="s">
        <v>107</v>
      </c>
      <c r="U10" s="161">
        <v>0.157</v>
      </c>
      <c r="V10" s="161">
        <f>ROUND(E10*U10,2)</f>
        <v>0.31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108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238" t="s">
        <v>112</v>
      </c>
      <c r="D11" s="239"/>
      <c r="E11" s="239"/>
      <c r="F11" s="239"/>
      <c r="G11" s="239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113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6">
        <v>3</v>
      </c>
      <c r="B12" s="177" t="s">
        <v>114</v>
      </c>
      <c r="C12" s="185" t="s">
        <v>115</v>
      </c>
      <c r="D12" s="178" t="s">
        <v>116</v>
      </c>
      <c r="E12" s="179">
        <v>2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4.6999999999999999E-4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117</v>
      </c>
      <c r="T12" s="182" t="s">
        <v>118</v>
      </c>
      <c r="U12" s="161">
        <v>0.35899999999999999</v>
      </c>
      <c r="V12" s="161">
        <f>ROUND(E12*U12,2)</f>
        <v>0.72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108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4</v>
      </c>
      <c r="B13" s="177" t="s">
        <v>119</v>
      </c>
      <c r="C13" s="185" t="s">
        <v>120</v>
      </c>
      <c r="D13" s="178" t="s">
        <v>121</v>
      </c>
      <c r="E13" s="179">
        <v>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/>
      <c r="S13" s="181" t="s">
        <v>117</v>
      </c>
      <c r="T13" s="182" t="s">
        <v>118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108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3" t="s">
        <v>101</v>
      </c>
      <c r="B14" s="164" t="s">
        <v>68</v>
      </c>
      <c r="C14" s="184" t="s">
        <v>69</v>
      </c>
      <c r="D14" s="165"/>
      <c r="E14" s="166"/>
      <c r="F14" s="167"/>
      <c r="G14" s="167">
        <f>SUMIF(AG15:AG15,"&lt;&gt;NOR",G15:G15)</f>
        <v>0</v>
      </c>
      <c r="H14" s="167"/>
      <c r="I14" s="167">
        <f>SUM(I15:I15)</f>
        <v>0</v>
      </c>
      <c r="J14" s="167"/>
      <c r="K14" s="167">
        <f>SUM(K15:K15)</f>
        <v>0</v>
      </c>
      <c r="L14" s="167"/>
      <c r="M14" s="167">
        <f>SUM(M15:M15)</f>
        <v>0</v>
      </c>
      <c r="N14" s="167"/>
      <c r="O14" s="167">
        <f>SUM(O15:O15)</f>
        <v>0.01</v>
      </c>
      <c r="P14" s="167"/>
      <c r="Q14" s="167">
        <f>SUM(Q15:Q15)</f>
        <v>0</v>
      </c>
      <c r="R14" s="167"/>
      <c r="S14" s="167"/>
      <c r="T14" s="168"/>
      <c r="U14" s="162"/>
      <c r="V14" s="162">
        <f>SUM(V15:V15)</f>
        <v>1.0900000000000001</v>
      </c>
      <c r="W14" s="162"/>
      <c r="AG14" t="s">
        <v>102</v>
      </c>
    </row>
    <row r="15" spans="1:60" ht="22.5" outlineLevel="1" x14ac:dyDescent="0.2">
      <c r="A15" s="176">
        <v>5</v>
      </c>
      <c r="B15" s="177" t="s">
        <v>122</v>
      </c>
      <c r="C15" s="185" t="s">
        <v>123</v>
      </c>
      <c r="D15" s="178" t="s">
        <v>105</v>
      </c>
      <c r="E15" s="179">
        <v>2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3.9899999999999996E-3</v>
      </c>
      <c r="O15" s="181">
        <f>ROUND(E15*N15,2)</f>
        <v>0.01</v>
      </c>
      <c r="P15" s="181">
        <v>0</v>
      </c>
      <c r="Q15" s="181">
        <f>ROUND(E15*P15,2)</f>
        <v>0</v>
      </c>
      <c r="R15" s="181" t="s">
        <v>106</v>
      </c>
      <c r="S15" s="181" t="s">
        <v>107</v>
      </c>
      <c r="T15" s="182" t="s">
        <v>107</v>
      </c>
      <c r="U15" s="161">
        <v>0.54290000000000005</v>
      </c>
      <c r="V15" s="161">
        <f>ROUND(E15*U15,2)</f>
        <v>1.0900000000000001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108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">
      <c r="A16" s="163" t="s">
        <v>101</v>
      </c>
      <c r="B16" s="164" t="s">
        <v>70</v>
      </c>
      <c r="C16" s="184" t="s">
        <v>71</v>
      </c>
      <c r="D16" s="165"/>
      <c r="E16" s="166"/>
      <c r="F16" s="167"/>
      <c r="G16" s="167">
        <f>SUMIF(AG17:AG32,"&lt;&gt;NOR",G17:G32)</f>
        <v>0</v>
      </c>
      <c r="H16" s="167"/>
      <c r="I16" s="167">
        <f>SUM(I17:I32)</f>
        <v>0</v>
      </c>
      <c r="J16" s="167"/>
      <c r="K16" s="167">
        <f>SUM(K17:K32)</f>
        <v>0</v>
      </c>
      <c r="L16" s="167"/>
      <c r="M16" s="167">
        <f>SUM(M17:M32)</f>
        <v>0</v>
      </c>
      <c r="N16" s="167"/>
      <c r="O16" s="167">
        <f>SUM(O17:O32)</f>
        <v>0.02</v>
      </c>
      <c r="P16" s="167"/>
      <c r="Q16" s="167">
        <f>SUM(Q17:Q32)</f>
        <v>0.26</v>
      </c>
      <c r="R16" s="167"/>
      <c r="S16" s="167"/>
      <c r="T16" s="168"/>
      <c r="U16" s="162"/>
      <c r="V16" s="162">
        <f>SUM(V17:V32)</f>
        <v>5.4499999999999993</v>
      </c>
      <c r="W16" s="162"/>
      <c r="AG16" t="s">
        <v>102</v>
      </c>
    </row>
    <row r="17" spans="1:60" outlineLevel="1" x14ac:dyDescent="0.2">
      <c r="A17" s="176">
        <v>6</v>
      </c>
      <c r="B17" s="177" t="s">
        <v>124</v>
      </c>
      <c r="C17" s="185" t="s">
        <v>125</v>
      </c>
      <c r="D17" s="178" t="s">
        <v>126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3.4200000000000001E-2</v>
      </c>
      <c r="Q17" s="181">
        <f>ROUND(E17*P17,2)</f>
        <v>0.03</v>
      </c>
      <c r="R17" s="181" t="s">
        <v>106</v>
      </c>
      <c r="S17" s="181" t="s">
        <v>107</v>
      </c>
      <c r="T17" s="182" t="s">
        <v>107</v>
      </c>
      <c r="U17" s="161">
        <v>0.46500000000000002</v>
      </c>
      <c r="V17" s="161">
        <f>ROUND(E17*U17,2)</f>
        <v>0.47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108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7</v>
      </c>
      <c r="B18" s="177" t="s">
        <v>127</v>
      </c>
      <c r="C18" s="185" t="s">
        <v>128</v>
      </c>
      <c r="D18" s="178" t="s">
        <v>126</v>
      </c>
      <c r="E18" s="179">
        <v>2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1.9460000000000002E-2</v>
      </c>
      <c r="Q18" s="181">
        <f>ROUND(E18*P18,2)</f>
        <v>0.04</v>
      </c>
      <c r="R18" s="181" t="s">
        <v>106</v>
      </c>
      <c r="S18" s="181" t="s">
        <v>107</v>
      </c>
      <c r="T18" s="182" t="s">
        <v>107</v>
      </c>
      <c r="U18" s="161">
        <v>0.38200000000000001</v>
      </c>
      <c r="V18" s="161">
        <f>ROUND(E18*U18,2)</f>
        <v>0.76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108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69">
        <v>8</v>
      </c>
      <c r="B19" s="170" t="s">
        <v>129</v>
      </c>
      <c r="C19" s="186" t="s">
        <v>130</v>
      </c>
      <c r="D19" s="171" t="s">
        <v>126</v>
      </c>
      <c r="E19" s="172">
        <v>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3.4700000000000002E-2</v>
      </c>
      <c r="Q19" s="174">
        <f>ROUND(E19*P19,2)</f>
        <v>0.03</v>
      </c>
      <c r="R19" s="174" t="s">
        <v>106</v>
      </c>
      <c r="S19" s="174" t="s">
        <v>107</v>
      </c>
      <c r="T19" s="175" t="s">
        <v>107</v>
      </c>
      <c r="U19" s="161">
        <v>0.56899999999999995</v>
      </c>
      <c r="V19" s="161">
        <f>ROUND(E19*U19,2)</f>
        <v>0.56999999999999995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108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38" t="s">
        <v>131</v>
      </c>
      <c r="D20" s="239"/>
      <c r="E20" s="239"/>
      <c r="F20" s="239"/>
      <c r="G20" s="239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113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6">
        <v>9</v>
      </c>
      <c r="B21" s="177" t="s">
        <v>132</v>
      </c>
      <c r="C21" s="185" t="s">
        <v>133</v>
      </c>
      <c r="D21" s="178" t="s">
        <v>126</v>
      </c>
      <c r="E21" s="179">
        <v>1</v>
      </c>
      <c r="F21" s="180"/>
      <c r="G21" s="181">
        <f t="shared" ref="G21:G31" si="0">ROUND(E21*F21,2)</f>
        <v>0</v>
      </c>
      <c r="H21" s="180"/>
      <c r="I21" s="181">
        <f t="shared" ref="I21:I31" si="1">ROUND(E21*H21,2)</f>
        <v>0</v>
      </c>
      <c r="J21" s="180"/>
      <c r="K21" s="181">
        <f t="shared" ref="K21:K31" si="2">ROUND(E21*J21,2)</f>
        <v>0</v>
      </c>
      <c r="L21" s="181">
        <v>21</v>
      </c>
      <c r="M21" s="181">
        <f t="shared" ref="M21:M31" si="3">G21*(1+L21/100)</f>
        <v>0</v>
      </c>
      <c r="N21" s="181">
        <v>0</v>
      </c>
      <c r="O21" s="181">
        <f t="shared" ref="O21:O31" si="4">ROUND(E21*N21,2)</f>
        <v>0</v>
      </c>
      <c r="P21" s="181">
        <v>0.155</v>
      </c>
      <c r="Q21" s="181">
        <f t="shared" ref="Q21:Q31" si="5">ROUND(E21*P21,2)</f>
        <v>0.16</v>
      </c>
      <c r="R21" s="181" t="s">
        <v>106</v>
      </c>
      <c r="S21" s="181" t="s">
        <v>107</v>
      </c>
      <c r="T21" s="182" t="s">
        <v>107</v>
      </c>
      <c r="U21" s="161">
        <v>0.83699999999999997</v>
      </c>
      <c r="V21" s="161">
        <f t="shared" ref="V21:V31" si="6">ROUND(E21*U21,2)</f>
        <v>0.84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108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6">
        <v>10</v>
      </c>
      <c r="B22" s="177" t="s">
        <v>134</v>
      </c>
      <c r="C22" s="185" t="s">
        <v>135</v>
      </c>
      <c r="D22" s="178" t="s">
        <v>126</v>
      </c>
      <c r="E22" s="179">
        <v>1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1.56E-3</v>
      </c>
      <c r="Q22" s="181">
        <f t="shared" si="5"/>
        <v>0</v>
      </c>
      <c r="R22" s="181" t="s">
        <v>106</v>
      </c>
      <c r="S22" s="181" t="s">
        <v>107</v>
      </c>
      <c r="T22" s="182" t="s">
        <v>107</v>
      </c>
      <c r="U22" s="161">
        <v>0.217</v>
      </c>
      <c r="V22" s="161">
        <f t="shared" si="6"/>
        <v>0.22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108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6">
        <v>11</v>
      </c>
      <c r="B23" s="177" t="s">
        <v>136</v>
      </c>
      <c r="C23" s="185" t="s">
        <v>137</v>
      </c>
      <c r="D23" s="178" t="s">
        <v>126</v>
      </c>
      <c r="E23" s="179">
        <v>2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0</v>
      </c>
      <c r="O23" s="181">
        <f t="shared" si="4"/>
        <v>0</v>
      </c>
      <c r="P23" s="181">
        <v>8.5999999999999998E-4</v>
      </c>
      <c r="Q23" s="181">
        <f t="shared" si="5"/>
        <v>0</v>
      </c>
      <c r="R23" s="181" t="s">
        <v>106</v>
      </c>
      <c r="S23" s="181" t="s">
        <v>107</v>
      </c>
      <c r="T23" s="182" t="s">
        <v>107</v>
      </c>
      <c r="U23" s="161">
        <v>0.222</v>
      </c>
      <c r="V23" s="161">
        <f t="shared" si="6"/>
        <v>0.44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108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6">
        <v>12</v>
      </c>
      <c r="B24" s="177" t="s">
        <v>138</v>
      </c>
      <c r="C24" s="185" t="s">
        <v>139</v>
      </c>
      <c r="D24" s="178" t="s">
        <v>111</v>
      </c>
      <c r="E24" s="179">
        <v>1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1">
        <v>1.2999999999999999E-4</v>
      </c>
      <c r="O24" s="181">
        <f t="shared" si="4"/>
        <v>0</v>
      </c>
      <c r="P24" s="181">
        <v>0</v>
      </c>
      <c r="Q24" s="181">
        <f t="shared" si="5"/>
        <v>0</v>
      </c>
      <c r="R24" s="181" t="s">
        <v>106</v>
      </c>
      <c r="S24" s="181" t="s">
        <v>107</v>
      </c>
      <c r="T24" s="182" t="s">
        <v>107</v>
      </c>
      <c r="U24" s="161">
        <v>0.25700000000000001</v>
      </c>
      <c r="V24" s="161">
        <f t="shared" si="6"/>
        <v>0.26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108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6">
        <v>13</v>
      </c>
      <c r="B25" s="177" t="s">
        <v>140</v>
      </c>
      <c r="C25" s="185" t="s">
        <v>141</v>
      </c>
      <c r="D25" s="178" t="s">
        <v>111</v>
      </c>
      <c r="E25" s="179">
        <v>1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1">
        <v>0</v>
      </c>
      <c r="O25" s="181">
        <f t="shared" si="4"/>
        <v>0</v>
      </c>
      <c r="P25" s="181">
        <v>8.4999999999999995E-4</v>
      </c>
      <c r="Q25" s="181">
        <f t="shared" si="5"/>
        <v>0</v>
      </c>
      <c r="R25" s="181" t="s">
        <v>106</v>
      </c>
      <c r="S25" s="181" t="s">
        <v>107</v>
      </c>
      <c r="T25" s="182" t="s">
        <v>107</v>
      </c>
      <c r="U25" s="161">
        <v>3.7999999999999999E-2</v>
      </c>
      <c r="V25" s="161">
        <f t="shared" si="6"/>
        <v>0.04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108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14</v>
      </c>
      <c r="B26" s="177" t="s">
        <v>142</v>
      </c>
      <c r="C26" s="185" t="s">
        <v>143</v>
      </c>
      <c r="D26" s="178" t="s">
        <v>126</v>
      </c>
      <c r="E26" s="179">
        <v>1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1">
        <v>2.5000000000000001E-4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117</v>
      </c>
      <c r="T26" s="182" t="s">
        <v>118</v>
      </c>
      <c r="U26" s="161">
        <v>0.25800000000000001</v>
      </c>
      <c r="V26" s="161">
        <f t="shared" si="6"/>
        <v>0.26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108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15</v>
      </c>
      <c r="B27" s="177" t="s">
        <v>144</v>
      </c>
      <c r="C27" s="185" t="s">
        <v>145</v>
      </c>
      <c r="D27" s="178" t="s">
        <v>126</v>
      </c>
      <c r="E27" s="179">
        <v>1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1">
        <v>1.0370000000000001E-2</v>
      </c>
      <c r="O27" s="181">
        <f t="shared" si="4"/>
        <v>0.01</v>
      </c>
      <c r="P27" s="181">
        <v>0</v>
      </c>
      <c r="Q27" s="181">
        <f t="shared" si="5"/>
        <v>0</v>
      </c>
      <c r="R27" s="181"/>
      <c r="S27" s="181" t="s">
        <v>117</v>
      </c>
      <c r="T27" s="182" t="s">
        <v>118</v>
      </c>
      <c r="U27" s="161">
        <v>0.50700000000000001</v>
      </c>
      <c r="V27" s="161">
        <f t="shared" si="6"/>
        <v>0.51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108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16</v>
      </c>
      <c r="B28" s="177" t="s">
        <v>146</v>
      </c>
      <c r="C28" s="185" t="s">
        <v>147</v>
      </c>
      <c r="D28" s="178" t="s">
        <v>126</v>
      </c>
      <c r="E28" s="179">
        <v>1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1">
        <v>1.0370000000000001E-2</v>
      </c>
      <c r="O28" s="181">
        <f t="shared" si="4"/>
        <v>0.01</v>
      </c>
      <c r="P28" s="181">
        <v>0</v>
      </c>
      <c r="Q28" s="181">
        <f t="shared" si="5"/>
        <v>0</v>
      </c>
      <c r="R28" s="181"/>
      <c r="S28" s="181" t="s">
        <v>117</v>
      </c>
      <c r="T28" s="182" t="s">
        <v>118</v>
      </c>
      <c r="U28" s="161">
        <v>0.50700000000000001</v>
      </c>
      <c r="V28" s="161">
        <f t="shared" si="6"/>
        <v>0.51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108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17</v>
      </c>
      <c r="B29" s="177" t="s">
        <v>148</v>
      </c>
      <c r="C29" s="185" t="s">
        <v>149</v>
      </c>
      <c r="D29" s="178" t="s">
        <v>111</v>
      </c>
      <c r="E29" s="179">
        <v>1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1">
        <v>2.2000000000000001E-4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117</v>
      </c>
      <c r="T29" s="182" t="s">
        <v>118</v>
      </c>
      <c r="U29" s="161">
        <v>0.246</v>
      </c>
      <c r="V29" s="161">
        <f t="shared" si="6"/>
        <v>0.25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108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18</v>
      </c>
      <c r="B30" s="177" t="s">
        <v>150</v>
      </c>
      <c r="C30" s="185" t="s">
        <v>151</v>
      </c>
      <c r="D30" s="178" t="s">
        <v>111</v>
      </c>
      <c r="E30" s="179">
        <v>1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81">
        <v>2.2000000000000001E-4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117</v>
      </c>
      <c r="T30" s="182" t="s">
        <v>118</v>
      </c>
      <c r="U30" s="161">
        <v>0.246</v>
      </c>
      <c r="V30" s="161">
        <f t="shared" si="6"/>
        <v>0.25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108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69">
        <v>19</v>
      </c>
      <c r="B31" s="170" t="s">
        <v>152</v>
      </c>
      <c r="C31" s="186" t="s">
        <v>153</v>
      </c>
      <c r="D31" s="171" t="s">
        <v>154</v>
      </c>
      <c r="E31" s="172">
        <v>2.1559999999999999E-2</v>
      </c>
      <c r="F31" s="173"/>
      <c r="G31" s="174">
        <f t="shared" si="0"/>
        <v>0</v>
      </c>
      <c r="H31" s="173"/>
      <c r="I31" s="174">
        <f t="shared" si="1"/>
        <v>0</v>
      </c>
      <c r="J31" s="173"/>
      <c r="K31" s="174">
        <f t="shared" si="2"/>
        <v>0</v>
      </c>
      <c r="L31" s="174">
        <v>21</v>
      </c>
      <c r="M31" s="174">
        <f t="shared" si="3"/>
        <v>0</v>
      </c>
      <c r="N31" s="174">
        <v>0</v>
      </c>
      <c r="O31" s="174">
        <f t="shared" si="4"/>
        <v>0</v>
      </c>
      <c r="P31" s="174">
        <v>0</v>
      </c>
      <c r="Q31" s="174">
        <f t="shared" si="5"/>
        <v>0</v>
      </c>
      <c r="R31" s="174" t="s">
        <v>106</v>
      </c>
      <c r="S31" s="174" t="s">
        <v>107</v>
      </c>
      <c r="T31" s="175" t="s">
        <v>107</v>
      </c>
      <c r="U31" s="161">
        <v>3.169</v>
      </c>
      <c r="V31" s="161">
        <f t="shared" si="6"/>
        <v>7.0000000000000007E-2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155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38" t="s">
        <v>156</v>
      </c>
      <c r="D32" s="239"/>
      <c r="E32" s="239"/>
      <c r="F32" s="239"/>
      <c r="G32" s="239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113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x14ac:dyDescent="0.2">
      <c r="A33" s="163" t="s">
        <v>101</v>
      </c>
      <c r="B33" s="164" t="s">
        <v>72</v>
      </c>
      <c r="C33" s="184" t="s">
        <v>73</v>
      </c>
      <c r="D33" s="165"/>
      <c r="E33" s="166"/>
      <c r="F33" s="167"/>
      <c r="G33" s="167">
        <f>SUMIF(AG34:AG36,"&lt;&gt;NOR",G34:G36)</f>
        <v>0</v>
      </c>
      <c r="H33" s="167"/>
      <c r="I33" s="167">
        <f>SUM(I34:I36)</f>
        <v>0</v>
      </c>
      <c r="J33" s="167"/>
      <c r="K33" s="167">
        <f>SUM(K34:K36)</f>
        <v>0</v>
      </c>
      <c r="L33" s="167"/>
      <c r="M33" s="167">
        <f>SUM(M34:M36)</f>
        <v>0</v>
      </c>
      <c r="N33" s="167"/>
      <c r="O33" s="167">
        <f>SUM(O34:O36)</f>
        <v>0</v>
      </c>
      <c r="P33" s="167"/>
      <c r="Q33" s="167">
        <f>SUM(Q34:Q36)</f>
        <v>0</v>
      </c>
      <c r="R33" s="167"/>
      <c r="S33" s="167"/>
      <c r="T33" s="168"/>
      <c r="U33" s="162"/>
      <c r="V33" s="162">
        <f>SUM(V34:V36)</f>
        <v>0</v>
      </c>
      <c r="W33" s="162"/>
      <c r="AG33" t="s">
        <v>102</v>
      </c>
    </row>
    <row r="34" spans="1:60" ht="22.5" outlineLevel="1" x14ac:dyDescent="0.2">
      <c r="A34" s="176">
        <v>20</v>
      </c>
      <c r="B34" s="177" t="s">
        <v>157</v>
      </c>
      <c r="C34" s="185" t="s">
        <v>158</v>
      </c>
      <c r="D34" s="178" t="s">
        <v>159</v>
      </c>
      <c r="E34" s="179">
        <v>15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1"/>
      <c r="S34" s="181" t="s">
        <v>117</v>
      </c>
      <c r="T34" s="182" t="s">
        <v>118</v>
      </c>
      <c r="U34" s="161">
        <v>0</v>
      </c>
      <c r="V34" s="161">
        <f>ROUND(E34*U34,2)</f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108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21</v>
      </c>
      <c r="B35" s="177" t="s">
        <v>160</v>
      </c>
      <c r="C35" s="185" t="s">
        <v>161</v>
      </c>
      <c r="D35" s="178" t="s">
        <v>159</v>
      </c>
      <c r="E35" s="179">
        <v>12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117</v>
      </c>
      <c r="T35" s="182" t="s">
        <v>118</v>
      </c>
      <c r="U35" s="161">
        <v>0</v>
      </c>
      <c r="V35" s="161">
        <f>ROUND(E35*U35,2)</f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108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76">
        <v>22</v>
      </c>
      <c r="B36" s="177" t="s">
        <v>162</v>
      </c>
      <c r="C36" s="185" t="s">
        <v>163</v>
      </c>
      <c r="D36" s="178" t="s">
        <v>126</v>
      </c>
      <c r="E36" s="179">
        <v>1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21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117</v>
      </c>
      <c r="T36" s="182" t="s">
        <v>118</v>
      </c>
      <c r="U36" s="161">
        <v>0</v>
      </c>
      <c r="V36" s="161">
        <f>ROUND(E36*U36,2)</f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108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63" t="s">
        <v>101</v>
      </c>
      <c r="B37" s="164" t="s">
        <v>74</v>
      </c>
      <c r="C37" s="184" t="s">
        <v>27</v>
      </c>
      <c r="D37" s="165"/>
      <c r="E37" s="166"/>
      <c r="F37" s="167"/>
      <c r="G37" s="167">
        <f>SUMIF(AG38:AG40,"&lt;&gt;NOR",G38:G40)</f>
        <v>0</v>
      </c>
      <c r="H37" s="167"/>
      <c r="I37" s="167">
        <f>SUM(I38:I40)</f>
        <v>0</v>
      </c>
      <c r="J37" s="167"/>
      <c r="K37" s="167">
        <f>SUM(K38:K40)</f>
        <v>0</v>
      </c>
      <c r="L37" s="167"/>
      <c r="M37" s="167">
        <f>SUM(M38:M40)</f>
        <v>0</v>
      </c>
      <c r="N37" s="167"/>
      <c r="O37" s="167">
        <f>SUM(O38:O40)</f>
        <v>0</v>
      </c>
      <c r="P37" s="167"/>
      <c r="Q37" s="167">
        <f>SUM(Q38:Q40)</f>
        <v>0</v>
      </c>
      <c r="R37" s="167"/>
      <c r="S37" s="167"/>
      <c r="T37" s="168"/>
      <c r="U37" s="162"/>
      <c r="V37" s="162">
        <f>SUM(V38:V40)</f>
        <v>0</v>
      </c>
      <c r="W37" s="162"/>
      <c r="AG37" t="s">
        <v>102</v>
      </c>
    </row>
    <row r="38" spans="1:60" outlineLevel="1" x14ac:dyDescent="0.2">
      <c r="A38" s="176">
        <v>23</v>
      </c>
      <c r="B38" s="177" t="s">
        <v>164</v>
      </c>
      <c r="C38" s="185" t="s">
        <v>165</v>
      </c>
      <c r="D38" s="178" t="s">
        <v>166</v>
      </c>
      <c r="E38" s="179">
        <v>1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/>
      <c r="S38" s="181" t="s">
        <v>107</v>
      </c>
      <c r="T38" s="182" t="s">
        <v>118</v>
      </c>
      <c r="U38" s="161">
        <v>0</v>
      </c>
      <c r="V38" s="161">
        <f>ROUND(E38*U38,2)</f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167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6">
        <v>24</v>
      </c>
      <c r="B39" s="177" t="s">
        <v>168</v>
      </c>
      <c r="C39" s="185" t="s">
        <v>169</v>
      </c>
      <c r="D39" s="178" t="s">
        <v>166</v>
      </c>
      <c r="E39" s="179">
        <v>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/>
      <c r="S39" s="181" t="s">
        <v>107</v>
      </c>
      <c r="T39" s="182" t="s">
        <v>118</v>
      </c>
      <c r="U39" s="161">
        <v>0</v>
      </c>
      <c r="V39" s="161">
        <f>ROUND(E39*U39,2)</f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170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6">
        <v>25</v>
      </c>
      <c r="B40" s="177" t="s">
        <v>171</v>
      </c>
      <c r="C40" s="185" t="s">
        <v>172</v>
      </c>
      <c r="D40" s="178" t="s">
        <v>166</v>
      </c>
      <c r="E40" s="179">
        <v>1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/>
      <c r="S40" s="181" t="s">
        <v>107</v>
      </c>
      <c r="T40" s="182" t="s">
        <v>118</v>
      </c>
      <c r="U40" s="161">
        <v>0</v>
      </c>
      <c r="V40" s="161">
        <f>ROUND(E40*U40,2)</f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167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">
      <c r="A41" s="163" t="s">
        <v>101</v>
      </c>
      <c r="B41" s="164" t="s">
        <v>75</v>
      </c>
      <c r="C41" s="184" t="s">
        <v>28</v>
      </c>
      <c r="D41" s="165"/>
      <c r="E41" s="166"/>
      <c r="F41" s="167"/>
      <c r="G41" s="167">
        <f>SUMIF(AG42:AG42,"&lt;&gt;NOR",G42:G42)</f>
        <v>0</v>
      </c>
      <c r="H41" s="167"/>
      <c r="I41" s="167">
        <f>SUM(I42:I42)</f>
        <v>0</v>
      </c>
      <c r="J41" s="167"/>
      <c r="K41" s="167">
        <f>SUM(K42:K42)</f>
        <v>0</v>
      </c>
      <c r="L41" s="167"/>
      <c r="M41" s="167">
        <f>SUM(M42:M42)</f>
        <v>0</v>
      </c>
      <c r="N41" s="167"/>
      <c r="O41" s="167">
        <f>SUM(O42:O42)</f>
        <v>0</v>
      </c>
      <c r="P41" s="167"/>
      <c r="Q41" s="167">
        <f>SUM(Q42:Q42)</f>
        <v>0</v>
      </c>
      <c r="R41" s="167"/>
      <c r="S41" s="167"/>
      <c r="T41" s="168"/>
      <c r="U41" s="162"/>
      <c r="V41" s="162">
        <f>SUM(V42:V42)</f>
        <v>0</v>
      </c>
      <c r="W41" s="162"/>
      <c r="AG41" t="s">
        <v>102</v>
      </c>
    </row>
    <row r="42" spans="1:60" outlineLevel="1" x14ac:dyDescent="0.2">
      <c r="A42" s="169">
        <v>26</v>
      </c>
      <c r="B42" s="170" t="s">
        <v>173</v>
      </c>
      <c r="C42" s="186" t="s">
        <v>174</v>
      </c>
      <c r="D42" s="171" t="s">
        <v>166</v>
      </c>
      <c r="E42" s="172">
        <v>1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4"/>
      <c r="S42" s="174" t="s">
        <v>107</v>
      </c>
      <c r="T42" s="175" t="s">
        <v>118</v>
      </c>
      <c r="U42" s="161">
        <v>0</v>
      </c>
      <c r="V42" s="161">
        <f>ROUND(E42*U42,2)</f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167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5"/>
      <c r="B43" s="6"/>
      <c r="C43" s="187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v>15</v>
      </c>
      <c r="AF43">
        <v>21</v>
      </c>
    </row>
    <row r="44" spans="1:60" x14ac:dyDescent="0.2">
      <c r="A44" s="155"/>
      <c r="B44" s="156" t="s">
        <v>29</v>
      </c>
      <c r="C44" s="188"/>
      <c r="D44" s="157"/>
      <c r="E44" s="158"/>
      <c r="F44" s="158"/>
      <c r="G44" s="183">
        <f>G8+G14+G16+G33+G37+G41</f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E44">
        <f>SUMIF(L7:L42,AE43,G7:G42)</f>
        <v>0</v>
      </c>
      <c r="AF44">
        <f>SUMIF(L7:L42,AF43,G7:G42)</f>
        <v>0</v>
      </c>
      <c r="AG44" t="s">
        <v>175</v>
      </c>
    </row>
    <row r="45" spans="1:60" x14ac:dyDescent="0.2">
      <c r="C45" s="189"/>
      <c r="D45" s="143"/>
      <c r="AG45" t="s">
        <v>176</v>
      </c>
    </row>
    <row r="46" spans="1:60" x14ac:dyDescent="0.2">
      <c r="D46" s="143"/>
    </row>
    <row r="47" spans="1:60" x14ac:dyDescent="0.2">
      <c r="D47" s="143"/>
    </row>
    <row r="48" spans="1:60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mergeCells count="7">
    <mergeCell ref="C32:G32"/>
    <mergeCell ref="A1:G1"/>
    <mergeCell ref="C2:G2"/>
    <mergeCell ref="C3:G3"/>
    <mergeCell ref="C4:G4"/>
    <mergeCell ref="C11:G11"/>
    <mergeCell ref="C20:G20"/>
  </mergeCells>
  <pageMargins left="0.59055118110236204" right="0.196850393700787" top="0.78740157499999996" bottom="0.78740157499999996" header="0.3" footer="0.3"/>
  <pageSetup paperSize="9" orientation="landscape" horizontalDpi="4294967292" verticalDpi="4294967292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SO-01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2 Pol'!Názvy_tisku</vt:lpstr>
      <vt:lpstr>oadresa</vt:lpstr>
      <vt:lpstr>Stavba!Objednatel</vt:lpstr>
      <vt:lpstr>Stavba!Objekt</vt:lpstr>
      <vt:lpstr>'SO-01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Tatik</dc:creator>
  <cp:lastModifiedBy>Martin Galuška</cp:lastModifiedBy>
  <cp:lastPrinted>2017-10-09T10:06:46Z</cp:lastPrinted>
  <dcterms:created xsi:type="dcterms:W3CDTF">2009-04-08T07:15:50Z</dcterms:created>
  <dcterms:modified xsi:type="dcterms:W3CDTF">2017-10-09T10:08:36Z</dcterms:modified>
</cp:coreProperties>
</file>