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áce FERMBIO\Práce FERMBIO\FUŠKY\HAVLÍČEK\2017\SVČ HERNA KRNOV\PODKLADY\ROZPOČTY SVČ KRNOV\"/>
    </mc:Choice>
  </mc:AlternateContent>
  <bookViews>
    <workbookView xWindow="0" yWindow="0" windowWidth="11970" windowHeight="7590" firstSheet="1" activeTab="3"/>
  </bookViews>
  <sheets>
    <sheet name="Pokyny pro vyplnění" sheetId="11" r:id="rId1"/>
    <sheet name="Stavba" sheetId="1" r:id="rId2"/>
    <sheet name="VzorPolozky" sheetId="10" state="hidden" r:id="rId3"/>
    <sheet name="SO-01 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3 Pol'!$A$1:$W$34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I50" i="1"/>
  <c r="I49" i="1"/>
  <c r="G41" i="1"/>
  <c r="F41" i="1"/>
  <c r="G40" i="1"/>
  <c r="F40" i="1"/>
  <c r="G39" i="1"/>
  <c r="F39" i="1"/>
  <c r="G3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4" i="12"/>
  <c r="G23" i="12" s="1"/>
  <c r="I24" i="12"/>
  <c r="I23" i="12" s="1"/>
  <c r="K24" i="12"/>
  <c r="K23" i="12" s="1"/>
  <c r="O24" i="12"/>
  <c r="O23" i="12" s="1"/>
  <c r="Q24" i="12"/>
  <c r="Q23" i="12" s="1"/>
  <c r="V24" i="12"/>
  <c r="V23" i="12" s="1"/>
  <c r="G25" i="12"/>
  <c r="M25" i="12" s="1"/>
  <c r="I25" i="12"/>
  <c r="K25" i="12"/>
  <c r="O25" i="12"/>
  <c r="Q25" i="12"/>
  <c r="V25" i="12"/>
  <c r="G27" i="12"/>
  <c r="G26" i="12" s="1"/>
  <c r="I27" i="12"/>
  <c r="I26" i="12" s="1"/>
  <c r="K27" i="12"/>
  <c r="O27" i="12"/>
  <c r="O26" i="12" s="1"/>
  <c r="Q27" i="12"/>
  <c r="Q26" i="12" s="1"/>
  <c r="V27" i="12"/>
  <c r="G28" i="12"/>
  <c r="M28" i="12" s="1"/>
  <c r="I28" i="12"/>
  <c r="K28" i="12"/>
  <c r="O28" i="12"/>
  <c r="Q28" i="12"/>
  <c r="V28" i="12"/>
  <c r="G29" i="12"/>
  <c r="I29" i="12"/>
  <c r="K29" i="12"/>
  <c r="K26" i="12" s="1"/>
  <c r="M29" i="12"/>
  <c r="O29" i="12"/>
  <c r="Q29" i="12"/>
  <c r="V29" i="12"/>
  <c r="V26" i="12" s="1"/>
  <c r="K30" i="12"/>
  <c r="O30" i="12"/>
  <c r="V30" i="12"/>
  <c r="G31" i="12"/>
  <c r="G30" i="12" s="1"/>
  <c r="I31" i="12"/>
  <c r="I30" i="12" s="1"/>
  <c r="K31" i="12"/>
  <c r="O31" i="12"/>
  <c r="Q31" i="12"/>
  <c r="Q30" i="12" s="1"/>
  <c r="V31" i="12"/>
  <c r="AE33" i="12"/>
  <c r="AF33" i="12"/>
  <c r="I20" i="1"/>
  <c r="I19" i="1"/>
  <c r="I18" i="1"/>
  <c r="I17" i="1"/>
  <c r="I16" i="1"/>
  <c r="I53" i="1"/>
  <c r="J52" i="1" s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50" i="1" l="1"/>
  <c r="J49" i="1"/>
  <c r="J51" i="1"/>
  <c r="A23" i="1"/>
  <c r="A24" i="1" s="1"/>
  <c r="G24" i="1" s="1"/>
  <c r="A27" i="1" s="1"/>
  <c r="A29" i="1" s="1"/>
  <c r="G29" i="1" s="1"/>
  <c r="G27" i="1" s="1"/>
  <c r="G28" i="1"/>
  <c r="M31" i="12"/>
  <c r="M30" i="12" s="1"/>
  <c r="M27" i="12"/>
  <c r="M26" i="12" s="1"/>
  <c r="M24" i="12"/>
  <c r="M23" i="12" s="1"/>
  <c r="M12" i="12"/>
  <c r="M8" i="12" s="1"/>
  <c r="I39" i="1"/>
  <c r="I42" i="1" s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53" i="1" l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<sst xmlns="http://schemas.openxmlformats.org/spreadsheetml/2006/main" count="276" uniqueCount="155">
  <si>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</si>
  <si>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</si>
  <si>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</si>
  <si>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</si>
  <si>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</si>
  <si>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</si>
  <si>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</si>
  <si>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</si>
  <si>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</si>
  <si>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</si>
  <si>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</si>
  <si>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</si>
  <si>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</si>
  <si>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</si>
  <si>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</si>
  <si>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</si>
  <si>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</si>
  <si>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</si>
  <si>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</si>
  <si>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</si>
  <si>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</si>
  <si>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</si>
  <si>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</si>
  <si>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</si>
  <si>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</si>
  <si>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</si>
  <si>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</si>
  <si>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</si>
  <si>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</si>
  <si>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</si>
  <si>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</si>
  <si>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</si>
  <si>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</si>
  <si>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</si>
  <si>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</si>
  <si>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</si>
  <si>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</si>
  <si>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</si>
  <si>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</si>
  <si>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</si>
  <si>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</si>
  <si>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</si>
  <si>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</si>
  <si>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</si>
  <si>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Vzduchotechnika</t>
  </si>
  <si>
    <t>SO-01</t>
  </si>
  <si>
    <t>D.1.4  Technika prostředí staveb</t>
  </si>
  <si>
    <t>Objekt:</t>
  </si>
  <si>
    <t>Rozpočet:</t>
  </si>
  <si>
    <t>SVČ Krnov-Volnočasové aktivity a herna</t>
  </si>
  <si>
    <t>Město Krnov</t>
  </si>
  <si>
    <t>Hlavní náměstí 96/1</t>
  </si>
  <si>
    <t>Krnov-Pod Bezručovým vrchem</t>
  </si>
  <si>
    <t>79401</t>
  </si>
  <si>
    <t>00296139</t>
  </si>
  <si>
    <t>CZ00296139</t>
  </si>
  <si>
    <t>MAXXI - THERM s.r.o.</t>
  </si>
  <si>
    <t>Poděbradova 2738/16</t>
  </si>
  <si>
    <t>Ostrava-Moravská Ostrava</t>
  </si>
  <si>
    <t>70200</t>
  </si>
  <si>
    <t>27777685</t>
  </si>
  <si>
    <t>Stavba</t>
  </si>
  <si>
    <t>Celkem za stavbu</t>
  </si>
  <si>
    <t>CZK</t>
  </si>
  <si>
    <t>Rekapitulace dílů</t>
  </si>
  <si>
    <t>Typ dílu</t>
  </si>
  <si>
    <t>728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</si>
  <si>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</si>
  <si>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</si>
  <si>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</si>
  <si>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</si>
  <si>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</si>
  <si>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</si>
  <si>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</si>
  <si>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</si>
  <si>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</si>
  <si>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</si>
  <si>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</si>
  <si>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</si>
  <si>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</si>
  <si>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</si>
  <si>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</si>
  <si>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</si>
  <si>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</si>
  <si>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</si>
  <si>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</si>
  <si>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</si>
  <si>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</si>
  <si>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</si>
  <si>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</si>
  <si>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</si>
  <si>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</si>
  <si>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</si>
  <si>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</si>
  <si>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</si>
  <si>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</si>
  <si>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</si>
  <si>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</si>
  <si>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728165251VT00</t>
  </si>
  <si>
    <t>Potrubí spiro-pozink  pr. 160</t>
  </si>
  <si>
    <t xml:space="preserve">m     </t>
  </si>
  <si>
    <t>Vlastní</t>
  </si>
  <si>
    <t>Indiv</t>
  </si>
  <si>
    <t>POL1_</t>
  </si>
  <si>
    <t>728311121V</t>
  </si>
  <si>
    <t>Elektrický ohřívač vzduchu 2 kW, do kruhového potrubí, s vestavěnou regulací výkonu, D+M</t>
  </si>
  <si>
    <t>kus</t>
  </si>
  <si>
    <t>728314121V</t>
  </si>
  <si>
    <t>Protidešťová mřížka-žaluzie pr.160mm</t>
  </si>
  <si>
    <t>728314125V</t>
  </si>
  <si>
    <t>PVC  mřížka s přírubou a pevnou žaluzií 250x250/ pr.160mm, alt.přív.talíř</t>
  </si>
  <si>
    <t>728318125V</t>
  </si>
  <si>
    <t>Čidlo měřící koncentraci oxidu uhličitého (CO2)</t>
  </si>
  <si>
    <t>728611112V</t>
  </si>
  <si>
    <t>Odtahový axiální ventilátor do stěny  V2, Q=300m3/h, napojení na stáv.potrubí, ovládání řeší M+R, D+M</t>
  </si>
  <si>
    <t>728611113V</t>
  </si>
  <si>
    <t>Přívodní radiální ventilátor do kruhového potrubí V1, Q=300m3/h, ovládání řeší M+R, D+M</t>
  </si>
  <si>
    <t>728728447V</t>
  </si>
  <si>
    <t>Demontáž a likvidace stávajících nevyužitých ventilátorů</t>
  </si>
  <si>
    <t>soubor</t>
  </si>
  <si>
    <t>728728451V</t>
  </si>
  <si>
    <t>Čištění a desinfekce stávajícího VZT potrubí v soc.zařízení</t>
  </si>
  <si>
    <t>799728441V</t>
  </si>
  <si>
    <t>Zaregulování množství vzduchu , seřízení a uvedení do provozu</t>
  </si>
  <si>
    <t xml:space="preserve">ks    </t>
  </si>
  <si>
    <t>799728446V</t>
  </si>
  <si>
    <t>Úprava stávajících prostupů pro nové ventilátory - koordinace se stavbou</t>
  </si>
  <si>
    <t>799728449V</t>
  </si>
  <si>
    <t>Obložení potrubí u ventilátoru V1 SDK zákrytem - dodávka stavby</t>
  </si>
  <si>
    <t>799728661V</t>
  </si>
  <si>
    <t>Pomocný montážní materiál, těsnící , šrouby,matice, závěsy</t>
  </si>
  <si>
    <t>904      R01</t>
  </si>
  <si>
    <t>h</t>
  </si>
  <si>
    <t>Prav.M</t>
  </si>
  <si>
    <t>RTS 17/ II</t>
  </si>
  <si>
    <t>POL10_</t>
  </si>
  <si>
    <t>799725470V</t>
  </si>
  <si>
    <t>Odvoz demontovaného materiálu na skládku včetně poplatku za skládku</t>
  </si>
  <si>
    <t>799725485V</t>
  </si>
  <si>
    <t>Stavební výpomoc, průrazy , zapravení</t>
  </si>
  <si>
    <t xml:space="preserve">hod   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</si>
  <si>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</si>
  <si>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</si>
  <si>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</si>
  <si>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</si>
  <si>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</si>
  <si>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</si>
  <si>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</si>
  <si>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005124010R</t>
  </si>
  <si>
    <t>Koordinační činnost</t>
  </si>
  <si>
    <t>005261030R</t>
  </si>
  <si>
    <t xml:space="preserve">Finanční rezerva </t>
  </si>
  <si>
    <t>SUM</t>
  </si>
  <si>
    <t>END</t>
  </si>
  <si>
    <t>Hzs-zkoušky v rámci montaž.praci, komplexní vyzkoušení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</si>
</sst>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ahZeQAq6QGcbIbMlOm7yhy6JMFwP0tgqEjoUa/19+ZQALO1NA8naEAFxa/oGecT8zd0OzsfQ9mYWfmtD0T+XZA==" saltValue="QwRs+E687o2jG8h428xhU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189" t="s">
        <v>41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3"/>
      <c r="B2" s="78" t="s">
        <v>22</v>
      </c>
      <c r="C2" s="79"/>
      <c r="D2" s="80"/>
      <c r="E2" s="198" t="s">
        <v>49</v>
      </c>
      <c r="F2" s="199"/>
      <c r="G2" s="199"/>
      <c r="H2" s="199"/>
      <c r="I2" s="199"/>
      <c r="J2" s="200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 x14ac:dyDescent="0.2">
      <c r="A4" s="75">
        <v>532</v>
      </c>
      <c r="B4" s="83" t="s">
        <v>48</v>
      </c>
      <c r="C4" s="84"/>
      <c r="D4" s="85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3"/>
      <c r="B5" s="43" t="s">
        <v>42</v>
      </c>
      <c r="C5" s="4"/>
      <c r="D5" s="86" t="s">
        <v>50</v>
      </c>
      <c r="E5" s="25"/>
      <c r="F5" s="25"/>
      <c r="G5" s="25"/>
      <c r="H5" s="26" t="s">
        <v>40</v>
      </c>
      <c r="I5" s="86" t="s">
        <v>54</v>
      </c>
      <c r="J5" s="10"/>
    </row>
    <row r="6" spans="1:15" ht="15.75" customHeight="1" x14ac:dyDescent="0.2">
      <c r="A6" s="3"/>
      <c r="B6" s="38"/>
      <c r="C6" s="25"/>
      <c r="D6" s="86" t="s">
        <v>51</v>
      </c>
      <c r="E6" s="25"/>
      <c r="F6" s="25"/>
      <c r="G6" s="25"/>
      <c r="H6" s="26" t="s">
        <v>34</v>
      </c>
      <c r="I6" s="86" t="s">
        <v>55</v>
      </c>
      <c r="J6" s="10"/>
    </row>
    <row r="7" spans="1:15" ht="15.75" customHeight="1" x14ac:dyDescent="0.2">
      <c r="A7" s="3"/>
      <c r="B7" s="39"/>
      <c r="C7" s="87" t="s">
        <v>53</v>
      </c>
      <c r="D7" s="76" t="s">
        <v>52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56</v>
      </c>
      <c r="E8" s="4"/>
      <c r="F8" s="4"/>
      <c r="G8" s="42"/>
      <c r="H8" s="26" t="s">
        <v>40</v>
      </c>
      <c r="I8" s="86" t="s">
        <v>60</v>
      </c>
      <c r="J8" s="10"/>
    </row>
    <row r="9" spans="1:15" ht="15.75" hidden="1" customHeight="1" x14ac:dyDescent="0.2">
      <c r="A9" s="3"/>
      <c r="B9" s="3"/>
      <c r="C9" s="4"/>
      <c r="D9" s="77" t="s">
        <v>57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7" t="s">
        <v>59</v>
      </c>
      <c r="D10" s="88" t="s">
        <v>58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05"/>
      <c r="E11" s="205"/>
      <c r="F11" s="205"/>
      <c r="G11" s="205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10"/>
      <c r="E12" s="210"/>
      <c r="F12" s="210"/>
      <c r="G12" s="210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11"/>
      <c r="E13" s="211"/>
      <c r="F13" s="211"/>
      <c r="G13" s="211"/>
      <c r="H13" s="27"/>
      <c r="I13" s="32"/>
      <c r="J13" s="47"/>
    </row>
    <row r="14" spans="1:15" ht="15.75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04"/>
      <c r="F15" s="204"/>
      <c r="G15" s="206"/>
      <c r="H15" s="206"/>
      <c r="I15" s="206" t="s">
        <v>29</v>
      </c>
      <c r="J15" s="207"/>
    </row>
    <row r="16" spans="1:15" ht="23.25" customHeight="1" x14ac:dyDescent="0.2">
      <c r="A16" s="142" t="s">
        <v>24</v>
      </c>
      <c r="B16" s="53" t="s">
        <v>24</v>
      </c>
      <c r="C16" s="54"/>
      <c r="D16" s="55"/>
      <c r="E16" s="195"/>
      <c r="F16" s="196"/>
      <c r="G16" s="195"/>
      <c r="H16" s="196"/>
      <c r="I16" s="195">
        <f>SUMIF(F49:F52,A16,I49:I52)+SUMIF(F49:F52,"PSU",I49:I52)</f>
        <v>0</v>
      </c>
      <c r="J16" s="197"/>
    </row>
    <row r="17" spans="1:10" ht="23.25" customHeight="1" x14ac:dyDescent="0.2">
      <c r="A17" s="142" t="s">
        <v>25</v>
      </c>
      <c r="B17" s="53" t="s">
        <v>25</v>
      </c>
      <c r="C17" s="54"/>
      <c r="D17" s="55"/>
      <c r="E17" s="195"/>
      <c r="F17" s="196"/>
      <c r="G17" s="195"/>
      <c r="H17" s="196"/>
      <c r="I17" s="195">
        <f>SUMIF(F49:F52,A17,I49:I52)</f>
        <v>0</v>
      </c>
      <c r="J17" s="197"/>
    </row>
    <row r="18" spans="1:10" ht="23.25" customHeight="1" x14ac:dyDescent="0.2">
      <c r="A18" s="142" t="s">
        <v>26</v>
      </c>
      <c r="B18" s="53" t="s">
        <v>26</v>
      </c>
      <c r="C18" s="54"/>
      <c r="D18" s="55"/>
      <c r="E18" s="195"/>
      <c r="F18" s="196"/>
      <c r="G18" s="195"/>
      <c r="H18" s="196"/>
      <c r="I18" s="195">
        <f>SUMIF(F49:F52,A18,I49:I52)</f>
        <v>0</v>
      </c>
      <c r="J18" s="197"/>
    </row>
    <row r="19" spans="1:10" ht="23.25" customHeight="1" x14ac:dyDescent="0.2">
      <c r="A19" s="142" t="s">
        <v>69</v>
      </c>
      <c r="B19" s="53" t="s">
        <v>27</v>
      </c>
      <c r="C19" s="54"/>
      <c r="D19" s="55"/>
      <c r="E19" s="195"/>
      <c r="F19" s="196"/>
      <c r="G19" s="195"/>
      <c r="H19" s="196"/>
      <c r="I19" s="195">
        <f>SUMIF(F49:F52,A19,I49:I52)</f>
        <v>0</v>
      </c>
      <c r="J19" s="197"/>
    </row>
    <row r="20" spans="1:10" ht="23.25" customHeight="1" x14ac:dyDescent="0.2">
      <c r="A20" s="142" t="s">
        <v>70</v>
      </c>
      <c r="B20" s="53" t="s">
        <v>28</v>
      </c>
      <c r="C20" s="54"/>
      <c r="D20" s="55"/>
      <c r="E20" s="195"/>
      <c r="F20" s="196"/>
      <c r="G20" s="195"/>
      <c r="H20" s="196"/>
      <c r="I20" s="195">
        <f>SUMIF(F49:F52,A20,I49:I52)</f>
        <v>0</v>
      </c>
      <c r="J20" s="197"/>
    </row>
    <row r="21" spans="1:10" ht="23.25" customHeight="1" x14ac:dyDescent="0.2">
      <c r="A21" s="3"/>
      <c r="B21" s="70" t="s">
        <v>29</v>
      </c>
      <c r="C21" s="71"/>
      <c r="D21" s="72"/>
      <c r="E21" s="208"/>
      <c r="F21" s="209"/>
      <c r="G21" s="208"/>
      <c r="H21" s="209"/>
      <c r="I21" s="208">
        <f>SUM(I16:J20)</f>
        <v>0</v>
      </c>
      <c r="J21" s="220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18">
        <f>ZakladDPHSniVypocet</f>
        <v>0</v>
      </c>
      <c r="H23" s="219"/>
      <c r="I23" s="219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16">
        <f>IF(A24&gt;50, ROUNDUP(A23, 0), ROUNDDOWN(A23, 0))</f>
        <v>0</v>
      </c>
      <c r="H24" s="217"/>
      <c r="I24" s="217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18">
        <f>ZakladDPHZaklVypocet</f>
        <v>0</v>
      </c>
      <c r="H25" s="219"/>
      <c r="I25" s="219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192">
        <f>IF(A26&gt;50, ROUNDUP(A25, 0), ROUNDDOWN(A25, 0))</f>
        <v>0</v>
      </c>
      <c r="H26" s="193"/>
      <c r="I26" s="193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194">
        <f>CenaCelkem-(ZakladDPHSni+DPHSni+ZakladDPHZakl+DPHZakl)</f>
        <v>0</v>
      </c>
      <c r="H27" s="194"/>
      <c r="I27" s="194"/>
      <c r="J27" s="59" t="str">
        <f t="shared" si="0"/>
        <v>CZK</v>
      </c>
    </row>
    <row r="28" spans="1:10" ht="27.75" hidden="1" customHeight="1" thickBot="1" x14ac:dyDescent="0.25">
      <c r="A28" s="3"/>
      <c r="B28" s="119" t="s">
        <v>23</v>
      </c>
      <c r="C28" s="120"/>
      <c r="D28" s="120"/>
      <c r="E28" s="121"/>
      <c r="F28" s="122"/>
      <c r="G28" s="222">
        <f>ZakladDPHSniVypocet+ZakladDPHZaklVypocet</f>
        <v>0</v>
      </c>
      <c r="H28" s="222"/>
      <c r="I28" s="222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35</v>
      </c>
      <c r="C29" s="124"/>
      <c r="D29" s="124"/>
      <c r="E29" s="124"/>
      <c r="F29" s="124"/>
      <c r="G29" s="221">
        <f>IF(A29&gt;50, ROUNDUP(A27, 0), ROUNDDOWN(A27, 0))</f>
        <v>0</v>
      </c>
      <c r="H29" s="221"/>
      <c r="I29" s="221"/>
      <c r="J29" s="125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43017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15" t="s">
        <v>2</v>
      </c>
      <c r="E35" s="215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61</v>
      </c>
      <c r="C39" s="225"/>
      <c r="D39" s="226"/>
      <c r="E39" s="226"/>
      <c r="F39" s="106">
        <f>'SO-01 3 Pol'!AE33</f>
        <v>0</v>
      </c>
      <c r="G39" s="107">
        <f>'SO-01 3 Pol'!AF33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227" t="s">
        <v>46</v>
      </c>
      <c r="D40" s="228"/>
      <c r="E40" s="228"/>
      <c r="F40" s="111">
        <f>'SO-01 3 Pol'!AE33</f>
        <v>0</v>
      </c>
      <c r="G40" s="112">
        <f>'SO-01 3 Pol'!AF33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43</v>
      </c>
      <c r="C41" s="225" t="s">
        <v>44</v>
      </c>
      <c r="D41" s="226"/>
      <c r="E41" s="226"/>
      <c r="F41" s="115">
        <f>'SO-01 3 Pol'!AE33</f>
        <v>0</v>
      </c>
      <c r="G41" s="108">
        <f>'SO-01 3 Pol'!AF33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229" t="s">
        <v>62</v>
      </c>
      <c r="C42" s="230"/>
      <c r="D42" s="230"/>
      <c r="E42" s="231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64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65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66</v>
      </c>
      <c r="C49" s="223" t="s">
        <v>44</v>
      </c>
      <c r="D49" s="224"/>
      <c r="E49" s="224"/>
      <c r="F49" s="138" t="s">
        <v>25</v>
      </c>
      <c r="G49" s="139"/>
      <c r="H49" s="139"/>
      <c r="I49" s="139">
        <f>'SO-01 3 Pol'!G8</f>
        <v>0</v>
      </c>
      <c r="J49" s="136" t="str">
        <f>IF(I53=0,"",I49/I53*100)</f>
        <v/>
      </c>
    </row>
    <row r="50" spans="1:10" ht="25.5" customHeight="1" x14ac:dyDescent="0.2">
      <c r="A50" s="128"/>
      <c r="B50" s="133" t="s">
        <v>67</v>
      </c>
      <c r="C50" s="223" t="s">
        <v>68</v>
      </c>
      <c r="D50" s="224"/>
      <c r="E50" s="224"/>
      <c r="F50" s="138" t="s">
        <v>25</v>
      </c>
      <c r="G50" s="139"/>
      <c r="H50" s="139"/>
      <c r="I50" s="139">
        <f>'SO-01 3 Pol'!G23</f>
        <v>0</v>
      </c>
      <c r="J50" s="136" t="str">
        <f>IF(I53=0,"",I50/I53*100)</f>
        <v/>
      </c>
    </row>
    <row r="51" spans="1:10" ht="25.5" customHeight="1" x14ac:dyDescent="0.2">
      <c r="A51" s="128"/>
      <c r="B51" s="133" t="s">
        <v>69</v>
      </c>
      <c r="C51" s="223" t="s">
        <v>27</v>
      </c>
      <c r="D51" s="224"/>
      <c r="E51" s="224"/>
      <c r="F51" s="138" t="s">
        <v>69</v>
      </c>
      <c r="G51" s="139"/>
      <c r="H51" s="139"/>
      <c r="I51" s="139">
        <f>'SO-01 3 Pol'!G26</f>
        <v>0</v>
      </c>
      <c r="J51" s="136" t="str">
        <f>IF(I53=0,"",I51/I53*100)</f>
        <v/>
      </c>
    </row>
    <row r="52" spans="1:10" ht="25.5" customHeight="1" x14ac:dyDescent="0.2">
      <c r="A52" s="128"/>
      <c r="B52" s="133" t="s">
        <v>70</v>
      </c>
      <c r="C52" s="223" t="s">
        <v>28</v>
      </c>
      <c r="D52" s="224"/>
      <c r="E52" s="224"/>
      <c r="F52" s="138" t="s">
        <v>70</v>
      </c>
      <c r="G52" s="139"/>
      <c r="H52" s="139"/>
      <c r="I52" s="139">
        <f>'SO-01 3 Pol'!G30</f>
        <v>0</v>
      </c>
      <c r="J52" s="136" t="str">
        <f>IF(I53=0,"",I52/I53*100)</f>
        <v/>
      </c>
    </row>
    <row r="53" spans="1:10" ht="25.5" customHeight="1" x14ac:dyDescent="0.2">
      <c r="A53" s="129"/>
      <c r="B53" s="134" t="s">
        <v>1</v>
      </c>
      <c r="C53" s="134"/>
      <c r="D53" s="135"/>
      <c r="E53" s="135"/>
      <c r="F53" s="140"/>
      <c r="G53" s="141"/>
      <c r="H53" s="141"/>
      <c r="I53" s="141">
        <f>SUM(I49:I52)</f>
        <v>0</v>
      </c>
      <c r="J53" s="137">
        <f>SUM(J49:J52)</f>
        <v>0</v>
      </c>
    </row>
    <row r="54" spans="1:10" x14ac:dyDescent="0.2">
      <c r="F54" s="93"/>
      <c r="G54" s="92"/>
      <c r="H54" s="93"/>
      <c r="I54" s="92"/>
      <c r="J54" s="94"/>
    </row>
    <row r="55" spans="1:10" x14ac:dyDescent="0.2">
      <c r="F55" s="93"/>
      <c r="G55" s="92"/>
      <c r="H55" s="93"/>
      <c r="I55" s="92"/>
      <c r="J55" s="94"/>
    </row>
    <row r="56" spans="1:10" x14ac:dyDescent="0.2">
      <c r="F56" s="93"/>
      <c r="G56" s="92"/>
      <c r="H56" s="93"/>
      <c r="I56" s="92"/>
      <c r="J56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C50:E50"/>
    <mergeCell ref="C51:E51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74" t="s">
        <v>7</v>
      </c>
      <c r="B2" s="73"/>
      <c r="C2" s="234"/>
      <c r="D2" s="234"/>
      <c r="E2" s="234"/>
      <c r="F2" s="234"/>
      <c r="G2" s="235"/>
    </row>
    <row r="3" spans="1:7" ht="24.95" customHeight="1" x14ac:dyDescent="0.2">
      <c r="A3" s="74" t="s">
        <v>8</v>
      </c>
      <c r="B3" s="73"/>
      <c r="C3" s="234"/>
      <c r="D3" s="234"/>
      <c r="E3" s="234"/>
      <c r="F3" s="234"/>
      <c r="G3" s="235"/>
    </row>
    <row r="4" spans="1:7" ht="24.95" customHeight="1" x14ac:dyDescent="0.2">
      <c r="A4" s="74" t="s">
        <v>9</v>
      </c>
      <c r="B4" s="73"/>
      <c r="C4" s="234"/>
      <c r="D4" s="234"/>
      <c r="E4" s="234"/>
      <c r="F4" s="234"/>
      <c r="G4" s="235"/>
    </row>
    <row r="5" spans="1:7" x14ac:dyDescent="0.2">
      <c r="B5" s="6"/>
      <c r="C5" s="7"/>
      <c r="D5" s="8"/>
    </row>
  </sheetData>
  <sheetProtection algorithmName="SHA-512" hashValue="iYDHeR6BDbnms6IDvVOn3RQLd1efpDnEKGCjtCeX6zi/RD6DJMpedfk5Y02iRFji2o8LvEZUS06z3tZqdpq3Ig==" saltValue="pygW30fRWJFivTxJg3iiE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0" activePane="bottomLeft" state="frozen"/>
      <selection pane="bottomLeft" activeCell="C12" sqref="C12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51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6" t="s">
        <v>71</v>
      </c>
      <c r="B1" s="236"/>
      <c r="C1" s="236"/>
      <c r="D1" s="236"/>
      <c r="E1" s="236"/>
      <c r="F1" s="236"/>
      <c r="G1" s="236"/>
      <c r="AG1" t="s">
        <v>72</v>
      </c>
    </row>
    <row r="2" spans="1:60" ht="24.95" customHeight="1" x14ac:dyDescent="0.2">
      <c r="A2" s="144" t="s">
        <v>7</v>
      </c>
      <c r="B2" s="73"/>
      <c r="C2" s="237" t="s">
        <v>49</v>
      </c>
      <c r="D2" s="238"/>
      <c r="E2" s="238"/>
      <c r="F2" s="238"/>
      <c r="G2" s="239"/>
      <c r="AG2" t="s">
        <v>73</v>
      </c>
    </row>
    <row r="3" spans="1:60" ht="24.95" customHeight="1" x14ac:dyDescent="0.2">
      <c r="A3" s="144" t="s">
        <v>8</v>
      </c>
      <c r="B3" s="73" t="s">
        <v>45</v>
      </c>
      <c r="C3" s="237" t="s">
        <v>46</v>
      </c>
      <c r="D3" s="238"/>
      <c r="E3" s="238"/>
      <c r="F3" s="238"/>
      <c r="G3" s="239"/>
      <c r="AC3" s="91" t="s">
        <v>73</v>
      </c>
      <c r="AG3" t="s">
        <v>74</v>
      </c>
    </row>
    <row r="4" spans="1:60" ht="24.95" customHeight="1" x14ac:dyDescent="0.2">
      <c r="A4" s="145" t="s">
        <v>9</v>
      </c>
      <c r="B4" s="146" t="s">
        <v>43</v>
      </c>
      <c r="C4" s="240" t="s">
        <v>44</v>
      </c>
      <c r="D4" s="241"/>
      <c r="E4" s="241"/>
      <c r="F4" s="241"/>
      <c r="G4" s="242"/>
      <c r="AG4" t="s">
        <v>75</v>
      </c>
    </row>
    <row r="5" spans="1:60" x14ac:dyDescent="0.2">
      <c r="D5" s="143"/>
    </row>
    <row r="6" spans="1:60" ht="38.25" x14ac:dyDescent="0.2">
      <c r="A6" s="148" t="s">
        <v>76</v>
      </c>
      <c r="B6" s="150" t="s">
        <v>77</v>
      </c>
      <c r="C6" s="150" t="s">
        <v>78</v>
      </c>
      <c r="D6" s="149" t="s">
        <v>79</v>
      </c>
      <c r="E6" s="148" t="s">
        <v>80</v>
      </c>
      <c r="F6" s="147" t="s">
        <v>81</v>
      </c>
      <c r="G6" s="148" t="s">
        <v>29</v>
      </c>
      <c r="H6" s="151" t="s">
        <v>30</v>
      </c>
      <c r="I6" s="151" t="s">
        <v>82</v>
      </c>
      <c r="J6" s="151" t="s">
        <v>31</v>
      </c>
      <c r="K6" s="151" t="s">
        <v>83</v>
      </c>
      <c r="L6" s="151" t="s">
        <v>84</v>
      </c>
      <c r="M6" s="151" t="s">
        <v>85</v>
      </c>
      <c r="N6" s="151" t="s">
        <v>86</v>
      </c>
      <c r="O6" s="151" t="s">
        <v>87</v>
      </c>
      <c r="P6" s="151" t="s">
        <v>88</v>
      </c>
      <c r="Q6" s="151" t="s">
        <v>89</v>
      </c>
      <c r="R6" s="151" t="s">
        <v>90</v>
      </c>
      <c r="S6" s="151" t="s">
        <v>91</v>
      </c>
      <c r="T6" s="151" t="s">
        <v>92</v>
      </c>
      <c r="U6" s="151" t="s">
        <v>93</v>
      </c>
      <c r="V6" s="151" t="s">
        <v>94</v>
      </c>
      <c r="W6" s="151" t="s">
        <v>95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96</v>
      </c>
      <c r="B8" s="162" t="s">
        <v>66</v>
      </c>
      <c r="C8" s="182" t="s">
        <v>44</v>
      </c>
      <c r="D8" s="163"/>
      <c r="E8" s="164"/>
      <c r="F8" s="165"/>
      <c r="G8" s="165">
        <f>SUMIF(AG9:AG22,"&lt;&gt;NOR",G9:G22)</f>
        <v>0</v>
      </c>
      <c r="H8" s="165"/>
      <c r="I8" s="165">
        <f>SUM(I9:I22)</f>
        <v>0</v>
      </c>
      <c r="J8" s="165"/>
      <c r="K8" s="165">
        <f>SUM(K9:K22)</f>
        <v>0</v>
      </c>
      <c r="L8" s="165"/>
      <c r="M8" s="165">
        <f>SUM(M9:M22)</f>
        <v>0</v>
      </c>
      <c r="N8" s="165"/>
      <c r="O8" s="165">
        <f>SUM(O9:O22)</f>
        <v>0</v>
      </c>
      <c r="P8" s="165"/>
      <c r="Q8" s="165">
        <f>SUM(Q9:Q22)</f>
        <v>0</v>
      </c>
      <c r="R8" s="165"/>
      <c r="S8" s="165"/>
      <c r="T8" s="166"/>
      <c r="U8" s="160"/>
      <c r="V8" s="160">
        <f>SUM(V9:V22)</f>
        <v>14.14</v>
      </c>
      <c r="W8" s="160"/>
      <c r="AG8" t="s">
        <v>97</v>
      </c>
    </row>
    <row r="9" spans="1:60" outlineLevel="1" x14ac:dyDescent="0.2">
      <c r="A9" s="174">
        <v>1</v>
      </c>
      <c r="B9" s="175" t="s">
        <v>98</v>
      </c>
      <c r="C9" s="183" t="s">
        <v>99</v>
      </c>
      <c r="D9" s="176" t="s">
        <v>100</v>
      </c>
      <c r="E9" s="177">
        <v>1</v>
      </c>
      <c r="F9" s="178"/>
      <c r="G9" s="179">
        <f t="shared" ref="G9:G22" si="0">ROUND(E9*F9,2)</f>
        <v>0</v>
      </c>
      <c r="H9" s="178"/>
      <c r="I9" s="179">
        <f t="shared" ref="I9:I22" si="1">ROUND(E9*H9,2)</f>
        <v>0</v>
      </c>
      <c r="J9" s="178"/>
      <c r="K9" s="179">
        <f t="shared" ref="K9:K22" si="2">ROUND(E9*J9,2)</f>
        <v>0</v>
      </c>
      <c r="L9" s="179">
        <v>21</v>
      </c>
      <c r="M9" s="179">
        <f t="shared" ref="M9:M22" si="3">G9*(1+L9/100)</f>
        <v>0</v>
      </c>
      <c r="N9" s="179">
        <v>0</v>
      </c>
      <c r="O9" s="179">
        <f t="shared" ref="O9:O22" si="4">ROUND(E9*N9,2)</f>
        <v>0</v>
      </c>
      <c r="P9" s="179">
        <v>0</v>
      </c>
      <c r="Q9" s="179">
        <f t="shared" ref="Q9:Q22" si="5">ROUND(E9*P9,2)</f>
        <v>0</v>
      </c>
      <c r="R9" s="179"/>
      <c r="S9" s="179" t="s">
        <v>101</v>
      </c>
      <c r="T9" s="180" t="s">
        <v>102</v>
      </c>
      <c r="U9" s="159">
        <v>0</v>
      </c>
      <c r="V9" s="159">
        <f t="shared" ref="V9:V22" si="6"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103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104</v>
      </c>
      <c r="C10" s="183" t="s">
        <v>105</v>
      </c>
      <c r="D10" s="176" t="s">
        <v>106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101</v>
      </c>
      <c r="T10" s="180" t="s">
        <v>102</v>
      </c>
      <c r="U10" s="159">
        <v>0.91</v>
      </c>
      <c r="V10" s="159">
        <f t="shared" si="6"/>
        <v>0.91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103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4">
        <v>3</v>
      </c>
      <c r="B11" s="175" t="s">
        <v>107</v>
      </c>
      <c r="C11" s="183" t="s">
        <v>108</v>
      </c>
      <c r="D11" s="176" t="s">
        <v>106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101</v>
      </c>
      <c r="T11" s="180" t="s">
        <v>102</v>
      </c>
      <c r="U11" s="159">
        <v>0.61</v>
      </c>
      <c r="V11" s="159">
        <f t="shared" si="6"/>
        <v>0.61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103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109</v>
      </c>
      <c r="C12" s="183" t="s">
        <v>110</v>
      </c>
      <c r="D12" s="176" t="s">
        <v>106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101</v>
      </c>
      <c r="T12" s="180" t="s">
        <v>102</v>
      </c>
      <c r="U12" s="159">
        <v>0.61</v>
      </c>
      <c r="V12" s="159">
        <f t="shared" si="6"/>
        <v>0.61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103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111</v>
      </c>
      <c r="C13" s="183" t="s">
        <v>112</v>
      </c>
      <c r="D13" s="176" t="s">
        <v>106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101</v>
      </c>
      <c r="T13" s="180" t="s">
        <v>102</v>
      </c>
      <c r="U13" s="159">
        <v>0.61</v>
      </c>
      <c r="V13" s="159">
        <f t="shared" si="6"/>
        <v>0.61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103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4">
        <v>6</v>
      </c>
      <c r="B14" s="175" t="s">
        <v>113</v>
      </c>
      <c r="C14" s="183" t="s">
        <v>114</v>
      </c>
      <c r="D14" s="176" t="s">
        <v>106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101</v>
      </c>
      <c r="T14" s="180" t="s">
        <v>102</v>
      </c>
      <c r="U14" s="159">
        <v>1.7</v>
      </c>
      <c r="V14" s="159">
        <f t="shared" si="6"/>
        <v>1.7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103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74">
        <v>7</v>
      </c>
      <c r="B15" s="175" t="s">
        <v>115</v>
      </c>
      <c r="C15" s="183" t="s">
        <v>116</v>
      </c>
      <c r="D15" s="176" t="s">
        <v>106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101</v>
      </c>
      <c r="T15" s="180" t="s">
        <v>102</v>
      </c>
      <c r="U15" s="159">
        <v>1.7</v>
      </c>
      <c r="V15" s="159">
        <f t="shared" si="6"/>
        <v>1.7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103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4">
        <v>8</v>
      </c>
      <c r="B16" s="175" t="s">
        <v>117</v>
      </c>
      <c r="C16" s="183" t="s">
        <v>118</v>
      </c>
      <c r="D16" s="176" t="s">
        <v>119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101</v>
      </c>
      <c r="T16" s="180" t="s">
        <v>102</v>
      </c>
      <c r="U16" s="159">
        <v>0</v>
      </c>
      <c r="V16" s="159">
        <f t="shared" si="6"/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103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4">
        <v>9</v>
      </c>
      <c r="B17" s="175" t="s">
        <v>120</v>
      </c>
      <c r="C17" s="183" t="s">
        <v>121</v>
      </c>
      <c r="D17" s="176" t="s">
        <v>119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101</v>
      </c>
      <c r="T17" s="180" t="s">
        <v>102</v>
      </c>
      <c r="U17" s="159">
        <v>0</v>
      </c>
      <c r="V17" s="159">
        <f t="shared" si="6"/>
        <v>0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103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10</v>
      </c>
      <c r="B18" s="175" t="s">
        <v>122</v>
      </c>
      <c r="C18" s="183" t="s">
        <v>123</v>
      </c>
      <c r="D18" s="176" t="s">
        <v>124</v>
      </c>
      <c r="E18" s="177">
        <v>1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101</v>
      </c>
      <c r="T18" s="180" t="s">
        <v>102</v>
      </c>
      <c r="U18" s="159">
        <v>0</v>
      </c>
      <c r="V18" s="159">
        <f t="shared" si="6"/>
        <v>0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103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11</v>
      </c>
      <c r="B19" s="175" t="s">
        <v>125</v>
      </c>
      <c r="C19" s="183" t="s">
        <v>126</v>
      </c>
      <c r="D19" s="176" t="s">
        <v>119</v>
      </c>
      <c r="E19" s="177">
        <v>1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101</v>
      </c>
      <c r="T19" s="180" t="s">
        <v>102</v>
      </c>
      <c r="U19" s="159">
        <v>0</v>
      </c>
      <c r="V19" s="159">
        <f t="shared" si="6"/>
        <v>0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103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12</v>
      </c>
      <c r="B20" s="175" t="s">
        <v>127</v>
      </c>
      <c r="C20" s="183" t="s">
        <v>128</v>
      </c>
      <c r="D20" s="176" t="s">
        <v>124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101</v>
      </c>
      <c r="T20" s="180" t="s">
        <v>102</v>
      </c>
      <c r="U20" s="159">
        <v>0</v>
      </c>
      <c r="V20" s="159">
        <f t="shared" si="6"/>
        <v>0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103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13</v>
      </c>
      <c r="B21" s="175" t="s">
        <v>129</v>
      </c>
      <c r="C21" s="183" t="s">
        <v>130</v>
      </c>
      <c r="D21" s="176" t="s">
        <v>124</v>
      </c>
      <c r="E21" s="177">
        <v>15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101</v>
      </c>
      <c r="T21" s="180" t="s">
        <v>102</v>
      </c>
      <c r="U21" s="159">
        <v>0</v>
      </c>
      <c r="V21" s="159">
        <f t="shared" si="6"/>
        <v>0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103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4">
        <v>14</v>
      </c>
      <c r="B22" s="175" t="s">
        <v>131</v>
      </c>
      <c r="C22" s="183" t="s">
        <v>154</v>
      </c>
      <c r="D22" s="176" t="s">
        <v>132</v>
      </c>
      <c r="E22" s="177">
        <v>8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 t="s">
        <v>133</v>
      </c>
      <c r="S22" s="179" t="s">
        <v>134</v>
      </c>
      <c r="T22" s="180" t="s">
        <v>134</v>
      </c>
      <c r="U22" s="159">
        <v>1</v>
      </c>
      <c r="V22" s="159">
        <f t="shared" si="6"/>
        <v>8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135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1" t="s">
        <v>96</v>
      </c>
      <c r="B23" s="162" t="s">
        <v>67</v>
      </c>
      <c r="C23" s="182" t="s">
        <v>68</v>
      </c>
      <c r="D23" s="163"/>
      <c r="E23" s="164"/>
      <c r="F23" s="165"/>
      <c r="G23" s="165">
        <f>SUMIF(AG24:AG25,"&lt;&gt;NOR",G24:G25)</f>
        <v>0</v>
      </c>
      <c r="H23" s="165"/>
      <c r="I23" s="165">
        <f>SUM(I24:I25)</f>
        <v>0</v>
      </c>
      <c r="J23" s="165"/>
      <c r="K23" s="165">
        <f>SUM(K24:K25)</f>
        <v>0</v>
      </c>
      <c r="L23" s="165"/>
      <c r="M23" s="165">
        <f>SUM(M24:M25)</f>
        <v>0</v>
      </c>
      <c r="N23" s="165"/>
      <c r="O23" s="165">
        <f>SUM(O24:O25)</f>
        <v>0</v>
      </c>
      <c r="P23" s="165"/>
      <c r="Q23" s="165">
        <f>SUM(Q24:Q25)</f>
        <v>0</v>
      </c>
      <c r="R23" s="165"/>
      <c r="S23" s="165"/>
      <c r="T23" s="166"/>
      <c r="U23" s="160"/>
      <c r="V23" s="160">
        <f>SUM(V24:V25)</f>
        <v>0</v>
      </c>
      <c r="W23" s="160"/>
      <c r="AG23" t="s">
        <v>97</v>
      </c>
    </row>
    <row r="24" spans="1:60" ht="22.5" outlineLevel="1" x14ac:dyDescent="0.2">
      <c r="A24" s="174">
        <v>15</v>
      </c>
      <c r="B24" s="175" t="s">
        <v>136</v>
      </c>
      <c r="C24" s="183" t="s">
        <v>137</v>
      </c>
      <c r="D24" s="176" t="s">
        <v>119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101</v>
      </c>
      <c r="T24" s="180" t="s">
        <v>102</v>
      </c>
      <c r="U24" s="159">
        <v>0</v>
      </c>
      <c r="V24" s="159">
        <f>ROUND(E24*U24,2)</f>
        <v>0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103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16</v>
      </c>
      <c r="B25" s="175" t="s">
        <v>138</v>
      </c>
      <c r="C25" s="183" t="s">
        <v>139</v>
      </c>
      <c r="D25" s="176" t="s">
        <v>140</v>
      </c>
      <c r="E25" s="177">
        <v>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101</v>
      </c>
      <c r="T25" s="180" t="s">
        <v>102</v>
      </c>
      <c r="U25" s="159">
        <v>0</v>
      </c>
      <c r="V25" s="159">
        <f>ROUND(E25*U25,2)</f>
        <v>0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103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1" t="s">
        <v>96</v>
      </c>
      <c r="B26" s="162" t="s">
        <v>69</v>
      </c>
      <c r="C26" s="182" t="s">
        <v>27</v>
      </c>
      <c r="D26" s="163"/>
      <c r="E26" s="164"/>
      <c r="F26" s="165"/>
      <c r="G26" s="165">
        <f>SUMIF(AG27:AG29,"&lt;&gt;NOR",G27:G29)</f>
        <v>0</v>
      </c>
      <c r="H26" s="165"/>
      <c r="I26" s="165">
        <f>SUM(I27:I29)</f>
        <v>0</v>
      </c>
      <c r="J26" s="165"/>
      <c r="K26" s="165">
        <f>SUM(K27:K29)</f>
        <v>0</v>
      </c>
      <c r="L26" s="165"/>
      <c r="M26" s="165">
        <f>SUM(M27:M29)</f>
        <v>0</v>
      </c>
      <c r="N26" s="165"/>
      <c r="O26" s="165">
        <f>SUM(O27:O29)</f>
        <v>0</v>
      </c>
      <c r="P26" s="165"/>
      <c r="Q26" s="165">
        <f>SUM(Q27:Q29)</f>
        <v>0</v>
      </c>
      <c r="R26" s="165"/>
      <c r="S26" s="165"/>
      <c r="T26" s="166"/>
      <c r="U26" s="160"/>
      <c r="V26" s="160">
        <f>SUM(V27:V29)</f>
        <v>0</v>
      </c>
      <c r="W26" s="160"/>
      <c r="AG26" t="s">
        <v>97</v>
      </c>
    </row>
    <row r="27" spans="1:60" outlineLevel="1" x14ac:dyDescent="0.2">
      <c r="A27" s="174">
        <v>17</v>
      </c>
      <c r="B27" s="175" t="s">
        <v>141</v>
      </c>
      <c r="C27" s="183" t="s">
        <v>142</v>
      </c>
      <c r="D27" s="176" t="s">
        <v>143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134</v>
      </c>
      <c r="T27" s="180" t="s">
        <v>102</v>
      </c>
      <c r="U27" s="159">
        <v>0</v>
      </c>
      <c r="V27" s="159">
        <f>ROUND(E27*U27,2)</f>
        <v>0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144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4">
        <v>18</v>
      </c>
      <c r="B28" s="175" t="s">
        <v>145</v>
      </c>
      <c r="C28" s="183" t="s">
        <v>146</v>
      </c>
      <c r="D28" s="176" t="s">
        <v>143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134</v>
      </c>
      <c r="T28" s="180" t="s">
        <v>102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147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4">
        <v>19</v>
      </c>
      <c r="B29" s="175" t="s">
        <v>148</v>
      </c>
      <c r="C29" s="183" t="s">
        <v>149</v>
      </c>
      <c r="D29" s="176" t="s">
        <v>143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134</v>
      </c>
      <c r="T29" s="180" t="s">
        <v>102</v>
      </c>
      <c r="U29" s="159">
        <v>0</v>
      </c>
      <c r="V29" s="159">
        <f>ROUND(E29*U29,2)</f>
        <v>0</v>
      </c>
      <c r="W29" s="159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144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61" t="s">
        <v>96</v>
      </c>
      <c r="B30" s="162" t="s">
        <v>70</v>
      </c>
      <c r="C30" s="182" t="s">
        <v>28</v>
      </c>
      <c r="D30" s="163"/>
      <c r="E30" s="164"/>
      <c r="F30" s="165"/>
      <c r="G30" s="165">
        <f>SUMIF(AG31:AG31,"&lt;&gt;NOR",G31:G31)</f>
        <v>0</v>
      </c>
      <c r="H30" s="165"/>
      <c r="I30" s="165">
        <f>SUM(I31:I31)</f>
        <v>0</v>
      </c>
      <c r="J30" s="165"/>
      <c r="K30" s="165">
        <f>SUM(K31:K31)</f>
        <v>0</v>
      </c>
      <c r="L30" s="165"/>
      <c r="M30" s="165">
        <f>SUM(M31:M31)</f>
        <v>0</v>
      </c>
      <c r="N30" s="165"/>
      <c r="O30" s="165">
        <f>SUM(O31:O31)</f>
        <v>0</v>
      </c>
      <c r="P30" s="165"/>
      <c r="Q30" s="165">
        <f>SUM(Q31:Q31)</f>
        <v>0</v>
      </c>
      <c r="R30" s="165"/>
      <c r="S30" s="165"/>
      <c r="T30" s="166"/>
      <c r="U30" s="160"/>
      <c r="V30" s="160">
        <f>SUM(V31:V31)</f>
        <v>0</v>
      </c>
      <c r="W30" s="160"/>
      <c r="AG30" t="s">
        <v>97</v>
      </c>
    </row>
    <row r="31" spans="1:60" outlineLevel="1" x14ac:dyDescent="0.2">
      <c r="A31" s="167">
        <v>20</v>
      </c>
      <c r="B31" s="168" t="s">
        <v>150</v>
      </c>
      <c r="C31" s="184" t="s">
        <v>151</v>
      </c>
      <c r="D31" s="169" t="s">
        <v>143</v>
      </c>
      <c r="E31" s="170">
        <v>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134</v>
      </c>
      <c r="T31" s="173" t="s">
        <v>102</v>
      </c>
      <c r="U31" s="159">
        <v>0</v>
      </c>
      <c r="V31" s="159">
        <f>ROUND(E31*U31,2)</f>
        <v>0</v>
      </c>
      <c r="W31" s="159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144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5"/>
      <c r="B32" s="6"/>
      <c r="C32" s="185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v>15</v>
      </c>
      <c r="AF32">
        <v>21</v>
      </c>
    </row>
    <row r="33" spans="1:33" x14ac:dyDescent="0.2">
      <c r="A33" s="155"/>
      <c r="B33" s="156" t="s">
        <v>29</v>
      </c>
      <c r="C33" s="186"/>
      <c r="D33" s="157"/>
      <c r="E33" s="158"/>
      <c r="F33" s="158"/>
      <c r="G33" s="181">
        <f>G8+G23+G26+G30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f>SUMIF(L7:L31,AE32,G7:G31)</f>
        <v>0</v>
      </c>
      <c r="AF33">
        <f>SUMIF(L7:L31,AF32,G7:G31)</f>
        <v>0</v>
      </c>
      <c r="AG33" t="s">
        <v>152</v>
      </c>
    </row>
    <row r="34" spans="1:33" x14ac:dyDescent="0.2">
      <c r="C34" s="187"/>
      <c r="D34" s="143"/>
      <c r="AG34" t="s">
        <v>153</v>
      </c>
    </row>
    <row r="35" spans="1:33" x14ac:dyDescent="0.2">
      <c r="D35" s="143"/>
    </row>
    <row r="36" spans="1:33" x14ac:dyDescent="0.2">
      <c r="D36" s="143"/>
    </row>
    <row r="37" spans="1:33" x14ac:dyDescent="0.2">
      <c r="D37" s="143"/>
    </row>
    <row r="38" spans="1:33" x14ac:dyDescent="0.2">
      <c r="D38" s="143"/>
    </row>
    <row r="39" spans="1:33" x14ac:dyDescent="0.2">
      <c r="D39" s="143"/>
    </row>
    <row r="40" spans="1:33" x14ac:dyDescent="0.2">
      <c r="D40" s="143"/>
    </row>
    <row r="41" spans="1:33" x14ac:dyDescent="0.2">
      <c r="D41" s="143"/>
    </row>
    <row r="42" spans="1:33" x14ac:dyDescent="0.2">
      <c r="D42" s="143"/>
    </row>
    <row r="43" spans="1:33" x14ac:dyDescent="0.2">
      <c r="D43" s="143"/>
    </row>
    <row r="44" spans="1:33" x14ac:dyDescent="0.2">
      <c r="D44" s="143"/>
    </row>
    <row r="45" spans="1:33" x14ac:dyDescent="0.2">
      <c r="D45" s="143"/>
    </row>
    <row r="46" spans="1:33" x14ac:dyDescent="0.2">
      <c r="D46" s="143"/>
    </row>
    <row r="47" spans="1:33" x14ac:dyDescent="0.2">
      <c r="D47" s="143"/>
    </row>
    <row r="48" spans="1:33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SO-01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3 Pol'!Názvy_tisku</vt:lpstr>
      <vt:lpstr>oadresa</vt:lpstr>
      <vt:lpstr>Stavba!Objednatel</vt:lpstr>
      <vt:lpstr>Stavba!Objekt</vt:lpstr>
      <vt:lpstr>'SO-01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Tatik</dc:creator>
  <cp:lastModifiedBy>Martin Galuška</cp:lastModifiedBy>
  <cp:lastPrinted>2017-10-09T09:58:51Z</cp:lastPrinted>
  <dcterms:created xsi:type="dcterms:W3CDTF">2009-04-08T07:15:50Z</dcterms:created>
  <dcterms:modified xsi:type="dcterms:W3CDTF">2017-10-09T09:59:02Z</dcterms:modified>
</cp:coreProperties>
</file>