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1"/>
  </bookViews>
  <sheets>
    <sheet name="Rozpočet" sheetId="1" r:id="rId1"/>
    <sheet name="KrycíList" sheetId="2" r:id="rId2"/>
  </sheets>
  <definedNames>
    <definedName name="__MAIN__">'Rozpočet'!$A$2:$Z$153</definedName>
    <definedName name="__MAIN1__">'KrycíList'!$A$1:$O$50</definedName>
    <definedName name="__MvymF__">'Rozpočet'!#REF!</definedName>
    <definedName name="__OobjF__">'Rozpočet'!$A$6:$Z$153</definedName>
    <definedName name="__OoddF__">'Rozpočet'!$A$8:$Z$24</definedName>
    <definedName name="__OradF__">'Rozpočet'!$A$10:$Z$10</definedName>
    <definedName name="_xlnm.Print_Titles" localSheetId="0">'Rozpočet'!$2:$5</definedName>
  </definedNames>
  <calcPr fullCalcOnLoad="1"/>
</workbook>
</file>

<file path=xl/sharedStrings.xml><?xml version="1.0" encoding="utf-8"?>
<sst xmlns="http://schemas.openxmlformats.org/spreadsheetml/2006/main" count="646" uniqueCount="362">
  <si>
    <t>B</t>
  </si>
  <si>
    <t>O</t>
  </si>
  <si>
    <t>P</t>
  </si>
  <si>
    <t>S</t>
  </si>
  <si>
    <t>U</t>
  </si>
  <si>
    <t>m</t>
  </si>
  <si>
    <t>t</t>
  </si>
  <si>
    <t>Ř</t>
  </si>
  <si>
    <t>Dr</t>
  </si>
  <si>
    <t>M3</t>
  </si>
  <si>
    <t>Mj</t>
  </si>
  <si>
    <t>Mj</t>
  </si>
  <si>
    <t>m2</t>
  </si>
  <si>
    <t>m3</t>
  </si>
  <si>
    <t>001</t>
  </si>
  <si>
    <t>009</t>
  </si>
  <si>
    <t>091</t>
  </si>
  <si>
    <t>713</t>
  </si>
  <si>
    <t>721</t>
  </si>
  <si>
    <t>722</t>
  </si>
  <si>
    <t>723</t>
  </si>
  <si>
    <t>725</t>
  </si>
  <si>
    <t>731</t>
  </si>
  <si>
    <t>733</t>
  </si>
  <si>
    <t>734</t>
  </si>
  <si>
    <t>735</t>
  </si>
  <si>
    <t>Dph</t>
  </si>
  <si>
    <t>HSV</t>
  </si>
  <si>
    <t>HZS</t>
  </si>
  <si>
    <t>HZS</t>
  </si>
  <si>
    <t>MON</t>
  </si>
  <si>
    <t>OST</t>
  </si>
  <si>
    <t>Obj</t>
  </si>
  <si>
    <t>Odd</t>
  </si>
  <si>
    <t>PSV</t>
  </si>
  <si>
    <t>SBR</t>
  </si>
  <si>
    <t>VRN</t>
  </si>
  <si>
    <t>kus</t>
  </si>
  <si>
    <t>sbr</t>
  </si>
  <si>
    <t>.Hdr</t>
  </si>
  <si>
    <t>Dne:</t>
  </si>
  <si>
    <t>Druh</t>
  </si>
  <si>
    <t>Název</t>
  </si>
  <si>
    <t>Oddíl</t>
  </si>
  <si>
    <t>Sazba</t>
  </si>
  <si>
    <t>Daň</t>
  </si>
  <si>
    <t>Celkem</t>
  </si>
  <si>
    <t>Celkem</t>
  </si>
  <si>
    <t>Datum:</t>
  </si>
  <si>
    <t>Hm1[t]</t>
  </si>
  <si>
    <t>Hm2[t]</t>
  </si>
  <si>
    <t>Hmoty1</t>
  </si>
  <si>
    <t>Hmoty2</t>
  </si>
  <si>
    <t>Objekt</t>
  </si>
  <si>
    <t>Zadání</t>
  </si>
  <si>
    <t>Základ</t>
  </si>
  <si>
    <t>soubor</t>
  </si>
  <si>
    <t>Dodávka</t>
  </si>
  <si>
    <t>Dodávka</t>
  </si>
  <si>
    <t>69999990</t>
  </si>
  <si>
    <t>73510000</t>
  </si>
  <si>
    <t>97031151</t>
  </si>
  <si>
    <t>Název MJ</t>
  </si>
  <si>
    <t>Razítko:</t>
  </si>
  <si>
    <t>Sazba[%]</t>
  </si>
  <si>
    <t>Zakázka:</t>
  </si>
  <si>
    <t>Základna</t>
  </si>
  <si>
    <t>310237241</t>
  </si>
  <si>
    <t>310237261</t>
  </si>
  <si>
    <t>411388531</t>
  </si>
  <si>
    <t>611403399</t>
  </si>
  <si>
    <t>612403399</t>
  </si>
  <si>
    <t>631311121</t>
  </si>
  <si>
    <t>713101114</t>
  </si>
  <si>
    <t>721140915</t>
  </si>
  <si>
    <t>721171107</t>
  </si>
  <si>
    <t>721171109</t>
  </si>
  <si>
    <t>721171111</t>
  </si>
  <si>
    <t>721173203</t>
  </si>
  <si>
    <t>721173204</t>
  </si>
  <si>
    <t>721173205</t>
  </si>
  <si>
    <t>721173206</t>
  </si>
  <si>
    <t>721194103</t>
  </si>
  <si>
    <t>721194104</t>
  </si>
  <si>
    <t>721194105</t>
  </si>
  <si>
    <t>721194106</t>
  </si>
  <si>
    <t>721194109</t>
  </si>
  <si>
    <t>721273153</t>
  </si>
  <si>
    <t>721290111</t>
  </si>
  <si>
    <t>722174002</t>
  </si>
  <si>
    <t>722174003</t>
  </si>
  <si>
    <t>722181111</t>
  </si>
  <si>
    <t>722181211</t>
  </si>
  <si>
    <t>722181212</t>
  </si>
  <si>
    <t>722190401</t>
  </si>
  <si>
    <t>722220152</t>
  </si>
  <si>
    <t>722232044</t>
  </si>
  <si>
    <t>722290226</t>
  </si>
  <si>
    <t>722290234</t>
  </si>
  <si>
    <t>723101153</t>
  </si>
  <si>
    <t>723150365</t>
  </si>
  <si>
    <t>723160204</t>
  </si>
  <si>
    <t>723160334</t>
  </si>
  <si>
    <t>723181013</t>
  </si>
  <si>
    <t>723190111</t>
  </si>
  <si>
    <t>723190252</t>
  </si>
  <si>
    <t>723190901</t>
  </si>
  <si>
    <t>723190907</t>
  </si>
  <si>
    <t>723190915</t>
  </si>
  <si>
    <t>723213335</t>
  </si>
  <si>
    <t>723230103</t>
  </si>
  <si>
    <t>725113122</t>
  </si>
  <si>
    <t>725119214</t>
  </si>
  <si>
    <t>725210810</t>
  </si>
  <si>
    <t>725211525</t>
  </si>
  <si>
    <t>725215102</t>
  </si>
  <si>
    <t>725229102</t>
  </si>
  <si>
    <t>725314290</t>
  </si>
  <si>
    <t>725319111</t>
  </si>
  <si>
    <t>725810402</t>
  </si>
  <si>
    <t>725810403</t>
  </si>
  <si>
    <t>725813112</t>
  </si>
  <si>
    <t>725829131</t>
  </si>
  <si>
    <t>725829201</t>
  </si>
  <si>
    <t>725839203</t>
  </si>
  <si>
    <t>725861301</t>
  </si>
  <si>
    <t>725980113</t>
  </si>
  <si>
    <t>725980122</t>
  </si>
  <si>
    <t>731101010</t>
  </si>
  <si>
    <t>731101011</t>
  </si>
  <si>
    <t>731249152</t>
  </si>
  <si>
    <t>731249212</t>
  </si>
  <si>
    <t>731991010</t>
  </si>
  <si>
    <t>733113112</t>
  </si>
  <si>
    <t>733113113</t>
  </si>
  <si>
    <t>733113114</t>
  </si>
  <si>
    <t>733222101</t>
  </si>
  <si>
    <t>733222102</t>
  </si>
  <si>
    <t>733222103</t>
  </si>
  <si>
    <t>733222104</t>
  </si>
  <si>
    <t>733291101</t>
  </si>
  <si>
    <t>734211127</t>
  </si>
  <si>
    <t>734221682</t>
  </si>
  <si>
    <t>734261411</t>
  </si>
  <si>
    <t>734261412</t>
  </si>
  <si>
    <t>734291123</t>
  </si>
  <si>
    <t>734291244</t>
  </si>
  <si>
    <t>734292715</t>
  </si>
  <si>
    <t>735151154</t>
  </si>
  <si>
    <t>735151191</t>
  </si>
  <si>
    <t>735151295</t>
  </si>
  <si>
    <t>735151556</t>
  </si>
  <si>
    <t>735151658</t>
  </si>
  <si>
    <t>735158110</t>
  </si>
  <si>
    <t>735158120</t>
  </si>
  <si>
    <t>735159110</t>
  </si>
  <si>
    <t>735159210</t>
  </si>
  <si>
    <t>735221828</t>
  </si>
  <si>
    <t>969011121</t>
  </si>
  <si>
    <t>969021121</t>
  </si>
  <si>
    <t>971033331</t>
  </si>
  <si>
    <t>971033361</t>
  </si>
  <si>
    <t>972054341</t>
  </si>
  <si>
    <t>973031512</t>
  </si>
  <si>
    <t>974031142</t>
  </si>
  <si>
    <t>974031144</t>
  </si>
  <si>
    <t>974042587</t>
  </si>
  <si>
    <t>978071221</t>
  </si>
  <si>
    <t>979011111</t>
  </si>
  <si>
    <t>979011121</t>
  </si>
  <si>
    <t>979082111</t>
  </si>
  <si>
    <t>979082121</t>
  </si>
  <si>
    <t>998721101</t>
  </si>
  <si>
    <t>998722101</t>
  </si>
  <si>
    <t>998723101</t>
  </si>
  <si>
    <t>998725101</t>
  </si>
  <si>
    <t>998731101</t>
  </si>
  <si>
    <t>998733101</t>
  </si>
  <si>
    <t>998734102</t>
  </si>
  <si>
    <t>998735102</t>
  </si>
  <si>
    <t>Investor:</t>
  </si>
  <si>
    <t>Objednal:</t>
  </si>
  <si>
    <t>Sazba DPH</t>
  </si>
  <si>
    <t>Část:</t>
  </si>
  <si>
    <t>Řádek</t>
  </si>
  <si>
    <t>20/06/2013</t>
  </si>
  <si>
    <t>7258291012</t>
  </si>
  <si>
    <t>7342214129</t>
  </si>
  <si>
    <t>Náklady/MJ</t>
  </si>
  <si>
    <t>Typ oddílu</t>
  </si>
  <si>
    <t>ZT,PLYN,ÚT</t>
  </si>
  <si>
    <t>Zpracoval:</t>
  </si>
  <si>
    <t>73124914823</t>
  </si>
  <si>
    <t>Cena celkem</t>
  </si>
  <si>
    <t>Projektant:</t>
  </si>
  <si>
    <t>Vypracoval:</t>
  </si>
  <si>
    <t>Částka</t>
  </si>
  <si>
    <t>Montáž</t>
  </si>
  <si>
    <t>Montáž</t>
  </si>
  <si>
    <t>Odsouhlasil:</t>
  </si>
  <si>
    <t>Název nákladu</t>
  </si>
  <si>
    <t>Název stavby:</t>
  </si>
  <si>
    <t>Ostatní náklady</t>
  </si>
  <si>
    <t>izolace tepelné</t>
  </si>
  <si>
    <t>Množství</t>
  </si>
  <si>
    <t>Přirážky</t>
  </si>
  <si>
    <t>Přirážky</t>
  </si>
  <si>
    <t>Počet MJ</t>
  </si>
  <si>
    <t>Krycí list zadání</t>
  </si>
  <si>
    <t>Dílčí DPH</t>
  </si>
  <si>
    <t>Umístění:</t>
  </si>
  <si>
    <t>Termostat - týdenní</t>
  </si>
  <si>
    <t>Číslo(SKP)</t>
  </si>
  <si>
    <t>Sek rýh zdi ci 7x7cm</t>
  </si>
  <si>
    <t>Sek rýh zdi ci 7x15cm</t>
  </si>
  <si>
    <t>Č. dodatku:</t>
  </si>
  <si>
    <t>Popis řádku</t>
  </si>
  <si>
    <t>Kulový kohout R950R 1"</t>
  </si>
  <si>
    <t>Vyregul.topné soustavy</t>
  </si>
  <si>
    <t>Bat nást pák vanová 150</t>
  </si>
  <si>
    <t>Celkové ostatní náklady</t>
  </si>
  <si>
    <t>Č. rozpočtu:</t>
  </si>
  <si>
    <t>Demontáže ÚT</t>
  </si>
  <si>
    <t>Uvedení kotle do provozu</t>
  </si>
  <si>
    <t>Plynovodní výpustky DN 20</t>
  </si>
  <si>
    <t>Ventil rohový TE 66 G 1/2</t>
  </si>
  <si>
    <t>Tep izolace IMA-LET DN 22/9</t>
  </si>
  <si>
    <t>Vyb otv 0,09m2 zdi ci tl15cm</t>
  </si>
  <si>
    <t>Vyb otv 0,09m2 zdi ci tl60cm</t>
  </si>
  <si>
    <t>Vybour vodov, plynov DN 52mm</t>
  </si>
  <si>
    <t>Vyvedení kanal výpustek D 63</t>
  </si>
  <si>
    <t>Vyvedení kanal výpustek DN 32</t>
  </si>
  <si>
    <t>Archivní číslo:</t>
  </si>
  <si>
    <t>Stav. objekt č:</t>
  </si>
  <si>
    <t>Vnitrostav doprava suti ZKD 5m</t>
  </si>
  <si>
    <t>Vnitrostav doprava suti do 10m</t>
  </si>
  <si>
    <t>Chránička D 38mm</t>
  </si>
  <si>
    <t>Zabet otv stropů</t>
  </si>
  <si>
    <t>Otl omít a lepenk izol svi v&gt;1m2</t>
  </si>
  <si>
    <t>Kulo koh vnit záv PN42 -185°C G 1</t>
  </si>
  <si>
    <t>Potrubí PVC hrdl odpadní D 75x1,8</t>
  </si>
  <si>
    <t>Zazdívka otv 0,25m2 zdivo ci 30cm</t>
  </si>
  <si>
    <t>Zazdívka otv 0,25m2 zdivo ci 60cm</t>
  </si>
  <si>
    <t>Mtž van ocelových</t>
  </si>
  <si>
    <t>Potrubí PVC hrdl odpadní D 110x2,3</t>
  </si>
  <si>
    <t>Potrubí PVC hrdl odpadní D 125x2,9</t>
  </si>
  <si>
    <t>Potrubí lit odpad propojení DN 100</t>
  </si>
  <si>
    <t>Kohout plní/vypustí PN10/110°C G1/2</t>
  </si>
  <si>
    <t>Potr plyn polotvrdCu spoj lis DN 18</t>
  </si>
  <si>
    <t>Vyb kapes zdí ci upev prvky hl 10cm</t>
  </si>
  <si>
    <t>Dvířka plast 30/30</t>
  </si>
  <si>
    <t>Položkový rozpočet</t>
  </si>
  <si>
    <t>Dvířka plast 15 /30</t>
  </si>
  <si>
    <t>Junkers CERACLASS EXCELENCE ZWC 24 3-MFA</t>
  </si>
  <si>
    <t>Mtž klozet mísa kombi</t>
  </si>
  <si>
    <t>Mtž odkouření, revize</t>
  </si>
  <si>
    <t>Tlak zkouška těl 1řad</t>
  </si>
  <si>
    <t>Tlak zkouška těl 2řad</t>
  </si>
  <si>
    <t>Zdeněk Bednařík Krnov</t>
  </si>
  <si>
    <t>doplňující konstrukce</t>
  </si>
  <si>
    <t>Demontáž stáv.zařízení</t>
  </si>
  <si>
    <t>Mtž umyvadla na šrouby</t>
  </si>
  <si>
    <t>Rozpočtové náklady [Kč]</t>
  </si>
  <si>
    <t>WC kombi klozet s přísl.</t>
  </si>
  <si>
    <t>Mtž těles koup.trubkových</t>
  </si>
  <si>
    <t>Umyvadlo dit bílé š.55 cm</t>
  </si>
  <si>
    <t>Proplach a dezinfekce vodovodního potrubí do DN 80</t>
  </si>
  <si>
    <t>Bour kanalizač potr DN 200</t>
  </si>
  <si>
    <t>Koupelnový žebřík 600/1820</t>
  </si>
  <si>
    <t>Seznam položek pro oddíl :</t>
  </si>
  <si>
    <t>Zaplnění rýh stropů maltou</t>
  </si>
  <si>
    <t>Montáž dřezu ostatních typů</t>
  </si>
  <si>
    <t>Přesun hmot izolace tepelné</t>
  </si>
  <si>
    <t>Přesun vodovod objekt v -6m</t>
  </si>
  <si>
    <t>Potrubí HT připojovací D 32</t>
  </si>
  <si>
    <t>Potrubí HT připojovací D 40</t>
  </si>
  <si>
    <t>Potrubí HT připojovací D 50</t>
  </si>
  <si>
    <t>Základní rozpočtové náklady</t>
  </si>
  <si>
    <t>Ústřední vytápění - kotelny</t>
  </si>
  <si>
    <t>Ústřední vytápění - potrubí</t>
  </si>
  <si>
    <t>Hlavice ventilační PP DN 125</t>
  </si>
  <si>
    <t>Přesun plynovod objekt v -6m</t>
  </si>
  <si>
    <t>Přípojka plynoměru závit G 1</t>
  </si>
  <si>
    <t>Vana plech-smalt 160+přísluš</t>
  </si>
  <si>
    <t>Ventil rohový pračkový G 3/4</t>
  </si>
  <si>
    <t>přípravné a přidružené práce</t>
  </si>
  <si>
    <t>Ústřední vytápění - armatury</t>
  </si>
  <si>
    <t>Svis doprava suti ZKD podlaží</t>
  </si>
  <si>
    <t>Vyčištění stáv.komín.průduchů</t>
  </si>
  <si>
    <t>Doplnění mazaniny B 1m2 tl 8cm</t>
  </si>
  <si>
    <t>Mtž rychlovyhřív agregát s TUV</t>
  </si>
  <si>
    <t>Přesun kanalizace objekt v -6m</t>
  </si>
  <si>
    <t>Svis doprava suti prvé podlaží</t>
  </si>
  <si>
    <t>Zaplnení násypů do podl.pískem</t>
  </si>
  <si>
    <t>Zaplnení rýh ve stěnach maltou</t>
  </si>
  <si>
    <t>Ochrana vod potrubí plsť DN -20</t>
  </si>
  <si>
    <t>Rozpěrka přípojek plynoměru G 1</t>
  </si>
  <si>
    <t>Navař odbočky na plyn potr DN 32</t>
  </si>
  <si>
    <t>Přesun hmot potrubí objekt v -6m</t>
  </si>
  <si>
    <t>Zdravotechnika - vnitřní vodovod</t>
  </si>
  <si>
    <t>Účelové měrné jednotky (bez DPH)</t>
  </si>
  <si>
    <t>Potrubí vodovodní plastové PPR svar polyfuze PN 16 D 20 x 2,8 mm</t>
  </si>
  <si>
    <t>Potrubí vodovodní plastové PPR svar polyfuze PN 16 D 25 x 3,5 mm</t>
  </si>
  <si>
    <t>Kul uzávěr G3/4 FF+protipož armat</t>
  </si>
  <si>
    <t>Mtž baterií vanových nástěn G 1/2</t>
  </si>
  <si>
    <t>Tělesa Radik Klasik10 v/l 500/700</t>
  </si>
  <si>
    <t>Tělesa Radik Klasik10 v/l 900/400</t>
  </si>
  <si>
    <t>Tělesa Radik Klasik11 v/l 900/800</t>
  </si>
  <si>
    <t>Tělesa Radik Klasik22 v/l 500/900</t>
  </si>
  <si>
    <t>Vyb otv0,25m2 strop,kle ŽB tl15cm</t>
  </si>
  <si>
    <t>Zdravotechnika - vnitřní plynovod</t>
  </si>
  <si>
    <t>Zkouška těsnosti potrubí Cu -D 35</t>
  </si>
  <si>
    <t>Ústřední vytápění - otopná tělesa</t>
  </si>
  <si>
    <t>Byt - Zámecké náměstí č. 16, Krnov</t>
  </si>
  <si>
    <t>Filtr pří vnit záv PN16 -130°C G 1</t>
  </si>
  <si>
    <t>Mtž baterií umyv-dřez nástěn chrom</t>
  </si>
  <si>
    <t>Nástěnka plast PPR PN20 DN 20XG1/2</t>
  </si>
  <si>
    <t>Odvzdušnění+napuštění plyn potrubí</t>
  </si>
  <si>
    <t>Přesun zařiz předměty objekt v -6m</t>
  </si>
  <si>
    <t>Přípl potrubí závit přípojka DN 15</t>
  </si>
  <si>
    <t>Přípl potrubí závit přípojka DN 20</t>
  </si>
  <si>
    <t>Přípl potrubí závit přípojky DN 10</t>
  </si>
  <si>
    <t>Příslušenství dřezu kuchyň sestavy</t>
  </si>
  <si>
    <t>Potrubí PVC hrdl. připojovací D 63</t>
  </si>
  <si>
    <t>Uzavření-otevření plynovod potrubí</t>
  </si>
  <si>
    <t>Ventil rohový +trubička T 67 G 1/2</t>
  </si>
  <si>
    <t>Bat.nást.pák.150 umyvadlová,dřezová</t>
  </si>
  <si>
    <t>Celkové rozpočtové náklady (bezDPH)</t>
  </si>
  <si>
    <t>Mtž panel těl 1řad mimo Radik -1500</t>
  </si>
  <si>
    <t>Mtž panel těl 2řad mimo Radik -1140</t>
  </si>
  <si>
    <t>Přípoj plyn hadice G3/4x3/4 dl-40cm</t>
  </si>
  <si>
    <t>Regul šroubení rohové bez vyp G 1/2</t>
  </si>
  <si>
    <t>Regul šroubení rohové bez vyp G 3/8</t>
  </si>
  <si>
    <t>Sek rýh dlažba B monol hl 25cmš30cm</t>
  </si>
  <si>
    <t>Vyb výklenků zdí ci MV,MVCpl&gt;0,25m2</t>
  </si>
  <si>
    <t>Zdravotechnika - vnitřní kanalizace</t>
  </si>
  <si>
    <t>Zdravotechnika - zařizovací předměty</t>
  </si>
  <si>
    <t>Vyvedení a upevnění výpustku do DN 15</t>
  </si>
  <si>
    <t>Úřední tlaková zkouška,výchozí revize</t>
  </si>
  <si>
    <t>Daň z přidané hodnoty (Rozpočet+Ostatní)</t>
  </si>
  <si>
    <t>Celkové naklady (Rozpočet +Ostatní) vč. DPH</t>
  </si>
  <si>
    <t>Vyvedení a upevnění odpadních výpustek DN 40</t>
  </si>
  <si>
    <t>Vyvedení a upevnění odpadních výpustek DN 50</t>
  </si>
  <si>
    <t>Napuštění top.systému,odvzdušnění,top.zkouška</t>
  </si>
  <si>
    <t>Vyvedení a upevnění odpadních výpustek DN 100</t>
  </si>
  <si>
    <t>Zkouška těsnosti potrubí kanalizace vodou do DN 125</t>
  </si>
  <si>
    <t>Přesun hmot tonážní pro kotelny v objektech v do 6 m</t>
  </si>
  <si>
    <t>Kohout kulový přímý G 3/4 PN 42 do 185°C vnitřní závit</t>
  </si>
  <si>
    <t>Přesun hmot tonážní pro armatury v objektech v do 12 m</t>
  </si>
  <si>
    <t>Potrubí měděné polotvrdé spojované měkkým pájením D 12x1</t>
  </si>
  <si>
    <t>Potrubí měděné polotvrdé spojované měkkým pájením D 15x1</t>
  </si>
  <si>
    <t>Potrubí měděné polotvrdé spojované měkkým pájením D 18x1</t>
  </si>
  <si>
    <t>Potrubí měděné polotvrdé spojované měkkým pájením D 22x1</t>
  </si>
  <si>
    <t>Zkouška těsnosti vodovodního potrubí závitového do DN 50</t>
  </si>
  <si>
    <t>Přesun hmot tonážní pro otopná tělesa v objektech v do 12 m</t>
  </si>
  <si>
    <t>Termostatická hlavice kapalinová PN 10 do 110°C otopných těles VK</t>
  </si>
  <si>
    <t>Zápachová uzávěrka pro umyvadla DN 32 s přípojkou pro pračku nebo myčku</t>
  </si>
  <si>
    <t>Ventil závitový regulační přímý G 1/2 PN 10 do 120°C s nastavitelnou regulací</t>
  </si>
  <si>
    <t>Koax.odkouření-komín,hlavice,reviz.kus,odvod kondenz.,patk.koleno,prodloužení 80/125</t>
  </si>
  <si>
    <t>Ochrana vodovodního potrubí přilepenými tepelně izolačními trubicemi z PE tl do 6 mm DN do 22 mm</t>
  </si>
  <si>
    <t>Ochrana vodovodního potrubí přilepenými tepelně izolačními trubicemi z PE tl do 6 mm DN do 32 mm</t>
  </si>
  <si>
    <t>Ventil závitový odvzdušňovací G 1/2 PN 14 do 120°C automatický se zpětnou klapkou otopných těles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</si>
</sst>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#,##0.00&quot; Kč&quot;;[Red]\-#,##0.00&quot; Kč&quot;"/>
    <numFmt numFmtId="166" formatCode="0;;&quot;&quot;"/>
    <numFmt numFmtId="167" formatCode="#,##0.00&quot; Kč&quot;;\-#,##0.00&quot; Kč&quot;"/>
    <numFmt numFmtId="168" formatCode="0&quot; %&quot;"/>
    <numFmt numFmtId="169" formatCode="_-* #,##0.00\,_K_č_-;\-* #,##0.00\,_K_č_-;_-* \-??\ _K_č_-;_-@_-"/>
    <numFmt numFmtId="170" formatCode="#,##0.00;\-#,###,##0.00;&quot;&quot;"/>
    <numFmt numFmtId="171" formatCode="#,##0.00&quot; Kč&quot;;\-#,##0.00&quot; Kč&quot;;&quot;&quot;"/>
    <numFmt numFmtId="172" formatCode="#,##0.00;;&quot;&quot;"/>
    <numFmt numFmtId="173" formatCode="#,##0.00\ [$Kč-405];[Red]\-#,##0.00\ [$Kč-405]"/>
  </numFmts>
  <fonts count="24">
    <font>
      <sz val="10"/>
      <name val="Arial"/>
      <family val="2"/>
    </font>
    <font>
      <sz val="8"/>
      <name val="Arial"/>
      <family val="2"/>
    </font>
    <font>
      <sz val="10"/>
      <color indexed="8"/>
      <name val="Andale Sans UI;Arial Unicode MS"/>
      <family val="0"/>
    </font>
    <font>
      <b/>
      <i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.5"/>
      <color indexed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  <font>
      <b/>
      <sz val="10.5"/>
      <color indexed="10"/>
      <name val="Arial"/>
      <family val="2"/>
    </font>
    <font>
      <b/>
      <sz val="10"/>
      <color indexed="6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i/>
      <sz val="14"/>
      <name val="Arial CE"/>
      <family val="2"/>
    </font>
    <font>
      <i/>
      <sz val="10"/>
      <name val="Arial"/>
      <family val="2"/>
    </font>
    <font>
      <i/>
      <sz val="10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0"/>
      <color indexed="8"/>
      <name val="Arial"/>
      <family val="2"/>
    </font>
    <font>
      <b/>
      <i/>
      <sz val="11"/>
      <name val="Arial CE"/>
      <family val="2"/>
    </font>
    <font>
      <b/>
      <i/>
      <sz val="16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4" fontId="0" fillId="2" borderId="0" xfId="0" applyNumberFormat="1" applyFont="1" applyFill="1" applyBorder="1" applyAlignment="1">
      <alignment/>
    </xf>
    <xf numFmtId="4" fontId="0" fillId="2" borderId="0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/>
    </xf>
    <xf numFmtId="0" fontId="7" fillId="2" borderId="0" xfId="0" applyFont="1" applyFill="1" applyBorder="1" applyAlignment="1">
      <alignment horizontal="center"/>
    </xf>
    <xf numFmtId="165" fontId="8" fillId="3" borderId="1" xfId="0" applyNumberFormat="1" applyFont="1" applyFill="1" applyBorder="1" applyAlignment="1">
      <alignment/>
    </xf>
    <xf numFmtId="4" fontId="8" fillId="3" borderId="1" xfId="0" applyNumberFormat="1" applyFont="1" applyFill="1" applyBorder="1" applyAlignment="1">
      <alignment/>
    </xf>
    <xf numFmtId="4" fontId="8" fillId="3" borderId="1" xfId="0" applyNumberFormat="1" applyFont="1" applyFill="1" applyBorder="1" applyAlignment="1">
      <alignment horizontal="right"/>
    </xf>
    <xf numFmtId="0" fontId="10" fillId="4" borderId="2" xfId="0" applyFont="1" applyFill="1" applyBorder="1" applyAlignment="1">
      <alignment horizontal="center"/>
    </xf>
    <xf numFmtId="0" fontId="10" fillId="4" borderId="2" xfId="0" applyFont="1" applyFill="1" applyBorder="1" applyAlignment="1">
      <alignment/>
    </xf>
    <xf numFmtId="0" fontId="10" fillId="4" borderId="2" xfId="0" applyFont="1" applyFill="1" applyBorder="1" applyAlignment="1">
      <alignment horizontal="right"/>
    </xf>
    <xf numFmtId="4" fontId="10" fillId="4" borderId="2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right" vertical="top"/>
    </xf>
    <xf numFmtId="0" fontId="11" fillId="3" borderId="2" xfId="0" applyFont="1" applyFill="1" applyBorder="1" applyAlignment="1">
      <alignment vertical="top"/>
    </xf>
    <xf numFmtId="0" fontId="11" fillId="3" borderId="2" xfId="0" applyFont="1" applyFill="1" applyBorder="1" applyAlignment="1">
      <alignment horizontal="center" vertical="top"/>
    </xf>
    <xf numFmtId="0" fontId="11" fillId="3" borderId="2" xfId="0" applyFont="1" applyFill="1" applyBorder="1" applyAlignment="1">
      <alignment vertical="top" wrapText="1"/>
    </xf>
    <xf numFmtId="165" fontId="12" fillId="3" borderId="2" xfId="0" applyNumberFormat="1" applyFont="1" applyFill="1" applyBorder="1" applyAlignment="1">
      <alignment vertical="top"/>
    </xf>
    <xf numFmtId="4" fontId="12" fillId="3" borderId="2" xfId="0" applyNumberFormat="1" applyFont="1" applyFill="1" applyBorder="1" applyAlignment="1">
      <alignment vertical="top"/>
    </xf>
    <xf numFmtId="164" fontId="12" fillId="3" borderId="2" xfId="0" applyNumberFormat="1" applyFont="1" applyFill="1" applyBorder="1" applyAlignment="1">
      <alignment vertical="top"/>
    </xf>
    <xf numFmtId="4" fontId="12" fillId="3" borderId="2" xfId="0" applyNumberFormat="1" applyFont="1" applyFill="1" applyBorder="1" applyAlignment="1">
      <alignment horizontal="right" vertical="top"/>
    </xf>
    <xf numFmtId="0" fontId="0" fillId="2" borderId="0" xfId="0" applyFont="1" applyFill="1" applyBorder="1" applyAlignment="1">
      <alignment vertical="top"/>
    </xf>
    <xf numFmtId="0" fontId="13" fillId="2" borderId="0" xfId="0" applyFont="1" applyFill="1" applyBorder="1" applyAlignment="1">
      <alignment vertical="top"/>
    </xf>
    <xf numFmtId="0" fontId="13" fillId="5" borderId="2" xfId="0" applyFont="1" applyFill="1" applyBorder="1" applyAlignment="1">
      <alignment horizontal="right" vertical="top"/>
    </xf>
    <xf numFmtId="0" fontId="13" fillId="5" borderId="2" xfId="0" applyFont="1" applyFill="1" applyBorder="1" applyAlignment="1">
      <alignment horizontal="center" vertical="top"/>
    </xf>
    <xf numFmtId="0" fontId="13" fillId="5" borderId="2" xfId="0" applyFont="1" applyFill="1" applyBorder="1" applyAlignment="1">
      <alignment vertical="top"/>
    </xf>
    <xf numFmtId="0" fontId="13" fillId="5" borderId="2" xfId="0" applyFont="1" applyFill="1" applyBorder="1" applyAlignment="1">
      <alignment vertical="top" wrapText="1"/>
    </xf>
    <xf numFmtId="167" fontId="13" fillId="5" borderId="2" xfId="0" applyNumberFormat="1" applyFont="1" applyFill="1" applyBorder="1" applyAlignment="1">
      <alignment vertical="top"/>
    </xf>
    <xf numFmtId="4" fontId="13" fillId="5" borderId="2" xfId="0" applyNumberFormat="1" applyFont="1" applyFill="1" applyBorder="1" applyAlignment="1">
      <alignment vertical="top"/>
    </xf>
    <xf numFmtId="164" fontId="13" fillId="5" borderId="2" xfId="0" applyNumberFormat="1" applyFont="1" applyFill="1" applyBorder="1" applyAlignment="1">
      <alignment vertical="top"/>
    </xf>
    <xf numFmtId="4" fontId="13" fillId="5" borderId="2" xfId="0" applyNumberFormat="1" applyFont="1" applyFill="1" applyBorder="1" applyAlignment="1">
      <alignment horizontal="right" vertical="top"/>
    </xf>
    <xf numFmtId="0" fontId="13" fillId="6" borderId="0" xfId="0" applyFont="1" applyFill="1" applyBorder="1" applyAlignment="1">
      <alignment horizontal="right" vertical="top"/>
    </xf>
    <xf numFmtId="0" fontId="13" fillId="6" borderId="0" xfId="0" applyFont="1" applyFill="1" applyBorder="1" applyAlignment="1">
      <alignment horizontal="center" vertical="top"/>
    </xf>
    <xf numFmtId="0" fontId="14" fillId="6" borderId="0" xfId="0" applyFont="1" applyFill="1" applyBorder="1" applyAlignment="1">
      <alignment vertical="top"/>
    </xf>
    <xf numFmtId="0" fontId="13" fillId="6" borderId="0" xfId="0" applyFont="1" applyFill="1" applyBorder="1" applyAlignment="1">
      <alignment vertical="top"/>
    </xf>
    <xf numFmtId="0" fontId="13" fillId="6" borderId="0" xfId="0" applyFont="1" applyFill="1" applyBorder="1" applyAlignment="1">
      <alignment vertical="top" wrapText="1"/>
    </xf>
    <xf numFmtId="167" fontId="13" fillId="6" borderId="0" xfId="0" applyNumberFormat="1" applyFont="1" applyFill="1" applyBorder="1" applyAlignment="1">
      <alignment vertical="top"/>
    </xf>
    <xf numFmtId="4" fontId="13" fillId="6" borderId="0" xfId="0" applyNumberFormat="1" applyFont="1" applyFill="1" applyBorder="1" applyAlignment="1">
      <alignment vertical="top"/>
    </xf>
    <xf numFmtId="164" fontId="13" fillId="6" borderId="0" xfId="0" applyNumberFormat="1" applyFont="1" applyFill="1" applyBorder="1" applyAlignment="1">
      <alignment vertical="top"/>
    </xf>
    <xf numFmtId="4" fontId="13" fillId="6" borderId="0" xfId="0" applyNumberFormat="1" applyFont="1" applyFill="1" applyBorder="1" applyAlignment="1">
      <alignment horizontal="right" vertical="top"/>
    </xf>
    <xf numFmtId="0" fontId="15" fillId="2" borderId="3" xfId="0" applyFont="1" applyFill="1" applyBorder="1" applyAlignment="1">
      <alignment horizontal="center" vertical="top"/>
    </xf>
    <xf numFmtId="0" fontId="10" fillId="2" borderId="3" xfId="0" applyFont="1" applyFill="1" applyBorder="1" applyAlignment="1">
      <alignment horizontal="center" vertical="top"/>
    </xf>
    <xf numFmtId="0" fontId="10" fillId="2" borderId="3" xfId="0" applyFont="1" applyFill="1" applyBorder="1" applyAlignment="1">
      <alignment vertical="top"/>
    </xf>
    <xf numFmtId="0" fontId="0" fillId="2" borderId="3" xfId="0" applyFont="1" applyFill="1" applyBorder="1" applyAlignment="1">
      <alignment vertical="top" wrapText="1"/>
    </xf>
    <xf numFmtId="164" fontId="0" fillId="2" borderId="3" xfId="0" applyNumberFormat="1" applyFont="1" applyFill="1" applyBorder="1" applyAlignment="1">
      <alignment vertical="top"/>
    </xf>
    <xf numFmtId="0" fontId="0" fillId="2" borderId="3" xfId="0" applyFont="1" applyFill="1" applyBorder="1" applyAlignment="1">
      <alignment horizontal="center" vertical="top"/>
    </xf>
    <xf numFmtId="4" fontId="0" fillId="2" borderId="3" xfId="0" applyNumberFormat="1" applyFont="1" applyFill="1" applyBorder="1" applyAlignment="1">
      <alignment vertical="top"/>
    </xf>
    <xf numFmtId="167" fontId="10" fillId="2" borderId="3" xfId="0" applyNumberFormat="1" applyFont="1" applyFill="1" applyBorder="1" applyAlignment="1">
      <alignment vertical="top"/>
    </xf>
    <xf numFmtId="4" fontId="15" fillId="2" borderId="3" xfId="0" applyNumberFormat="1" applyFont="1" applyFill="1" applyBorder="1" applyAlignment="1">
      <alignment vertical="top"/>
    </xf>
    <xf numFmtId="168" fontId="2" fillId="2" borderId="3" xfId="0" applyNumberFormat="1" applyFont="1" applyFill="1" applyBorder="1" applyAlignment="1">
      <alignment horizontal="right" vertical="top"/>
    </xf>
    <xf numFmtId="169" fontId="0" fillId="2" borderId="0" xfId="0" applyNumberFormat="1" applyFont="1" applyFill="1" applyBorder="1" applyAlignment="1">
      <alignment horizontal="right" vertical="top"/>
    </xf>
    <xf numFmtId="0" fontId="16" fillId="2" borderId="4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/>
    </xf>
    <xf numFmtId="0" fontId="16" fillId="2" borderId="6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left" vertical="center"/>
    </xf>
    <xf numFmtId="0" fontId="18" fillId="4" borderId="1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10" fillId="6" borderId="8" xfId="0" applyFont="1" applyFill="1" applyBorder="1" applyAlignment="1">
      <alignment horizontal="center" vertical="center"/>
    </xf>
    <xf numFmtId="0" fontId="10" fillId="6" borderId="2" xfId="0" applyFont="1" applyFill="1" applyBorder="1" applyAlignment="1">
      <alignment horizontal="center"/>
    </xf>
    <xf numFmtId="167" fontId="10" fillId="6" borderId="2" xfId="0" applyNumberFormat="1" applyFont="1" applyFill="1" applyBorder="1" applyAlignment="1">
      <alignment horizontal="center"/>
    </xf>
    <xf numFmtId="167" fontId="10" fillId="6" borderId="9" xfId="0" applyNumberFormat="1" applyFont="1" applyFill="1" applyBorder="1" applyAlignment="1">
      <alignment horizontal="center"/>
    </xf>
    <xf numFmtId="0" fontId="19" fillId="6" borderId="3" xfId="0" applyFont="1" applyFill="1" applyBorder="1" applyAlignment="1">
      <alignment horizontal="center"/>
    </xf>
    <xf numFmtId="0" fontId="10" fillId="6" borderId="3" xfId="0" applyFont="1" applyFill="1" applyBorder="1" applyAlignment="1">
      <alignment horizontal="center"/>
    </xf>
    <xf numFmtId="4" fontId="10" fillId="6" borderId="3" xfId="0" applyNumberFormat="1" applyFont="1" applyFill="1" applyBorder="1" applyAlignment="1">
      <alignment/>
    </xf>
    <xf numFmtId="0" fontId="10" fillId="6" borderId="2" xfId="0" applyFont="1" applyFill="1" applyBorder="1" applyAlignment="1">
      <alignment horizontal="center" vertical="center"/>
    </xf>
    <xf numFmtId="170" fontId="0" fillId="2" borderId="3" xfId="0" applyNumberFormat="1" applyFont="1" applyFill="1" applyBorder="1" applyAlignment="1">
      <alignment/>
    </xf>
    <xf numFmtId="170" fontId="0" fillId="2" borderId="3" xfId="0" applyNumberFormat="1" applyFont="1" applyFill="1" applyBorder="1" applyAlignment="1">
      <alignment/>
    </xf>
    <xf numFmtId="170" fontId="0" fillId="2" borderId="10" xfId="0" applyNumberFormat="1" applyFont="1" applyFill="1" applyBorder="1" applyAlignment="1">
      <alignment/>
    </xf>
    <xf numFmtId="4" fontId="0" fillId="2" borderId="3" xfId="0" applyNumberFormat="1" applyFont="1" applyFill="1" applyBorder="1" applyAlignment="1">
      <alignment/>
    </xf>
    <xf numFmtId="168" fontId="0" fillId="2" borderId="3" xfId="0" applyNumberFormat="1" applyFont="1" applyFill="1" applyBorder="1" applyAlignment="1">
      <alignment/>
    </xf>
    <xf numFmtId="0" fontId="15" fillId="2" borderId="6" xfId="0" applyFont="1" applyFill="1" applyBorder="1" applyAlignment="1">
      <alignment/>
    </xf>
    <xf numFmtId="0" fontId="10" fillId="6" borderId="8" xfId="0" applyFont="1" applyFill="1" applyBorder="1" applyAlignment="1">
      <alignment horizontal="center"/>
    </xf>
    <xf numFmtId="170" fontId="10" fillId="6" borderId="2" xfId="0" applyNumberFormat="1" applyFont="1" applyFill="1" applyBorder="1" applyAlignment="1">
      <alignment/>
    </xf>
    <xf numFmtId="170" fontId="10" fillId="6" borderId="2" xfId="0" applyNumberFormat="1" applyFont="1" applyFill="1" applyBorder="1" applyAlignment="1">
      <alignment/>
    </xf>
    <xf numFmtId="170" fontId="10" fillId="6" borderId="9" xfId="0" applyNumberFormat="1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10" fillId="2" borderId="6" xfId="0" applyFont="1" applyFill="1" applyBorder="1" applyAlignment="1">
      <alignment horizontal="center"/>
    </xf>
    <xf numFmtId="168" fontId="10" fillId="6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/>
    </xf>
    <xf numFmtId="0" fontId="10" fillId="6" borderId="11" xfId="0" applyFont="1" applyFill="1" applyBorder="1" applyAlignment="1">
      <alignment horizontal="center"/>
    </xf>
    <xf numFmtId="4" fontId="0" fillId="2" borderId="10" xfId="0" applyNumberFormat="1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166" fontId="9" fillId="2" borderId="0" xfId="0" applyNumberFormat="1" applyFont="1" applyFill="1" applyBorder="1" applyAlignment="1">
      <alignment/>
    </xf>
    <xf numFmtId="0" fontId="22" fillId="4" borderId="1" xfId="0" applyFont="1" applyFill="1" applyBorder="1" applyAlignment="1">
      <alignment horizontal="center" vertical="center"/>
    </xf>
    <xf numFmtId="0" fontId="19" fillId="4" borderId="12" xfId="0" applyFont="1" applyFill="1" applyBorder="1" applyAlignment="1">
      <alignment horizontal="center"/>
    </xf>
    <xf numFmtId="173" fontId="23" fillId="6" borderId="5" xfId="0" applyNumberFormat="1" applyFont="1" applyFill="1" applyBorder="1" applyAlignment="1">
      <alignment horizontal="center" vertical="center"/>
    </xf>
    <xf numFmtId="0" fontId="10" fillId="6" borderId="13" xfId="0" applyFont="1" applyFill="1" applyBorder="1" applyAlignment="1">
      <alignment horizontal="center"/>
    </xf>
    <xf numFmtId="0" fontId="0" fillId="2" borderId="3" xfId="0" applyFont="1" applyFill="1" applyBorder="1" applyAlignment="1">
      <alignment/>
    </xf>
    <xf numFmtId="0" fontId="10" fillId="4" borderId="1" xfId="0" applyFont="1" applyFill="1" applyBorder="1" applyAlignment="1">
      <alignment horizontal="center"/>
    </xf>
    <xf numFmtId="0" fontId="10" fillId="6" borderId="2" xfId="0" applyFont="1" applyFill="1" applyBorder="1" applyAlignment="1">
      <alignment horizontal="left" vertical="center"/>
    </xf>
    <xf numFmtId="167" fontId="10" fillId="6" borderId="0" xfId="0" applyNumberFormat="1" applyFont="1" applyFill="1" applyBorder="1" applyAlignment="1">
      <alignment horizontal="center" vertical="center"/>
    </xf>
    <xf numFmtId="167" fontId="21" fillId="6" borderId="9" xfId="0" applyNumberFormat="1" applyFont="1" applyFill="1" applyBorder="1" applyAlignment="1">
      <alignment horizontal="center" vertical="center"/>
    </xf>
    <xf numFmtId="0" fontId="10" fillId="6" borderId="3" xfId="0" applyFont="1" applyFill="1" applyBorder="1" applyAlignment="1">
      <alignment horizontal="center" vertical="center"/>
    </xf>
    <xf numFmtId="172" fontId="10" fillId="6" borderId="3" xfId="0" applyNumberFormat="1" applyFont="1" applyFill="1" applyBorder="1" applyAlignment="1">
      <alignment horizontal="center" vertical="center"/>
    </xf>
    <xf numFmtId="167" fontId="0" fillId="2" borderId="3" xfId="0" applyNumberFormat="1" applyFont="1" applyFill="1" applyBorder="1" applyAlignment="1">
      <alignment horizontal="center"/>
    </xf>
    <xf numFmtId="167" fontId="0" fillId="2" borderId="10" xfId="0" applyNumberFormat="1" applyFont="1" applyFill="1" applyBorder="1" applyAlignment="1">
      <alignment horizontal="center"/>
    </xf>
    <xf numFmtId="171" fontId="0" fillId="2" borderId="3" xfId="0" applyNumberFormat="1" applyFont="1" applyFill="1" applyBorder="1" applyAlignment="1">
      <alignment horizontal="center"/>
    </xf>
    <xf numFmtId="171" fontId="15" fillId="2" borderId="3" xfId="0" applyNumberFormat="1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2" fontId="10" fillId="6" borderId="2" xfId="0" applyNumberFormat="1" applyFont="1" applyFill="1" applyBorder="1" applyAlignment="1">
      <alignment horizontal="center"/>
    </xf>
    <xf numFmtId="4" fontId="10" fillId="6" borderId="9" xfId="0" applyNumberFormat="1" applyFont="1" applyFill="1" applyBorder="1" applyAlignment="1">
      <alignment horizontal="center"/>
    </xf>
    <xf numFmtId="0" fontId="19" fillId="6" borderId="3" xfId="0" applyFont="1" applyFill="1" applyBorder="1" applyAlignment="1">
      <alignment horizontal="center"/>
    </xf>
    <xf numFmtId="4" fontId="10" fillId="6" borderId="3" xfId="0" applyNumberFormat="1" applyFont="1" applyFill="1" applyBorder="1" applyAlignment="1">
      <alignment horizontal="center"/>
    </xf>
    <xf numFmtId="0" fontId="10" fillId="6" borderId="2" xfId="0" applyFont="1" applyFill="1" applyBorder="1" applyAlignment="1">
      <alignment horizontal="left" vertical="center" wrapText="1"/>
    </xf>
    <xf numFmtId="167" fontId="10" fillId="6" borderId="14" xfId="0" applyNumberFormat="1" applyFont="1" applyFill="1" applyBorder="1" applyAlignment="1">
      <alignment horizontal="center" vertical="center"/>
    </xf>
    <xf numFmtId="0" fontId="10" fillId="6" borderId="3" xfId="0" applyFont="1" applyFill="1" applyBorder="1" applyAlignment="1">
      <alignment vertical="center"/>
    </xf>
    <xf numFmtId="171" fontId="10" fillId="6" borderId="3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/>
    </xf>
    <xf numFmtId="167" fontId="10" fillId="2" borderId="14" xfId="0" applyNumberFormat="1" applyFont="1" applyFill="1" applyBorder="1" applyAlignment="1">
      <alignment/>
    </xf>
    <xf numFmtId="0" fontId="20" fillId="2" borderId="3" xfId="0" applyFont="1" applyFill="1" applyBorder="1" applyAlignment="1">
      <alignment/>
    </xf>
    <xf numFmtId="0" fontId="19" fillId="2" borderId="2" xfId="0" applyFont="1" applyFill="1" applyBorder="1" applyAlignment="1">
      <alignment/>
    </xf>
    <xf numFmtId="167" fontId="21" fillId="2" borderId="15" xfId="0" applyNumberFormat="1" applyFont="1" applyFill="1" applyBorder="1" applyAlignment="1">
      <alignment/>
    </xf>
    <xf numFmtId="0" fontId="19" fillId="4" borderId="1" xfId="0" applyFont="1" applyFill="1" applyBorder="1" applyAlignment="1">
      <alignment horizontal="center"/>
    </xf>
    <xf numFmtId="0" fontId="19" fillId="4" borderId="16" xfId="0" applyFont="1" applyFill="1" applyBorder="1" applyAlignment="1">
      <alignment horizontal="center"/>
    </xf>
    <xf numFmtId="0" fontId="0" fillId="2" borderId="3" xfId="0" applyFont="1" applyFill="1" applyBorder="1" applyAlignment="1">
      <alignment/>
    </xf>
    <xf numFmtId="49" fontId="0" fillId="2" borderId="3" xfId="0" applyNumberFormat="1" applyFont="1" applyFill="1" applyBorder="1" applyAlignment="1">
      <alignment/>
    </xf>
    <xf numFmtId="0" fontId="15" fillId="2" borderId="3" xfId="0" applyFont="1" applyFill="1" applyBorder="1" applyAlignment="1">
      <alignment/>
    </xf>
    <xf numFmtId="0" fontId="16" fillId="2" borderId="0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66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B84700"/>
      <rgbColor rgb="00993366"/>
      <rgbColor rgb="00333399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53"/>
  <sheetViews>
    <sheetView workbookViewId="0" topLeftCell="A1">
      <pane xSplit="6" ySplit="5" topLeftCell="G6" activePane="topLeft" state="frozen"/>
      <selection pane="topLeft" activeCell="J3" sqref="J3"/>
      <selection pane="topRight" activeCell="B2" sqref="B2"/>
      <selection pane="bottomLeft" activeCell="B2" sqref="B2"/>
      <selection pane="bottomRight" activeCell="B2" sqref="B2"/>
    </sheetView>
  </sheetViews>
  <sheetFormatPr defaultColWidth="9.140625" defaultRowHeight="12.75" outlineLevelRow="2"/>
  <cols>
    <col min="1" max="1" width="1.7109375" style="1" customWidth="1"/>
    <col min="2" max="2" width="6.00390625" style="2" customWidth="1"/>
    <col min="3" max="3" width="5.7109375" style="2" customWidth="1"/>
    <col min="4" max="4" width="3.140625" style="2" customWidth="1"/>
    <col min="5" max="5" width="3.57421875" style="2" customWidth="1"/>
    <col min="6" max="6" width="13.00390625" style="2" customWidth="1"/>
    <col min="7" max="7" width="61.8515625" style="2" customWidth="1"/>
    <col min="8" max="8" width="11.57421875" style="2" customWidth="1"/>
    <col min="9" max="9" width="8.140625" style="3" customWidth="1"/>
    <col min="10" max="10" width="12.28125" style="2" customWidth="1"/>
    <col min="11" max="11" width="15.421875" style="2" customWidth="1"/>
    <col min="12" max="15" width="0" style="4" hidden="1" customWidth="1"/>
    <col min="16" max="16" width="0" style="5" hidden="1" customWidth="1"/>
    <col min="17" max="17" width="0" style="2" hidden="1" customWidth="1"/>
    <col min="18" max="18" width="10.421875" style="6" customWidth="1"/>
    <col min="19" max="19" width="1.7109375" style="2" customWidth="1"/>
    <col min="20" max="16384" width="11.57421875" style="2" customWidth="1"/>
  </cols>
  <sheetData>
    <row r="1" spans="1:18" s="11" customFormat="1" ht="12.75" customHeight="1" hidden="1">
      <c r="A1" s="7" t="s">
        <v>39</v>
      </c>
      <c r="B1" s="8" t="s">
        <v>53</v>
      </c>
      <c r="C1" s="8" t="s">
        <v>43</v>
      </c>
      <c r="D1" s="8" t="s">
        <v>41</v>
      </c>
      <c r="E1" s="8" t="s">
        <v>184</v>
      </c>
      <c r="F1" s="8" t="s">
        <v>212</v>
      </c>
      <c r="G1" s="8" t="s">
        <v>42</v>
      </c>
      <c r="H1" s="8" t="s">
        <v>204</v>
      </c>
      <c r="I1" s="8" t="s">
        <v>10</v>
      </c>
      <c r="J1" s="8" t="s">
        <v>44</v>
      </c>
      <c r="K1" s="8" t="s">
        <v>193</v>
      </c>
      <c r="L1" s="9" t="s">
        <v>58</v>
      </c>
      <c r="M1" s="9" t="s">
        <v>198</v>
      </c>
      <c r="N1" s="9" t="s">
        <v>28</v>
      </c>
      <c r="O1" s="9" t="s">
        <v>205</v>
      </c>
      <c r="P1" s="10" t="s">
        <v>51</v>
      </c>
      <c r="Q1" s="8" t="s">
        <v>52</v>
      </c>
      <c r="R1" s="8" t="s">
        <v>26</v>
      </c>
    </row>
    <row r="2" spans="1:19" ht="29.25" customHeight="1">
      <c r="A2" s="12"/>
      <c r="B2" s="13"/>
      <c r="C2" s="13"/>
      <c r="D2" s="13"/>
      <c r="E2" s="13"/>
      <c r="F2" s="13"/>
      <c r="G2" s="101" t="s">
        <v>251</v>
      </c>
      <c r="H2" s="101"/>
      <c r="I2" s="101"/>
      <c r="J2" s="101"/>
      <c r="K2" s="101"/>
      <c r="L2" s="14"/>
      <c r="M2" s="14"/>
      <c r="N2" s="14"/>
      <c r="O2" s="14"/>
      <c r="P2" s="14"/>
      <c r="Q2" s="14"/>
      <c r="R2" s="15"/>
      <c r="S2" s="13"/>
    </row>
    <row r="3" spans="1:19" ht="18.75" customHeight="1">
      <c r="A3" s="13"/>
      <c r="B3" s="16" t="s">
        <v>54</v>
      </c>
      <c r="C3" s="17"/>
      <c r="D3" s="17"/>
      <c r="E3" s="102"/>
      <c r="F3" s="102"/>
      <c r="G3" s="100" t="str">
        <f>KrycíList!C4</f>
        <v>Byt - Zámecké náměstí č. 16, Krnov</v>
      </c>
      <c r="H3" s="100"/>
      <c r="I3" s="100"/>
      <c r="J3" s="18"/>
      <c r="K3" s="19">
        <f>SUMIF(D7:D155,"B",K7:K155)</f>
        <v>0</v>
      </c>
      <c r="L3" s="20">
        <f>SUMIF(D7:D155,"B",L7:L155)</f>
        <v>0</v>
      </c>
      <c r="M3" s="20">
        <f>SUMIF(D7:D155,"B",M7:M155)</f>
        <v>0</v>
      </c>
      <c r="N3" s="20">
        <f>SUMIF(D7:D155,"B",N7:N155)</f>
        <v>0</v>
      </c>
      <c r="O3" s="20">
        <f>SUMIF(D7:D155,"B",O7:O155)</f>
        <v>0</v>
      </c>
      <c r="P3" s="20">
        <f>SUMIF(D7:D155,"B",P7:P155)</f>
        <v>13.571520865000144</v>
      </c>
      <c r="Q3" s="20">
        <f>SUMIF(D7:D155,"B",Q7:Q155)</f>
        <v>7.23488</v>
      </c>
      <c r="R3" s="21">
        <f>ROUNDUP(SUMIF(D7:D155,"B",R7:R155),1)</f>
        <v>0</v>
      </c>
      <c r="S3" s="17"/>
    </row>
    <row r="4" spans="1:19" ht="14.25">
      <c r="A4" s="13"/>
      <c r="B4" s="13"/>
      <c r="C4" s="13"/>
      <c r="D4" s="13"/>
      <c r="E4" s="13"/>
      <c r="F4" s="13"/>
      <c r="G4" s="103">
        <f>KrycíList!J4</f>
        <v>0</v>
      </c>
      <c r="H4" s="103"/>
      <c r="I4" s="103"/>
      <c r="J4" s="17"/>
      <c r="K4" s="13"/>
      <c r="L4" s="14"/>
      <c r="M4" s="14"/>
      <c r="N4" s="14"/>
      <c r="O4" s="14"/>
      <c r="P4" s="14"/>
      <c r="Q4" s="14"/>
      <c r="R4" s="15"/>
      <c r="S4" s="13"/>
    </row>
    <row r="5" spans="1:19" ht="12.75">
      <c r="A5" s="13"/>
      <c r="B5" s="22" t="s">
        <v>32</v>
      </c>
      <c r="C5" s="23" t="s">
        <v>33</v>
      </c>
      <c r="D5" s="22" t="s">
        <v>8</v>
      </c>
      <c r="E5" s="22" t="s">
        <v>7</v>
      </c>
      <c r="F5" s="22" t="s">
        <v>212</v>
      </c>
      <c r="G5" s="22" t="s">
        <v>216</v>
      </c>
      <c r="H5" s="24" t="s">
        <v>204</v>
      </c>
      <c r="I5" s="22" t="s">
        <v>11</v>
      </c>
      <c r="J5" s="24" t="s">
        <v>44</v>
      </c>
      <c r="K5" s="24" t="s">
        <v>47</v>
      </c>
      <c r="L5" s="25" t="s">
        <v>57</v>
      </c>
      <c r="M5" s="25" t="s">
        <v>197</v>
      </c>
      <c r="N5" s="25" t="s">
        <v>28</v>
      </c>
      <c r="O5" s="25" t="s">
        <v>206</v>
      </c>
      <c r="P5" s="25" t="s">
        <v>49</v>
      </c>
      <c r="Q5" s="25" t="s">
        <v>50</v>
      </c>
      <c r="R5" s="25" t="s">
        <v>26</v>
      </c>
      <c r="S5" s="13"/>
    </row>
    <row r="6" spans="1:19" ht="12.75">
      <c r="A6" s="13"/>
      <c r="B6" s="13"/>
      <c r="C6" s="13"/>
      <c r="D6" s="13"/>
      <c r="E6" s="13"/>
      <c r="F6" s="13"/>
      <c r="G6" s="13"/>
      <c r="H6" s="13"/>
      <c r="I6" s="26"/>
      <c r="J6" s="13"/>
      <c r="K6" s="13"/>
      <c r="L6" s="14"/>
      <c r="M6" s="14"/>
      <c r="N6" s="14"/>
      <c r="O6" s="14"/>
      <c r="P6" s="14"/>
      <c r="Q6" s="14"/>
      <c r="R6" s="15"/>
      <c r="S6" s="13"/>
    </row>
    <row r="7" spans="1:19" ht="15">
      <c r="A7" s="13"/>
      <c r="B7" s="27" t="s">
        <v>14</v>
      </c>
      <c r="C7" s="28"/>
      <c r="D7" s="29" t="s">
        <v>0</v>
      </c>
      <c r="E7" s="28"/>
      <c r="F7" s="28"/>
      <c r="G7" s="30" t="s">
        <v>190</v>
      </c>
      <c r="H7" s="28"/>
      <c r="I7" s="29"/>
      <c r="J7" s="28"/>
      <c r="K7" s="31">
        <f>SUMIF(D8:D153,"O",K8:K153)</f>
        <v>0</v>
      </c>
      <c r="L7" s="32">
        <f>SUMIF(D8:D153,"O",L8:L153)</f>
        <v>0</v>
      </c>
      <c r="M7" s="32">
        <f>SUMIF(D8:D153,"O",M8:M153)</f>
        <v>0</v>
      </c>
      <c r="N7" s="32">
        <f>SUMIF(D8:D153,"O",N8:N153)</f>
        <v>0</v>
      </c>
      <c r="O7" s="32">
        <f>SUMIF(D8:D153,"O",O8:O153)</f>
        <v>0</v>
      </c>
      <c r="P7" s="33">
        <f>SUMIF(D8:D153,"O",P8:P153)</f>
        <v>13.571520865000144</v>
      </c>
      <c r="Q7" s="33">
        <f>SUMIF(D8:D153,"O",Q8:Q153)</f>
        <v>7.23488</v>
      </c>
      <c r="R7" s="34">
        <f>SUMIF(D8:D153,"O",R8:R153)</f>
        <v>0</v>
      </c>
      <c r="S7" s="35"/>
    </row>
    <row r="8" spans="1:19" ht="12.75" outlineLevel="1">
      <c r="A8" s="13"/>
      <c r="B8" s="36"/>
      <c r="C8" s="37" t="s">
        <v>15</v>
      </c>
      <c r="D8" s="38" t="s">
        <v>1</v>
      </c>
      <c r="E8" s="39"/>
      <c r="F8" s="39" t="s">
        <v>27</v>
      </c>
      <c r="G8" s="40" t="s">
        <v>285</v>
      </c>
      <c r="H8" s="39"/>
      <c r="I8" s="38"/>
      <c r="J8" s="39"/>
      <c r="K8" s="41">
        <f>SUBTOTAL(9,K9:K24)</f>
        <v>0</v>
      </c>
      <c r="L8" s="42">
        <f>SUBTOTAL(9,L9:L24)</f>
        <v>0</v>
      </c>
      <c r="M8" s="42">
        <f>SUBTOTAL(9,M9:M24)</f>
        <v>0</v>
      </c>
      <c r="N8" s="42">
        <f>SUBTOTAL(9,N9:N24)</f>
        <v>0</v>
      </c>
      <c r="O8" s="42">
        <f>SUBTOTAL(9,O9:O24)</f>
        <v>0</v>
      </c>
      <c r="P8" s="43">
        <f>SUMPRODUCT(P9:P24,H9:H24)</f>
        <v>0.04454260800001146</v>
      </c>
      <c r="Q8" s="43">
        <f>SUMPRODUCT(Q9:Q24,H9:H24)</f>
        <v>7.136</v>
      </c>
      <c r="R8" s="44">
        <f>SUMPRODUCT(R9:R24,K9:K24)/100</f>
        <v>0</v>
      </c>
      <c r="S8" s="35"/>
    </row>
    <row r="9" spans="1:19" ht="12.75" outlineLevel="2">
      <c r="A9" s="13"/>
      <c r="B9" s="36"/>
      <c r="C9" s="45"/>
      <c r="D9" s="46"/>
      <c r="E9" s="47" t="s">
        <v>269</v>
      </c>
      <c r="F9" s="48"/>
      <c r="G9" s="49"/>
      <c r="H9" s="48"/>
      <c r="I9" s="46"/>
      <c r="J9" s="48"/>
      <c r="K9" s="50"/>
      <c r="L9" s="51"/>
      <c r="M9" s="51"/>
      <c r="N9" s="51"/>
      <c r="O9" s="51"/>
      <c r="P9" s="52"/>
      <c r="Q9" s="52"/>
      <c r="R9" s="53"/>
      <c r="S9" s="35"/>
    </row>
    <row r="10" spans="1:19" ht="12.75" outlineLevel="2">
      <c r="A10" s="13"/>
      <c r="B10" s="35"/>
      <c r="C10" s="35"/>
      <c r="D10" s="54" t="s">
        <v>2</v>
      </c>
      <c r="E10" s="55">
        <v>1</v>
      </c>
      <c r="F10" s="56" t="s">
        <v>159</v>
      </c>
      <c r="G10" s="57" t="s">
        <v>267</v>
      </c>
      <c r="H10" s="58">
        <v>5</v>
      </c>
      <c r="I10" s="59" t="s">
        <v>5</v>
      </c>
      <c r="J10" s="60"/>
      <c r="K10" s="61">
        <f aca="true" t="shared" si="0" ref="K10:K24">H10*J10</f>
        <v>0</v>
      </c>
      <c r="L10" s="62">
        <f aca="true" t="shared" si="1" ref="L10:L24">IF(D10="S",K10,"")</f>
      </c>
      <c r="M10" s="60">
        <f aca="true" t="shared" si="2" ref="M10:M24">IF(OR(D10="P",D10="U"),K10,"")</f>
        <v>0</v>
      </c>
      <c r="N10" s="60">
        <f aca="true" t="shared" si="3" ref="N10:N24">IF(D10="H",K10,"")</f>
      </c>
      <c r="O10" s="60">
        <f aca="true" t="shared" si="4" ref="O10:O24">IF(D10="V",K10,"")</f>
      </c>
      <c r="P10" s="58">
        <v>0.0006005040000000661</v>
      </c>
      <c r="Q10" s="58">
        <v>0.063</v>
      </c>
      <c r="R10" s="63">
        <v>15</v>
      </c>
      <c r="S10" s="64"/>
    </row>
    <row r="11" spans="1:19" ht="12.75" outlineLevel="2">
      <c r="A11" s="13"/>
      <c r="B11" s="35"/>
      <c r="C11" s="35"/>
      <c r="D11" s="54" t="s">
        <v>2</v>
      </c>
      <c r="E11" s="55">
        <v>2</v>
      </c>
      <c r="F11" s="56" t="s">
        <v>158</v>
      </c>
      <c r="G11" s="57" t="s">
        <v>229</v>
      </c>
      <c r="H11" s="58">
        <v>8</v>
      </c>
      <c r="I11" s="59" t="s">
        <v>5</v>
      </c>
      <c r="J11" s="60"/>
      <c r="K11" s="61">
        <f t="shared" si="0"/>
        <v>0</v>
      </c>
      <c r="L11" s="62">
        <f t="shared" si="1"/>
      </c>
      <c r="M11" s="60">
        <f t="shared" si="2"/>
        <v>0</v>
      </c>
      <c r="N11" s="60">
        <f t="shared" si="3"/>
      </c>
      <c r="O11" s="60">
        <f t="shared" si="4"/>
      </c>
      <c r="P11" s="58">
        <v>0.0003942240000001398</v>
      </c>
      <c r="Q11" s="58">
        <v>0.013</v>
      </c>
      <c r="R11" s="63">
        <v>15</v>
      </c>
      <c r="S11" s="64"/>
    </row>
    <row r="12" spans="1:19" ht="12.75" outlineLevel="2">
      <c r="A12" s="13"/>
      <c r="B12" s="35"/>
      <c r="C12" s="35"/>
      <c r="D12" s="54" t="s">
        <v>2</v>
      </c>
      <c r="E12" s="55">
        <v>3</v>
      </c>
      <c r="F12" s="56" t="s">
        <v>160</v>
      </c>
      <c r="G12" s="57" t="s">
        <v>227</v>
      </c>
      <c r="H12" s="58">
        <v>5</v>
      </c>
      <c r="I12" s="59" t="s">
        <v>37</v>
      </c>
      <c r="J12" s="60"/>
      <c r="K12" s="61">
        <f t="shared" si="0"/>
        <v>0</v>
      </c>
      <c r="L12" s="62">
        <f t="shared" si="1"/>
      </c>
      <c r="M12" s="60">
        <f t="shared" si="2"/>
        <v>0</v>
      </c>
      <c r="N12" s="60">
        <f t="shared" si="3"/>
      </c>
      <c r="O12" s="60">
        <f t="shared" si="4"/>
      </c>
      <c r="P12" s="58">
        <v>0.000343800000000013</v>
      </c>
      <c r="Q12" s="58">
        <v>0.025</v>
      </c>
      <c r="R12" s="63">
        <v>15</v>
      </c>
      <c r="S12" s="64"/>
    </row>
    <row r="13" spans="1:19" ht="12.75" outlineLevel="2">
      <c r="A13" s="13"/>
      <c r="B13" s="35"/>
      <c r="C13" s="35"/>
      <c r="D13" s="54" t="s">
        <v>2</v>
      </c>
      <c r="E13" s="55">
        <v>4</v>
      </c>
      <c r="F13" s="56" t="s">
        <v>161</v>
      </c>
      <c r="G13" s="57" t="s">
        <v>228</v>
      </c>
      <c r="H13" s="58">
        <v>3</v>
      </c>
      <c r="I13" s="59" t="s">
        <v>37</v>
      </c>
      <c r="J13" s="60"/>
      <c r="K13" s="61">
        <f t="shared" si="0"/>
        <v>0</v>
      </c>
      <c r="L13" s="62">
        <f t="shared" si="1"/>
      </c>
      <c r="M13" s="60">
        <f t="shared" si="2"/>
        <v>0</v>
      </c>
      <c r="N13" s="60">
        <f t="shared" si="3"/>
      </c>
      <c r="O13" s="60">
        <f t="shared" si="4"/>
      </c>
      <c r="P13" s="58">
        <v>0.001366032000000399</v>
      </c>
      <c r="Q13" s="58">
        <v>0.099</v>
      </c>
      <c r="R13" s="63">
        <v>15</v>
      </c>
      <c r="S13" s="64"/>
    </row>
    <row r="14" spans="1:19" ht="12.75" outlineLevel="2">
      <c r="A14" s="13"/>
      <c r="B14" s="35"/>
      <c r="C14" s="35"/>
      <c r="D14" s="54" t="s">
        <v>2</v>
      </c>
      <c r="E14" s="55">
        <v>5</v>
      </c>
      <c r="F14" s="56" t="s">
        <v>162</v>
      </c>
      <c r="G14" s="57" t="s">
        <v>309</v>
      </c>
      <c r="H14" s="58">
        <v>4</v>
      </c>
      <c r="I14" s="59" t="s">
        <v>37</v>
      </c>
      <c r="J14" s="60"/>
      <c r="K14" s="61">
        <f t="shared" si="0"/>
        <v>0</v>
      </c>
      <c r="L14" s="62">
        <f t="shared" si="1"/>
      </c>
      <c r="M14" s="60">
        <f t="shared" si="2"/>
        <v>0</v>
      </c>
      <c r="N14" s="60">
        <f t="shared" si="3"/>
      </c>
      <c r="O14" s="60">
        <f t="shared" si="4"/>
      </c>
      <c r="P14" s="58"/>
      <c r="Q14" s="58">
        <v>0.09</v>
      </c>
      <c r="R14" s="63">
        <v>15</v>
      </c>
      <c r="S14" s="64"/>
    </row>
    <row r="15" spans="1:19" ht="12.75" outlineLevel="2">
      <c r="A15" s="13"/>
      <c r="B15" s="35"/>
      <c r="C15" s="35"/>
      <c r="D15" s="54" t="s">
        <v>2</v>
      </c>
      <c r="E15" s="55">
        <v>6</v>
      </c>
      <c r="F15" s="56" t="s">
        <v>61</v>
      </c>
      <c r="G15" s="57" t="s">
        <v>334</v>
      </c>
      <c r="H15" s="58">
        <v>1</v>
      </c>
      <c r="I15" s="59" t="s">
        <v>37</v>
      </c>
      <c r="J15" s="60"/>
      <c r="K15" s="61">
        <f t="shared" si="0"/>
        <v>0</v>
      </c>
      <c r="L15" s="62">
        <f t="shared" si="1"/>
      </c>
      <c r="M15" s="60">
        <f t="shared" si="2"/>
        <v>0</v>
      </c>
      <c r="N15" s="60">
        <f t="shared" si="3"/>
      </c>
      <c r="O15" s="60">
        <f t="shared" si="4"/>
      </c>
      <c r="P15" s="58">
        <v>0.00142</v>
      </c>
      <c r="Q15" s="58">
        <v>1.8</v>
      </c>
      <c r="R15" s="63">
        <v>15</v>
      </c>
      <c r="S15" s="64"/>
    </row>
    <row r="16" spans="1:19" ht="12.75" outlineLevel="2">
      <c r="A16" s="13"/>
      <c r="B16" s="35"/>
      <c r="C16" s="35"/>
      <c r="D16" s="54" t="s">
        <v>2</v>
      </c>
      <c r="E16" s="55">
        <v>7</v>
      </c>
      <c r="F16" s="56" t="s">
        <v>163</v>
      </c>
      <c r="G16" s="57" t="s">
        <v>249</v>
      </c>
      <c r="H16" s="58">
        <v>20</v>
      </c>
      <c r="I16" s="59" t="s">
        <v>37</v>
      </c>
      <c r="J16" s="60"/>
      <c r="K16" s="61">
        <f t="shared" si="0"/>
        <v>0</v>
      </c>
      <c r="L16" s="62">
        <f t="shared" si="1"/>
      </c>
      <c r="M16" s="60">
        <f t="shared" si="2"/>
        <v>0</v>
      </c>
      <c r="N16" s="60">
        <f t="shared" si="3"/>
      </c>
      <c r="O16" s="60">
        <f t="shared" si="4"/>
      </c>
      <c r="P16" s="58">
        <v>0.0009305520000005997</v>
      </c>
      <c r="Q16" s="58">
        <v>0.002</v>
      </c>
      <c r="R16" s="63">
        <v>15</v>
      </c>
      <c r="S16" s="64"/>
    </row>
    <row r="17" spans="1:19" ht="12.75" outlineLevel="2">
      <c r="A17" s="13"/>
      <c r="B17" s="35"/>
      <c r="C17" s="35"/>
      <c r="D17" s="54" t="s">
        <v>2</v>
      </c>
      <c r="E17" s="55">
        <v>8</v>
      </c>
      <c r="F17" s="56" t="s">
        <v>164</v>
      </c>
      <c r="G17" s="57" t="s">
        <v>213</v>
      </c>
      <c r="H17" s="58">
        <v>9</v>
      </c>
      <c r="I17" s="59" t="s">
        <v>5</v>
      </c>
      <c r="J17" s="60"/>
      <c r="K17" s="61">
        <f t="shared" si="0"/>
        <v>0</v>
      </c>
      <c r="L17" s="62">
        <f t="shared" si="1"/>
      </c>
      <c r="M17" s="60">
        <f t="shared" si="2"/>
        <v>0</v>
      </c>
      <c r="N17" s="60">
        <f t="shared" si="3"/>
      </c>
      <c r="O17" s="60">
        <f t="shared" si="4"/>
      </c>
      <c r="P17" s="58">
        <v>0.000504239999999639</v>
      </c>
      <c r="Q17" s="58">
        <v>0.009</v>
      </c>
      <c r="R17" s="63">
        <v>15</v>
      </c>
      <c r="S17" s="64"/>
    </row>
    <row r="18" spans="1:19" ht="12.75" outlineLevel="2">
      <c r="A18" s="13"/>
      <c r="B18" s="35"/>
      <c r="C18" s="35"/>
      <c r="D18" s="54" t="s">
        <v>2</v>
      </c>
      <c r="E18" s="55">
        <v>9</v>
      </c>
      <c r="F18" s="56" t="s">
        <v>165</v>
      </c>
      <c r="G18" s="57" t="s">
        <v>214</v>
      </c>
      <c r="H18" s="58">
        <v>16</v>
      </c>
      <c r="I18" s="59" t="s">
        <v>5</v>
      </c>
      <c r="J18" s="60"/>
      <c r="K18" s="61">
        <f t="shared" si="0"/>
        <v>0</v>
      </c>
      <c r="L18" s="62">
        <f t="shared" si="1"/>
      </c>
      <c r="M18" s="60">
        <f t="shared" si="2"/>
        <v>0</v>
      </c>
      <c r="N18" s="60">
        <f t="shared" si="3"/>
      </c>
      <c r="O18" s="60">
        <f t="shared" si="4"/>
      </c>
      <c r="P18" s="58">
        <v>0.0005</v>
      </c>
      <c r="Q18" s="58">
        <v>0.019</v>
      </c>
      <c r="R18" s="63">
        <v>15</v>
      </c>
      <c r="S18" s="64"/>
    </row>
    <row r="19" spans="1:19" ht="12.75" outlineLevel="2">
      <c r="A19" s="13"/>
      <c r="B19" s="35"/>
      <c r="C19" s="35"/>
      <c r="D19" s="54" t="s">
        <v>2</v>
      </c>
      <c r="E19" s="55">
        <v>10</v>
      </c>
      <c r="F19" s="56" t="s">
        <v>166</v>
      </c>
      <c r="G19" s="57" t="s">
        <v>333</v>
      </c>
      <c r="H19" s="58">
        <v>7</v>
      </c>
      <c r="I19" s="59" t="s">
        <v>5</v>
      </c>
      <c r="J19" s="60"/>
      <c r="K19" s="61">
        <f t="shared" si="0"/>
        <v>0</v>
      </c>
      <c r="L19" s="62">
        <f t="shared" si="1"/>
      </c>
      <c r="M19" s="60">
        <f t="shared" si="2"/>
        <v>0</v>
      </c>
      <c r="N19" s="60">
        <f t="shared" si="3"/>
      </c>
      <c r="O19" s="60">
        <f t="shared" si="4"/>
      </c>
      <c r="P19" s="58"/>
      <c r="Q19" s="58">
        <v>0.165</v>
      </c>
      <c r="R19" s="63">
        <v>15</v>
      </c>
      <c r="S19" s="64"/>
    </row>
    <row r="20" spans="1:19" ht="12.75" outlineLevel="2">
      <c r="A20" s="13"/>
      <c r="B20" s="35"/>
      <c r="C20" s="35"/>
      <c r="D20" s="54" t="s">
        <v>2</v>
      </c>
      <c r="E20" s="55">
        <v>11</v>
      </c>
      <c r="F20" s="56" t="s">
        <v>167</v>
      </c>
      <c r="G20" s="57" t="s">
        <v>238</v>
      </c>
      <c r="H20" s="58">
        <v>35</v>
      </c>
      <c r="I20" s="59" t="s">
        <v>12</v>
      </c>
      <c r="J20" s="60"/>
      <c r="K20" s="61">
        <f t="shared" si="0"/>
        <v>0</v>
      </c>
      <c r="L20" s="62">
        <f t="shared" si="1"/>
      </c>
      <c r="M20" s="60">
        <f t="shared" si="2"/>
        <v>0</v>
      </c>
      <c r="N20" s="60">
        <f t="shared" si="3"/>
      </c>
      <c r="O20" s="60">
        <f t="shared" si="4"/>
      </c>
      <c r="P20" s="58"/>
      <c r="Q20" s="58">
        <v>0.073</v>
      </c>
      <c r="R20" s="63">
        <v>15</v>
      </c>
      <c r="S20" s="64"/>
    </row>
    <row r="21" spans="1:19" ht="12.75" outlineLevel="2">
      <c r="A21" s="13"/>
      <c r="B21" s="35"/>
      <c r="C21" s="35"/>
      <c r="D21" s="54" t="s">
        <v>2</v>
      </c>
      <c r="E21" s="55">
        <v>12</v>
      </c>
      <c r="F21" s="56" t="s">
        <v>168</v>
      </c>
      <c r="G21" s="57" t="s">
        <v>292</v>
      </c>
      <c r="H21" s="58">
        <v>7.136</v>
      </c>
      <c r="I21" s="59" t="s">
        <v>6</v>
      </c>
      <c r="J21" s="60"/>
      <c r="K21" s="61">
        <f t="shared" si="0"/>
        <v>0</v>
      </c>
      <c r="L21" s="62">
        <f t="shared" si="1"/>
      </c>
      <c r="M21" s="60">
        <f t="shared" si="2"/>
        <v>0</v>
      </c>
      <c r="N21" s="60">
        <f t="shared" si="3"/>
      </c>
      <c r="O21" s="60">
        <f t="shared" si="4"/>
      </c>
      <c r="P21" s="58"/>
      <c r="Q21" s="58"/>
      <c r="R21" s="63">
        <v>15</v>
      </c>
      <c r="S21" s="64"/>
    </row>
    <row r="22" spans="1:19" ht="12.75" outlineLevel="2">
      <c r="A22" s="13"/>
      <c r="B22" s="35"/>
      <c r="C22" s="35"/>
      <c r="D22" s="54" t="s">
        <v>2</v>
      </c>
      <c r="E22" s="55">
        <v>13</v>
      </c>
      <c r="F22" s="56" t="s">
        <v>169</v>
      </c>
      <c r="G22" s="57" t="s">
        <v>287</v>
      </c>
      <c r="H22" s="58">
        <v>7.136</v>
      </c>
      <c r="I22" s="59" t="s">
        <v>6</v>
      </c>
      <c r="J22" s="60"/>
      <c r="K22" s="61">
        <f t="shared" si="0"/>
        <v>0</v>
      </c>
      <c r="L22" s="62">
        <f t="shared" si="1"/>
      </c>
      <c r="M22" s="60">
        <f t="shared" si="2"/>
        <v>0</v>
      </c>
      <c r="N22" s="60">
        <f t="shared" si="3"/>
      </c>
      <c r="O22" s="60">
        <f t="shared" si="4"/>
      </c>
      <c r="P22" s="58"/>
      <c r="Q22" s="58"/>
      <c r="R22" s="63">
        <v>15</v>
      </c>
      <c r="S22" s="64"/>
    </row>
    <row r="23" spans="1:19" ht="12.75" outlineLevel="2">
      <c r="A23" s="13"/>
      <c r="B23" s="35"/>
      <c r="C23" s="35"/>
      <c r="D23" s="54" t="s">
        <v>2</v>
      </c>
      <c r="E23" s="55">
        <v>14</v>
      </c>
      <c r="F23" s="56" t="s">
        <v>170</v>
      </c>
      <c r="G23" s="57" t="s">
        <v>235</v>
      </c>
      <c r="H23" s="58">
        <v>7.136</v>
      </c>
      <c r="I23" s="59" t="s">
        <v>6</v>
      </c>
      <c r="J23" s="60"/>
      <c r="K23" s="61">
        <f t="shared" si="0"/>
        <v>0</v>
      </c>
      <c r="L23" s="62">
        <f t="shared" si="1"/>
      </c>
      <c r="M23" s="60">
        <f t="shared" si="2"/>
        <v>0</v>
      </c>
      <c r="N23" s="60">
        <f t="shared" si="3"/>
      </c>
      <c r="O23" s="60">
        <f t="shared" si="4"/>
      </c>
      <c r="P23" s="58"/>
      <c r="Q23" s="58"/>
      <c r="R23" s="63">
        <v>15</v>
      </c>
      <c r="S23" s="64"/>
    </row>
    <row r="24" spans="1:19" ht="12.75" outlineLevel="2">
      <c r="A24" s="13"/>
      <c r="B24" s="35"/>
      <c r="C24" s="35"/>
      <c r="D24" s="54" t="s">
        <v>2</v>
      </c>
      <c r="E24" s="55">
        <v>15</v>
      </c>
      <c r="F24" s="56" t="s">
        <v>171</v>
      </c>
      <c r="G24" s="57" t="s">
        <v>234</v>
      </c>
      <c r="H24" s="58">
        <v>7.136</v>
      </c>
      <c r="I24" s="59" t="s">
        <v>6</v>
      </c>
      <c r="J24" s="60"/>
      <c r="K24" s="61">
        <f t="shared" si="0"/>
        <v>0</v>
      </c>
      <c r="L24" s="62">
        <f t="shared" si="1"/>
      </c>
      <c r="M24" s="60">
        <f t="shared" si="2"/>
        <v>0</v>
      </c>
      <c r="N24" s="60">
        <f t="shared" si="3"/>
      </c>
      <c r="O24" s="60">
        <f t="shared" si="4"/>
      </c>
      <c r="P24" s="58"/>
      <c r="Q24" s="58"/>
      <c r="R24" s="63">
        <v>15</v>
      </c>
      <c r="S24" s="64"/>
    </row>
    <row r="25" spans="1:19" ht="12.75" outlineLevel="1">
      <c r="A25" s="13"/>
      <c r="B25" s="36"/>
      <c r="C25" s="37" t="s">
        <v>16</v>
      </c>
      <c r="D25" s="38" t="s">
        <v>1</v>
      </c>
      <c r="E25" s="39"/>
      <c r="F25" s="39" t="s">
        <v>27</v>
      </c>
      <c r="G25" s="40" t="s">
        <v>259</v>
      </c>
      <c r="H25" s="39"/>
      <c r="I25" s="38"/>
      <c r="J25" s="39"/>
      <c r="K25" s="41">
        <f>SUBTOTAL(9,K26:K34)</f>
        <v>0</v>
      </c>
      <c r="L25" s="42">
        <f>SUBTOTAL(9,L26:L34)</f>
        <v>0</v>
      </c>
      <c r="M25" s="42">
        <f>SUBTOTAL(9,M26:M34)</f>
        <v>0</v>
      </c>
      <c r="N25" s="42">
        <f>SUBTOTAL(9,N26:N34)</f>
        <v>0</v>
      </c>
      <c r="O25" s="42">
        <f>SUBTOTAL(9,O26:O34)</f>
        <v>0</v>
      </c>
      <c r="P25" s="43">
        <f>SUMPRODUCT(P26:P34,H26:H34)</f>
        <v>13.045533208000126</v>
      </c>
      <c r="Q25" s="43">
        <f>SUMPRODUCT(Q26:Q34,H26:H34)</f>
        <v>0</v>
      </c>
      <c r="R25" s="44">
        <f>SUMPRODUCT(R26:R34,K26:K34)/100</f>
        <v>0</v>
      </c>
      <c r="S25" s="35"/>
    </row>
    <row r="26" spans="1:19" ht="12.75" outlineLevel="2">
      <c r="A26" s="13"/>
      <c r="B26" s="36"/>
      <c r="C26" s="45"/>
      <c r="D26" s="46"/>
      <c r="E26" s="47" t="s">
        <v>269</v>
      </c>
      <c r="F26" s="48"/>
      <c r="G26" s="49"/>
      <c r="H26" s="48"/>
      <c r="I26" s="46"/>
      <c r="J26" s="48"/>
      <c r="K26" s="50"/>
      <c r="L26" s="51"/>
      <c r="M26" s="51"/>
      <c r="N26" s="51"/>
      <c r="O26" s="51"/>
      <c r="P26" s="52"/>
      <c r="Q26" s="52"/>
      <c r="R26" s="53"/>
      <c r="S26" s="35"/>
    </row>
    <row r="27" spans="1:19" ht="12.75" outlineLevel="2">
      <c r="A27" s="13"/>
      <c r="B27" s="35"/>
      <c r="C27" s="35"/>
      <c r="D27" s="54" t="s">
        <v>2</v>
      </c>
      <c r="E27" s="55">
        <v>1</v>
      </c>
      <c r="F27" s="56" t="s">
        <v>67</v>
      </c>
      <c r="G27" s="57" t="s">
        <v>241</v>
      </c>
      <c r="H27" s="58">
        <v>5</v>
      </c>
      <c r="I27" s="59" t="s">
        <v>37</v>
      </c>
      <c r="J27" s="60"/>
      <c r="K27" s="61">
        <f aca="true" t="shared" si="5" ref="K27:K34">H27*J27</f>
        <v>0</v>
      </c>
      <c r="L27" s="62">
        <f aca="true" t="shared" si="6" ref="L27:L34">IF(D27="S",K27,"")</f>
      </c>
      <c r="M27" s="60">
        <f aca="true" t="shared" si="7" ref="M27:M34">IF(OR(D27="P",D27="U"),K27,"")</f>
        <v>0</v>
      </c>
      <c r="N27" s="60">
        <f aca="true" t="shared" si="8" ref="N27:N34">IF(D27="H",K27,"")</f>
      </c>
      <c r="O27" s="60">
        <f aca="true" t="shared" si="9" ref="O27:O34">IF(D27="V",K27,"")</f>
      </c>
      <c r="P27" s="58">
        <v>0.12938901599997402</v>
      </c>
      <c r="Q27" s="58"/>
      <c r="R27" s="63">
        <v>15</v>
      </c>
      <c r="S27" s="64"/>
    </row>
    <row r="28" spans="1:19" ht="12.75" outlineLevel="2">
      <c r="A28" s="13"/>
      <c r="B28" s="35"/>
      <c r="C28" s="35"/>
      <c r="D28" s="54" t="s">
        <v>2</v>
      </c>
      <c r="E28" s="55">
        <v>2</v>
      </c>
      <c r="F28" s="56" t="s">
        <v>68</v>
      </c>
      <c r="G28" s="57" t="s">
        <v>242</v>
      </c>
      <c r="H28" s="58">
        <v>3</v>
      </c>
      <c r="I28" s="59" t="s">
        <v>37</v>
      </c>
      <c r="J28" s="60"/>
      <c r="K28" s="61">
        <f t="shared" si="5"/>
        <v>0</v>
      </c>
      <c r="L28" s="62">
        <f t="shared" si="6"/>
      </c>
      <c r="M28" s="60">
        <f t="shared" si="7"/>
        <v>0</v>
      </c>
      <c r="N28" s="60">
        <f t="shared" si="8"/>
      </c>
      <c r="O28" s="60">
        <f t="shared" si="9"/>
      </c>
      <c r="P28" s="58">
        <v>0.26014406399994844</v>
      </c>
      <c r="Q28" s="58"/>
      <c r="R28" s="63">
        <v>15</v>
      </c>
      <c r="S28" s="64"/>
    </row>
    <row r="29" spans="1:19" ht="12.75" outlineLevel="2">
      <c r="A29" s="13"/>
      <c r="B29" s="35"/>
      <c r="C29" s="35"/>
      <c r="D29" s="54" t="s">
        <v>2</v>
      </c>
      <c r="E29" s="55">
        <v>3</v>
      </c>
      <c r="F29" s="56" t="s">
        <v>69</v>
      </c>
      <c r="G29" s="57" t="s">
        <v>237</v>
      </c>
      <c r="H29" s="58">
        <v>4</v>
      </c>
      <c r="I29" s="59" t="s">
        <v>37</v>
      </c>
      <c r="J29" s="60"/>
      <c r="K29" s="61">
        <f t="shared" si="5"/>
        <v>0</v>
      </c>
      <c r="L29" s="62">
        <f t="shared" si="6"/>
      </c>
      <c r="M29" s="60">
        <f t="shared" si="7"/>
        <v>0</v>
      </c>
      <c r="N29" s="60">
        <f t="shared" si="8"/>
      </c>
      <c r="O29" s="60">
        <f t="shared" si="9"/>
      </c>
      <c r="P29" s="58">
        <v>2.433779903999958</v>
      </c>
      <c r="Q29" s="58"/>
      <c r="R29" s="63">
        <v>15</v>
      </c>
      <c r="S29" s="64"/>
    </row>
    <row r="30" spans="1:19" ht="12.75" outlineLevel="2">
      <c r="A30" s="13"/>
      <c r="B30" s="35"/>
      <c r="C30" s="35"/>
      <c r="D30" s="54" t="s">
        <v>2</v>
      </c>
      <c r="E30" s="55">
        <v>4</v>
      </c>
      <c r="F30" s="56" t="s">
        <v>70</v>
      </c>
      <c r="G30" s="57" t="s">
        <v>270</v>
      </c>
      <c r="H30" s="58">
        <v>4</v>
      </c>
      <c r="I30" s="59" t="s">
        <v>37</v>
      </c>
      <c r="J30" s="60"/>
      <c r="K30" s="61">
        <f t="shared" si="5"/>
        <v>0</v>
      </c>
      <c r="L30" s="62">
        <f t="shared" si="6"/>
      </c>
      <c r="M30" s="60">
        <f t="shared" si="7"/>
        <v>0</v>
      </c>
      <c r="N30" s="60">
        <f t="shared" si="8"/>
      </c>
      <c r="O30" s="60">
        <f t="shared" si="9"/>
      </c>
      <c r="P30" s="58">
        <v>0.1071200000000548</v>
      </c>
      <c r="Q30" s="58"/>
      <c r="R30" s="63">
        <v>15</v>
      </c>
      <c r="S30" s="64"/>
    </row>
    <row r="31" spans="1:19" ht="12.75" outlineLevel="2">
      <c r="A31" s="13"/>
      <c r="B31" s="35"/>
      <c r="C31" s="35"/>
      <c r="D31" s="54" t="s">
        <v>2</v>
      </c>
      <c r="E31" s="55">
        <v>5</v>
      </c>
      <c r="F31" s="56" t="s">
        <v>72</v>
      </c>
      <c r="G31" s="57" t="s">
        <v>289</v>
      </c>
      <c r="H31" s="58">
        <v>0.05</v>
      </c>
      <c r="I31" s="59" t="s">
        <v>13</v>
      </c>
      <c r="J31" s="60"/>
      <c r="K31" s="61">
        <f t="shared" si="5"/>
        <v>0</v>
      </c>
      <c r="L31" s="62">
        <f t="shared" si="6"/>
      </c>
      <c r="M31" s="60">
        <f t="shared" si="7"/>
        <v>0</v>
      </c>
      <c r="N31" s="60">
        <f t="shared" si="8"/>
      </c>
      <c r="O31" s="60">
        <f t="shared" si="9"/>
      </c>
      <c r="P31" s="58">
        <v>2.234</v>
      </c>
      <c r="Q31" s="58"/>
      <c r="R31" s="63">
        <v>15</v>
      </c>
      <c r="S31" s="64"/>
    </row>
    <row r="32" spans="1:19" ht="12.75" outlineLevel="2">
      <c r="A32" s="13"/>
      <c r="B32" s="35"/>
      <c r="C32" s="35"/>
      <c r="D32" s="54" t="s">
        <v>2</v>
      </c>
      <c r="E32" s="55">
        <v>6</v>
      </c>
      <c r="F32" s="56" t="s">
        <v>71</v>
      </c>
      <c r="G32" s="57" t="s">
        <v>293</v>
      </c>
      <c r="H32" s="58">
        <v>0.036</v>
      </c>
      <c r="I32" s="59" t="s">
        <v>9</v>
      </c>
      <c r="J32" s="60"/>
      <c r="K32" s="61">
        <f t="shared" si="5"/>
        <v>0</v>
      </c>
      <c r="L32" s="62">
        <f t="shared" si="6"/>
      </c>
      <c r="M32" s="60">
        <f t="shared" si="7"/>
        <v>0</v>
      </c>
      <c r="N32" s="60">
        <f t="shared" si="8"/>
      </c>
      <c r="O32" s="60">
        <f t="shared" si="9"/>
      </c>
      <c r="P32" s="58">
        <v>0.1071200000000548</v>
      </c>
      <c r="Q32" s="58"/>
      <c r="R32" s="63">
        <v>15</v>
      </c>
      <c r="S32" s="64"/>
    </row>
    <row r="33" spans="1:19" ht="12.75" outlineLevel="2">
      <c r="A33" s="13"/>
      <c r="B33" s="35"/>
      <c r="C33" s="35"/>
      <c r="D33" s="54" t="s">
        <v>2</v>
      </c>
      <c r="E33" s="55">
        <v>7</v>
      </c>
      <c r="F33" s="56" t="s">
        <v>71</v>
      </c>
      <c r="G33" s="57" t="s">
        <v>294</v>
      </c>
      <c r="H33" s="58">
        <v>6.5</v>
      </c>
      <c r="I33" s="59" t="s">
        <v>12</v>
      </c>
      <c r="J33" s="60"/>
      <c r="K33" s="61">
        <f t="shared" si="5"/>
        <v>0</v>
      </c>
      <c r="L33" s="62">
        <f t="shared" si="6"/>
      </c>
      <c r="M33" s="60">
        <f t="shared" si="7"/>
        <v>0</v>
      </c>
      <c r="N33" s="60">
        <f t="shared" si="8"/>
      </c>
      <c r="O33" s="60">
        <f t="shared" si="9"/>
      </c>
      <c r="P33" s="58">
        <v>0.1071200000000548</v>
      </c>
      <c r="Q33" s="58"/>
      <c r="R33" s="63">
        <v>15</v>
      </c>
      <c r="S33" s="64"/>
    </row>
    <row r="34" spans="1:19" ht="12.75" outlineLevel="2">
      <c r="A34" s="13"/>
      <c r="B34" s="35"/>
      <c r="C34" s="35"/>
      <c r="D34" s="54" t="s">
        <v>2</v>
      </c>
      <c r="E34" s="55">
        <v>8</v>
      </c>
      <c r="F34" s="56" t="s">
        <v>59</v>
      </c>
      <c r="G34" s="57" t="s">
        <v>288</v>
      </c>
      <c r="H34" s="58">
        <v>6</v>
      </c>
      <c r="I34" s="59" t="s">
        <v>5</v>
      </c>
      <c r="J34" s="60"/>
      <c r="K34" s="61">
        <f t="shared" si="5"/>
        <v>0</v>
      </c>
      <c r="L34" s="62">
        <f t="shared" si="6"/>
      </c>
      <c r="M34" s="60">
        <f t="shared" si="7"/>
        <v>0</v>
      </c>
      <c r="N34" s="60">
        <f t="shared" si="8"/>
      </c>
      <c r="O34" s="60">
        <f t="shared" si="9"/>
      </c>
      <c r="P34" s="58">
        <v>0.10712</v>
      </c>
      <c r="Q34" s="58"/>
      <c r="R34" s="63">
        <v>15</v>
      </c>
      <c r="S34" s="64"/>
    </row>
    <row r="35" spans="1:19" ht="12.75" outlineLevel="1">
      <c r="A35" s="13"/>
      <c r="B35" s="36"/>
      <c r="C35" s="37" t="s">
        <v>17</v>
      </c>
      <c r="D35" s="38" t="s">
        <v>1</v>
      </c>
      <c r="E35" s="39"/>
      <c r="F35" s="39" t="s">
        <v>34</v>
      </c>
      <c r="G35" s="40" t="s">
        <v>203</v>
      </c>
      <c r="H35" s="39"/>
      <c r="I35" s="38"/>
      <c r="J35" s="39"/>
      <c r="K35" s="41">
        <f>SUBTOTAL(9,K36:K38)</f>
        <v>0</v>
      </c>
      <c r="L35" s="42">
        <f>SUBTOTAL(9,L36:L38)</f>
        <v>0</v>
      </c>
      <c r="M35" s="42">
        <f>SUBTOTAL(9,M36:M38)</f>
        <v>0</v>
      </c>
      <c r="N35" s="42">
        <f>SUBTOTAL(9,N36:N38)</f>
        <v>0</v>
      </c>
      <c r="O35" s="42">
        <f>SUBTOTAL(9,O36:O38)</f>
        <v>0</v>
      </c>
      <c r="P35" s="43">
        <f>SUMPRODUCT(P36:P38,H36:H38)</f>
        <v>0</v>
      </c>
      <c r="Q35" s="43">
        <f>SUMPRODUCT(Q36:Q38,H36:H38)</f>
        <v>0</v>
      </c>
      <c r="R35" s="44">
        <f>SUMPRODUCT(R36:R38,K36:K38)/100</f>
        <v>0</v>
      </c>
      <c r="S35" s="35"/>
    </row>
    <row r="36" spans="1:19" ht="12.75" outlineLevel="2">
      <c r="A36" s="13"/>
      <c r="B36" s="36"/>
      <c r="C36" s="45"/>
      <c r="D36" s="46"/>
      <c r="E36" s="47" t="s">
        <v>269</v>
      </c>
      <c r="F36" s="48"/>
      <c r="G36" s="49"/>
      <c r="H36" s="48"/>
      <c r="I36" s="46"/>
      <c r="J36" s="48"/>
      <c r="K36" s="50"/>
      <c r="L36" s="51"/>
      <c r="M36" s="51"/>
      <c r="N36" s="51"/>
      <c r="O36" s="51"/>
      <c r="P36" s="52"/>
      <c r="Q36" s="52"/>
      <c r="R36" s="53"/>
      <c r="S36" s="35"/>
    </row>
    <row r="37" spans="1:19" ht="12.75" outlineLevel="2">
      <c r="A37" s="13"/>
      <c r="B37" s="35"/>
      <c r="C37" s="35"/>
      <c r="D37" s="54" t="s">
        <v>2</v>
      </c>
      <c r="E37" s="55">
        <v>1</v>
      </c>
      <c r="F37" s="56" t="s">
        <v>73</v>
      </c>
      <c r="G37" s="57" t="s">
        <v>226</v>
      </c>
      <c r="H37" s="58">
        <v>46</v>
      </c>
      <c r="I37" s="59" t="s">
        <v>5</v>
      </c>
      <c r="J37" s="60"/>
      <c r="K37" s="61">
        <f>H37*J37</f>
        <v>0</v>
      </c>
      <c r="L37" s="62">
        <f>IF(D37="S",K37,"")</f>
      </c>
      <c r="M37" s="60">
        <f>IF(OR(D37="P",D37="U"),K37,"")</f>
        <v>0</v>
      </c>
      <c r="N37" s="60">
        <f>IF(D37="H",K37,"")</f>
      </c>
      <c r="O37" s="60">
        <f>IF(D37="V",K37,"")</f>
      </c>
      <c r="P37" s="58"/>
      <c r="Q37" s="58"/>
      <c r="R37" s="63">
        <v>15</v>
      </c>
      <c r="S37" s="64"/>
    </row>
    <row r="38" spans="1:19" ht="12.75" outlineLevel="2">
      <c r="A38" s="13"/>
      <c r="B38" s="35"/>
      <c r="C38" s="35"/>
      <c r="D38" s="54" t="s">
        <v>2</v>
      </c>
      <c r="E38" s="55">
        <v>2</v>
      </c>
      <c r="F38" s="56" t="s">
        <v>17</v>
      </c>
      <c r="G38" s="57" t="s">
        <v>272</v>
      </c>
      <c r="H38" s="58">
        <v>0.032</v>
      </c>
      <c r="I38" s="59" t="s">
        <v>38</v>
      </c>
      <c r="J38" s="60"/>
      <c r="K38" s="61">
        <f>H38*J38</f>
        <v>0</v>
      </c>
      <c r="L38" s="62">
        <f>IF(D38="S",K38,"")</f>
      </c>
      <c r="M38" s="60">
        <f>IF(OR(D38="P",D38="U"),K38,"")</f>
        <v>0</v>
      </c>
      <c r="N38" s="60">
        <f>IF(D38="H",K38,"")</f>
      </c>
      <c r="O38" s="60">
        <f>IF(D38="V",K38,"")</f>
      </c>
      <c r="P38" s="58"/>
      <c r="Q38" s="58"/>
      <c r="R38" s="63">
        <v>15</v>
      </c>
      <c r="S38" s="64"/>
    </row>
    <row r="39" spans="1:19" ht="12.75" outlineLevel="1">
      <c r="A39" s="13"/>
      <c r="B39" s="36"/>
      <c r="C39" s="37" t="s">
        <v>18</v>
      </c>
      <c r="D39" s="38" t="s">
        <v>1</v>
      </c>
      <c r="E39" s="39"/>
      <c r="F39" s="39" t="s">
        <v>34</v>
      </c>
      <c r="G39" s="40" t="s">
        <v>335</v>
      </c>
      <c r="H39" s="39"/>
      <c r="I39" s="38"/>
      <c r="J39" s="39"/>
      <c r="K39" s="41">
        <f>SUBTOTAL(9,K40:K57)</f>
        <v>0</v>
      </c>
      <c r="L39" s="42">
        <f>SUBTOTAL(9,L40:L57)</f>
        <v>0</v>
      </c>
      <c r="M39" s="42">
        <f>SUBTOTAL(9,M40:M57)</f>
        <v>0</v>
      </c>
      <c r="N39" s="42">
        <f>SUBTOTAL(9,N40:N57)</f>
        <v>0</v>
      </c>
      <c r="O39" s="42">
        <f>SUBTOTAL(9,O40:O57)</f>
        <v>0</v>
      </c>
      <c r="P39" s="43">
        <f>SUMPRODUCT(P40:P57,H40:H57)</f>
        <v>0.26797603400000763</v>
      </c>
      <c r="Q39" s="43">
        <f>SUMPRODUCT(Q40:Q57,H40:H57)</f>
        <v>0</v>
      </c>
      <c r="R39" s="44">
        <f>SUMPRODUCT(R40:R57,K40:K57)/100</f>
        <v>0</v>
      </c>
      <c r="S39" s="35"/>
    </row>
    <row r="40" spans="1:19" ht="12.75" outlineLevel="2">
      <c r="A40" s="13"/>
      <c r="B40" s="36"/>
      <c r="C40" s="45"/>
      <c r="D40" s="46"/>
      <c r="E40" s="47" t="s">
        <v>269</v>
      </c>
      <c r="F40" s="48"/>
      <c r="G40" s="49"/>
      <c r="H40" s="48"/>
      <c r="I40" s="46"/>
      <c r="J40" s="48"/>
      <c r="K40" s="50"/>
      <c r="L40" s="51"/>
      <c r="M40" s="51"/>
      <c r="N40" s="51"/>
      <c r="O40" s="51"/>
      <c r="P40" s="52"/>
      <c r="Q40" s="52"/>
      <c r="R40" s="53"/>
      <c r="S40" s="35"/>
    </row>
    <row r="41" spans="1:19" ht="12.75" outlineLevel="2">
      <c r="A41" s="13"/>
      <c r="B41" s="35"/>
      <c r="C41" s="35"/>
      <c r="D41" s="54" t="s">
        <v>2</v>
      </c>
      <c r="E41" s="55">
        <v>1</v>
      </c>
      <c r="F41" s="56" t="s">
        <v>18</v>
      </c>
      <c r="G41" s="57" t="s">
        <v>260</v>
      </c>
      <c r="H41" s="58">
        <v>1</v>
      </c>
      <c r="I41" s="59" t="s">
        <v>38</v>
      </c>
      <c r="J41" s="60"/>
      <c r="K41" s="61">
        <f aca="true" t="shared" si="10" ref="K41:K57">H41*J41</f>
        <v>0</v>
      </c>
      <c r="L41" s="62">
        <f aca="true" t="shared" si="11" ref="L41:L57">IF(D41="S",K41,"")</f>
      </c>
      <c r="M41" s="60">
        <f aca="true" t="shared" si="12" ref="M41:M57">IF(OR(D41="P",D41="U"),K41,"")</f>
        <v>0</v>
      </c>
      <c r="N41" s="60">
        <f aca="true" t="shared" si="13" ref="N41:N57">IF(D41="H",K41,"")</f>
      </c>
      <c r="O41" s="60">
        <f aca="true" t="shared" si="14" ref="O41:O57">IF(D41="V",K41,"")</f>
      </c>
      <c r="P41" s="58"/>
      <c r="Q41" s="58"/>
      <c r="R41" s="63">
        <v>15</v>
      </c>
      <c r="S41" s="64"/>
    </row>
    <row r="42" spans="1:19" ht="12.75" outlineLevel="2">
      <c r="A42" s="13"/>
      <c r="B42" s="35"/>
      <c r="C42" s="35"/>
      <c r="D42" s="54" t="s">
        <v>2</v>
      </c>
      <c r="E42" s="55">
        <v>2</v>
      </c>
      <c r="F42" s="56" t="s">
        <v>75</v>
      </c>
      <c r="G42" s="57" t="s">
        <v>240</v>
      </c>
      <c r="H42" s="58">
        <v>4</v>
      </c>
      <c r="I42" s="59" t="s">
        <v>5</v>
      </c>
      <c r="J42" s="60"/>
      <c r="K42" s="61">
        <f t="shared" si="10"/>
        <v>0</v>
      </c>
      <c r="L42" s="62">
        <f t="shared" si="11"/>
      </c>
      <c r="M42" s="60">
        <f t="shared" si="12"/>
        <v>0</v>
      </c>
      <c r="N42" s="60">
        <f t="shared" si="13"/>
      </c>
      <c r="O42" s="60">
        <f t="shared" si="14"/>
      </c>
      <c r="P42" s="58">
        <v>0.021774223000004513</v>
      </c>
      <c r="Q42" s="58"/>
      <c r="R42" s="63">
        <v>15</v>
      </c>
      <c r="S42" s="64"/>
    </row>
    <row r="43" spans="1:19" ht="12.75" outlineLevel="2">
      <c r="A43" s="13"/>
      <c r="B43" s="35"/>
      <c r="C43" s="35"/>
      <c r="D43" s="54" t="s">
        <v>2</v>
      </c>
      <c r="E43" s="55">
        <v>3</v>
      </c>
      <c r="F43" s="56" t="s">
        <v>76</v>
      </c>
      <c r="G43" s="57" t="s">
        <v>244</v>
      </c>
      <c r="H43" s="58">
        <v>7</v>
      </c>
      <c r="I43" s="59" t="s">
        <v>5</v>
      </c>
      <c r="J43" s="60"/>
      <c r="K43" s="61">
        <f t="shared" si="10"/>
        <v>0</v>
      </c>
      <c r="L43" s="62">
        <f t="shared" si="11"/>
      </c>
      <c r="M43" s="60">
        <f t="shared" si="12"/>
        <v>0</v>
      </c>
      <c r="N43" s="60">
        <f t="shared" si="13"/>
      </c>
      <c r="O43" s="60">
        <f t="shared" si="14"/>
      </c>
      <c r="P43" s="58">
        <v>0.02116882599999837</v>
      </c>
      <c r="Q43" s="58"/>
      <c r="R43" s="63">
        <v>15</v>
      </c>
      <c r="S43" s="64"/>
    </row>
    <row r="44" spans="1:19" ht="12.75" outlineLevel="2">
      <c r="A44" s="13"/>
      <c r="B44" s="35"/>
      <c r="C44" s="35"/>
      <c r="D44" s="54" t="s">
        <v>2</v>
      </c>
      <c r="E44" s="55">
        <v>4</v>
      </c>
      <c r="F44" s="56" t="s">
        <v>77</v>
      </c>
      <c r="G44" s="57" t="s">
        <v>245</v>
      </c>
      <c r="H44" s="58">
        <v>1</v>
      </c>
      <c r="I44" s="59" t="s">
        <v>5</v>
      </c>
      <c r="J44" s="60"/>
      <c r="K44" s="61">
        <f t="shared" si="10"/>
        <v>0</v>
      </c>
      <c r="L44" s="62">
        <f t="shared" si="11"/>
      </c>
      <c r="M44" s="60">
        <f t="shared" si="12"/>
        <v>0</v>
      </c>
      <c r="N44" s="60">
        <f t="shared" si="13"/>
      </c>
      <c r="O44" s="60">
        <f t="shared" si="14"/>
      </c>
      <c r="P44" s="58">
        <v>0.01419</v>
      </c>
      <c r="Q44" s="58"/>
      <c r="R44" s="63">
        <v>15</v>
      </c>
      <c r="S44" s="64"/>
    </row>
    <row r="45" spans="1:19" ht="12.75" outlineLevel="2">
      <c r="A45" s="13"/>
      <c r="B45" s="35"/>
      <c r="C45" s="35"/>
      <c r="D45" s="54" t="s">
        <v>2</v>
      </c>
      <c r="E45" s="55">
        <v>5</v>
      </c>
      <c r="F45" s="56" t="s">
        <v>78</v>
      </c>
      <c r="G45" s="57" t="s">
        <v>274</v>
      </c>
      <c r="H45" s="58">
        <v>3</v>
      </c>
      <c r="I45" s="59" t="s">
        <v>5</v>
      </c>
      <c r="J45" s="60"/>
      <c r="K45" s="61">
        <f t="shared" si="10"/>
        <v>0</v>
      </c>
      <c r="L45" s="62">
        <f t="shared" si="11"/>
      </c>
      <c r="M45" s="60">
        <f t="shared" si="12"/>
        <v>0</v>
      </c>
      <c r="N45" s="60">
        <f t="shared" si="13"/>
      </c>
      <c r="O45" s="60">
        <f t="shared" si="14"/>
      </c>
      <c r="P45" s="58">
        <v>0.0006876500000001835</v>
      </c>
      <c r="Q45" s="58"/>
      <c r="R45" s="63">
        <v>15</v>
      </c>
      <c r="S45" s="64"/>
    </row>
    <row r="46" spans="1:19" ht="12.75" outlineLevel="2">
      <c r="A46" s="13"/>
      <c r="B46" s="35"/>
      <c r="C46" s="35"/>
      <c r="D46" s="54" t="s">
        <v>2</v>
      </c>
      <c r="E46" s="55">
        <v>6</v>
      </c>
      <c r="F46" s="56" t="s">
        <v>79</v>
      </c>
      <c r="G46" s="57" t="s">
        <v>275</v>
      </c>
      <c r="H46" s="58">
        <v>4</v>
      </c>
      <c r="I46" s="59" t="s">
        <v>5</v>
      </c>
      <c r="J46" s="60"/>
      <c r="K46" s="61">
        <f t="shared" si="10"/>
        <v>0</v>
      </c>
      <c r="L46" s="62">
        <f t="shared" si="11"/>
      </c>
      <c r="M46" s="60">
        <f t="shared" si="12"/>
        <v>0</v>
      </c>
      <c r="N46" s="60">
        <f t="shared" si="13"/>
      </c>
      <c r="O46" s="60">
        <f t="shared" si="14"/>
      </c>
      <c r="P46" s="58">
        <v>0.0008260300000000729</v>
      </c>
      <c r="Q46" s="58"/>
      <c r="R46" s="63">
        <v>15</v>
      </c>
      <c r="S46" s="64"/>
    </row>
    <row r="47" spans="1:19" ht="12.75" outlineLevel="2">
      <c r="A47" s="13"/>
      <c r="B47" s="35"/>
      <c r="C47" s="35"/>
      <c r="D47" s="54" t="s">
        <v>2</v>
      </c>
      <c r="E47" s="55">
        <v>7</v>
      </c>
      <c r="F47" s="56" t="s">
        <v>80</v>
      </c>
      <c r="G47" s="57" t="s">
        <v>276</v>
      </c>
      <c r="H47" s="58">
        <v>6</v>
      </c>
      <c r="I47" s="59" t="s">
        <v>5</v>
      </c>
      <c r="J47" s="60"/>
      <c r="K47" s="61">
        <f t="shared" si="10"/>
        <v>0</v>
      </c>
      <c r="L47" s="62">
        <f t="shared" si="11"/>
      </c>
      <c r="M47" s="60">
        <f t="shared" si="12"/>
        <v>0</v>
      </c>
      <c r="N47" s="60">
        <f t="shared" si="13"/>
      </c>
      <c r="O47" s="60">
        <f t="shared" si="14"/>
      </c>
      <c r="P47" s="58">
        <v>0.0009193199999999014</v>
      </c>
      <c r="Q47" s="58"/>
      <c r="R47" s="63">
        <v>15</v>
      </c>
      <c r="S47" s="64"/>
    </row>
    <row r="48" spans="1:19" ht="12.75" outlineLevel="2">
      <c r="A48" s="13"/>
      <c r="B48" s="35"/>
      <c r="C48" s="35"/>
      <c r="D48" s="54" t="s">
        <v>2</v>
      </c>
      <c r="E48" s="55">
        <v>8</v>
      </c>
      <c r="F48" s="56" t="s">
        <v>81</v>
      </c>
      <c r="G48" s="57" t="s">
        <v>323</v>
      </c>
      <c r="H48" s="58">
        <v>4</v>
      </c>
      <c r="I48" s="59" t="s">
        <v>5</v>
      </c>
      <c r="J48" s="60"/>
      <c r="K48" s="61">
        <f t="shared" si="10"/>
        <v>0</v>
      </c>
      <c r="L48" s="62">
        <f t="shared" si="11"/>
      </c>
      <c r="M48" s="60">
        <f t="shared" si="12"/>
        <v>0</v>
      </c>
      <c r="N48" s="60">
        <f t="shared" si="13"/>
      </c>
      <c r="O48" s="60">
        <f t="shared" si="14"/>
      </c>
      <c r="P48" s="58">
        <v>0.0011924900000002984</v>
      </c>
      <c r="Q48" s="58"/>
      <c r="R48" s="63">
        <v>15</v>
      </c>
      <c r="S48" s="64"/>
    </row>
    <row r="49" spans="1:19" ht="12.75" outlineLevel="2">
      <c r="A49" s="13"/>
      <c r="B49" s="35"/>
      <c r="C49" s="35"/>
      <c r="D49" s="54" t="s">
        <v>2</v>
      </c>
      <c r="E49" s="55">
        <v>9</v>
      </c>
      <c r="F49" s="56" t="s">
        <v>82</v>
      </c>
      <c r="G49" s="57" t="s">
        <v>231</v>
      </c>
      <c r="H49" s="58">
        <v>1</v>
      </c>
      <c r="I49" s="59" t="s">
        <v>37</v>
      </c>
      <c r="J49" s="60"/>
      <c r="K49" s="61">
        <f t="shared" si="10"/>
        <v>0</v>
      </c>
      <c r="L49" s="62">
        <f t="shared" si="11"/>
      </c>
      <c r="M49" s="60">
        <f t="shared" si="12"/>
        <v>0</v>
      </c>
      <c r="N49" s="60">
        <f t="shared" si="13"/>
      </c>
      <c r="O49" s="60">
        <f t="shared" si="14"/>
      </c>
      <c r="P49" s="58"/>
      <c r="Q49" s="58"/>
      <c r="R49" s="63">
        <v>15</v>
      </c>
      <c r="S49" s="64"/>
    </row>
    <row r="50" spans="1:19" ht="12.75" outlineLevel="2">
      <c r="A50" s="13"/>
      <c r="B50" s="35"/>
      <c r="C50" s="35"/>
      <c r="D50" s="54" t="s">
        <v>2</v>
      </c>
      <c r="E50" s="55">
        <v>10</v>
      </c>
      <c r="F50" s="56" t="s">
        <v>83</v>
      </c>
      <c r="G50" s="57" t="s">
        <v>341</v>
      </c>
      <c r="H50" s="58">
        <v>3</v>
      </c>
      <c r="I50" s="59" t="s">
        <v>37</v>
      </c>
      <c r="J50" s="60"/>
      <c r="K50" s="61">
        <f t="shared" si="10"/>
        <v>0</v>
      </c>
      <c r="L50" s="62">
        <f t="shared" si="11"/>
      </c>
      <c r="M50" s="60">
        <f t="shared" si="12"/>
        <v>0</v>
      </c>
      <c r="N50" s="60">
        <f t="shared" si="13"/>
      </c>
      <c r="O50" s="60">
        <f t="shared" si="14"/>
      </c>
      <c r="P50" s="58"/>
      <c r="Q50" s="58"/>
      <c r="R50" s="63">
        <v>15</v>
      </c>
      <c r="S50" s="64"/>
    </row>
    <row r="51" spans="1:19" ht="12.75" outlineLevel="2">
      <c r="A51" s="13"/>
      <c r="B51" s="35"/>
      <c r="C51" s="35"/>
      <c r="D51" s="54" t="s">
        <v>2</v>
      </c>
      <c r="E51" s="55">
        <v>11</v>
      </c>
      <c r="F51" s="56" t="s">
        <v>84</v>
      </c>
      <c r="G51" s="57" t="s">
        <v>342</v>
      </c>
      <c r="H51" s="58">
        <v>1</v>
      </c>
      <c r="I51" s="59" t="s">
        <v>37</v>
      </c>
      <c r="J51" s="60"/>
      <c r="K51" s="61">
        <f t="shared" si="10"/>
        <v>0</v>
      </c>
      <c r="L51" s="62">
        <f t="shared" si="11"/>
      </c>
      <c r="M51" s="60">
        <f t="shared" si="12"/>
        <v>0</v>
      </c>
      <c r="N51" s="60">
        <f t="shared" si="13"/>
      </c>
      <c r="O51" s="60">
        <f t="shared" si="14"/>
      </c>
      <c r="P51" s="58"/>
      <c r="Q51" s="58"/>
      <c r="R51" s="63">
        <v>15</v>
      </c>
      <c r="S51" s="64"/>
    </row>
    <row r="52" spans="1:19" ht="12.75" outlineLevel="2">
      <c r="A52" s="13"/>
      <c r="B52" s="35"/>
      <c r="C52" s="35"/>
      <c r="D52" s="54" t="s">
        <v>2</v>
      </c>
      <c r="E52" s="55">
        <v>12</v>
      </c>
      <c r="F52" s="56" t="s">
        <v>85</v>
      </c>
      <c r="G52" s="57" t="s">
        <v>230</v>
      </c>
      <c r="H52" s="58">
        <v>1</v>
      </c>
      <c r="I52" s="59" t="s">
        <v>37</v>
      </c>
      <c r="J52" s="60"/>
      <c r="K52" s="61">
        <f t="shared" si="10"/>
        <v>0</v>
      </c>
      <c r="L52" s="62">
        <f t="shared" si="11"/>
      </c>
      <c r="M52" s="60">
        <f t="shared" si="12"/>
        <v>0</v>
      </c>
      <c r="N52" s="60">
        <f t="shared" si="13"/>
      </c>
      <c r="O52" s="60">
        <f t="shared" si="14"/>
      </c>
      <c r="P52" s="58"/>
      <c r="Q52" s="58"/>
      <c r="R52" s="63">
        <v>15</v>
      </c>
      <c r="S52" s="64"/>
    </row>
    <row r="53" spans="1:19" ht="12.75" outlineLevel="2">
      <c r="A53" s="13"/>
      <c r="B53" s="35"/>
      <c r="C53" s="35"/>
      <c r="D53" s="54" t="s">
        <v>2</v>
      </c>
      <c r="E53" s="55">
        <v>13</v>
      </c>
      <c r="F53" s="56" t="s">
        <v>86</v>
      </c>
      <c r="G53" s="57" t="s">
        <v>344</v>
      </c>
      <c r="H53" s="58">
        <v>1</v>
      </c>
      <c r="I53" s="59" t="s">
        <v>37</v>
      </c>
      <c r="J53" s="60"/>
      <c r="K53" s="61">
        <f t="shared" si="10"/>
        <v>0</v>
      </c>
      <c r="L53" s="62">
        <f t="shared" si="11"/>
      </c>
      <c r="M53" s="60">
        <f t="shared" si="12"/>
        <v>0</v>
      </c>
      <c r="N53" s="60">
        <f t="shared" si="13"/>
      </c>
      <c r="O53" s="60">
        <f t="shared" si="14"/>
      </c>
      <c r="P53" s="58"/>
      <c r="Q53" s="58"/>
      <c r="R53" s="63">
        <v>15</v>
      </c>
      <c r="S53" s="64"/>
    </row>
    <row r="54" spans="1:19" ht="12.75" outlineLevel="2">
      <c r="A54" s="13"/>
      <c r="B54" s="35"/>
      <c r="C54" s="35"/>
      <c r="D54" s="54" t="s">
        <v>2</v>
      </c>
      <c r="E54" s="55">
        <v>14</v>
      </c>
      <c r="F54" s="56" t="s">
        <v>87</v>
      </c>
      <c r="G54" s="57" t="s">
        <v>280</v>
      </c>
      <c r="H54" s="58">
        <v>1</v>
      </c>
      <c r="I54" s="59" t="s">
        <v>37</v>
      </c>
      <c r="J54" s="60"/>
      <c r="K54" s="61">
        <f t="shared" si="10"/>
        <v>0</v>
      </c>
      <c r="L54" s="62">
        <f t="shared" si="11"/>
      </c>
      <c r="M54" s="60">
        <f t="shared" si="12"/>
        <v>0</v>
      </c>
      <c r="N54" s="60">
        <f t="shared" si="13"/>
      </c>
      <c r="O54" s="60">
        <f t="shared" si="14"/>
      </c>
      <c r="P54" s="58">
        <v>0.0008350800000003522</v>
      </c>
      <c r="Q54" s="58"/>
      <c r="R54" s="63">
        <v>15</v>
      </c>
      <c r="S54" s="64"/>
    </row>
    <row r="55" spans="1:19" ht="12.75" outlineLevel="2">
      <c r="A55" s="13"/>
      <c r="B55" s="35"/>
      <c r="C55" s="35"/>
      <c r="D55" s="54" t="s">
        <v>2</v>
      </c>
      <c r="E55" s="55">
        <v>15</v>
      </c>
      <c r="F55" s="56" t="s">
        <v>88</v>
      </c>
      <c r="G55" s="57" t="s">
        <v>345</v>
      </c>
      <c r="H55" s="58">
        <v>29</v>
      </c>
      <c r="I55" s="59" t="s">
        <v>5</v>
      </c>
      <c r="J55" s="60"/>
      <c r="K55" s="61">
        <f t="shared" si="10"/>
        <v>0</v>
      </c>
      <c r="L55" s="62">
        <f t="shared" si="11"/>
      </c>
      <c r="M55" s="60">
        <f t="shared" si="12"/>
        <v>0</v>
      </c>
      <c r="N55" s="60">
        <f t="shared" si="13"/>
      </c>
      <c r="O55" s="60">
        <f t="shared" si="14"/>
      </c>
      <c r="P55" s="58"/>
      <c r="Q55" s="58"/>
      <c r="R55" s="63">
        <v>15</v>
      </c>
      <c r="S55" s="64"/>
    </row>
    <row r="56" spans="1:19" ht="12.75" outlineLevel="2">
      <c r="A56" s="13"/>
      <c r="B56" s="35"/>
      <c r="C56" s="35"/>
      <c r="D56" s="54" t="s">
        <v>2</v>
      </c>
      <c r="E56" s="55">
        <v>16</v>
      </c>
      <c r="F56" s="56" t="s">
        <v>74</v>
      </c>
      <c r="G56" s="57" t="s">
        <v>246</v>
      </c>
      <c r="H56" s="58">
        <v>1</v>
      </c>
      <c r="I56" s="59" t="s">
        <v>37</v>
      </c>
      <c r="J56" s="60"/>
      <c r="K56" s="61">
        <f t="shared" si="10"/>
        <v>0</v>
      </c>
      <c r="L56" s="62">
        <f t="shared" si="11"/>
      </c>
      <c r="M56" s="60">
        <f t="shared" si="12"/>
        <v>0</v>
      </c>
      <c r="N56" s="60">
        <f t="shared" si="13"/>
      </c>
      <c r="O56" s="60">
        <f t="shared" si="14"/>
      </c>
      <c r="P56" s="58">
        <v>0.0020193299999991723</v>
      </c>
      <c r="Q56" s="58"/>
      <c r="R56" s="63">
        <v>15</v>
      </c>
      <c r="S56" s="64"/>
    </row>
    <row r="57" spans="1:19" ht="12.75" outlineLevel="2">
      <c r="A57" s="13"/>
      <c r="B57" s="35"/>
      <c r="C57" s="35"/>
      <c r="D57" s="54" t="s">
        <v>4</v>
      </c>
      <c r="E57" s="55">
        <v>17</v>
      </c>
      <c r="F57" s="56" t="s">
        <v>172</v>
      </c>
      <c r="G57" s="57" t="s">
        <v>291</v>
      </c>
      <c r="H57" s="58">
        <v>0.26797603400000763</v>
      </c>
      <c r="I57" s="59" t="s">
        <v>6</v>
      </c>
      <c r="J57" s="60"/>
      <c r="K57" s="61">
        <f t="shared" si="10"/>
        <v>0</v>
      </c>
      <c r="L57" s="62">
        <f t="shared" si="11"/>
      </c>
      <c r="M57" s="60">
        <f t="shared" si="12"/>
        <v>0</v>
      </c>
      <c r="N57" s="60">
        <f t="shared" si="13"/>
      </c>
      <c r="O57" s="60">
        <f t="shared" si="14"/>
      </c>
      <c r="P57" s="58"/>
      <c r="Q57" s="58"/>
      <c r="R57" s="63">
        <v>15</v>
      </c>
      <c r="S57" s="64"/>
    </row>
    <row r="58" spans="1:19" ht="12.75" outlineLevel="1">
      <c r="A58" s="13"/>
      <c r="B58" s="36"/>
      <c r="C58" s="37" t="s">
        <v>19</v>
      </c>
      <c r="D58" s="38" t="s">
        <v>1</v>
      </c>
      <c r="E58" s="39"/>
      <c r="F58" s="39" t="s">
        <v>34</v>
      </c>
      <c r="G58" s="40" t="s">
        <v>299</v>
      </c>
      <c r="H58" s="39"/>
      <c r="I58" s="38"/>
      <c r="J58" s="39"/>
      <c r="K58" s="41">
        <f>SUBTOTAL(9,K59:K70)</f>
        <v>0</v>
      </c>
      <c r="L58" s="42">
        <f>SUBTOTAL(9,L59:L70)</f>
        <v>0</v>
      </c>
      <c r="M58" s="42">
        <f>SUBTOTAL(9,M59:M70)</f>
        <v>0</v>
      </c>
      <c r="N58" s="42">
        <f>SUBTOTAL(9,N59:N70)</f>
        <v>0</v>
      </c>
      <c r="O58" s="42">
        <f>SUBTOTAL(9,O59:O70)</f>
        <v>0</v>
      </c>
      <c r="P58" s="43">
        <f>SUMPRODUCT(P59:P70,H59:H70)</f>
        <v>0.0033899999999998896</v>
      </c>
      <c r="Q58" s="43">
        <f>SUMPRODUCT(Q59:Q70,H59:H70)</f>
        <v>0</v>
      </c>
      <c r="R58" s="44">
        <f>SUMPRODUCT(R59:R70,K59:K70)/100</f>
        <v>0</v>
      </c>
      <c r="S58" s="35"/>
    </row>
    <row r="59" spans="1:19" ht="12.75" outlineLevel="2">
      <c r="A59" s="13"/>
      <c r="B59" s="36"/>
      <c r="C59" s="45"/>
      <c r="D59" s="46"/>
      <c r="E59" s="47" t="s">
        <v>269</v>
      </c>
      <c r="F59" s="48"/>
      <c r="G59" s="49"/>
      <c r="H59" s="48"/>
      <c r="I59" s="46"/>
      <c r="J59" s="48"/>
      <c r="K59" s="50"/>
      <c r="L59" s="51"/>
      <c r="M59" s="51"/>
      <c r="N59" s="51"/>
      <c r="O59" s="51"/>
      <c r="P59" s="52"/>
      <c r="Q59" s="52"/>
      <c r="R59" s="53"/>
      <c r="S59" s="35"/>
    </row>
    <row r="60" spans="1:19" ht="12.75" outlineLevel="2">
      <c r="A60" s="13"/>
      <c r="B60" s="35"/>
      <c r="C60" s="35"/>
      <c r="D60" s="54" t="s">
        <v>2</v>
      </c>
      <c r="E60" s="55">
        <v>1</v>
      </c>
      <c r="F60" s="56" t="s">
        <v>89</v>
      </c>
      <c r="G60" s="57" t="s">
        <v>301</v>
      </c>
      <c r="H60" s="58">
        <v>26</v>
      </c>
      <c r="I60" s="59" t="s">
        <v>5</v>
      </c>
      <c r="J60" s="60"/>
      <c r="K60" s="61">
        <f aca="true" t="shared" si="15" ref="K60:K70">H60*J60</f>
        <v>0</v>
      </c>
      <c r="L60" s="62">
        <f aca="true" t="shared" si="16" ref="L60:L70">IF(D60="S",K60,"")</f>
      </c>
      <c r="M60" s="60">
        <f aca="true" t="shared" si="17" ref="M60:M70">IF(OR(D60="P",D60="U"),K60,"")</f>
        <v>0</v>
      </c>
      <c r="N60" s="60">
        <f aca="true" t="shared" si="18" ref="N60:N70">IF(D60="H",K60,"")</f>
      </c>
      <c r="O60" s="60">
        <f aca="true" t="shared" si="19" ref="O60:O70">IF(D60="V",K60,"")</f>
      </c>
      <c r="P60" s="58"/>
      <c r="Q60" s="58"/>
      <c r="R60" s="63">
        <v>15</v>
      </c>
      <c r="S60" s="64"/>
    </row>
    <row r="61" spans="1:19" ht="12.75" outlineLevel="2">
      <c r="A61" s="13"/>
      <c r="B61" s="35"/>
      <c r="C61" s="35"/>
      <c r="D61" s="54" t="s">
        <v>2</v>
      </c>
      <c r="E61" s="55">
        <v>2</v>
      </c>
      <c r="F61" s="56" t="s">
        <v>90</v>
      </c>
      <c r="G61" s="57" t="s">
        <v>302</v>
      </c>
      <c r="H61" s="58">
        <v>7</v>
      </c>
      <c r="I61" s="59" t="s">
        <v>5</v>
      </c>
      <c r="J61" s="60"/>
      <c r="K61" s="61">
        <f t="shared" si="15"/>
        <v>0</v>
      </c>
      <c r="L61" s="62">
        <f t="shared" si="16"/>
      </c>
      <c r="M61" s="60">
        <f t="shared" si="17"/>
        <v>0</v>
      </c>
      <c r="N61" s="60">
        <f t="shared" si="18"/>
      </c>
      <c r="O61" s="60">
        <f t="shared" si="19"/>
      </c>
      <c r="P61" s="58"/>
      <c r="Q61" s="58"/>
      <c r="R61" s="63">
        <v>15</v>
      </c>
      <c r="S61" s="64"/>
    </row>
    <row r="62" spans="1:19" ht="12.75" outlineLevel="2">
      <c r="A62" s="13"/>
      <c r="B62" s="35"/>
      <c r="C62" s="35"/>
      <c r="D62" s="54" t="s">
        <v>2</v>
      </c>
      <c r="E62" s="55">
        <v>3</v>
      </c>
      <c r="F62" s="56" t="s">
        <v>91</v>
      </c>
      <c r="G62" s="57" t="s">
        <v>295</v>
      </c>
      <c r="H62" s="58">
        <v>13</v>
      </c>
      <c r="I62" s="59" t="s">
        <v>5</v>
      </c>
      <c r="J62" s="60"/>
      <c r="K62" s="61">
        <f t="shared" si="15"/>
        <v>0</v>
      </c>
      <c r="L62" s="62">
        <f t="shared" si="16"/>
      </c>
      <c r="M62" s="60">
        <f t="shared" si="17"/>
        <v>0</v>
      </c>
      <c r="N62" s="60">
        <f t="shared" si="18"/>
      </c>
      <c r="O62" s="60">
        <f t="shared" si="19"/>
      </c>
      <c r="P62" s="58">
        <v>0.00013</v>
      </c>
      <c r="Q62" s="58"/>
      <c r="R62" s="63">
        <v>15</v>
      </c>
      <c r="S62" s="64"/>
    </row>
    <row r="63" spans="1:19" ht="25.5" outlineLevel="2">
      <c r="A63" s="13"/>
      <c r="B63" s="35"/>
      <c r="C63" s="35"/>
      <c r="D63" s="54" t="s">
        <v>2</v>
      </c>
      <c r="E63" s="55">
        <v>4</v>
      </c>
      <c r="F63" s="56" t="s">
        <v>92</v>
      </c>
      <c r="G63" s="57" t="s">
        <v>359</v>
      </c>
      <c r="H63" s="58">
        <v>13</v>
      </c>
      <c r="I63" s="59" t="s">
        <v>5</v>
      </c>
      <c r="J63" s="60"/>
      <c r="K63" s="61">
        <f t="shared" si="15"/>
        <v>0</v>
      </c>
      <c r="L63" s="62">
        <f t="shared" si="16"/>
      </c>
      <c r="M63" s="60">
        <f t="shared" si="17"/>
        <v>0</v>
      </c>
      <c r="N63" s="60">
        <f t="shared" si="18"/>
      </c>
      <c r="O63" s="60">
        <f t="shared" si="19"/>
      </c>
      <c r="P63" s="58"/>
      <c r="Q63" s="58"/>
      <c r="R63" s="63">
        <v>15</v>
      </c>
      <c r="S63" s="64"/>
    </row>
    <row r="64" spans="1:19" ht="25.5" outlineLevel="2">
      <c r="A64" s="13"/>
      <c r="B64" s="35"/>
      <c r="C64" s="35"/>
      <c r="D64" s="54" t="s">
        <v>2</v>
      </c>
      <c r="E64" s="55">
        <v>5</v>
      </c>
      <c r="F64" s="56" t="s">
        <v>93</v>
      </c>
      <c r="G64" s="57" t="s">
        <v>360</v>
      </c>
      <c r="H64" s="58">
        <v>7</v>
      </c>
      <c r="I64" s="59" t="s">
        <v>5</v>
      </c>
      <c r="J64" s="60"/>
      <c r="K64" s="61">
        <f t="shared" si="15"/>
        <v>0</v>
      </c>
      <c r="L64" s="62">
        <f t="shared" si="16"/>
      </c>
      <c r="M64" s="60">
        <f t="shared" si="17"/>
        <v>0</v>
      </c>
      <c r="N64" s="60">
        <f t="shared" si="18"/>
      </c>
      <c r="O64" s="60">
        <f t="shared" si="19"/>
      </c>
      <c r="P64" s="58"/>
      <c r="Q64" s="58"/>
      <c r="R64" s="63">
        <v>15</v>
      </c>
      <c r="S64" s="64"/>
    </row>
    <row r="65" spans="1:19" ht="12.75" outlineLevel="2">
      <c r="A65" s="13"/>
      <c r="B65" s="35"/>
      <c r="C65" s="35"/>
      <c r="D65" s="54" t="s">
        <v>2</v>
      </c>
      <c r="E65" s="55">
        <v>6</v>
      </c>
      <c r="F65" s="56" t="s">
        <v>94</v>
      </c>
      <c r="G65" s="57" t="s">
        <v>337</v>
      </c>
      <c r="H65" s="58">
        <v>10</v>
      </c>
      <c r="I65" s="59" t="s">
        <v>37</v>
      </c>
      <c r="J65" s="60"/>
      <c r="K65" s="61">
        <f t="shared" si="15"/>
        <v>0</v>
      </c>
      <c r="L65" s="62">
        <f t="shared" si="16"/>
      </c>
      <c r="M65" s="60">
        <f t="shared" si="17"/>
        <v>0</v>
      </c>
      <c r="N65" s="60">
        <f t="shared" si="18"/>
      </c>
      <c r="O65" s="60">
        <f t="shared" si="19"/>
      </c>
      <c r="P65" s="58"/>
      <c r="Q65" s="58"/>
      <c r="R65" s="63">
        <v>15</v>
      </c>
      <c r="S65" s="64"/>
    </row>
    <row r="66" spans="1:19" ht="12.75" outlineLevel="2">
      <c r="A66" s="13"/>
      <c r="B66" s="35"/>
      <c r="C66" s="35"/>
      <c r="D66" s="54" t="s">
        <v>2</v>
      </c>
      <c r="E66" s="55">
        <v>7</v>
      </c>
      <c r="F66" s="56" t="s">
        <v>95</v>
      </c>
      <c r="G66" s="57" t="s">
        <v>316</v>
      </c>
      <c r="H66" s="58">
        <v>10</v>
      </c>
      <c r="I66" s="59" t="s">
        <v>37</v>
      </c>
      <c r="J66" s="60"/>
      <c r="K66" s="61">
        <f t="shared" si="15"/>
        <v>0</v>
      </c>
      <c r="L66" s="62">
        <f t="shared" si="16"/>
      </c>
      <c r="M66" s="60">
        <f t="shared" si="17"/>
        <v>0</v>
      </c>
      <c r="N66" s="60">
        <f t="shared" si="18"/>
      </c>
      <c r="O66" s="60">
        <f t="shared" si="19"/>
      </c>
      <c r="P66" s="58">
        <v>0.00016999999999998898</v>
      </c>
      <c r="Q66" s="58"/>
      <c r="R66" s="63">
        <v>15</v>
      </c>
      <c r="S66" s="64"/>
    </row>
    <row r="67" spans="1:19" ht="12.75" outlineLevel="2">
      <c r="A67" s="13"/>
      <c r="B67" s="35"/>
      <c r="C67" s="35"/>
      <c r="D67" s="54" t="s">
        <v>2</v>
      </c>
      <c r="E67" s="55">
        <v>8</v>
      </c>
      <c r="F67" s="56" t="s">
        <v>96</v>
      </c>
      <c r="G67" s="57" t="s">
        <v>347</v>
      </c>
      <c r="H67" s="58">
        <v>2</v>
      </c>
      <c r="I67" s="59" t="s">
        <v>37</v>
      </c>
      <c r="J67" s="60"/>
      <c r="K67" s="61">
        <f t="shared" si="15"/>
        <v>0</v>
      </c>
      <c r="L67" s="62">
        <f t="shared" si="16"/>
      </c>
      <c r="M67" s="60">
        <f t="shared" si="17"/>
        <v>0</v>
      </c>
      <c r="N67" s="60">
        <f t="shared" si="18"/>
      </c>
      <c r="O67" s="60">
        <f t="shared" si="19"/>
      </c>
      <c r="P67" s="58"/>
      <c r="Q67" s="58"/>
      <c r="R67" s="63">
        <v>15</v>
      </c>
      <c r="S67" s="64"/>
    </row>
    <row r="68" spans="1:19" ht="12.75" outlineLevel="2">
      <c r="A68" s="13"/>
      <c r="B68" s="35"/>
      <c r="C68" s="35"/>
      <c r="D68" s="54" t="s">
        <v>2</v>
      </c>
      <c r="E68" s="55">
        <v>9</v>
      </c>
      <c r="F68" s="56" t="s">
        <v>97</v>
      </c>
      <c r="G68" s="57" t="s">
        <v>353</v>
      </c>
      <c r="H68" s="58">
        <v>26</v>
      </c>
      <c r="I68" s="59" t="s">
        <v>5</v>
      </c>
      <c r="J68" s="60"/>
      <c r="K68" s="61">
        <f t="shared" si="15"/>
        <v>0</v>
      </c>
      <c r="L68" s="62">
        <f t="shared" si="16"/>
      </c>
      <c r="M68" s="60">
        <f t="shared" si="17"/>
        <v>0</v>
      </c>
      <c r="N68" s="60">
        <f t="shared" si="18"/>
      </c>
      <c r="O68" s="60">
        <f t="shared" si="19"/>
      </c>
      <c r="P68" s="58"/>
      <c r="Q68" s="58"/>
      <c r="R68" s="63">
        <v>15</v>
      </c>
      <c r="S68" s="64"/>
    </row>
    <row r="69" spans="1:19" ht="12.75" outlineLevel="2">
      <c r="A69" s="13"/>
      <c r="B69" s="35"/>
      <c r="C69" s="35"/>
      <c r="D69" s="54" t="s">
        <v>2</v>
      </c>
      <c r="E69" s="55">
        <v>10</v>
      </c>
      <c r="F69" s="56" t="s">
        <v>98</v>
      </c>
      <c r="G69" s="57" t="s">
        <v>266</v>
      </c>
      <c r="H69" s="58">
        <v>26</v>
      </c>
      <c r="I69" s="59" t="s">
        <v>5</v>
      </c>
      <c r="J69" s="60"/>
      <c r="K69" s="61">
        <f t="shared" si="15"/>
        <v>0</v>
      </c>
      <c r="L69" s="62">
        <f t="shared" si="16"/>
      </c>
      <c r="M69" s="60">
        <f t="shared" si="17"/>
        <v>0</v>
      </c>
      <c r="N69" s="60">
        <f t="shared" si="18"/>
      </c>
      <c r="O69" s="60">
        <f t="shared" si="19"/>
      </c>
      <c r="P69" s="58"/>
      <c r="Q69" s="58"/>
      <c r="R69" s="63">
        <v>15</v>
      </c>
      <c r="S69" s="64"/>
    </row>
    <row r="70" spans="1:19" ht="12.75" outlineLevel="2">
      <c r="A70" s="13"/>
      <c r="B70" s="35"/>
      <c r="C70" s="35"/>
      <c r="D70" s="54" t="s">
        <v>2</v>
      </c>
      <c r="E70" s="55">
        <v>11</v>
      </c>
      <c r="F70" s="56" t="s">
        <v>173</v>
      </c>
      <c r="G70" s="57" t="s">
        <v>273</v>
      </c>
      <c r="H70" s="58">
        <v>0.25</v>
      </c>
      <c r="I70" s="59" t="s">
        <v>6</v>
      </c>
      <c r="J70" s="60"/>
      <c r="K70" s="61">
        <f t="shared" si="15"/>
        <v>0</v>
      </c>
      <c r="L70" s="62">
        <f t="shared" si="16"/>
      </c>
      <c r="M70" s="60">
        <f t="shared" si="17"/>
        <v>0</v>
      </c>
      <c r="N70" s="60">
        <f t="shared" si="18"/>
      </c>
      <c r="O70" s="60">
        <f t="shared" si="19"/>
      </c>
      <c r="P70" s="58"/>
      <c r="Q70" s="58"/>
      <c r="R70" s="63">
        <v>15</v>
      </c>
      <c r="S70" s="64"/>
    </row>
    <row r="71" spans="1:19" ht="12.75" outlineLevel="1">
      <c r="A71" s="13"/>
      <c r="B71" s="36"/>
      <c r="C71" s="37" t="s">
        <v>20</v>
      </c>
      <c r="D71" s="38" t="s">
        <v>1</v>
      </c>
      <c r="E71" s="39"/>
      <c r="F71" s="39" t="s">
        <v>34</v>
      </c>
      <c r="G71" s="40" t="s">
        <v>310</v>
      </c>
      <c r="H71" s="39"/>
      <c r="I71" s="38"/>
      <c r="J71" s="39"/>
      <c r="K71" s="41">
        <f>SUBTOTAL(9,K72:K85)</f>
        <v>0</v>
      </c>
      <c r="L71" s="42">
        <f>SUBTOTAL(9,L72:L85)</f>
        <v>0</v>
      </c>
      <c r="M71" s="42">
        <f>SUBTOTAL(9,M72:M85)</f>
        <v>0</v>
      </c>
      <c r="N71" s="42">
        <f>SUBTOTAL(9,N72:N85)</f>
        <v>0</v>
      </c>
      <c r="O71" s="42">
        <f>SUBTOTAL(9,O72:O85)</f>
        <v>0</v>
      </c>
      <c r="P71" s="43">
        <f>SUMPRODUCT(P72:P85,H72:H85)</f>
        <v>0.026185245000001304</v>
      </c>
      <c r="Q71" s="43">
        <f>SUMPRODUCT(Q72:Q85,H72:H85)</f>
        <v>0</v>
      </c>
      <c r="R71" s="44">
        <f>SUMPRODUCT(R72:R85,K72:K85)/100</f>
        <v>0</v>
      </c>
      <c r="S71" s="35"/>
    </row>
    <row r="72" spans="1:19" ht="12.75" outlineLevel="2">
      <c r="A72" s="13"/>
      <c r="B72" s="36"/>
      <c r="C72" s="45"/>
      <c r="D72" s="46"/>
      <c r="E72" s="47" t="s">
        <v>269</v>
      </c>
      <c r="F72" s="48"/>
      <c r="G72" s="49"/>
      <c r="H72" s="48"/>
      <c r="I72" s="46"/>
      <c r="J72" s="48"/>
      <c r="K72" s="50"/>
      <c r="L72" s="51"/>
      <c r="M72" s="51"/>
      <c r="N72" s="51"/>
      <c r="O72" s="51"/>
      <c r="P72" s="52"/>
      <c r="Q72" s="52"/>
      <c r="R72" s="53"/>
      <c r="S72" s="35"/>
    </row>
    <row r="73" spans="1:19" ht="12.75" outlineLevel="2">
      <c r="A73" s="13"/>
      <c r="B73" s="35"/>
      <c r="C73" s="35"/>
      <c r="D73" s="54" t="s">
        <v>2</v>
      </c>
      <c r="E73" s="55">
        <v>1</v>
      </c>
      <c r="F73" s="56" t="s">
        <v>106</v>
      </c>
      <c r="G73" s="57" t="s">
        <v>324</v>
      </c>
      <c r="H73" s="58">
        <v>2</v>
      </c>
      <c r="I73" s="59" t="s">
        <v>37</v>
      </c>
      <c r="J73" s="60"/>
      <c r="K73" s="61">
        <f aca="true" t="shared" si="20" ref="K73:K85">H73*J73</f>
        <v>0</v>
      </c>
      <c r="L73" s="62">
        <f aca="true" t="shared" si="21" ref="L73:L85">IF(D73="S",K73,"")</f>
      </c>
      <c r="M73" s="60">
        <f aca="true" t="shared" si="22" ref="M73:M85">IF(OR(D73="P",D73="U"),K73,"")</f>
        <v>0</v>
      </c>
      <c r="N73" s="60">
        <f aca="true" t="shared" si="23" ref="N73:N85">IF(D73="H",K73,"")</f>
      </c>
      <c r="O73" s="60">
        <f aca="true" t="shared" si="24" ref="O73:O85">IF(D73="V",K73,"")</f>
      </c>
      <c r="P73" s="58"/>
      <c r="Q73" s="58"/>
      <c r="R73" s="63">
        <v>15</v>
      </c>
      <c r="S73" s="64"/>
    </row>
    <row r="74" spans="1:19" ht="12.75" outlineLevel="2">
      <c r="A74" s="13"/>
      <c r="B74" s="35"/>
      <c r="C74" s="35"/>
      <c r="D74" s="54" t="s">
        <v>2</v>
      </c>
      <c r="E74" s="55">
        <v>2</v>
      </c>
      <c r="F74" s="56" t="s">
        <v>107</v>
      </c>
      <c r="G74" s="57" t="s">
        <v>317</v>
      </c>
      <c r="H74" s="58">
        <v>1</v>
      </c>
      <c r="I74" s="59" t="s">
        <v>38</v>
      </c>
      <c r="J74" s="60"/>
      <c r="K74" s="61">
        <f t="shared" si="20"/>
        <v>0</v>
      </c>
      <c r="L74" s="62">
        <f t="shared" si="21"/>
      </c>
      <c r="M74" s="60">
        <f t="shared" si="22"/>
        <v>0</v>
      </c>
      <c r="N74" s="60">
        <f t="shared" si="23"/>
      </c>
      <c r="O74" s="60">
        <f t="shared" si="24"/>
      </c>
      <c r="P74" s="58"/>
      <c r="Q74" s="58"/>
      <c r="R74" s="63">
        <v>15</v>
      </c>
      <c r="S74" s="64"/>
    </row>
    <row r="75" spans="1:19" ht="12.75" outlineLevel="2">
      <c r="A75" s="13"/>
      <c r="B75" s="35"/>
      <c r="C75" s="35"/>
      <c r="D75" s="54" t="s">
        <v>2</v>
      </c>
      <c r="E75" s="55">
        <v>3</v>
      </c>
      <c r="F75" s="56" t="s">
        <v>108</v>
      </c>
      <c r="G75" s="57" t="s">
        <v>297</v>
      </c>
      <c r="H75" s="58">
        <v>1</v>
      </c>
      <c r="I75" s="59" t="s">
        <v>37</v>
      </c>
      <c r="J75" s="60"/>
      <c r="K75" s="61">
        <f t="shared" si="20"/>
        <v>0</v>
      </c>
      <c r="L75" s="62">
        <f t="shared" si="21"/>
      </c>
      <c r="M75" s="60">
        <f t="shared" si="22"/>
        <v>0</v>
      </c>
      <c r="N75" s="60">
        <f t="shared" si="23"/>
      </c>
      <c r="O75" s="60">
        <f t="shared" si="24"/>
      </c>
      <c r="P75" s="58">
        <v>0.00025000000000010235</v>
      </c>
      <c r="Q75" s="58"/>
      <c r="R75" s="63">
        <v>15</v>
      </c>
      <c r="S75" s="64"/>
    </row>
    <row r="76" spans="1:19" ht="12.75" outlineLevel="2">
      <c r="A76" s="13"/>
      <c r="B76" s="35"/>
      <c r="C76" s="35"/>
      <c r="D76" s="54" t="s">
        <v>2</v>
      </c>
      <c r="E76" s="55">
        <v>4</v>
      </c>
      <c r="F76" s="56" t="s">
        <v>101</v>
      </c>
      <c r="G76" s="57" t="s">
        <v>282</v>
      </c>
      <c r="H76" s="58">
        <v>1</v>
      </c>
      <c r="I76" s="59" t="s">
        <v>56</v>
      </c>
      <c r="J76" s="60"/>
      <c r="K76" s="61">
        <f t="shared" si="20"/>
        <v>0</v>
      </c>
      <c r="L76" s="62">
        <f t="shared" si="21"/>
      </c>
      <c r="M76" s="60">
        <f t="shared" si="22"/>
        <v>0</v>
      </c>
      <c r="N76" s="60">
        <f t="shared" si="23"/>
      </c>
      <c r="O76" s="60">
        <f t="shared" si="24"/>
      </c>
      <c r="P76" s="58">
        <v>0.00346</v>
      </c>
      <c r="Q76" s="58"/>
      <c r="R76" s="63">
        <v>15</v>
      </c>
      <c r="S76" s="64"/>
    </row>
    <row r="77" spans="1:19" ht="12.75" outlineLevel="2">
      <c r="A77" s="13"/>
      <c r="B77" s="35"/>
      <c r="C77" s="35"/>
      <c r="D77" s="54" t="s">
        <v>2</v>
      </c>
      <c r="E77" s="55">
        <v>5</v>
      </c>
      <c r="F77" s="56" t="s">
        <v>100</v>
      </c>
      <c r="G77" s="57" t="s">
        <v>236</v>
      </c>
      <c r="H77" s="58">
        <v>0.6</v>
      </c>
      <c r="I77" s="59" t="s">
        <v>5</v>
      </c>
      <c r="J77" s="60"/>
      <c r="K77" s="61">
        <f t="shared" si="20"/>
        <v>0</v>
      </c>
      <c r="L77" s="62">
        <f t="shared" si="21"/>
      </c>
      <c r="M77" s="60">
        <f t="shared" si="22"/>
        <v>0</v>
      </c>
      <c r="N77" s="60">
        <f t="shared" si="23"/>
      </c>
      <c r="O77" s="60">
        <f t="shared" si="24"/>
      </c>
      <c r="P77" s="58">
        <v>0.00256</v>
      </c>
      <c r="Q77" s="58"/>
      <c r="R77" s="63">
        <v>15</v>
      </c>
      <c r="S77" s="64"/>
    </row>
    <row r="78" spans="1:19" ht="12.75" outlineLevel="2">
      <c r="A78" s="13"/>
      <c r="B78" s="35"/>
      <c r="C78" s="35"/>
      <c r="D78" s="54" t="s">
        <v>2</v>
      </c>
      <c r="E78" s="55">
        <v>6</v>
      </c>
      <c r="F78" s="56" t="s">
        <v>102</v>
      </c>
      <c r="G78" s="57" t="s">
        <v>296</v>
      </c>
      <c r="H78" s="58">
        <v>1</v>
      </c>
      <c r="I78" s="59" t="s">
        <v>56</v>
      </c>
      <c r="J78" s="60"/>
      <c r="K78" s="61">
        <f t="shared" si="20"/>
        <v>0</v>
      </c>
      <c r="L78" s="62">
        <f t="shared" si="21"/>
      </c>
      <c r="M78" s="60">
        <f t="shared" si="22"/>
        <v>0</v>
      </c>
      <c r="N78" s="60">
        <f t="shared" si="23"/>
      </c>
      <c r="O78" s="60">
        <f t="shared" si="24"/>
      </c>
      <c r="P78" s="58">
        <v>0.00027</v>
      </c>
      <c r="Q78" s="58"/>
      <c r="R78" s="63">
        <v>15</v>
      </c>
      <c r="S78" s="64"/>
    </row>
    <row r="79" spans="1:19" ht="12.75" outlineLevel="2">
      <c r="A79" s="13"/>
      <c r="B79" s="35"/>
      <c r="C79" s="35"/>
      <c r="D79" s="54" t="s">
        <v>2</v>
      </c>
      <c r="E79" s="55">
        <v>7</v>
      </c>
      <c r="F79" s="56" t="s">
        <v>103</v>
      </c>
      <c r="G79" s="57" t="s">
        <v>248</v>
      </c>
      <c r="H79" s="58">
        <v>11</v>
      </c>
      <c r="I79" s="59" t="s">
        <v>5</v>
      </c>
      <c r="J79" s="60"/>
      <c r="K79" s="61">
        <f t="shared" si="20"/>
        <v>0</v>
      </c>
      <c r="L79" s="62">
        <f t="shared" si="21"/>
      </c>
      <c r="M79" s="60">
        <f t="shared" si="22"/>
        <v>0</v>
      </c>
      <c r="N79" s="60">
        <f t="shared" si="23"/>
      </c>
      <c r="O79" s="60">
        <f t="shared" si="24"/>
      </c>
      <c r="P79" s="58">
        <v>0.0015836050000001042</v>
      </c>
      <c r="Q79" s="58"/>
      <c r="R79" s="63">
        <v>15</v>
      </c>
      <c r="S79" s="64"/>
    </row>
    <row r="80" spans="1:19" ht="12.75" outlineLevel="2">
      <c r="A80" s="13"/>
      <c r="B80" s="35"/>
      <c r="C80" s="35"/>
      <c r="D80" s="54" t="s">
        <v>2</v>
      </c>
      <c r="E80" s="55">
        <v>8</v>
      </c>
      <c r="F80" s="56" t="s">
        <v>104</v>
      </c>
      <c r="G80" s="57" t="s">
        <v>330</v>
      </c>
      <c r="H80" s="58">
        <v>1</v>
      </c>
      <c r="I80" s="59" t="s">
        <v>56</v>
      </c>
      <c r="J80" s="60"/>
      <c r="K80" s="61">
        <f t="shared" si="20"/>
        <v>0</v>
      </c>
      <c r="L80" s="62">
        <f t="shared" si="21"/>
      </c>
      <c r="M80" s="60">
        <f t="shared" si="22"/>
        <v>0</v>
      </c>
      <c r="N80" s="60">
        <f t="shared" si="23"/>
      </c>
      <c r="O80" s="60">
        <f t="shared" si="24"/>
      </c>
      <c r="P80" s="58">
        <v>0.00074</v>
      </c>
      <c r="Q80" s="58"/>
      <c r="R80" s="63">
        <v>15</v>
      </c>
      <c r="S80" s="64"/>
    </row>
    <row r="81" spans="1:19" ht="12.75" outlineLevel="2">
      <c r="A81" s="13"/>
      <c r="B81" s="35"/>
      <c r="C81" s="35"/>
      <c r="D81" s="54" t="s">
        <v>2</v>
      </c>
      <c r="E81" s="55">
        <v>9</v>
      </c>
      <c r="F81" s="56" t="s">
        <v>105</v>
      </c>
      <c r="G81" s="57" t="s">
        <v>224</v>
      </c>
      <c r="H81" s="58">
        <v>3</v>
      </c>
      <c r="I81" s="59" t="s">
        <v>37</v>
      </c>
      <c r="J81" s="60"/>
      <c r="K81" s="61">
        <f t="shared" si="20"/>
        <v>0</v>
      </c>
      <c r="L81" s="62">
        <f t="shared" si="21"/>
      </c>
      <c r="M81" s="60">
        <f t="shared" si="22"/>
        <v>0</v>
      </c>
      <c r="N81" s="60">
        <f t="shared" si="23"/>
      </c>
      <c r="O81" s="60">
        <f t="shared" si="24"/>
      </c>
      <c r="P81" s="58">
        <v>0.00021983000000001137</v>
      </c>
      <c r="Q81" s="58"/>
      <c r="R81" s="63">
        <v>15</v>
      </c>
      <c r="S81" s="64"/>
    </row>
    <row r="82" spans="1:19" ht="12.75" outlineLevel="2">
      <c r="A82" s="13"/>
      <c r="B82" s="35"/>
      <c r="C82" s="35"/>
      <c r="D82" s="54" t="s">
        <v>2</v>
      </c>
      <c r="E82" s="55">
        <v>10</v>
      </c>
      <c r="F82" s="56" t="s">
        <v>110</v>
      </c>
      <c r="G82" s="57" t="s">
        <v>303</v>
      </c>
      <c r="H82" s="58">
        <v>1</v>
      </c>
      <c r="I82" s="59" t="s">
        <v>37</v>
      </c>
      <c r="J82" s="60"/>
      <c r="K82" s="61">
        <f t="shared" si="20"/>
        <v>0</v>
      </c>
      <c r="L82" s="62">
        <f t="shared" si="21"/>
      </c>
      <c r="M82" s="60">
        <f t="shared" si="22"/>
        <v>0</v>
      </c>
      <c r="N82" s="60">
        <f t="shared" si="23"/>
      </c>
      <c r="O82" s="60">
        <f t="shared" si="24"/>
      </c>
      <c r="P82" s="58">
        <v>0.00059</v>
      </c>
      <c r="Q82" s="58"/>
      <c r="R82" s="63">
        <v>15</v>
      </c>
      <c r="S82" s="64"/>
    </row>
    <row r="83" spans="1:19" ht="12.75" outlineLevel="2">
      <c r="A83" s="13"/>
      <c r="B83" s="35"/>
      <c r="C83" s="35"/>
      <c r="D83" s="54" t="s">
        <v>2</v>
      </c>
      <c r="E83" s="55">
        <v>11</v>
      </c>
      <c r="F83" s="56" t="s">
        <v>109</v>
      </c>
      <c r="G83" s="57" t="s">
        <v>217</v>
      </c>
      <c r="H83" s="58">
        <v>2</v>
      </c>
      <c r="I83" s="59" t="s">
        <v>37</v>
      </c>
      <c r="J83" s="60"/>
      <c r="K83" s="61">
        <f t="shared" si="20"/>
        <v>0</v>
      </c>
      <c r="L83" s="62">
        <f t="shared" si="21"/>
      </c>
      <c r="M83" s="60">
        <f t="shared" si="22"/>
        <v>0</v>
      </c>
      <c r="N83" s="60">
        <f t="shared" si="23"/>
      </c>
      <c r="O83" s="60">
        <f t="shared" si="24"/>
      </c>
      <c r="P83" s="58">
        <v>0.000630050000000011</v>
      </c>
      <c r="Q83" s="58"/>
      <c r="R83" s="63">
        <v>15</v>
      </c>
      <c r="S83" s="64"/>
    </row>
    <row r="84" spans="1:19" ht="12.75" outlineLevel="2">
      <c r="A84" s="13"/>
      <c r="B84" s="35"/>
      <c r="C84" s="35"/>
      <c r="D84" s="54" t="s">
        <v>2</v>
      </c>
      <c r="E84" s="55">
        <v>12</v>
      </c>
      <c r="F84" s="56" t="s">
        <v>99</v>
      </c>
      <c r="G84" s="57" t="s">
        <v>338</v>
      </c>
      <c r="H84" s="58">
        <v>1</v>
      </c>
      <c r="I84" s="59" t="s">
        <v>56</v>
      </c>
      <c r="J84" s="60"/>
      <c r="K84" s="61">
        <f t="shared" si="20"/>
        <v>0</v>
      </c>
      <c r="L84" s="62">
        <f t="shared" si="21"/>
      </c>
      <c r="M84" s="60">
        <f t="shared" si="22"/>
        <v>0</v>
      </c>
      <c r="N84" s="60">
        <f t="shared" si="23"/>
      </c>
      <c r="O84" s="60">
        <f t="shared" si="24"/>
      </c>
      <c r="P84" s="58"/>
      <c r="Q84" s="58"/>
      <c r="R84" s="63">
        <v>15</v>
      </c>
      <c r="S84" s="64"/>
    </row>
    <row r="85" spans="1:19" ht="12.75" outlineLevel="2">
      <c r="A85" s="13"/>
      <c r="B85" s="35"/>
      <c r="C85" s="35"/>
      <c r="D85" s="54" t="s">
        <v>2</v>
      </c>
      <c r="E85" s="55">
        <v>13</v>
      </c>
      <c r="F85" s="56" t="s">
        <v>174</v>
      </c>
      <c r="G85" s="57" t="s">
        <v>281</v>
      </c>
      <c r="H85" s="58">
        <v>0.5</v>
      </c>
      <c r="I85" s="59" t="s">
        <v>6</v>
      </c>
      <c r="J85" s="60"/>
      <c r="K85" s="61">
        <f t="shared" si="20"/>
        <v>0</v>
      </c>
      <c r="L85" s="62">
        <f t="shared" si="21"/>
      </c>
      <c r="M85" s="60">
        <f t="shared" si="22"/>
        <v>0</v>
      </c>
      <c r="N85" s="60">
        <f t="shared" si="23"/>
      </c>
      <c r="O85" s="60">
        <f t="shared" si="24"/>
      </c>
      <c r="P85" s="58"/>
      <c r="Q85" s="58"/>
      <c r="R85" s="63">
        <v>15</v>
      </c>
      <c r="S85" s="64"/>
    </row>
    <row r="86" spans="1:19" ht="12.75" outlineLevel="1">
      <c r="A86" s="13"/>
      <c r="B86" s="36"/>
      <c r="C86" s="37" t="s">
        <v>21</v>
      </c>
      <c r="D86" s="38" t="s">
        <v>1</v>
      </c>
      <c r="E86" s="39"/>
      <c r="F86" s="39" t="s">
        <v>34</v>
      </c>
      <c r="G86" s="40" t="s">
        <v>336</v>
      </c>
      <c r="H86" s="39"/>
      <c r="I86" s="38"/>
      <c r="J86" s="39"/>
      <c r="K86" s="41">
        <f>SUBTOTAL(9,K87:K106)</f>
        <v>0</v>
      </c>
      <c r="L86" s="42">
        <f>SUBTOTAL(9,L87:L106)</f>
        <v>0</v>
      </c>
      <c r="M86" s="42">
        <f>SUBTOTAL(9,M87:M106)</f>
        <v>0</v>
      </c>
      <c r="N86" s="42">
        <f>SUBTOTAL(9,N87:N106)</f>
        <v>0</v>
      </c>
      <c r="O86" s="42">
        <f>SUBTOTAL(9,O87:O106)</f>
        <v>0</v>
      </c>
      <c r="P86" s="43">
        <f>SUMPRODUCT(P87:P106,H87:H106)</f>
        <v>0.010239150000000495</v>
      </c>
      <c r="Q86" s="43">
        <f>SUMPRODUCT(Q87:Q106,H87:H106)</f>
        <v>0</v>
      </c>
      <c r="R86" s="44">
        <f>SUMPRODUCT(R87:R106,K87:K106)/100</f>
        <v>0</v>
      </c>
      <c r="S86" s="35"/>
    </row>
    <row r="87" spans="1:19" ht="12.75" outlineLevel="2">
      <c r="A87" s="13"/>
      <c r="B87" s="36"/>
      <c r="C87" s="45"/>
      <c r="D87" s="46"/>
      <c r="E87" s="47" t="s">
        <v>269</v>
      </c>
      <c r="F87" s="48"/>
      <c r="G87" s="49"/>
      <c r="H87" s="48"/>
      <c r="I87" s="46"/>
      <c r="J87" s="48"/>
      <c r="K87" s="50"/>
      <c r="L87" s="51"/>
      <c r="M87" s="51"/>
      <c r="N87" s="51"/>
      <c r="O87" s="51"/>
      <c r="P87" s="52"/>
      <c r="Q87" s="52"/>
      <c r="R87" s="53"/>
      <c r="S87" s="35"/>
    </row>
    <row r="88" spans="1:19" ht="12.75" outlineLevel="2">
      <c r="A88" s="13"/>
      <c r="B88" s="35"/>
      <c r="C88" s="35"/>
      <c r="D88" s="54" t="s">
        <v>2</v>
      </c>
      <c r="E88" s="55">
        <v>1</v>
      </c>
      <c r="F88" s="56" t="s">
        <v>111</v>
      </c>
      <c r="G88" s="57" t="s">
        <v>254</v>
      </c>
      <c r="H88" s="58">
        <v>1</v>
      </c>
      <c r="I88" s="59" t="s">
        <v>37</v>
      </c>
      <c r="J88" s="60"/>
      <c r="K88" s="61">
        <f aca="true" t="shared" si="25" ref="K88:K106">H88*J88</f>
        <v>0</v>
      </c>
      <c r="L88" s="62">
        <f aca="true" t="shared" si="26" ref="L88:L106">IF(D88="S",K88,"")</f>
      </c>
      <c r="M88" s="60">
        <f aca="true" t="shared" si="27" ref="M88:M106">IF(OR(D88="P",D88="U"),K88,"")</f>
        <v>0</v>
      </c>
      <c r="N88" s="60">
        <f aca="true" t="shared" si="28" ref="N88:N106">IF(D88="H",K88,"")</f>
      </c>
      <c r="O88" s="60">
        <f aca="true" t="shared" si="29" ref="O88:O106">IF(D88="V",K88,"")</f>
      </c>
      <c r="P88" s="58">
        <v>0.00135</v>
      </c>
      <c r="Q88" s="58"/>
      <c r="R88" s="63">
        <v>15</v>
      </c>
      <c r="S88" s="64"/>
    </row>
    <row r="89" spans="1:19" ht="12.75" outlineLevel="2">
      <c r="A89" s="13"/>
      <c r="B89" s="35"/>
      <c r="C89" s="35"/>
      <c r="D89" s="54" t="s">
        <v>3</v>
      </c>
      <c r="E89" s="55">
        <v>2</v>
      </c>
      <c r="F89" s="56" t="s">
        <v>112</v>
      </c>
      <c r="G89" s="57" t="s">
        <v>263</v>
      </c>
      <c r="H89" s="58">
        <v>1</v>
      </c>
      <c r="I89" s="59" t="s">
        <v>37</v>
      </c>
      <c r="J89" s="60"/>
      <c r="K89" s="61">
        <f t="shared" si="25"/>
        <v>0</v>
      </c>
      <c r="L89" s="62">
        <f t="shared" si="26"/>
        <v>0</v>
      </c>
      <c r="M89" s="60">
        <f t="shared" si="27"/>
      </c>
      <c r="N89" s="60">
        <f t="shared" si="28"/>
      </c>
      <c r="O89" s="60">
        <f t="shared" si="29"/>
      </c>
      <c r="P89" s="58"/>
      <c r="Q89" s="58"/>
      <c r="R89" s="63">
        <v>15</v>
      </c>
      <c r="S89" s="64"/>
    </row>
    <row r="90" spans="1:19" ht="12.75" outlineLevel="2">
      <c r="A90" s="13"/>
      <c r="B90" s="35"/>
      <c r="C90" s="35"/>
      <c r="D90" s="54" t="s">
        <v>2</v>
      </c>
      <c r="E90" s="55">
        <v>3</v>
      </c>
      <c r="F90" s="56" t="s">
        <v>115</v>
      </c>
      <c r="G90" s="57" t="s">
        <v>261</v>
      </c>
      <c r="H90" s="58">
        <v>2</v>
      </c>
      <c r="I90" s="59" t="s">
        <v>56</v>
      </c>
      <c r="J90" s="60"/>
      <c r="K90" s="61">
        <f t="shared" si="25"/>
        <v>0</v>
      </c>
      <c r="L90" s="62">
        <f t="shared" si="26"/>
      </c>
      <c r="M90" s="60">
        <f t="shared" si="27"/>
        <v>0</v>
      </c>
      <c r="N90" s="60">
        <f t="shared" si="28"/>
      </c>
      <c r="O90" s="60">
        <f t="shared" si="29"/>
      </c>
      <c r="P90" s="58">
        <v>0.00252</v>
      </c>
      <c r="Q90" s="58"/>
      <c r="R90" s="63">
        <v>15</v>
      </c>
      <c r="S90" s="64"/>
    </row>
    <row r="91" spans="1:19" ht="12.75" outlineLevel="2">
      <c r="A91" s="13"/>
      <c r="B91" s="35"/>
      <c r="C91" s="35"/>
      <c r="D91" s="54" t="s">
        <v>3</v>
      </c>
      <c r="E91" s="55">
        <v>4</v>
      </c>
      <c r="F91" s="56" t="s">
        <v>113</v>
      </c>
      <c r="G91" s="57" t="s">
        <v>265</v>
      </c>
      <c r="H91" s="58">
        <v>1</v>
      </c>
      <c r="I91" s="59" t="s">
        <v>37</v>
      </c>
      <c r="J91" s="60"/>
      <c r="K91" s="61">
        <f t="shared" si="25"/>
        <v>0</v>
      </c>
      <c r="L91" s="62">
        <f t="shared" si="26"/>
        <v>0</v>
      </c>
      <c r="M91" s="60">
        <f t="shared" si="27"/>
      </c>
      <c r="N91" s="60">
        <f t="shared" si="28"/>
      </c>
      <c r="O91" s="60">
        <f t="shared" si="29"/>
      </c>
      <c r="P91" s="58"/>
      <c r="Q91" s="58"/>
      <c r="R91" s="63">
        <v>15</v>
      </c>
      <c r="S91" s="64"/>
    </row>
    <row r="92" spans="1:19" ht="12.75" outlineLevel="2">
      <c r="A92" s="13"/>
      <c r="B92" s="35"/>
      <c r="C92" s="35"/>
      <c r="D92" s="54" t="s">
        <v>2</v>
      </c>
      <c r="E92" s="55">
        <v>5</v>
      </c>
      <c r="F92" s="56" t="s">
        <v>116</v>
      </c>
      <c r="G92" s="57" t="s">
        <v>243</v>
      </c>
      <c r="H92" s="58">
        <v>1</v>
      </c>
      <c r="I92" s="59" t="s">
        <v>56</v>
      </c>
      <c r="J92" s="60"/>
      <c r="K92" s="61">
        <f t="shared" si="25"/>
        <v>0</v>
      </c>
      <c r="L92" s="62">
        <f t="shared" si="26"/>
      </c>
      <c r="M92" s="60">
        <f t="shared" si="27"/>
        <v>0</v>
      </c>
      <c r="N92" s="60">
        <f t="shared" si="28"/>
      </c>
      <c r="O92" s="60">
        <f t="shared" si="29"/>
      </c>
      <c r="P92" s="58">
        <v>0.00113875</v>
      </c>
      <c r="Q92" s="58"/>
      <c r="R92" s="63">
        <v>15</v>
      </c>
      <c r="S92" s="64"/>
    </row>
    <row r="93" spans="1:19" ht="12.75" outlineLevel="2">
      <c r="A93" s="13"/>
      <c r="B93" s="35"/>
      <c r="C93" s="35"/>
      <c r="D93" s="54" t="s">
        <v>3</v>
      </c>
      <c r="E93" s="55">
        <v>6</v>
      </c>
      <c r="F93" s="56" t="s">
        <v>114</v>
      </c>
      <c r="G93" s="57" t="s">
        <v>283</v>
      </c>
      <c r="H93" s="58">
        <v>1</v>
      </c>
      <c r="I93" s="59" t="s">
        <v>56</v>
      </c>
      <c r="J93" s="60"/>
      <c r="K93" s="61">
        <f t="shared" si="25"/>
        <v>0</v>
      </c>
      <c r="L93" s="62">
        <f t="shared" si="26"/>
        <v>0</v>
      </c>
      <c r="M93" s="60">
        <f t="shared" si="27"/>
      </c>
      <c r="N93" s="60">
        <f t="shared" si="28"/>
      </c>
      <c r="O93" s="60">
        <f t="shared" si="29"/>
      </c>
      <c r="P93" s="58"/>
      <c r="Q93" s="58"/>
      <c r="R93" s="63">
        <v>15</v>
      </c>
      <c r="S93" s="64"/>
    </row>
    <row r="94" spans="1:19" ht="12.75" outlineLevel="2">
      <c r="A94" s="13"/>
      <c r="B94" s="35"/>
      <c r="C94" s="35"/>
      <c r="D94" s="54" t="s">
        <v>2</v>
      </c>
      <c r="E94" s="55">
        <v>7</v>
      </c>
      <c r="F94" s="56" t="s">
        <v>118</v>
      </c>
      <c r="G94" s="57" t="s">
        <v>271</v>
      </c>
      <c r="H94" s="58">
        <v>1</v>
      </c>
      <c r="I94" s="59" t="s">
        <v>56</v>
      </c>
      <c r="J94" s="60"/>
      <c r="K94" s="61">
        <f t="shared" si="25"/>
        <v>0</v>
      </c>
      <c r="L94" s="62">
        <f t="shared" si="26"/>
      </c>
      <c r="M94" s="60">
        <f t="shared" si="27"/>
        <v>0</v>
      </c>
      <c r="N94" s="60">
        <f t="shared" si="28"/>
      </c>
      <c r="O94" s="60">
        <f t="shared" si="29"/>
      </c>
      <c r="P94" s="58"/>
      <c r="Q94" s="58"/>
      <c r="R94" s="63">
        <v>15</v>
      </c>
      <c r="S94" s="64"/>
    </row>
    <row r="95" spans="1:19" ht="12.75" outlineLevel="2">
      <c r="A95" s="13"/>
      <c r="B95" s="35"/>
      <c r="C95" s="35"/>
      <c r="D95" s="54" t="s">
        <v>2</v>
      </c>
      <c r="E95" s="55">
        <v>8</v>
      </c>
      <c r="F95" s="56" t="s">
        <v>117</v>
      </c>
      <c r="G95" s="57" t="s">
        <v>322</v>
      </c>
      <c r="H95" s="58">
        <v>1</v>
      </c>
      <c r="I95" s="59" t="s">
        <v>56</v>
      </c>
      <c r="J95" s="60"/>
      <c r="K95" s="61">
        <f t="shared" si="25"/>
        <v>0</v>
      </c>
      <c r="L95" s="62">
        <f t="shared" si="26"/>
      </c>
      <c r="M95" s="60">
        <f t="shared" si="27"/>
        <v>0</v>
      </c>
      <c r="N95" s="60">
        <f t="shared" si="28"/>
      </c>
      <c r="O95" s="60">
        <f t="shared" si="29"/>
      </c>
      <c r="P95" s="58">
        <v>0.0003500000000000725</v>
      </c>
      <c r="Q95" s="58"/>
      <c r="R95" s="63">
        <v>15</v>
      </c>
      <c r="S95" s="64"/>
    </row>
    <row r="96" spans="1:19" ht="12.75" outlineLevel="2">
      <c r="A96" s="13"/>
      <c r="B96" s="35"/>
      <c r="C96" s="35"/>
      <c r="D96" s="54" t="s">
        <v>2</v>
      </c>
      <c r="E96" s="55">
        <v>9</v>
      </c>
      <c r="F96" s="56" t="s">
        <v>119</v>
      </c>
      <c r="G96" s="57" t="s">
        <v>225</v>
      </c>
      <c r="H96" s="58">
        <v>1</v>
      </c>
      <c r="I96" s="59" t="s">
        <v>56</v>
      </c>
      <c r="J96" s="60"/>
      <c r="K96" s="61">
        <f t="shared" si="25"/>
        <v>0</v>
      </c>
      <c r="L96" s="62">
        <f t="shared" si="26"/>
      </c>
      <c r="M96" s="60">
        <f t="shared" si="27"/>
        <v>0</v>
      </c>
      <c r="N96" s="60">
        <f t="shared" si="28"/>
      </c>
      <c r="O96" s="60">
        <f t="shared" si="29"/>
      </c>
      <c r="P96" s="58">
        <v>0.000300000000000189</v>
      </c>
      <c r="Q96" s="58"/>
      <c r="R96" s="63">
        <v>15</v>
      </c>
      <c r="S96" s="64"/>
    </row>
    <row r="97" spans="1:19" ht="12.75" outlineLevel="2">
      <c r="A97" s="13"/>
      <c r="B97" s="35"/>
      <c r="C97" s="35"/>
      <c r="D97" s="54" t="s">
        <v>2</v>
      </c>
      <c r="E97" s="55">
        <v>10</v>
      </c>
      <c r="F97" s="56" t="s">
        <v>120</v>
      </c>
      <c r="G97" s="57" t="s">
        <v>325</v>
      </c>
      <c r="H97" s="58">
        <v>1</v>
      </c>
      <c r="I97" s="59" t="s">
        <v>56</v>
      </c>
      <c r="J97" s="60"/>
      <c r="K97" s="61">
        <f t="shared" si="25"/>
        <v>0</v>
      </c>
      <c r="L97" s="62">
        <f t="shared" si="26"/>
      </c>
      <c r="M97" s="60">
        <f t="shared" si="27"/>
        <v>0</v>
      </c>
      <c r="N97" s="60">
        <f t="shared" si="28"/>
      </c>
      <c r="O97" s="60">
        <f t="shared" si="29"/>
      </c>
      <c r="P97" s="58">
        <v>0.00032999999999994145</v>
      </c>
      <c r="Q97" s="58"/>
      <c r="R97" s="63">
        <v>15</v>
      </c>
      <c r="S97" s="64"/>
    </row>
    <row r="98" spans="1:19" ht="12.75" outlineLevel="2">
      <c r="A98" s="13"/>
      <c r="B98" s="35"/>
      <c r="C98" s="35"/>
      <c r="D98" s="54" t="s">
        <v>2</v>
      </c>
      <c r="E98" s="55">
        <v>11</v>
      </c>
      <c r="F98" s="56" t="s">
        <v>121</v>
      </c>
      <c r="G98" s="57" t="s">
        <v>284</v>
      </c>
      <c r="H98" s="58">
        <v>1</v>
      </c>
      <c r="I98" s="59" t="s">
        <v>37</v>
      </c>
      <c r="J98" s="60"/>
      <c r="K98" s="61">
        <f t="shared" si="25"/>
        <v>0</v>
      </c>
      <c r="L98" s="62">
        <f t="shared" si="26"/>
      </c>
      <c r="M98" s="60">
        <f t="shared" si="27"/>
        <v>0</v>
      </c>
      <c r="N98" s="60">
        <f t="shared" si="28"/>
      </c>
      <c r="O98" s="60">
        <f t="shared" si="29"/>
      </c>
      <c r="P98" s="58"/>
      <c r="Q98" s="58"/>
      <c r="R98" s="63">
        <v>15</v>
      </c>
      <c r="S98" s="64"/>
    </row>
    <row r="99" spans="1:19" ht="12.75" outlineLevel="2">
      <c r="A99" s="13"/>
      <c r="B99" s="35"/>
      <c r="C99" s="35"/>
      <c r="D99" s="54" t="s">
        <v>2</v>
      </c>
      <c r="E99" s="55">
        <v>12</v>
      </c>
      <c r="F99" s="56" t="s">
        <v>123</v>
      </c>
      <c r="G99" s="57" t="s">
        <v>315</v>
      </c>
      <c r="H99" s="58">
        <v>3</v>
      </c>
      <c r="I99" s="59" t="s">
        <v>37</v>
      </c>
      <c r="J99" s="60"/>
      <c r="K99" s="61">
        <f t="shared" si="25"/>
        <v>0</v>
      </c>
      <c r="L99" s="62">
        <f t="shared" si="26"/>
      </c>
      <c r="M99" s="60">
        <f t="shared" si="27"/>
        <v>0</v>
      </c>
      <c r="N99" s="60">
        <f t="shared" si="28"/>
      </c>
      <c r="O99" s="60">
        <f t="shared" si="29"/>
      </c>
      <c r="P99" s="58">
        <v>0.00012010000000002201</v>
      </c>
      <c r="Q99" s="58"/>
      <c r="R99" s="63">
        <v>15</v>
      </c>
      <c r="S99" s="64"/>
    </row>
    <row r="100" spans="1:19" ht="12.75" outlineLevel="2">
      <c r="A100" s="13"/>
      <c r="B100" s="35"/>
      <c r="C100" s="35"/>
      <c r="D100" s="54" t="s">
        <v>3</v>
      </c>
      <c r="E100" s="55">
        <v>13</v>
      </c>
      <c r="F100" s="56" t="s">
        <v>186</v>
      </c>
      <c r="G100" s="57" t="s">
        <v>326</v>
      </c>
      <c r="H100" s="58">
        <v>3</v>
      </c>
      <c r="I100" s="59" t="s">
        <v>37</v>
      </c>
      <c r="J100" s="60"/>
      <c r="K100" s="61">
        <f t="shared" si="25"/>
        <v>0</v>
      </c>
      <c r="L100" s="62">
        <f t="shared" si="26"/>
        <v>0</v>
      </c>
      <c r="M100" s="60">
        <f t="shared" si="27"/>
      </c>
      <c r="N100" s="60">
        <f t="shared" si="28"/>
      </c>
      <c r="O100" s="60">
        <f t="shared" si="29"/>
      </c>
      <c r="P100" s="58"/>
      <c r="Q100" s="58"/>
      <c r="R100" s="63">
        <v>15</v>
      </c>
      <c r="S100" s="64"/>
    </row>
    <row r="101" spans="1:19" ht="12.75" outlineLevel="2">
      <c r="A101" s="13"/>
      <c r="B101" s="35"/>
      <c r="C101" s="35"/>
      <c r="D101" s="54" t="s">
        <v>2</v>
      </c>
      <c r="E101" s="55">
        <v>14</v>
      </c>
      <c r="F101" s="56" t="s">
        <v>124</v>
      </c>
      <c r="G101" s="57" t="s">
        <v>304</v>
      </c>
      <c r="H101" s="58">
        <v>1</v>
      </c>
      <c r="I101" s="59" t="s">
        <v>56</v>
      </c>
      <c r="J101" s="60"/>
      <c r="K101" s="61">
        <f t="shared" si="25"/>
        <v>0</v>
      </c>
      <c r="L101" s="62">
        <f t="shared" si="26"/>
      </c>
      <c r="M101" s="60">
        <f t="shared" si="27"/>
        <v>0</v>
      </c>
      <c r="N101" s="60">
        <f t="shared" si="28"/>
      </c>
      <c r="O101" s="60">
        <f t="shared" si="29"/>
      </c>
      <c r="P101" s="58">
        <v>0.00012010000000002201</v>
      </c>
      <c r="Q101" s="58"/>
      <c r="R101" s="63">
        <v>15</v>
      </c>
      <c r="S101" s="64"/>
    </row>
    <row r="102" spans="1:19" ht="12.75" outlineLevel="2">
      <c r="A102" s="13"/>
      <c r="B102" s="35"/>
      <c r="C102" s="35"/>
      <c r="D102" s="54" t="s">
        <v>3</v>
      </c>
      <c r="E102" s="55">
        <v>15</v>
      </c>
      <c r="F102" s="56" t="s">
        <v>122</v>
      </c>
      <c r="G102" s="57" t="s">
        <v>219</v>
      </c>
      <c r="H102" s="58">
        <v>1</v>
      </c>
      <c r="I102" s="59" t="s">
        <v>37</v>
      </c>
      <c r="J102" s="60"/>
      <c r="K102" s="61">
        <f t="shared" si="25"/>
        <v>0</v>
      </c>
      <c r="L102" s="62">
        <f t="shared" si="26"/>
        <v>0</v>
      </c>
      <c r="M102" s="60">
        <f t="shared" si="27"/>
      </c>
      <c r="N102" s="60">
        <f t="shared" si="28"/>
      </c>
      <c r="O102" s="60">
        <f t="shared" si="29"/>
      </c>
      <c r="P102" s="58"/>
      <c r="Q102" s="58"/>
      <c r="R102" s="63">
        <v>15</v>
      </c>
      <c r="S102" s="64"/>
    </row>
    <row r="103" spans="1:19" ht="25.5" outlineLevel="2">
      <c r="A103" s="13"/>
      <c r="B103" s="35"/>
      <c r="C103" s="35"/>
      <c r="D103" s="54" t="s">
        <v>2</v>
      </c>
      <c r="E103" s="55">
        <v>16</v>
      </c>
      <c r="F103" s="56" t="s">
        <v>125</v>
      </c>
      <c r="G103" s="57" t="s">
        <v>356</v>
      </c>
      <c r="H103" s="58">
        <v>1</v>
      </c>
      <c r="I103" s="59" t="s">
        <v>37</v>
      </c>
      <c r="J103" s="60"/>
      <c r="K103" s="61">
        <f t="shared" si="25"/>
        <v>0</v>
      </c>
      <c r="L103" s="62">
        <f t="shared" si="26"/>
      </c>
      <c r="M103" s="60">
        <f t="shared" si="27"/>
        <v>0</v>
      </c>
      <c r="N103" s="60">
        <f t="shared" si="28"/>
      </c>
      <c r="O103" s="60">
        <f t="shared" si="29"/>
      </c>
      <c r="P103" s="58"/>
      <c r="Q103" s="58"/>
      <c r="R103" s="63">
        <v>15</v>
      </c>
      <c r="S103" s="64"/>
    </row>
    <row r="104" spans="1:19" ht="12.75" outlineLevel="2">
      <c r="A104" s="13"/>
      <c r="B104" s="35"/>
      <c r="C104" s="35"/>
      <c r="D104" s="54" t="s">
        <v>2</v>
      </c>
      <c r="E104" s="55">
        <v>17</v>
      </c>
      <c r="F104" s="56" t="s">
        <v>126</v>
      </c>
      <c r="G104" s="57" t="s">
        <v>250</v>
      </c>
      <c r="H104" s="58">
        <v>1</v>
      </c>
      <c r="I104" s="59" t="s">
        <v>37</v>
      </c>
      <c r="J104" s="60"/>
      <c r="K104" s="61">
        <f t="shared" si="25"/>
        <v>0</v>
      </c>
      <c r="L104" s="62">
        <f t="shared" si="26"/>
      </c>
      <c r="M104" s="60">
        <f t="shared" si="27"/>
        <v>0</v>
      </c>
      <c r="N104" s="60">
        <f t="shared" si="28"/>
      </c>
      <c r="O104" s="60">
        <f t="shared" si="29"/>
      </c>
      <c r="P104" s="58">
        <v>0.000980000000000203</v>
      </c>
      <c r="Q104" s="58"/>
      <c r="R104" s="63">
        <v>15</v>
      </c>
      <c r="S104" s="64"/>
    </row>
    <row r="105" spans="1:19" ht="12.75" outlineLevel="2">
      <c r="A105" s="13"/>
      <c r="B105" s="35"/>
      <c r="C105" s="35"/>
      <c r="D105" s="54" t="s">
        <v>2</v>
      </c>
      <c r="E105" s="55">
        <v>18</v>
      </c>
      <c r="F105" s="56" t="s">
        <v>127</v>
      </c>
      <c r="G105" s="57" t="s">
        <v>252</v>
      </c>
      <c r="H105" s="58">
        <v>1</v>
      </c>
      <c r="I105" s="59" t="s">
        <v>37</v>
      </c>
      <c r="J105" s="60"/>
      <c r="K105" s="61">
        <f t="shared" si="25"/>
        <v>0</v>
      </c>
      <c r="L105" s="62">
        <f t="shared" si="26"/>
      </c>
      <c r="M105" s="60">
        <f t="shared" si="27"/>
        <v>0</v>
      </c>
      <c r="N105" s="60">
        <f t="shared" si="28"/>
      </c>
      <c r="O105" s="60">
        <f t="shared" si="29"/>
      </c>
      <c r="P105" s="58">
        <v>0.00027</v>
      </c>
      <c r="Q105" s="58"/>
      <c r="R105" s="63">
        <v>15</v>
      </c>
      <c r="S105" s="64"/>
    </row>
    <row r="106" spans="1:19" ht="12.75" outlineLevel="2">
      <c r="A106" s="13"/>
      <c r="B106" s="35"/>
      <c r="C106" s="35"/>
      <c r="D106" s="54" t="s">
        <v>2</v>
      </c>
      <c r="E106" s="55">
        <v>19</v>
      </c>
      <c r="F106" s="56" t="s">
        <v>175</v>
      </c>
      <c r="G106" s="57" t="s">
        <v>318</v>
      </c>
      <c r="H106" s="58">
        <v>0.5</v>
      </c>
      <c r="I106" s="59" t="s">
        <v>6</v>
      </c>
      <c r="J106" s="60"/>
      <c r="K106" s="61">
        <f t="shared" si="25"/>
        <v>0</v>
      </c>
      <c r="L106" s="62">
        <f t="shared" si="26"/>
      </c>
      <c r="M106" s="60">
        <f t="shared" si="27"/>
        <v>0</v>
      </c>
      <c r="N106" s="60">
        <f t="shared" si="28"/>
      </c>
      <c r="O106" s="60">
        <f t="shared" si="29"/>
      </c>
      <c r="P106" s="58"/>
      <c r="Q106" s="58"/>
      <c r="R106" s="63">
        <v>15</v>
      </c>
      <c r="S106" s="64"/>
    </row>
    <row r="107" spans="1:19" ht="12.75" outlineLevel="1">
      <c r="A107" s="13"/>
      <c r="B107" s="36"/>
      <c r="C107" s="37" t="s">
        <v>22</v>
      </c>
      <c r="D107" s="38" t="s">
        <v>1</v>
      </c>
      <c r="E107" s="39"/>
      <c r="F107" s="39" t="s">
        <v>34</v>
      </c>
      <c r="G107" s="40" t="s">
        <v>278</v>
      </c>
      <c r="H107" s="39"/>
      <c r="I107" s="38"/>
      <c r="J107" s="39"/>
      <c r="K107" s="41">
        <f>SUBTOTAL(9,K108:K117)</f>
        <v>0</v>
      </c>
      <c r="L107" s="42">
        <f>SUBTOTAL(9,L108:L117)</f>
        <v>0</v>
      </c>
      <c r="M107" s="42">
        <f>SUBTOTAL(9,M108:M117)</f>
        <v>0</v>
      </c>
      <c r="N107" s="42">
        <f>SUBTOTAL(9,N108:N117)</f>
        <v>0</v>
      </c>
      <c r="O107" s="42">
        <f>SUBTOTAL(9,O108:O117)</f>
        <v>0</v>
      </c>
      <c r="P107" s="43">
        <f>SUMPRODUCT(P108:P117,H108:H117)</f>
        <v>0.030273269999998027</v>
      </c>
      <c r="Q107" s="43">
        <f>SUMPRODUCT(Q108:Q117,H108:H117)</f>
        <v>0</v>
      </c>
      <c r="R107" s="44">
        <f>SUMPRODUCT(R108:R117,K108:K117)/100</f>
        <v>0</v>
      </c>
      <c r="S107" s="35"/>
    </row>
    <row r="108" spans="1:19" ht="12.75" outlineLevel="2">
      <c r="A108" s="13"/>
      <c r="B108" s="36"/>
      <c r="C108" s="45"/>
      <c r="D108" s="46"/>
      <c r="E108" s="47" t="s">
        <v>269</v>
      </c>
      <c r="F108" s="48"/>
      <c r="G108" s="49"/>
      <c r="H108" s="48"/>
      <c r="I108" s="46"/>
      <c r="J108" s="48"/>
      <c r="K108" s="50"/>
      <c r="L108" s="51"/>
      <c r="M108" s="51"/>
      <c r="N108" s="51"/>
      <c r="O108" s="51"/>
      <c r="P108" s="52"/>
      <c r="Q108" s="52"/>
      <c r="R108" s="53"/>
      <c r="S108" s="35"/>
    </row>
    <row r="109" spans="1:19" ht="12.75" outlineLevel="2">
      <c r="A109" s="13"/>
      <c r="B109" s="35"/>
      <c r="C109" s="35"/>
      <c r="D109" s="54" t="s">
        <v>2</v>
      </c>
      <c r="E109" s="55">
        <v>1</v>
      </c>
      <c r="F109" s="56" t="s">
        <v>22</v>
      </c>
      <c r="G109" s="57" t="s">
        <v>222</v>
      </c>
      <c r="H109" s="58">
        <v>1</v>
      </c>
      <c r="I109" s="59" t="s">
        <v>35</v>
      </c>
      <c r="J109" s="60"/>
      <c r="K109" s="61">
        <f aca="true" t="shared" si="30" ref="K109:K117">H109*J109</f>
        <v>0</v>
      </c>
      <c r="L109" s="62">
        <f aca="true" t="shared" si="31" ref="L109:L117">IF(D109="S",K109,"")</f>
      </c>
      <c r="M109" s="60">
        <f aca="true" t="shared" si="32" ref="M109:M117">IF(OR(D109="P",D109="U"),K109,"")</f>
        <v>0</v>
      </c>
      <c r="N109" s="60">
        <f aca="true" t="shared" si="33" ref="N109:N117">IF(D109="H",K109,"")</f>
      </c>
      <c r="O109" s="60">
        <f aca="true" t="shared" si="34" ref="O109:O117">IF(D109="V",K109,"")</f>
      </c>
      <c r="P109" s="58"/>
      <c r="Q109" s="58"/>
      <c r="R109" s="63">
        <v>15</v>
      </c>
      <c r="S109" s="64"/>
    </row>
    <row r="110" spans="1:19" ht="12.75" outlineLevel="2">
      <c r="A110" s="13"/>
      <c r="B110" s="35"/>
      <c r="C110" s="35"/>
      <c r="D110" s="54" t="s">
        <v>2</v>
      </c>
      <c r="E110" s="55">
        <v>2</v>
      </c>
      <c r="F110" s="56" t="s">
        <v>131</v>
      </c>
      <c r="G110" s="57" t="s">
        <v>290</v>
      </c>
      <c r="H110" s="58">
        <v>1</v>
      </c>
      <c r="I110" s="59" t="s">
        <v>56</v>
      </c>
      <c r="J110" s="60"/>
      <c r="K110" s="61">
        <f t="shared" si="30"/>
        <v>0</v>
      </c>
      <c r="L110" s="62">
        <f t="shared" si="31"/>
      </c>
      <c r="M110" s="60">
        <f t="shared" si="32"/>
        <v>0</v>
      </c>
      <c r="N110" s="60">
        <f t="shared" si="33"/>
      </c>
      <c r="O110" s="60">
        <f t="shared" si="34"/>
      </c>
      <c r="P110" s="58">
        <v>0.010093269999998024</v>
      </c>
      <c r="Q110" s="58"/>
      <c r="R110" s="63">
        <v>15</v>
      </c>
      <c r="S110" s="64"/>
    </row>
    <row r="111" spans="1:19" ht="12.75" outlineLevel="2">
      <c r="A111" s="13"/>
      <c r="B111" s="35"/>
      <c r="C111" s="35"/>
      <c r="D111" s="54" t="s">
        <v>3</v>
      </c>
      <c r="E111" s="55">
        <v>3</v>
      </c>
      <c r="F111" s="56" t="s">
        <v>192</v>
      </c>
      <c r="G111" s="57" t="s">
        <v>253</v>
      </c>
      <c r="H111" s="58">
        <v>1</v>
      </c>
      <c r="I111" s="59" t="s">
        <v>37</v>
      </c>
      <c r="J111" s="60"/>
      <c r="K111" s="61">
        <f t="shared" si="30"/>
        <v>0</v>
      </c>
      <c r="L111" s="62">
        <f t="shared" si="31"/>
        <v>0</v>
      </c>
      <c r="M111" s="60">
        <f t="shared" si="32"/>
      </c>
      <c r="N111" s="60">
        <f t="shared" si="33"/>
      </c>
      <c r="O111" s="60">
        <f t="shared" si="34"/>
      </c>
      <c r="P111" s="58"/>
      <c r="Q111" s="58"/>
      <c r="R111" s="63">
        <v>15</v>
      </c>
      <c r="S111" s="64"/>
    </row>
    <row r="112" spans="1:19" ht="12.75" outlineLevel="2">
      <c r="A112" s="13"/>
      <c r="B112" s="35"/>
      <c r="C112" s="35"/>
      <c r="D112" s="54" t="s">
        <v>2</v>
      </c>
      <c r="E112" s="55">
        <v>4</v>
      </c>
      <c r="F112" s="56" t="s">
        <v>22</v>
      </c>
      <c r="G112" s="57" t="s">
        <v>255</v>
      </c>
      <c r="H112" s="58">
        <v>1</v>
      </c>
      <c r="I112" s="59" t="s">
        <v>56</v>
      </c>
      <c r="J112" s="60"/>
      <c r="K112" s="61">
        <f t="shared" si="30"/>
        <v>0</v>
      </c>
      <c r="L112" s="62">
        <f t="shared" si="31"/>
      </c>
      <c r="M112" s="60">
        <f t="shared" si="32"/>
        <v>0</v>
      </c>
      <c r="N112" s="60">
        <f t="shared" si="33"/>
      </c>
      <c r="O112" s="60">
        <f t="shared" si="34"/>
      </c>
      <c r="P112" s="58">
        <v>0.01009</v>
      </c>
      <c r="Q112" s="58"/>
      <c r="R112" s="63">
        <v>15</v>
      </c>
      <c r="S112" s="64"/>
    </row>
    <row r="113" spans="1:19" ht="25.5" outlineLevel="2">
      <c r="A113" s="13"/>
      <c r="B113" s="35"/>
      <c r="C113" s="35"/>
      <c r="D113" s="54" t="s">
        <v>2</v>
      </c>
      <c r="E113" s="55">
        <v>5</v>
      </c>
      <c r="F113" s="56" t="s">
        <v>132</v>
      </c>
      <c r="G113" s="57" t="s">
        <v>358</v>
      </c>
      <c r="H113" s="58">
        <v>1</v>
      </c>
      <c r="I113" s="59" t="s">
        <v>56</v>
      </c>
      <c r="J113" s="60"/>
      <c r="K113" s="61">
        <f t="shared" si="30"/>
        <v>0</v>
      </c>
      <c r="L113" s="62">
        <f t="shared" si="31"/>
      </c>
      <c r="M113" s="60">
        <f t="shared" si="32"/>
        <v>0</v>
      </c>
      <c r="N113" s="60">
        <f t="shared" si="33"/>
      </c>
      <c r="O113" s="60">
        <f t="shared" si="34"/>
      </c>
      <c r="P113" s="58">
        <v>0.01009</v>
      </c>
      <c r="Q113" s="58"/>
      <c r="R113" s="63">
        <v>15</v>
      </c>
      <c r="S113" s="64"/>
    </row>
    <row r="114" spans="1:19" ht="12.75" outlineLevel="2">
      <c r="A114" s="13"/>
      <c r="B114" s="35"/>
      <c r="C114" s="35"/>
      <c r="D114" s="54" t="s">
        <v>2</v>
      </c>
      <c r="E114" s="55">
        <v>6</v>
      </c>
      <c r="F114" s="56" t="s">
        <v>129</v>
      </c>
      <c r="G114" s="57" t="s">
        <v>223</v>
      </c>
      <c r="H114" s="58">
        <v>1</v>
      </c>
      <c r="I114" s="59" t="s">
        <v>37</v>
      </c>
      <c r="J114" s="60"/>
      <c r="K114" s="61">
        <f t="shared" si="30"/>
        <v>0</v>
      </c>
      <c r="L114" s="62">
        <f t="shared" si="31"/>
      </c>
      <c r="M114" s="60">
        <f t="shared" si="32"/>
        <v>0</v>
      </c>
      <c r="N114" s="60">
        <f t="shared" si="33"/>
      </c>
      <c r="O114" s="60">
        <f t="shared" si="34"/>
      </c>
      <c r="P114" s="58"/>
      <c r="Q114" s="58"/>
      <c r="R114" s="63">
        <v>15</v>
      </c>
      <c r="S114" s="64"/>
    </row>
    <row r="115" spans="1:19" ht="12.75" outlineLevel="2">
      <c r="A115" s="13"/>
      <c r="B115" s="35"/>
      <c r="C115" s="35"/>
      <c r="D115" s="54" t="s">
        <v>3</v>
      </c>
      <c r="E115" s="55">
        <v>7</v>
      </c>
      <c r="F115" s="56" t="s">
        <v>130</v>
      </c>
      <c r="G115" s="57" t="s">
        <v>211</v>
      </c>
      <c r="H115" s="58">
        <v>1</v>
      </c>
      <c r="I115" s="59" t="s">
        <v>37</v>
      </c>
      <c r="J115" s="60"/>
      <c r="K115" s="61">
        <f t="shared" si="30"/>
        <v>0</v>
      </c>
      <c r="L115" s="62">
        <f t="shared" si="31"/>
        <v>0</v>
      </c>
      <c r="M115" s="60">
        <f t="shared" si="32"/>
      </c>
      <c r="N115" s="60">
        <f t="shared" si="33"/>
      </c>
      <c r="O115" s="60">
        <f t="shared" si="34"/>
      </c>
      <c r="P115" s="58"/>
      <c r="Q115" s="58"/>
      <c r="R115" s="63">
        <v>15</v>
      </c>
      <c r="S115" s="64"/>
    </row>
    <row r="116" spans="1:19" ht="12.75" outlineLevel="2">
      <c r="A116" s="13"/>
      <c r="B116" s="35"/>
      <c r="C116" s="35"/>
      <c r="D116" s="54" t="s">
        <v>2</v>
      </c>
      <c r="E116" s="55">
        <v>8</v>
      </c>
      <c r="F116" s="56" t="s">
        <v>128</v>
      </c>
      <c r="G116" s="57" t="s">
        <v>343</v>
      </c>
      <c r="H116" s="58">
        <v>1</v>
      </c>
      <c r="I116" s="59" t="s">
        <v>56</v>
      </c>
      <c r="J116" s="60"/>
      <c r="K116" s="61">
        <f t="shared" si="30"/>
        <v>0</v>
      </c>
      <c r="L116" s="62">
        <f t="shared" si="31"/>
      </c>
      <c r="M116" s="60">
        <f t="shared" si="32"/>
        <v>0</v>
      </c>
      <c r="N116" s="60">
        <f t="shared" si="33"/>
      </c>
      <c r="O116" s="60">
        <f t="shared" si="34"/>
      </c>
      <c r="P116" s="58"/>
      <c r="Q116" s="58"/>
      <c r="R116" s="63">
        <v>15</v>
      </c>
      <c r="S116" s="64"/>
    </row>
    <row r="117" spans="1:19" ht="12.75" outlineLevel="2">
      <c r="A117" s="13"/>
      <c r="B117" s="35"/>
      <c r="C117" s="35"/>
      <c r="D117" s="54" t="s">
        <v>2</v>
      </c>
      <c r="E117" s="55">
        <v>9</v>
      </c>
      <c r="F117" s="56" t="s">
        <v>176</v>
      </c>
      <c r="G117" s="57" t="s">
        <v>346</v>
      </c>
      <c r="H117" s="58">
        <v>0.255</v>
      </c>
      <c r="I117" s="59" t="s">
        <v>6</v>
      </c>
      <c r="J117" s="60"/>
      <c r="K117" s="61">
        <f t="shared" si="30"/>
        <v>0</v>
      </c>
      <c r="L117" s="62">
        <f t="shared" si="31"/>
      </c>
      <c r="M117" s="60">
        <f t="shared" si="32"/>
        <v>0</v>
      </c>
      <c r="N117" s="60">
        <f t="shared" si="33"/>
      </c>
      <c r="O117" s="60">
        <f t="shared" si="34"/>
      </c>
      <c r="P117" s="58"/>
      <c r="Q117" s="58"/>
      <c r="R117" s="63">
        <v>15</v>
      </c>
      <c r="S117" s="64"/>
    </row>
    <row r="118" spans="1:19" ht="12.75" outlineLevel="1">
      <c r="A118" s="13"/>
      <c r="B118" s="36"/>
      <c r="C118" s="37" t="s">
        <v>23</v>
      </c>
      <c r="D118" s="38" t="s">
        <v>1</v>
      </c>
      <c r="E118" s="39"/>
      <c r="F118" s="39" t="s">
        <v>34</v>
      </c>
      <c r="G118" s="40" t="s">
        <v>279</v>
      </c>
      <c r="H118" s="39"/>
      <c r="I118" s="38"/>
      <c r="J118" s="39"/>
      <c r="K118" s="41">
        <f>SUBTOTAL(9,K119:K128)</f>
        <v>0</v>
      </c>
      <c r="L118" s="42">
        <f>SUBTOTAL(9,L119:L128)</f>
        <v>0</v>
      </c>
      <c r="M118" s="42">
        <f>SUBTOTAL(9,M119:M128)</f>
        <v>0</v>
      </c>
      <c r="N118" s="42">
        <f>SUBTOTAL(9,N119:N128)</f>
        <v>0</v>
      </c>
      <c r="O118" s="42">
        <f>SUBTOTAL(9,O119:O128)</f>
        <v>0</v>
      </c>
      <c r="P118" s="43">
        <f>SUMPRODUCT(P119:P128,H119:H128)</f>
        <v>0</v>
      </c>
      <c r="Q118" s="43">
        <f>SUMPRODUCT(Q119:Q128,H119:H128)</f>
        <v>0</v>
      </c>
      <c r="R118" s="44">
        <f>SUMPRODUCT(R119:R128,K119:K128)/100</f>
        <v>0</v>
      </c>
      <c r="S118" s="35"/>
    </row>
    <row r="119" spans="1:19" ht="12.75" outlineLevel="2">
      <c r="A119" s="13"/>
      <c r="B119" s="36"/>
      <c r="C119" s="45"/>
      <c r="D119" s="46"/>
      <c r="E119" s="47" t="s">
        <v>269</v>
      </c>
      <c r="F119" s="48"/>
      <c r="G119" s="49"/>
      <c r="H119" s="48"/>
      <c r="I119" s="46"/>
      <c r="J119" s="48"/>
      <c r="K119" s="50"/>
      <c r="L119" s="51"/>
      <c r="M119" s="51"/>
      <c r="N119" s="51"/>
      <c r="O119" s="51"/>
      <c r="P119" s="52"/>
      <c r="Q119" s="52"/>
      <c r="R119" s="53"/>
      <c r="S119" s="35"/>
    </row>
    <row r="120" spans="1:19" ht="12.75" outlineLevel="2">
      <c r="A120" s="13"/>
      <c r="B120" s="35"/>
      <c r="C120" s="35"/>
      <c r="D120" s="54" t="s">
        <v>2</v>
      </c>
      <c r="E120" s="55">
        <v>1</v>
      </c>
      <c r="F120" s="56" t="s">
        <v>136</v>
      </c>
      <c r="G120" s="57" t="s">
        <v>349</v>
      </c>
      <c r="H120" s="58">
        <v>25</v>
      </c>
      <c r="I120" s="59" t="s">
        <v>5</v>
      </c>
      <c r="J120" s="60"/>
      <c r="K120" s="61">
        <f aca="true" t="shared" si="35" ref="K120:K128">H120*J120</f>
        <v>0</v>
      </c>
      <c r="L120" s="62">
        <f aca="true" t="shared" si="36" ref="L120:L128">IF(D120="S",K120,"")</f>
      </c>
      <c r="M120" s="60">
        <f aca="true" t="shared" si="37" ref="M120:M128">IF(OR(D120="P",D120="U"),K120,"")</f>
        <v>0</v>
      </c>
      <c r="N120" s="60">
        <f aca="true" t="shared" si="38" ref="N120:N128">IF(D120="H",K120,"")</f>
      </c>
      <c r="O120" s="60">
        <f aca="true" t="shared" si="39" ref="O120:O128">IF(D120="V",K120,"")</f>
      </c>
      <c r="P120" s="58"/>
      <c r="Q120" s="58"/>
      <c r="R120" s="63">
        <v>15</v>
      </c>
      <c r="S120" s="64"/>
    </row>
    <row r="121" spans="1:19" ht="12.75" outlineLevel="2">
      <c r="A121" s="13"/>
      <c r="B121" s="35"/>
      <c r="C121" s="35"/>
      <c r="D121" s="54" t="s">
        <v>2</v>
      </c>
      <c r="E121" s="55">
        <v>2</v>
      </c>
      <c r="F121" s="56" t="s">
        <v>137</v>
      </c>
      <c r="G121" s="57" t="s">
        <v>350</v>
      </c>
      <c r="H121" s="58">
        <v>14</v>
      </c>
      <c r="I121" s="59" t="s">
        <v>5</v>
      </c>
      <c r="J121" s="60"/>
      <c r="K121" s="61">
        <f t="shared" si="35"/>
        <v>0</v>
      </c>
      <c r="L121" s="62">
        <f t="shared" si="36"/>
      </c>
      <c r="M121" s="60">
        <f t="shared" si="37"/>
        <v>0</v>
      </c>
      <c r="N121" s="60">
        <f t="shared" si="38"/>
      </c>
      <c r="O121" s="60">
        <f t="shared" si="39"/>
      </c>
      <c r="P121" s="58"/>
      <c r="Q121" s="58"/>
      <c r="R121" s="63">
        <v>15</v>
      </c>
      <c r="S121" s="64"/>
    </row>
    <row r="122" spans="1:19" ht="12.75" outlineLevel="2">
      <c r="A122" s="13"/>
      <c r="B122" s="35"/>
      <c r="C122" s="35"/>
      <c r="D122" s="54" t="s">
        <v>2</v>
      </c>
      <c r="E122" s="55">
        <v>3</v>
      </c>
      <c r="F122" s="56" t="s">
        <v>138</v>
      </c>
      <c r="G122" s="57" t="s">
        <v>351</v>
      </c>
      <c r="H122" s="58">
        <v>39</v>
      </c>
      <c r="I122" s="59" t="s">
        <v>5</v>
      </c>
      <c r="J122" s="60"/>
      <c r="K122" s="61">
        <f t="shared" si="35"/>
        <v>0</v>
      </c>
      <c r="L122" s="62">
        <f t="shared" si="36"/>
      </c>
      <c r="M122" s="60">
        <f t="shared" si="37"/>
        <v>0</v>
      </c>
      <c r="N122" s="60">
        <f t="shared" si="38"/>
      </c>
      <c r="O122" s="60">
        <f t="shared" si="39"/>
      </c>
      <c r="P122" s="58"/>
      <c r="Q122" s="58"/>
      <c r="R122" s="63">
        <v>15</v>
      </c>
      <c r="S122" s="64"/>
    </row>
    <row r="123" spans="1:19" ht="12.75" outlineLevel="2">
      <c r="A123" s="13"/>
      <c r="B123" s="35"/>
      <c r="C123" s="35"/>
      <c r="D123" s="54" t="s">
        <v>2</v>
      </c>
      <c r="E123" s="55">
        <v>4</v>
      </c>
      <c r="F123" s="56" t="s">
        <v>139</v>
      </c>
      <c r="G123" s="57" t="s">
        <v>352</v>
      </c>
      <c r="H123" s="58">
        <v>9</v>
      </c>
      <c r="I123" s="59" t="s">
        <v>5</v>
      </c>
      <c r="J123" s="60"/>
      <c r="K123" s="61">
        <f t="shared" si="35"/>
        <v>0</v>
      </c>
      <c r="L123" s="62">
        <f t="shared" si="36"/>
      </c>
      <c r="M123" s="60">
        <f t="shared" si="37"/>
        <v>0</v>
      </c>
      <c r="N123" s="60">
        <f t="shared" si="38"/>
      </c>
      <c r="O123" s="60">
        <f t="shared" si="39"/>
      </c>
      <c r="P123" s="58"/>
      <c r="Q123" s="58"/>
      <c r="R123" s="63">
        <v>15</v>
      </c>
      <c r="S123" s="64"/>
    </row>
    <row r="124" spans="1:19" ht="12.75" outlineLevel="2">
      <c r="A124" s="13"/>
      <c r="B124" s="35"/>
      <c r="C124" s="35"/>
      <c r="D124" s="54" t="s">
        <v>2</v>
      </c>
      <c r="E124" s="55">
        <v>5</v>
      </c>
      <c r="F124" s="56" t="s">
        <v>133</v>
      </c>
      <c r="G124" s="57" t="s">
        <v>321</v>
      </c>
      <c r="H124" s="58">
        <v>6</v>
      </c>
      <c r="I124" s="59" t="s">
        <v>37</v>
      </c>
      <c r="J124" s="60"/>
      <c r="K124" s="61">
        <f t="shared" si="35"/>
        <v>0</v>
      </c>
      <c r="L124" s="62">
        <f t="shared" si="36"/>
      </c>
      <c r="M124" s="60">
        <f t="shared" si="37"/>
        <v>0</v>
      </c>
      <c r="N124" s="60">
        <f t="shared" si="38"/>
      </c>
      <c r="O124" s="60">
        <f t="shared" si="39"/>
      </c>
      <c r="P124" s="58"/>
      <c r="Q124" s="58"/>
      <c r="R124" s="63">
        <v>15</v>
      </c>
      <c r="S124" s="64"/>
    </row>
    <row r="125" spans="1:19" ht="12.75" outlineLevel="2">
      <c r="A125" s="13"/>
      <c r="B125" s="35"/>
      <c r="C125" s="35"/>
      <c r="D125" s="54" t="s">
        <v>2</v>
      </c>
      <c r="E125" s="55">
        <v>6</v>
      </c>
      <c r="F125" s="56" t="s">
        <v>134</v>
      </c>
      <c r="G125" s="57" t="s">
        <v>319</v>
      </c>
      <c r="H125" s="58">
        <v>10</v>
      </c>
      <c r="I125" s="59" t="s">
        <v>37</v>
      </c>
      <c r="J125" s="60"/>
      <c r="K125" s="61">
        <f t="shared" si="35"/>
        <v>0</v>
      </c>
      <c r="L125" s="62">
        <f t="shared" si="36"/>
      </c>
      <c r="M125" s="60">
        <f t="shared" si="37"/>
        <v>0</v>
      </c>
      <c r="N125" s="60">
        <f t="shared" si="38"/>
      </c>
      <c r="O125" s="60">
        <f t="shared" si="39"/>
      </c>
      <c r="P125" s="58"/>
      <c r="Q125" s="58"/>
      <c r="R125" s="63">
        <v>15</v>
      </c>
      <c r="S125" s="64"/>
    </row>
    <row r="126" spans="1:19" ht="12.75" outlineLevel="2">
      <c r="A126" s="13"/>
      <c r="B126" s="35"/>
      <c r="C126" s="35"/>
      <c r="D126" s="54" t="s">
        <v>2</v>
      </c>
      <c r="E126" s="55">
        <v>7</v>
      </c>
      <c r="F126" s="56" t="s">
        <v>135</v>
      </c>
      <c r="G126" s="57" t="s">
        <v>320</v>
      </c>
      <c r="H126" s="58">
        <v>2</v>
      </c>
      <c r="I126" s="59" t="s">
        <v>37</v>
      </c>
      <c r="J126" s="60"/>
      <c r="K126" s="61">
        <f t="shared" si="35"/>
        <v>0</v>
      </c>
      <c r="L126" s="62">
        <f t="shared" si="36"/>
      </c>
      <c r="M126" s="60">
        <f t="shared" si="37"/>
        <v>0</v>
      </c>
      <c r="N126" s="60">
        <f t="shared" si="38"/>
      </c>
      <c r="O126" s="60">
        <f t="shared" si="39"/>
      </c>
      <c r="P126" s="58"/>
      <c r="Q126" s="58"/>
      <c r="R126" s="63">
        <v>15</v>
      </c>
      <c r="S126" s="64"/>
    </row>
    <row r="127" spans="1:19" ht="12.75" outlineLevel="2">
      <c r="A127" s="13"/>
      <c r="B127" s="35"/>
      <c r="C127" s="35"/>
      <c r="D127" s="54" t="s">
        <v>2</v>
      </c>
      <c r="E127" s="55">
        <v>8</v>
      </c>
      <c r="F127" s="56" t="s">
        <v>140</v>
      </c>
      <c r="G127" s="57" t="s">
        <v>311</v>
      </c>
      <c r="H127" s="58">
        <v>87</v>
      </c>
      <c r="I127" s="59" t="s">
        <v>5</v>
      </c>
      <c r="J127" s="60"/>
      <c r="K127" s="61">
        <f t="shared" si="35"/>
        <v>0</v>
      </c>
      <c r="L127" s="62">
        <f t="shared" si="36"/>
      </c>
      <c r="M127" s="60">
        <f t="shared" si="37"/>
        <v>0</v>
      </c>
      <c r="N127" s="60">
        <f t="shared" si="38"/>
      </c>
      <c r="O127" s="60">
        <f t="shared" si="39"/>
      </c>
      <c r="P127" s="58"/>
      <c r="Q127" s="58"/>
      <c r="R127" s="63">
        <v>15</v>
      </c>
      <c r="S127" s="64"/>
    </row>
    <row r="128" spans="1:19" ht="12.75" outlineLevel="2">
      <c r="A128" s="13"/>
      <c r="B128" s="35"/>
      <c r="C128" s="35"/>
      <c r="D128" s="54" t="s">
        <v>2</v>
      </c>
      <c r="E128" s="55">
        <v>9</v>
      </c>
      <c r="F128" s="56" t="s">
        <v>177</v>
      </c>
      <c r="G128" s="57" t="s">
        <v>298</v>
      </c>
      <c r="H128" s="58">
        <v>0.54</v>
      </c>
      <c r="I128" s="59" t="s">
        <v>6</v>
      </c>
      <c r="J128" s="60"/>
      <c r="K128" s="61">
        <f t="shared" si="35"/>
        <v>0</v>
      </c>
      <c r="L128" s="62">
        <f t="shared" si="36"/>
      </c>
      <c r="M128" s="60">
        <f t="shared" si="37"/>
        <v>0</v>
      </c>
      <c r="N128" s="60">
        <f t="shared" si="38"/>
      </c>
      <c r="O128" s="60">
        <f t="shared" si="39"/>
      </c>
      <c r="P128" s="58"/>
      <c r="Q128" s="58"/>
      <c r="R128" s="63">
        <v>15</v>
      </c>
      <c r="S128" s="64"/>
    </row>
    <row r="129" spans="1:19" ht="12.75" outlineLevel="1">
      <c r="A129" s="13"/>
      <c r="B129" s="36"/>
      <c r="C129" s="37" t="s">
        <v>24</v>
      </c>
      <c r="D129" s="38" t="s">
        <v>1</v>
      </c>
      <c r="E129" s="39"/>
      <c r="F129" s="39" t="s">
        <v>34</v>
      </c>
      <c r="G129" s="40" t="s">
        <v>286</v>
      </c>
      <c r="H129" s="39"/>
      <c r="I129" s="38"/>
      <c r="J129" s="39"/>
      <c r="K129" s="41">
        <f>SUBTOTAL(9,K130:K139)</f>
        <v>0</v>
      </c>
      <c r="L129" s="42">
        <f>SUBTOTAL(9,L130:L139)</f>
        <v>0</v>
      </c>
      <c r="M129" s="42">
        <f>SUBTOTAL(9,M130:M139)</f>
        <v>0</v>
      </c>
      <c r="N129" s="42">
        <f>SUBTOTAL(9,N130:N139)</f>
        <v>0</v>
      </c>
      <c r="O129" s="42">
        <f>SUBTOTAL(9,O130:O139)</f>
        <v>0</v>
      </c>
      <c r="P129" s="43">
        <f>SUMPRODUCT(P130:P139,H130:H139)</f>
        <v>0.003965750000000211</v>
      </c>
      <c r="Q129" s="43">
        <f>SUMPRODUCT(Q130:Q139,H130:H139)</f>
        <v>0</v>
      </c>
      <c r="R129" s="44">
        <f>SUMPRODUCT(R130:R139,K130:K139)/100</f>
        <v>0</v>
      </c>
      <c r="S129" s="35"/>
    </row>
    <row r="130" spans="1:19" ht="12.75" outlineLevel="2">
      <c r="A130" s="13"/>
      <c r="B130" s="36"/>
      <c r="C130" s="45"/>
      <c r="D130" s="46"/>
      <c r="E130" s="47" t="s">
        <v>269</v>
      </c>
      <c r="F130" s="48"/>
      <c r="G130" s="49"/>
      <c r="H130" s="48"/>
      <c r="I130" s="46"/>
      <c r="J130" s="48"/>
      <c r="K130" s="50"/>
      <c r="L130" s="51"/>
      <c r="M130" s="51"/>
      <c r="N130" s="51"/>
      <c r="O130" s="51"/>
      <c r="P130" s="52"/>
      <c r="Q130" s="52"/>
      <c r="R130" s="53"/>
      <c r="S130" s="35"/>
    </row>
    <row r="131" spans="1:19" ht="25.5" outlineLevel="2">
      <c r="A131" s="13"/>
      <c r="B131" s="35"/>
      <c r="C131" s="35"/>
      <c r="D131" s="54" t="s">
        <v>2</v>
      </c>
      <c r="E131" s="55">
        <v>1</v>
      </c>
      <c r="F131" s="56" t="s">
        <v>141</v>
      </c>
      <c r="G131" s="57" t="s">
        <v>361</v>
      </c>
      <c r="H131" s="58">
        <v>3</v>
      </c>
      <c r="I131" s="59" t="s">
        <v>37</v>
      </c>
      <c r="J131" s="60"/>
      <c r="K131" s="61">
        <f aca="true" t="shared" si="40" ref="K131:K139">H131*J131</f>
        <v>0</v>
      </c>
      <c r="L131" s="62">
        <f aca="true" t="shared" si="41" ref="L131:L139">IF(D131="S",K131,"")</f>
      </c>
      <c r="M131" s="60">
        <f aca="true" t="shared" si="42" ref="M131:M139">IF(OR(D131="P",D131="U"),K131,"")</f>
        <v>0</v>
      </c>
      <c r="N131" s="60">
        <f aca="true" t="shared" si="43" ref="N131:N139">IF(D131="H",K131,"")</f>
      </c>
      <c r="O131" s="60">
        <f aca="true" t="shared" si="44" ref="O131:O139">IF(D131="V",K131,"")</f>
      </c>
      <c r="P131" s="58"/>
      <c r="Q131" s="58"/>
      <c r="R131" s="63">
        <v>15</v>
      </c>
      <c r="S131" s="64"/>
    </row>
    <row r="132" spans="1:19" ht="25.5" outlineLevel="2">
      <c r="A132" s="13"/>
      <c r="B132" s="35"/>
      <c r="C132" s="35"/>
      <c r="D132" s="54" t="s">
        <v>2</v>
      </c>
      <c r="E132" s="55">
        <v>2</v>
      </c>
      <c r="F132" s="56" t="s">
        <v>187</v>
      </c>
      <c r="G132" s="57" t="s">
        <v>357</v>
      </c>
      <c r="H132" s="58">
        <v>5</v>
      </c>
      <c r="I132" s="59" t="s">
        <v>37</v>
      </c>
      <c r="J132" s="60"/>
      <c r="K132" s="61">
        <f t="shared" si="40"/>
        <v>0</v>
      </c>
      <c r="L132" s="62">
        <f t="shared" si="41"/>
      </c>
      <c r="M132" s="60">
        <f t="shared" si="42"/>
        <v>0</v>
      </c>
      <c r="N132" s="60">
        <f t="shared" si="43"/>
      </c>
      <c r="O132" s="60">
        <f t="shared" si="44"/>
      </c>
      <c r="P132" s="58"/>
      <c r="Q132" s="58"/>
      <c r="R132" s="63">
        <v>15</v>
      </c>
      <c r="S132" s="64"/>
    </row>
    <row r="133" spans="1:19" ht="12.75" outlineLevel="2">
      <c r="A133" s="13"/>
      <c r="B133" s="35"/>
      <c r="C133" s="35"/>
      <c r="D133" s="54" t="s">
        <v>2</v>
      </c>
      <c r="E133" s="55">
        <v>3</v>
      </c>
      <c r="F133" s="56" t="s">
        <v>142</v>
      </c>
      <c r="G133" s="57" t="s">
        <v>355</v>
      </c>
      <c r="H133" s="58">
        <v>6</v>
      </c>
      <c r="I133" s="59" t="s">
        <v>37</v>
      </c>
      <c r="J133" s="60"/>
      <c r="K133" s="61">
        <f t="shared" si="40"/>
        <v>0</v>
      </c>
      <c r="L133" s="62">
        <f t="shared" si="41"/>
      </c>
      <c r="M133" s="60">
        <f t="shared" si="42"/>
        <v>0</v>
      </c>
      <c r="N133" s="60">
        <f t="shared" si="43"/>
      </c>
      <c r="O133" s="60">
        <f t="shared" si="44"/>
      </c>
      <c r="P133" s="58"/>
      <c r="Q133" s="58"/>
      <c r="R133" s="63">
        <v>15</v>
      </c>
      <c r="S133" s="64"/>
    </row>
    <row r="134" spans="1:19" ht="12.75" outlineLevel="2">
      <c r="A134" s="13"/>
      <c r="B134" s="35"/>
      <c r="C134" s="35"/>
      <c r="D134" s="54" t="s">
        <v>2</v>
      </c>
      <c r="E134" s="55">
        <v>4</v>
      </c>
      <c r="F134" s="56" t="s">
        <v>143</v>
      </c>
      <c r="G134" s="57" t="s">
        <v>332</v>
      </c>
      <c r="H134" s="58">
        <v>3</v>
      </c>
      <c r="I134" s="59" t="s">
        <v>37</v>
      </c>
      <c r="J134" s="60"/>
      <c r="K134" s="61">
        <f t="shared" si="40"/>
        <v>0</v>
      </c>
      <c r="L134" s="62">
        <f t="shared" si="41"/>
      </c>
      <c r="M134" s="60">
        <f t="shared" si="42"/>
        <v>0</v>
      </c>
      <c r="N134" s="60">
        <f t="shared" si="43"/>
      </c>
      <c r="O134" s="60">
        <f t="shared" si="44"/>
      </c>
      <c r="P134" s="58">
        <v>0.0002060000000000198</v>
      </c>
      <c r="Q134" s="58"/>
      <c r="R134" s="63">
        <v>15</v>
      </c>
      <c r="S134" s="64"/>
    </row>
    <row r="135" spans="1:19" ht="12.75" outlineLevel="2">
      <c r="A135" s="13"/>
      <c r="B135" s="35"/>
      <c r="C135" s="35"/>
      <c r="D135" s="54" t="s">
        <v>2</v>
      </c>
      <c r="E135" s="55">
        <v>5</v>
      </c>
      <c r="F135" s="56" t="s">
        <v>144</v>
      </c>
      <c r="G135" s="57" t="s">
        <v>331</v>
      </c>
      <c r="H135" s="58">
        <v>5</v>
      </c>
      <c r="I135" s="59" t="s">
        <v>37</v>
      </c>
      <c r="J135" s="60"/>
      <c r="K135" s="61">
        <f t="shared" si="40"/>
        <v>0</v>
      </c>
      <c r="L135" s="62">
        <f t="shared" si="41"/>
      </c>
      <c r="M135" s="60">
        <f t="shared" si="42"/>
        <v>0</v>
      </c>
      <c r="N135" s="60">
        <f t="shared" si="43"/>
      </c>
      <c r="O135" s="60">
        <f t="shared" si="44"/>
      </c>
      <c r="P135" s="58">
        <v>0.0002675000000000163</v>
      </c>
      <c r="Q135" s="58"/>
      <c r="R135" s="63">
        <v>15</v>
      </c>
      <c r="S135" s="64"/>
    </row>
    <row r="136" spans="1:19" ht="12.75" outlineLevel="2">
      <c r="A136" s="13"/>
      <c r="B136" s="35"/>
      <c r="C136" s="35"/>
      <c r="D136" s="54" t="s">
        <v>2</v>
      </c>
      <c r="E136" s="55">
        <v>6</v>
      </c>
      <c r="F136" s="56" t="s">
        <v>145</v>
      </c>
      <c r="G136" s="57" t="s">
        <v>247</v>
      </c>
      <c r="H136" s="58">
        <v>2</v>
      </c>
      <c r="I136" s="59" t="s">
        <v>37</v>
      </c>
      <c r="J136" s="60"/>
      <c r="K136" s="61">
        <f t="shared" si="40"/>
        <v>0</v>
      </c>
      <c r="L136" s="62">
        <f t="shared" si="41"/>
      </c>
      <c r="M136" s="60">
        <f t="shared" si="42"/>
        <v>0</v>
      </c>
      <c r="N136" s="60">
        <f t="shared" si="43"/>
      </c>
      <c r="O136" s="60">
        <f t="shared" si="44"/>
      </c>
      <c r="P136" s="58">
        <v>0.00022005000000001614</v>
      </c>
      <c r="Q136" s="58"/>
      <c r="R136" s="63">
        <v>15</v>
      </c>
      <c r="S136" s="64"/>
    </row>
    <row r="137" spans="1:19" ht="12.75" outlineLevel="2">
      <c r="A137" s="13"/>
      <c r="B137" s="35"/>
      <c r="C137" s="35"/>
      <c r="D137" s="54" t="s">
        <v>2</v>
      </c>
      <c r="E137" s="55">
        <v>7</v>
      </c>
      <c r="F137" s="56" t="s">
        <v>146</v>
      </c>
      <c r="G137" s="57" t="s">
        <v>314</v>
      </c>
      <c r="H137" s="58">
        <v>1</v>
      </c>
      <c r="I137" s="59" t="s">
        <v>37</v>
      </c>
      <c r="J137" s="60"/>
      <c r="K137" s="61">
        <f t="shared" si="40"/>
        <v>0</v>
      </c>
      <c r="L137" s="62">
        <f t="shared" si="41"/>
      </c>
      <c r="M137" s="60">
        <f t="shared" si="42"/>
        <v>0</v>
      </c>
      <c r="N137" s="60">
        <f t="shared" si="43"/>
      </c>
      <c r="O137" s="60">
        <f t="shared" si="44"/>
      </c>
      <c r="P137" s="58">
        <v>0.0005700500000000162</v>
      </c>
      <c r="Q137" s="58"/>
      <c r="R137" s="63">
        <v>15</v>
      </c>
      <c r="S137" s="64"/>
    </row>
    <row r="138" spans="1:19" ht="12.75" outlineLevel="2">
      <c r="A138" s="13"/>
      <c r="B138" s="35"/>
      <c r="C138" s="35"/>
      <c r="D138" s="54" t="s">
        <v>2</v>
      </c>
      <c r="E138" s="55">
        <v>8</v>
      </c>
      <c r="F138" s="56" t="s">
        <v>147</v>
      </c>
      <c r="G138" s="57" t="s">
        <v>239</v>
      </c>
      <c r="H138" s="58">
        <v>2</v>
      </c>
      <c r="I138" s="59" t="s">
        <v>37</v>
      </c>
      <c r="J138" s="60"/>
      <c r="K138" s="61">
        <f t="shared" si="40"/>
        <v>0</v>
      </c>
      <c r="L138" s="62">
        <f t="shared" si="41"/>
      </c>
      <c r="M138" s="60">
        <f t="shared" si="42"/>
        <v>0</v>
      </c>
      <c r="N138" s="60">
        <f t="shared" si="43"/>
      </c>
      <c r="O138" s="60">
        <f t="shared" si="44"/>
      </c>
      <c r="P138" s="58">
        <v>0.000500050000000011</v>
      </c>
      <c r="Q138" s="58"/>
      <c r="R138" s="63">
        <v>15</v>
      </c>
      <c r="S138" s="64"/>
    </row>
    <row r="139" spans="1:19" ht="12.75" outlineLevel="2">
      <c r="A139" s="13"/>
      <c r="B139" s="35"/>
      <c r="C139" s="35"/>
      <c r="D139" s="54" t="s">
        <v>2</v>
      </c>
      <c r="E139" s="55">
        <v>9</v>
      </c>
      <c r="F139" s="56" t="s">
        <v>178</v>
      </c>
      <c r="G139" s="57" t="s">
        <v>348</v>
      </c>
      <c r="H139" s="58">
        <v>0.25</v>
      </c>
      <c r="I139" s="59" t="s">
        <v>6</v>
      </c>
      <c r="J139" s="60"/>
      <c r="K139" s="61">
        <f t="shared" si="40"/>
        <v>0</v>
      </c>
      <c r="L139" s="62">
        <f t="shared" si="41"/>
      </c>
      <c r="M139" s="60">
        <f t="shared" si="42"/>
        <v>0</v>
      </c>
      <c r="N139" s="60">
        <f t="shared" si="43"/>
      </c>
      <c r="O139" s="60">
        <f t="shared" si="44"/>
      </c>
      <c r="P139" s="58"/>
      <c r="Q139" s="58"/>
      <c r="R139" s="63">
        <v>15</v>
      </c>
      <c r="S139" s="64"/>
    </row>
    <row r="140" spans="1:19" ht="12.75" outlineLevel="1">
      <c r="A140" s="13"/>
      <c r="B140" s="36"/>
      <c r="C140" s="37" t="s">
        <v>25</v>
      </c>
      <c r="D140" s="38" t="s">
        <v>1</v>
      </c>
      <c r="E140" s="39"/>
      <c r="F140" s="39" t="s">
        <v>34</v>
      </c>
      <c r="G140" s="40" t="s">
        <v>312</v>
      </c>
      <c r="H140" s="39"/>
      <c r="I140" s="38"/>
      <c r="J140" s="39"/>
      <c r="K140" s="41">
        <f>SUBTOTAL(9,K141:K153)</f>
        <v>0</v>
      </c>
      <c r="L140" s="42">
        <f>SUBTOTAL(9,L141:L153)</f>
        <v>0</v>
      </c>
      <c r="M140" s="42">
        <f>SUBTOTAL(9,M141:M153)</f>
        <v>0</v>
      </c>
      <c r="N140" s="42">
        <f>SUBTOTAL(9,N141:N153)</f>
        <v>0</v>
      </c>
      <c r="O140" s="42">
        <f>SUBTOTAL(9,O141:O153)</f>
        <v>0</v>
      </c>
      <c r="P140" s="43">
        <f>SUMPRODUCT(P141:P153,H141:H153)</f>
        <v>0.13941559999999995</v>
      </c>
      <c r="Q140" s="43">
        <f>SUMPRODUCT(Q141:Q153,H141:H153)</f>
        <v>0.09888</v>
      </c>
      <c r="R140" s="44">
        <f>SUMPRODUCT(R141:R153,K141:K153)/100</f>
        <v>0</v>
      </c>
      <c r="S140" s="35"/>
    </row>
    <row r="141" spans="1:19" ht="12.75" outlineLevel="2">
      <c r="A141" s="13"/>
      <c r="B141" s="36"/>
      <c r="C141" s="45"/>
      <c r="D141" s="46"/>
      <c r="E141" s="47" t="s">
        <v>269</v>
      </c>
      <c r="F141" s="48"/>
      <c r="G141" s="49"/>
      <c r="H141" s="48"/>
      <c r="I141" s="46"/>
      <c r="J141" s="48"/>
      <c r="K141" s="50"/>
      <c r="L141" s="51"/>
      <c r="M141" s="51"/>
      <c r="N141" s="51"/>
      <c r="O141" s="51"/>
      <c r="P141" s="52"/>
      <c r="Q141" s="52"/>
      <c r="R141" s="53"/>
      <c r="S141" s="35"/>
    </row>
    <row r="142" spans="1:19" ht="12.75" outlineLevel="2">
      <c r="A142" s="13"/>
      <c r="B142" s="35"/>
      <c r="C142" s="35"/>
      <c r="D142" s="54" t="s">
        <v>2</v>
      </c>
      <c r="E142" s="55">
        <v>1</v>
      </c>
      <c r="F142" s="56" t="s">
        <v>155</v>
      </c>
      <c r="G142" s="57" t="s">
        <v>328</v>
      </c>
      <c r="H142" s="58">
        <v>3</v>
      </c>
      <c r="I142" s="59" t="s">
        <v>37</v>
      </c>
      <c r="J142" s="60"/>
      <c r="K142" s="61">
        <f aca="true" t="shared" si="45" ref="K142:K153">H142*J142</f>
        <v>0</v>
      </c>
      <c r="L142" s="62">
        <f aca="true" t="shared" si="46" ref="L142:L153">IF(D142="S",K142,"")</f>
      </c>
      <c r="M142" s="60">
        <f aca="true" t="shared" si="47" ref="M142:M153">IF(OR(D142="P",D142="U"),K142,"")</f>
        <v>0</v>
      </c>
      <c r="N142" s="60">
        <f aca="true" t="shared" si="48" ref="N142:N153">IF(D142="H",K142,"")</f>
      </c>
      <c r="O142" s="60">
        <f aca="true" t="shared" si="49" ref="O142:O153">IF(D142="V",K142,"")</f>
      </c>
      <c r="P142" s="58"/>
      <c r="Q142" s="58"/>
      <c r="R142" s="63">
        <v>15</v>
      </c>
      <c r="S142" s="64"/>
    </row>
    <row r="143" spans="1:19" ht="12.75" outlineLevel="2">
      <c r="A143" s="13"/>
      <c r="B143" s="35"/>
      <c r="C143" s="35"/>
      <c r="D143" s="54" t="s">
        <v>2</v>
      </c>
      <c r="E143" s="55">
        <v>2</v>
      </c>
      <c r="F143" s="56" t="s">
        <v>149</v>
      </c>
      <c r="G143" s="57" t="s">
        <v>306</v>
      </c>
      <c r="H143" s="58">
        <v>1</v>
      </c>
      <c r="I143" s="59" t="s">
        <v>37</v>
      </c>
      <c r="J143" s="60"/>
      <c r="K143" s="61">
        <f t="shared" si="45"/>
        <v>0</v>
      </c>
      <c r="L143" s="62">
        <f t="shared" si="46"/>
      </c>
      <c r="M143" s="60">
        <f t="shared" si="47"/>
        <v>0</v>
      </c>
      <c r="N143" s="60">
        <f t="shared" si="48"/>
      </c>
      <c r="O143" s="60">
        <f t="shared" si="49"/>
      </c>
      <c r="P143" s="58">
        <v>0.0094</v>
      </c>
      <c r="Q143" s="58"/>
      <c r="R143" s="63">
        <v>15</v>
      </c>
      <c r="S143" s="64"/>
    </row>
    <row r="144" spans="1:19" ht="12.75" outlineLevel="2">
      <c r="A144" s="13"/>
      <c r="B144" s="35"/>
      <c r="C144" s="35"/>
      <c r="D144" s="54" t="s">
        <v>2</v>
      </c>
      <c r="E144" s="55">
        <v>3</v>
      </c>
      <c r="F144" s="56" t="s">
        <v>148</v>
      </c>
      <c r="G144" s="57" t="s">
        <v>305</v>
      </c>
      <c r="H144" s="58">
        <v>1</v>
      </c>
      <c r="I144" s="59" t="s">
        <v>37</v>
      </c>
      <c r="J144" s="60"/>
      <c r="K144" s="61">
        <f t="shared" si="45"/>
        <v>0</v>
      </c>
      <c r="L144" s="62">
        <f t="shared" si="46"/>
      </c>
      <c r="M144" s="60">
        <f t="shared" si="47"/>
        <v>0</v>
      </c>
      <c r="N144" s="60">
        <f t="shared" si="48"/>
      </c>
      <c r="O144" s="60">
        <f t="shared" si="49"/>
      </c>
      <c r="P144" s="58">
        <v>0.00969</v>
      </c>
      <c r="Q144" s="58"/>
      <c r="R144" s="63">
        <v>15</v>
      </c>
      <c r="S144" s="64"/>
    </row>
    <row r="145" spans="1:19" ht="12.75" outlineLevel="2">
      <c r="A145" s="13"/>
      <c r="B145" s="35"/>
      <c r="C145" s="35"/>
      <c r="D145" s="54" t="s">
        <v>2</v>
      </c>
      <c r="E145" s="55">
        <v>4</v>
      </c>
      <c r="F145" s="56" t="s">
        <v>150</v>
      </c>
      <c r="G145" s="57" t="s">
        <v>307</v>
      </c>
      <c r="H145" s="58">
        <v>1</v>
      </c>
      <c r="I145" s="59" t="s">
        <v>37</v>
      </c>
      <c r="J145" s="60"/>
      <c r="K145" s="61">
        <f t="shared" si="45"/>
        <v>0</v>
      </c>
      <c r="L145" s="62">
        <f t="shared" si="46"/>
      </c>
      <c r="M145" s="60">
        <f t="shared" si="47"/>
        <v>0</v>
      </c>
      <c r="N145" s="60">
        <f t="shared" si="48"/>
      </c>
      <c r="O145" s="60">
        <f t="shared" si="49"/>
      </c>
      <c r="P145" s="58">
        <v>0.01588</v>
      </c>
      <c r="Q145" s="58"/>
      <c r="R145" s="63">
        <v>15</v>
      </c>
      <c r="S145" s="64"/>
    </row>
    <row r="146" spans="1:19" ht="12.75" outlineLevel="2">
      <c r="A146" s="13"/>
      <c r="B146" s="35"/>
      <c r="C146" s="35"/>
      <c r="D146" s="54" t="s">
        <v>2</v>
      </c>
      <c r="E146" s="55">
        <v>5</v>
      </c>
      <c r="F146" s="56" t="s">
        <v>156</v>
      </c>
      <c r="G146" s="57" t="s">
        <v>329</v>
      </c>
      <c r="H146" s="58">
        <v>4</v>
      </c>
      <c r="I146" s="59" t="s">
        <v>37</v>
      </c>
      <c r="J146" s="60"/>
      <c r="K146" s="61">
        <f t="shared" si="45"/>
        <v>0</v>
      </c>
      <c r="L146" s="62">
        <f t="shared" si="46"/>
      </c>
      <c r="M146" s="60">
        <f t="shared" si="47"/>
        <v>0</v>
      </c>
      <c r="N146" s="60">
        <f t="shared" si="48"/>
      </c>
      <c r="O146" s="60">
        <f t="shared" si="49"/>
      </c>
      <c r="P146" s="58"/>
      <c r="Q146" s="58"/>
      <c r="R146" s="63">
        <v>15</v>
      </c>
      <c r="S146" s="64"/>
    </row>
    <row r="147" spans="1:19" ht="12.75" outlineLevel="2">
      <c r="A147" s="13"/>
      <c r="B147" s="35"/>
      <c r="C147" s="35"/>
      <c r="D147" s="54" t="s">
        <v>2</v>
      </c>
      <c r="E147" s="55">
        <v>6</v>
      </c>
      <c r="F147" s="56" t="s">
        <v>151</v>
      </c>
      <c r="G147" s="57" t="s">
        <v>308</v>
      </c>
      <c r="H147" s="58">
        <v>4</v>
      </c>
      <c r="I147" s="59" t="s">
        <v>37</v>
      </c>
      <c r="J147" s="60"/>
      <c r="K147" s="61">
        <f t="shared" si="45"/>
        <v>0</v>
      </c>
      <c r="L147" s="62">
        <f t="shared" si="46"/>
      </c>
      <c r="M147" s="60">
        <f t="shared" si="47"/>
        <v>0</v>
      </c>
      <c r="N147" s="60">
        <f t="shared" si="48"/>
      </c>
      <c r="O147" s="60">
        <f t="shared" si="49"/>
      </c>
      <c r="P147" s="58">
        <v>0.02605</v>
      </c>
      <c r="Q147" s="58"/>
      <c r="R147" s="63">
        <v>15</v>
      </c>
      <c r="S147" s="64"/>
    </row>
    <row r="148" spans="1:19" ht="12.75" outlineLevel="2">
      <c r="A148" s="13"/>
      <c r="B148" s="35"/>
      <c r="C148" s="35"/>
      <c r="D148" s="54" t="s">
        <v>2</v>
      </c>
      <c r="E148" s="55">
        <v>7</v>
      </c>
      <c r="F148" s="56" t="s">
        <v>157</v>
      </c>
      <c r="G148" s="57" t="s">
        <v>264</v>
      </c>
      <c r="H148" s="58">
        <v>1</v>
      </c>
      <c r="I148" s="59" t="s">
        <v>37</v>
      </c>
      <c r="J148" s="60"/>
      <c r="K148" s="61">
        <f t="shared" si="45"/>
        <v>0</v>
      </c>
      <c r="L148" s="62">
        <f t="shared" si="46"/>
      </c>
      <c r="M148" s="60">
        <f t="shared" si="47"/>
        <v>0</v>
      </c>
      <c r="N148" s="60">
        <f t="shared" si="48"/>
      </c>
      <c r="O148" s="60">
        <f t="shared" si="49"/>
      </c>
      <c r="P148" s="58">
        <v>0.00024559999999992216</v>
      </c>
      <c r="Q148" s="58">
        <v>0.09888</v>
      </c>
      <c r="R148" s="63">
        <v>15</v>
      </c>
      <c r="S148" s="64"/>
    </row>
    <row r="149" spans="1:19" ht="12.75" outlineLevel="2">
      <c r="A149" s="13"/>
      <c r="B149" s="35"/>
      <c r="C149" s="35"/>
      <c r="D149" s="54" t="s">
        <v>3</v>
      </c>
      <c r="E149" s="55">
        <v>8</v>
      </c>
      <c r="F149" s="56" t="s">
        <v>152</v>
      </c>
      <c r="G149" s="57" t="s">
        <v>268</v>
      </c>
      <c r="H149" s="58">
        <v>1</v>
      </c>
      <c r="I149" s="59" t="s">
        <v>37</v>
      </c>
      <c r="J149" s="60"/>
      <c r="K149" s="61">
        <f t="shared" si="45"/>
        <v>0</v>
      </c>
      <c r="L149" s="62">
        <f t="shared" si="46"/>
        <v>0</v>
      </c>
      <c r="M149" s="60">
        <f t="shared" si="47"/>
      </c>
      <c r="N149" s="60">
        <f t="shared" si="48"/>
      </c>
      <c r="O149" s="60">
        <f t="shared" si="49"/>
      </c>
      <c r="P149" s="58"/>
      <c r="Q149" s="58"/>
      <c r="R149" s="63">
        <v>15</v>
      </c>
      <c r="S149" s="64"/>
    </row>
    <row r="150" spans="1:19" ht="12.75" outlineLevel="2">
      <c r="A150" s="13"/>
      <c r="B150" s="35"/>
      <c r="C150" s="35"/>
      <c r="D150" s="54" t="s">
        <v>2</v>
      </c>
      <c r="E150" s="55">
        <v>9</v>
      </c>
      <c r="F150" s="56" t="s">
        <v>153</v>
      </c>
      <c r="G150" s="57" t="s">
        <v>256</v>
      </c>
      <c r="H150" s="58">
        <v>3</v>
      </c>
      <c r="I150" s="59" t="s">
        <v>37</v>
      </c>
      <c r="J150" s="60"/>
      <c r="K150" s="61">
        <f t="shared" si="45"/>
        <v>0</v>
      </c>
      <c r="L150" s="62">
        <f t="shared" si="46"/>
      </c>
      <c r="M150" s="60">
        <f t="shared" si="47"/>
        <v>0</v>
      </c>
      <c r="N150" s="60">
        <f t="shared" si="48"/>
      </c>
      <c r="O150" s="60">
        <f t="shared" si="49"/>
      </c>
      <c r="P150" s="58"/>
      <c r="Q150" s="58"/>
      <c r="R150" s="63">
        <v>15</v>
      </c>
      <c r="S150" s="64"/>
    </row>
    <row r="151" spans="1:19" ht="12.75" outlineLevel="2">
      <c r="A151" s="13"/>
      <c r="B151" s="35"/>
      <c r="C151" s="35"/>
      <c r="D151" s="54" t="s">
        <v>2</v>
      </c>
      <c r="E151" s="55">
        <v>10</v>
      </c>
      <c r="F151" s="56" t="s">
        <v>154</v>
      </c>
      <c r="G151" s="57" t="s">
        <v>257</v>
      </c>
      <c r="H151" s="58">
        <v>5</v>
      </c>
      <c r="I151" s="59" t="s">
        <v>37</v>
      </c>
      <c r="J151" s="60"/>
      <c r="K151" s="61">
        <f t="shared" si="45"/>
        <v>0</v>
      </c>
      <c r="L151" s="62">
        <f t="shared" si="46"/>
      </c>
      <c r="M151" s="60">
        <f t="shared" si="47"/>
        <v>0</v>
      </c>
      <c r="N151" s="60">
        <f t="shared" si="48"/>
      </c>
      <c r="O151" s="60">
        <f t="shared" si="49"/>
      </c>
      <c r="P151" s="58"/>
      <c r="Q151" s="58"/>
      <c r="R151" s="63">
        <v>15</v>
      </c>
      <c r="S151" s="64"/>
    </row>
    <row r="152" spans="1:19" ht="12.75" outlineLevel="2">
      <c r="A152" s="13"/>
      <c r="B152" s="35"/>
      <c r="C152" s="35"/>
      <c r="D152" s="54" t="s">
        <v>2</v>
      </c>
      <c r="E152" s="55">
        <v>11</v>
      </c>
      <c r="F152" s="56" t="s">
        <v>60</v>
      </c>
      <c r="G152" s="57" t="s">
        <v>218</v>
      </c>
      <c r="H152" s="58">
        <v>1</v>
      </c>
      <c r="I152" s="59" t="s">
        <v>38</v>
      </c>
      <c r="J152" s="60"/>
      <c r="K152" s="61">
        <f t="shared" si="45"/>
        <v>0</v>
      </c>
      <c r="L152" s="62">
        <f t="shared" si="46"/>
      </c>
      <c r="M152" s="60">
        <f t="shared" si="47"/>
        <v>0</v>
      </c>
      <c r="N152" s="60">
        <f t="shared" si="48"/>
      </c>
      <c r="O152" s="60">
        <f t="shared" si="49"/>
      </c>
      <c r="P152" s="58"/>
      <c r="Q152" s="58"/>
      <c r="R152" s="63">
        <v>15</v>
      </c>
      <c r="S152" s="64"/>
    </row>
    <row r="153" spans="1:19" ht="12.75" outlineLevel="2">
      <c r="A153" s="13"/>
      <c r="B153" s="35"/>
      <c r="C153" s="35"/>
      <c r="D153" s="54" t="s">
        <v>2</v>
      </c>
      <c r="E153" s="55">
        <v>12</v>
      </c>
      <c r="F153" s="56" t="s">
        <v>179</v>
      </c>
      <c r="G153" s="57" t="s">
        <v>354</v>
      </c>
      <c r="H153" s="58">
        <v>0.42</v>
      </c>
      <c r="I153" s="59" t="s">
        <v>6</v>
      </c>
      <c r="J153" s="60"/>
      <c r="K153" s="61">
        <f t="shared" si="45"/>
        <v>0</v>
      </c>
      <c r="L153" s="62">
        <f t="shared" si="46"/>
      </c>
      <c r="M153" s="60">
        <f t="shared" si="47"/>
        <v>0</v>
      </c>
      <c r="N153" s="60">
        <f t="shared" si="48"/>
      </c>
      <c r="O153" s="60">
        <f t="shared" si="49"/>
      </c>
      <c r="P153" s="58"/>
      <c r="Q153" s="58"/>
      <c r="R153" s="63">
        <v>15</v>
      </c>
      <c r="S153" s="64"/>
    </row>
  </sheetData>
  <mergeCells count="4">
    <mergeCell ref="G2:K2"/>
    <mergeCell ref="E3:F3"/>
    <mergeCell ref="G3:I3"/>
    <mergeCell ref="G4:I4"/>
  </mergeCells>
  <printOptions/>
  <pageMargins left="0.7875" right="0.7875" top="0.7875" bottom="0.7875" header="0.09861111111111112" footer="0.09861111111111112"/>
  <pageSetup firstPageNumber="1" useFirstPageNumber="1" fitToHeight="0" horizontalDpi="300" verticalDpi="300" orientation="landscape" paperSize="9" scale="60"/>
  <headerFooter alignWithMargins="0">
    <oddFooter>&amp;LST Systém 2005 - www.softtrio.cz&amp;C&amp;"Times New Roman,obyčejné"&amp;12Stránka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37"/>
  <sheetViews>
    <sheetView tabSelected="1" workbookViewId="0" topLeftCell="A1">
      <selection activeCell="D8" sqref="D8:E8"/>
    </sheetView>
  </sheetViews>
  <sheetFormatPr defaultColWidth="9.140625" defaultRowHeight="12.75"/>
  <cols>
    <col min="1" max="1" width="1.421875" style="1" customWidth="1"/>
    <col min="2" max="11" width="12.421875" style="2" customWidth="1"/>
    <col min="12" max="12" width="15.8515625" style="2" customWidth="1"/>
    <col min="13" max="13" width="17.421875" style="2" customWidth="1"/>
    <col min="14" max="14" width="12.421875" style="2" customWidth="1"/>
    <col min="15" max="15" width="1.421875" style="2" customWidth="1"/>
    <col min="16" max="16384" width="11.7109375" style="2" customWidth="1"/>
  </cols>
  <sheetData>
    <row r="1" spans="1:15" ht="8.25" customHeight="1">
      <c r="A1" s="13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6"/>
    </row>
    <row r="2" spans="1:15" ht="24" customHeight="1">
      <c r="A2" s="67"/>
      <c r="B2" s="138" t="s">
        <v>208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68"/>
    </row>
    <row r="3" spans="1:15" ht="27" customHeight="1">
      <c r="A3" s="67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68"/>
    </row>
    <row r="4" spans="1:15" ht="24" customHeight="1">
      <c r="A4" s="67"/>
      <c r="B4" s="69" t="s">
        <v>201</v>
      </c>
      <c r="C4" s="139" t="s">
        <v>313</v>
      </c>
      <c r="D4" s="139"/>
      <c r="E4" s="139"/>
      <c r="F4" s="139"/>
      <c r="G4" s="139"/>
      <c r="H4" s="139"/>
      <c r="I4" s="70" t="s">
        <v>183</v>
      </c>
      <c r="J4" s="139"/>
      <c r="K4" s="139"/>
      <c r="L4" s="139"/>
      <c r="M4" s="139"/>
      <c r="N4" s="139"/>
      <c r="O4" s="71"/>
    </row>
    <row r="5" spans="1:15" ht="15" customHeight="1">
      <c r="A5" s="67"/>
      <c r="B5" s="72"/>
      <c r="C5" s="72"/>
      <c r="D5" s="72"/>
      <c r="E5" s="72"/>
      <c r="F5" s="13"/>
      <c r="G5" s="13"/>
      <c r="H5" s="13"/>
      <c r="I5" s="13"/>
      <c r="J5" s="13"/>
      <c r="K5" s="13"/>
      <c r="L5" s="13"/>
      <c r="M5" s="13"/>
      <c r="N5" s="13"/>
      <c r="O5" s="73"/>
    </row>
    <row r="6" spans="1:15" ht="15" customHeight="1">
      <c r="A6" s="67"/>
      <c r="B6" s="135" t="s">
        <v>65</v>
      </c>
      <c r="C6" s="135"/>
      <c r="D6" s="136"/>
      <c r="E6" s="136"/>
      <c r="F6" s="74" t="s">
        <v>210</v>
      </c>
      <c r="G6" s="135" t="s">
        <v>313</v>
      </c>
      <c r="H6" s="135"/>
      <c r="I6" s="135"/>
      <c r="J6" s="135"/>
      <c r="K6" s="135"/>
      <c r="L6" s="135"/>
      <c r="M6" s="135"/>
      <c r="N6" s="135"/>
      <c r="O6" s="73"/>
    </row>
    <row r="7" spans="1:15" ht="15" customHeight="1">
      <c r="A7" s="67"/>
      <c r="B7" s="135" t="s">
        <v>233</v>
      </c>
      <c r="C7" s="135"/>
      <c r="D7" s="136"/>
      <c r="E7" s="136"/>
      <c r="F7" s="74" t="s">
        <v>180</v>
      </c>
      <c r="G7" s="135"/>
      <c r="H7" s="135"/>
      <c r="I7" s="135"/>
      <c r="J7" s="135"/>
      <c r="K7" s="135"/>
      <c r="L7" s="135"/>
      <c r="M7" s="135"/>
      <c r="N7" s="135"/>
      <c r="O7" s="73"/>
    </row>
    <row r="8" spans="1:15" ht="15" customHeight="1">
      <c r="A8" s="67"/>
      <c r="B8" s="135" t="s">
        <v>221</v>
      </c>
      <c r="C8" s="135"/>
      <c r="D8" s="136"/>
      <c r="E8" s="136"/>
      <c r="F8" s="74" t="s">
        <v>181</v>
      </c>
      <c r="G8" s="137"/>
      <c r="H8" s="137"/>
      <c r="I8" s="137"/>
      <c r="J8" s="137"/>
      <c r="K8" s="137"/>
      <c r="L8" s="137"/>
      <c r="M8" s="137"/>
      <c r="N8" s="137"/>
      <c r="O8" s="73"/>
    </row>
    <row r="9" spans="1:15" ht="15" customHeight="1">
      <c r="A9" s="67"/>
      <c r="B9" s="135" t="s">
        <v>215</v>
      </c>
      <c r="C9" s="135"/>
      <c r="D9" s="136"/>
      <c r="E9" s="136"/>
      <c r="F9" s="74" t="s">
        <v>194</v>
      </c>
      <c r="G9" s="137"/>
      <c r="H9" s="137"/>
      <c r="I9" s="137"/>
      <c r="J9" s="137"/>
      <c r="K9" s="137"/>
      <c r="L9" s="137"/>
      <c r="M9" s="137"/>
      <c r="N9" s="137"/>
      <c r="O9" s="73"/>
    </row>
    <row r="10" spans="1:15" ht="15" customHeight="1">
      <c r="A10" s="67"/>
      <c r="B10" s="135" t="s">
        <v>232</v>
      </c>
      <c r="C10" s="135"/>
      <c r="D10" s="135"/>
      <c r="E10" s="135"/>
      <c r="F10" s="74" t="s">
        <v>191</v>
      </c>
      <c r="G10" s="137" t="s">
        <v>258</v>
      </c>
      <c r="H10" s="137"/>
      <c r="I10" s="137"/>
      <c r="J10" s="137"/>
      <c r="K10" s="137"/>
      <c r="L10" s="137"/>
      <c r="M10" s="137"/>
      <c r="N10" s="137"/>
      <c r="O10" s="73"/>
    </row>
    <row r="11" spans="1:15" ht="15" customHeight="1">
      <c r="A11" s="67"/>
      <c r="B11" s="135" t="s">
        <v>48</v>
      </c>
      <c r="C11" s="135"/>
      <c r="D11" s="108" t="s">
        <v>185</v>
      </c>
      <c r="E11" s="108"/>
      <c r="F11" s="74"/>
      <c r="G11" s="135"/>
      <c r="H11" s="135"/>
      <c r="I11" s="135"/>
      <c r="J11" s="135"/>
      <c r="K11" s="135"/>
      <c r="L11" s="135"/>
      <c r="M11" s="135"/>
      <c r="N11" s="135"/>
      <c r="O11" s="73"/>
    </row>
    <row r="12" spans="1:15" ht="15" customHeight="1">
      <c r="A12" s="67"/>
      <c r="B12" s="135"/>
      <c r="C12" s="135"/>
      <c r="D12" s="135"/>
      <c r="E12" s="135"/>
      <c r="F12" s="74"/>
      <c r="G12" s="135"/>
      <c r="H12" s="135"/>
      <c r="I12" s="135"/>
      <c r="J12" s="135"/>
      <c r="K12" s="135"/>
      <c r="L12" s="135"/>
      <c r="M12" s="135"/>
      <c r="N12" s="135"/>
      <c r="O12" s="73"/>
    </row>
    <row r="13" spans="1:15" ht="15" customHeight="1">
      <c r="A13" s="67"/>
      <c r="B13" s="133" t="s">
        <v>262</v>
      </c>
      <c r="C13" s="133"/>
      <c r="D13" s="133"/>
      <c r="E13" s="133"/>
      <c r="F13" s="133"/>
      <c r="G13" s="134" t="s">
        <v>202</v>
      </c>
      <c r="H13" s="134"/>
      <c r="I13" s="134"/>
      <c r="J13" s="134"/>
      <c r="K13" s="134"/>
      <c r="L13" s="109" t="s">
        <v>195</v>
      </c>
      <c r="M13" s="109"/>
      <c r="N13" s="109"/>
      <c r="O13" s="73"/>
    </row>
    <row r="14" spans="1:15" ht="15" customHeight="1">
      <c r="A14" s="67"/>
      <c r="B14" s="75" t="s">
        <v>189</v>
      </c>
      <c r="C14" s="76" t="s">
        <v>58</v>
      </c>
      <c r="D14" s="76" t="s">
        <v>197</v>
      </c>
      <c r="E14" s="77" t="s">
        <v>29</v>
      </c>
      <c r="F14" s="78" t="s">
        <v>206</v>
      </c>
      <c r="G14" s="122" t="s">
        <v>200</v>
      </c>
      <c r="H14" s="122"/>
      <c r="I14" s="122"/>
      <c r="J14" s="80" t="s">
        <v>196</v>
      </c>
      <c r="K14" s="81" t="s">
        <v>182</v>
      </c>
      <c r="L14" s="73"/>
      <c r="M14" s="13"/>
      <c r="N14" s="13"/>
      <c r="O14" s="73"/>
    </row>
    <row r="15" spans="1:15" ht="15" customHeight="1">
      <c r="A15" s="67"/>
      <c r="B15" s="82" t="s">
        <v>27</v>
      </c>
      <c r="C15" s="83">
        <f>SUMIF(Rozpočet!F7:F154,B15,Rozpočet!L7:L154)</f>
        <v>0</v>
      </c>
      <c r="D15" s="83">
        <f>SUMIF(Rozpočet!F7:F154,B15,Rozpočet!M7:M154)</f>
        <v>0</v>
      </c>
      <c r="E15" s="84">
        <f>SUMIF(Rozpočet!F7:F154,B15,Rozpočet!N7:N154)</f>
        <v>0</v>
      </c>
      <c r="F15" s="85">
        <f>SUMIF(Rozpočet!F7:F154,B15,Rozpočet!O7:O154)</f>
        <v>0</v>
      </c>
      <c r="G15" s="130"/>
      <c r="H15" s="130"/>
      <c r="I15" s="130"/>
      <c r="J15" s="86"/>
      <c r="K15" s="87"/>
      <c r="L15" s="73"/>
      <c r="M15" s="13"/>
      <c r="N15" s="13"/>
      <c r="O15" s="73"/>
    </row>
    <row r="16" spans="1:15" ht="15" customHeight="1">
      <c r="A16" s="67"/>
      <c r="B16" s="82" t="s">
        <v>34</v>
      </c>
      <c r="C16" s="83">
        <f>SUMIF(Rozpočet!F7:F154,B16,Rozpočet!L7:L154)</f>
        <v>0</v>
      </c>
      <c r="D16" s="83">
        <f>SUMIF(Rozpočet!F7:F154,B16,Rozpočet!M7:M154)</f>
        <v>0</v>
      </c>
      <c r="E16" s="84">
        <f>SUMIF(Rozpočet!F7:F154,B16,Rozpočet!N7:N154)</f>
        <v>0</v>
      </c>
      <c r="F16" s="85">
        <f>SUMIF(Rozpočet!F7:F154,B16,Rozpočet!O7:O154)</f>
        <v>0</v>
      </c>
      <c r="G16" s="130"/>
      <c r="H16" s="130"/>
      <c r="I16" s="130"/>
      <c r="J16" s="86"/>
      <c r="K16" s="87"/>
      <c r="L16" s="73"/>
      <c r="M16" s="13"/>
      <c r="N16" s="13"/>
      <c r="O16" s="73"/>
    </row>
    <row r="17" spans="1:15" ht="15" customHeight="1">
      <c r="A17" s="67"/>
      <c r="B17" s="82" t="s">
        <v>30</v>
      </c>
      <c r="C17" s="83">
        <f>SUMIF(Rozpočet!F7:F154,B17,Rozpočet!L7:L154)</f>
        <v>0</v>
      </c>
      <c r="D17" s="83">
        <f>SUMIF(Rozpočet!F7:F154,B17,Rozpočet!M7:M154)</f>
        <v>0</v>
      </c>
      <c r="E17" s="84">
        <f>SUMIF(Rozpočet!F7:F154,B17,Rozpočet!N7:N154)</f>
        <v>0</v>
      </c>
      <c r="F17" s="85">
        <f>SUMIF(Rozpočet!F7:F154,B17,Rozpočet!O7:O154)</f>
        <v>0</v>
      </c>
      <c r="G17" s="130"/>
      <c r="H17" s="130"/>
      <c r="I17" s="130"/>
      <c r="J17" s="86"/>
      <c r="K17" s="87"/>
      <c r="L17" s="73"/>
      <c r="M17" s="13"/>
      <c r="N17" s="13"/>
      <c r="O17" s="73"/>
    </row>
    <row r="18" spans="1:15" ht="15" customHeight="1">
      <c r="A18" s="67"/>
      <c r="B18" s="82" t="s">
        <v>36</v>
      </c>
      <c r="C18" s="83">
        <f>SUMIF(Rozpočet!F7:F154,B18,Rozpočet!L7:L154)</f>
        <v>0</v>
      </c>
      <c r="D18" s="83">
        <f>SUMIF(Rozpočet!F7:F154,B18,Rozpočet!M7:M154)</f>
        <v>0</v>
      </c>
      <c r="E18" s="84">
        <f>SUMIF(Rozpočet!F7:F154,B18,Rozpočet!N7:N154)</f>
        <v>0</v>
      </c>
      <c r="F18" s="85">
        <f>SUMIF(Rozpočet!F7:F154,B18,Rozpočet!O7:O154)</f>
        <v>0</v>
      </c>
      <c r="G18" s="130"/>
      <c r="H18" s="130"/>
      <c r="I18" s="130"/>
      <c r="J18" s="86"/>
      <c r="K18" s="87"/>
      <c r="L18" s="73"/>
      <c r="M18" s="13"/>
      <c r="N18" s="13"/>
      <c r="O18" s="73"/>
    </row>
    <row r="19" spans="1:15" ht="15" customHeight="1">
      <c r="A19" s="67"/>
      <c r="B19" s="82" t="s">
        <v>31</v>
      </c>
      <c r="C19" s="83">
        <f>Rozpočet!L3-SUM(C15:C18)</f>
        <v>0</v>
      </c>
      <c r="D19" s="83">
        <f>Rozpočet!M3-SUM(D15:D18)</f>
        <v>0</v>
      </c>
      <c r="E19" s="84">
        <f>Rozpočet!N3-SUM(E15:E18)</f>
        <v>0</v>
      </c>
      <c r="F19" s="85">
        <f>Rozpočet!O3-SUM(F15:F18)</f>
        <v>0</v>
      </c>
      <c r="G19" s="130"/>
      <c r="H19" s="130"/>
      <c r="I19" s="130"/>
      <c r="J19" s="86"/>
      <c r="K19" s="87"/>
      <c r="L19" s="88" t="s">
        <v>40</v>
      </c>
      <c r="M19" s="13"/>
      <c r="N19" s="13"/>
      <c r="O19" s="73"/>
    </row>
    <row r="20" spans="1:15" ht="15" customHeight="1">
      <c r="A20" s="67"/>
      <c r="B20" s="89" t="s">
        <v>46</v>
      </c>
      <c r="C20" s="90">
        <f>SUM(C15:C19)</f>
        <v>0</v>
      </c>
      <c r="D20" s="90">
        <f>SUM(D15:D19)</f>
        <v>0</v>
      </c>
      <c r="E20" s="91">
        <f>SUM(E15:E19)</f>
        <v>0</v>
      </c>
      <c r="F20" s="92">
        <f>SUM(F15:F19)</f>
        <v>0</v>
      </c>
      <c r="G20" s="130"/>
      <c r="H20" s="130"/>
      <c r="I20" s="130"/>
      <c r="J20" s="86"/>
      <c r="K20" s="87"/>
      <c r="L20" s="73"/>
      <c r="M20" s="93"/>
      <c r="N20" s="93"/>
      <c r="O20" s="73"/>
    </row>
    <row r="21" spans="1:15" ht="15" customHeight="1">
      <c r="A21" s="67"/>
      <c r="B21" s="131" t="s">
        <v>277</v>
      </c>
      <c r="C21" s="131"/>
      <c r="D21" s="131"/>
      <c r="E21" s="132">
        <f>SUM(C20:E20)</f>
        <v>0</v>
      </c>
      <c r="F21" s="132"/>
      <c r="G21" s="130"/>
      <c r="H21" s="130"/>
      <c r="I21" s="130"/>
      <c r="J21" s="86"/>
      <c r="K21" s="87"/>
      <c r="L21" s="109" t="s">
        <v>199</v>
      </c>
      <c r="M21" s="109"/>
      <c r="N21" s="109"/>
      <c r="O21" s="73"/>
    </row>
    <row r="22" spans="1:15" ht="15" customHeight="1">
      <c r="A22" s="67"/>
      <c r="B22" s="128" t="s">
        <v>206</v>
      </c>
      <c r="C22" s="128"/>
      <c r="D22" s="128"/>
      <c r="E22" s="129">
        <f>F20</f>
        <v>0</v>
      </c>
      <c r="F22" s="129"/>
      <c r="G22" s="130"/>
      <c r="H22" s="130"/>
      <c r="I22" s="130"/>
      <c r="J22" s="86"/>
      <c r="K22" s="87"/>
      <c r="L22" s="94"/>
      <c r="M22" s="13"/>
      <c r="N22" s="13"/>
      <c r="O22" s="73"/>
    </row>
    <row r="23" spans="1:15" ht="15" customHeight="1">
      <c r="A23" s="67"/>
      <c r="B23" s="124" t="s">
        <v>327</v>
      </c>
      <c r="C23" s="124"/>
      <c r="D23" s="124"/>
      <c r="E23" s="125">
        <f>E21+E22</f>
        <v>0</v>
      </c>
      <c r="F23" s="125"/>
      <c r="G23" s="126" t="s">
        <v>220</v>
      </c>
      <c r="H23" s="126"/>
      <c r="I23" s="126"/>
      <c r="J23" s="127">
        <f>SUM(J15:J22)</f>
        <v>0</v>
      </c>
      <c r="K23" s="127"/>
      <c r="L23" s="73"/>
      <c r="M23" s="13"/>
      <c r="N23" s="13"/>
      <c r="O23" s="73"/>
    </row>
    <row r="24" spans="1:15" ht="15" customHeight="1">
      <c r="A24" s="67"/>
      <c r="B24" s="124"/>
      <c r="C24" s="124"/>
      <c r="D24" s="124"/>
      <c r="E24" s="125"/>
      <c r="F24" s="125"/>
      <c r="G24" s="126"/>
      <c r="H24" s="126"/>
      <c r="I24" s="126"/>
      <c r="J24" s="127"/>
      <c r="K24" s="127"/>
      <c r="L24" s="73"/>
      <c r="M24" s="13"/>
      <c r="N24" s="13"/>
      <c r="O24" s="73"/>
    </row>
    <row r="25" spans="1:15" ht="15" customHeight="1">
      <c r="A25" s="67"/>
      <c r="B25" s="109" t="s">
        <v>339</v>
      </c>
      <c r="C25" s="109"/>
      <c r="D25" s="109"/>
      <c r="E25" s="109"/>
      <c r="F25" s="109"/>
      <c r="G25" s="119" t="s">
        <v>209</v>
      </c>
      <c r="H25" s="119"/>
      <c r="I25" s="119"/>
      <c r="J25" s="119"/>
      <c r="K25" s="119"/>
      <c r="L25" s="73"/>
      <c r="M25" s="13"/>
      <c r="N25" s="13"/>
      <c r="O25" s="73"/>
    </row>
    <row r="26" spans="1:15" ht="15" customHeight="1">
      <c r="A26" s="67"/>
      <c r="B26" s="89" t="s">
        <v>64</v>
      </c>
      <c r="C26" s="120" t="s">
        <v>55</v>
      </c>
      <c r="D26" s="120"/>
      <c r="E26" s="121" t="s">
        <v>45</v>
      </c>
      <c r="F26" s="121"/>
      <c r="G26" s="79"/>
      <c r="H26" s="122" t="s">
        <v>66</v>
      </c>
      <c r="I26" s="122"/>
      <c r="J26" s="123" t="s">
        <v>45</v>
      </c>
      <c r="K26" s="123"/>
      <c r="L26" s="73"/>
      <c r="M26" s="13"/>
      <c r="N26" s="13"/>
      <c r="O26" s="73"/>
    </row>
    <row r="27" spans="1:15" ht="15" customHeight="1">
      <c r="A27" s="67"/>
      <c r="B27" s="95">
        <v>15</v>
      </c>
      <c r="C27" s="115">
        <f>SUMIF(Rozpočet!R7:R154,B27,Rozpočet!K7:K154)+H27</f>
        <v>0</v>
      </c>
      <c r="D27" s="115"/>
      <c r="E27" s="116">
        <f>C27/100*B27</f>
        <v>0</v>
      </c>
      <c r="F27" s="116"/>
      <c r="G27" s="96"/>
      <c r="H27" s="118">
        <f>SUMIF(K15:K22,B27,J15:J22)</f>
        <v>0</v>
      </c>
      <c r="I27" s="118"/>
      <c r="J27" s="117">
        <f>H27*B27/100</f>
        <v>0</v>
      </c>
      <c r="K27" s="117"/>
      <c r="L27" s="88" t="s">
        <v>40</v>
      </c>
      <c r="M27" s="13"/>
      <c r="N27" s="13"/>
      <c r="O27" s="73"/>
    </row>
    <row r="28" spans="1:15" ht="15" customHeight="1">
      <c r="A28" s="67"/>
      <c r="B28" s="95">
        <v>21</v>
      </c>
      <c r="C28" s="115">
        <f>SUMIF(Rozpočet!R7:R154,B28,Rozpočet!K7:K154)+H28</f>
        <v>0</v>
      </c>
      <c r="D28" s="115"/>
      <c r="E28" s="116">
        <f>C28/100*B28</f>
        <v>0</v>
      </c>
      <c r="F28" s="116"/>
      <c r="G28" s="96"/>
      <c r="H28" s="117">
        <f>SUMIF(K15:K22,B28,J15:J22)</f>
        <v>0</v>
      </c>
      <c r="I28" s="117"/>
      <c r="J28" s="117">
        <f>H28*B28/100</f>
        <v>0</v>
      </c>
      <c r="K28" s="117"/>
      <c r="L28" s="73"/>
      <c r="M28" s="13"/>
      <c r="N28" s="13"/>
      <c r="O28" s="73"/>
    </row>
    <row r="29" spans="1:15" ht="15" customHeight="1">
      <c r="A29" s="67"/>
      <c r="B29" s="95">
        <v>0</v>
      </c>
      <c r="C29" s="115">
        <f>(E23+J23)-(C27+C28)</f>
        <v>0</v>
      </c>
      <c r="D29" s="115"/>
      <c r="E29" s="116">
        <f>C29/100*B29</f>
        <v>0</v>
      </c>
      <c r="F29" s="116"/>
      <c r="G29" s="96"/>
      <c r="H29" s="117">
        <f>J23-(H27+H28)</f>
        <v>0</v>
      </c>
      <c r="I29" s="117"/>
      <c r="J29" s="117">
        <f>H29*B29/100</f>
        <v>0</v>
      </c>
      <c r="K29" s="117"/>
      <c r="L29" s="109" t="s">
        <v>63</v>
      </c>
      <c r="M29" s="109"/>
      <c r="N29" s="109"/>
      <c r="O29" s="73"/>
    </row>
    <row r="30" spans="1:15" ht="15" customHeight="1">
      <c r="A30" s="67"/>
      <c r="B30" s="110"/>
      <c r="C30" s="111">
        <f>ROUNDUP(C27+C28+C29,1)</f>
        <v>0</v>
      </c>
      <c r="D30" s="111"/>
      <c r="E30" s="112">
        <f>ROUNDUP(E27+E28+E29,1)</f>
        <v>0</v>
      </c>
      <c r="F30" s="112"/>
      <c r="G30" s="113"/>
      <c r="H30" s="113"/>
      <c r="I30" s="113"/>
      <c r="J30" s="114">
        <f>J27+J28+J29</f>
        <v>0</v>
      </c>
      <c r="K30" s="114"/>
      <c r="L30" s="73"/>
      <c r="M30" s="13"/>
      <c r="N30" s="13"/>
      <c r="O30" s="73"/>
    </row>
    <row r="31" spans="1:15" ht="15" customHeight="1">
      <c r="A31" s="67"/>
      <c r="B31" s="110"/>
      <c r="C31" s="111"/>
      <c r="D31" s="111"/>
      <c r="E31" s="112"/>
      <c r="F31" s="112"/>
      <c r="G31" s="113"/>
      <c r="H31" s="113"/>
      <c r="I31" s="113"/>
      <c r="J31" s="114"/>
      <c r="K31" s="114"/>
      <c r="L31" s="73"/>
      <c r="M31" s="13"/>
      <c r="N31" s="13"/>
      <c r="O31" s="73"/>
    </row>
    <row r="32" spans="1:15" ht="15" customHeight="1">
      <c r="A32" s="67"/>
      <c r="B32" s="104" t="s">
        <v>340</v>
      </c>
      <c r="C32" s="104"/>
      <c r="D32" s="104"/>
      <c r="E32" s="104"/>
      <c r="F32" s="104"/>
      <c r="G32" s="105" t="s">
        <v>300</v>
      </c>
      <c r="H32" s="105"/>
      <c r="I32" s="105"/>
      <c r="J32" s="105"/>
      <c r="K32" s="105"/>
      <c r="L32" s="13"/>
      <c r="M32" s="13"/>
      <c r="N32" s="13"/>
      <c r="O32" s="73"/>
    </row>
    <row r="33" spans="1:15" ht="15" customHeight="1">
      <c r="A33" s="67"/>
      <c r="B33" s="106">
        <f>C30+E30</f>
        <v>0</v>
      </c>
      <c r="C33" s="106"/>
      <c r="D33" s="106"/>
      <c r="E33" s="106"/>
      <c r="F33" s="106"/>
      <c r="G33" s="107" t="s">
        <v>62</v>
      </c>
      <c r="H33" s="107"/>
      <c r="I33" s="107"/>
      <c r="J33" s="76" t="s">
        <v>207</v>
      </c>
      <c r="K33" s="97" t="s">
        <v>188</v>
      </c>
      <c r="L33" s="13"/>
      <c r="M33" s="13"/>
      <c r="N33" s="13"/>
      <c r="O33" s="73"/>
    </row>
    <row r="34" spans="1:15" ht="15" customHeight="1">
      <c r="A34" s="67"/>
      <c r="B34" s="106"/>
      <c r="C34" s="106"/>
      <c r="D34" s="106"/>
      <c r="E34" s="106"/>
      <c r="F34" s="106"/>
      <c r="G34" s="108"/>
      <c r="H34" s="108"/>
      <c r="I34" s="108"/>
      <c r="J34" s="74"/>
      <c r="K34" s="98">
        <f>IF(J34&gt;0,E23/J34,"")</f>
      </c>
      <c r="L34" s="13"/>
      <c r="M34" s="13"/>
      <c r="N34" s="13"/>
      <c r="O34" s="73"/>
    </row>
    <row r="35" spans="1:15" ht="15" customHeight="1">
      <c r="A35" s="67"/>
      <c r="B35" s="106"/>
      <c r="C35" s="106"/>
      <c r="D35" s="106"/>
      <c r="E35" s="106"/>
      <c r="F35" s="106"/>
      <c r="G35" s="108"/>
      <c r="H35" s="108"/>
      <c r="I35" s="108"/>
      <c r="J35" s="74"/>
      <c r="K35" s="98">
        <f>IF(J35&gt;0,E23/J35,"")</f>
      </c>
      <c r="L35" s="13"/>
      <c r="M35" s="13"/>
      <c r="N35" s="13"/>
      <c r="O35" s="73"/>
    </row>
    <row r="36" spans="1:15" ht="15" customHeight="1">
      <c r="A36" s="67"/>
      <c r="B36" s="106"/>
      <c r="C36" s="106"/>
      <c r="D36" s="106"/>
      <c r="E36" s="106"/>
      <c r="F36" s="106"/>
      <c r="G36" s="108"/>
      <c r="H36" s="108"/>
      <c r="I36" s="108"/>
      <c r="J36" s="74"/>
      <c r="K36" s="98">
        <f>IF(J36&gt;0,E23/J36,"")</f>
      </c>
      <c r="L36" s="13"/>
      <c r="M36" s="13"/>
      <c r="N36" s="13"/>
      <c r="O36" s="73"/>
    </row>
    <row r="37" spans="1:15" ht="7.5" customHeight="1">
      <c r="A37" s="13"/>
      <c r="B37" s="72"/>
      <c r="C37" s="72"/>
      <c r="D37" s="72"/>
      <c r="E37" s="72"/>
      <c r="F37" s="72"/>
      <c r="G37" s="99"/>
      <c r="H37" s="99"/>
      <c r="I37" s="99"/>
      <c r="J37" s="99"/>
      <c r="K37" s="99"/>
      <c r="L37" s="72"/>
      <c r="M37" s="72"/>
      <c r="N37" s="72"/>
      <c r="O37" s="13"/>
    </row>
  </sheetData>
  <mergeCells count="76">
    <mergeCell ref="B2:N3"/>
    <mergeCell ref="C4:H4"/>
    <mergeCell ref="J4:N4"/>
    <mergeCell ref="B6:C6"/>
    <mergeCell ref="D6:E6"/>
    <mergeCell ref="G6:N6"/>
    <mergeCell ref="B7:C7"/>
    <mergeCell ref="D7:E7"/>
    <mergeCell ref="G7:N7"/>
    <mergeCell ref="B8:C8"/>
    <mergeCell ref="D8:E8"/>
    <mergeCell ref="G8:N8"/>
    <mergeCell ref="B9:C9"/>
    <mergeCell ref="D9:E9"/>
    <mergeCell ref="G9:N9"/>
    <mergeCell ref="B10:C10"/>
    <mergeCell ref="D10:E10"/>
    <mergeCell ref="G10:N10"/>
    <mergeCell ref="B11:C11"/>
    <mergeCell ref="D11:E11"/>
    <mergeCell ref="G11:N11"/>
    <mergeCell ref="B12:C12"/>
    <mergeCell ref="D12:E12"/>
    <mergeCell ref="G12:N12"/>
    <mergeCell ref="B13:F13"/>
    <mergeCell ref="G13:K13"/>
    <mergeCell ref="L13:N13"/>
    <mergeCell ref="G14:I14"/>
    <mergeCell ref="G15:I15"/>
    <mergeCell ref="G16:I16"/>
    <mergeCell ref="G17:I17"/>
    <mergeCell ref="G18:I18"/>
    <mergeCell ref="G19:I19"/>
    <mergeCell ref="G20:I20"/>
    <mergeCell ref="B21:D21"/>
    <mergeCell ref="E21:F21"/>
    <mergeCell ref="G21:I21"/>
    <mergeCell ref="L21:N21"/>
    <mergeCell ref="B22:D22"/>
    <mergeCell ref="E22:F22"/>
    <mergeCell ref="G22:I22"/>
    <mergeCell ref="B23:D24"/>
    <mergeCell ref="E23:F24"/>
    <mergeCell ref="G23:I24"/>
    <mergeCell ref="J23:K24"/>
    <mergeCell ref="B25:F25"/>
    <mergeCell ref="G25:K25"/>
    <mergeCell ref="C26:D26"/>
    <mergeCell ref="E26:F26"/>
    <mergeCell ref="H26:I26"/>
    <mergeCell ref="J26:K26"/>
    <mergeCell ref="C27:D27"/>
    <mergeCell ref="E27:F27"/>
    <mergeCell ref="H27:I27"/>
    <mergeCell ref="J27:K27"/>
    <mergeCell ref="C28:D28"/>
    <mergeCell ref="E28:F28"/>
    <mergeCell ref="H28:I28"/>
    <mergeCell ref="J28:K28"/>
    <mergeCell ref="L29:N29"/>
    <mergeCell ref="B30:B31"/>
    <mergeCell ref="C30:D31"/>
    <mergeCell ref="E30:F31"/>
    <mergeCell ref="G30:I31"/>
    <mergeCell ref="J30:K31"/>
    <mergeCell ref="C29:D29"/>
    <mergeCell ref="E29:F29"/>
    <mergeCell ref="H29:I29"/>
    <mergeCell ref="J29:K29"/>
    <mergeCell ref="B32:F32"/>
    <mergeCell ref="G32:K32"/>
    <mergeCell ref="B33:F36"/>
    <mergeCell ref="G33:I33"/>
    <mergeCell ref="G34:I34"/>
    <mergeCell ref="G35:I35"/>
    <mergeCell ref="G36:I36"/>
  </mergeCells>
  <conditionalFormatting sqref="C27:F29">
    <cfRule type="cellIs" priority="1" dxfId="0" operator="equal" stopIfTrue="1">
      <formula>0</formula>
    </cfRule>
  </conditionalFormatting>
  <printOptions/>
  <pageMargins left="0.7875" right="0.7875" top="0.7875" bottom="0.7875" header="0" footer="0"/>
  <pageSetup firstPageNumber="1" useFirstPageNumber="1" fitToHeight="0" horizontalDpi="300" verticalDpi="300" orientation="landscape" paperSize="9" scale="75"/>
  <headerFooter alignWithMargins="0">
    <oddFooter>&amp;L&amp;"Times New Roman,obyčejné"&amp;12ST Systém 2005 - www.softtrio.cz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Oldřich Krejčí</dc:creator>
  <cp:keywords/>
  <dc:description/>
  <cp:lastModifiedBy>Bednařík Zdeněk</cp:lastModifiedBy>
  <cp:lastPrinted>2005-02-24T07:33:05Z</cp:lastPrinted>
  <dcterms:created xsi:type="dcterms:W3CDTF">2005-02-12T09:43:29Z</dcterms:created>
  <dcterms:modified xsi:type="dcterms:W3CDTF">2013-06-24T06:20:08Z</dcterms:modified>
  <cp:category/>
  <cp:version/>
  <cp:contentType/>
  <cp:contentStatus/>
  <cp:revision>1</cp:revision>
</cp:coreProperties>
</file>