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KrycíList" sheetId="1" r:id="rId1"/>
    <sheet name="Rozpočet" sheetId="2" r:id="rId2"/>
  </sheets>
  <definedNames>
    <definedName name="__MAIN__">'Rozpočet'!$A$2:$AB$100</definedName>
    <definedName name="__MAIN1__">'KrycíList'!$A$1:$O$50</definedName>
    <definedName name="__MvymF__">'Rozpočet'!#REF!</definedName>
    <definedName name="__OobjF__">'Rozpočet'!$A$8:$AB$100</definedName>
    <definedName name="__OoddF__">'Rozpočet'!$A$10:$AB$49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<sst xmlns="http://schemas.openxmlformats.org/spreadsheetml/2006/main" count="641" uniqueCount="345">
  <si>
    <t>%</t>
  </si>
  <si>
    <t>.</t>
  </si>
  <si>
    <t>B</t>
  </si>
  <si>
    <t>O</t>
  </si>
  <si>
    <t>P</t>
  </si>
  <si>
    <t>S</t>
  </si>
  <si>
    <t>V</t>
  </si>
  <si>
    <t>h</t>
  </si>
  <si>
    <t>m</t>
  </si>
  <si>
    <t>t</t>
  </si>
  <si>
    <t>Ř</t>
  </si>
  <si>
    <t>Mj</t>
  </si>
  <si>
    <t>kg</t>
  </si>
  <si>
    <t>m2</t>
  </si>
  <si>
    <t>001</t>
  </si>
  <si>
    <t>002</t>
  </si>
  <si>
    <t>061</t>
  </si>
  <si>
    <t>094</t>
  </si>
  <si>
    <t>095</t>
  </si>
  <si>
    <t>097</t>
  </si>
  <si>
    <t>099</t>
  </si>
  <si>
    <t>0D1</t>
  </si>
  <si>
    <t>0D2</t>
  </si>
  <si>
    <t>725</t>
  </si>
  <si>
    <t>776</t>
  </si>
  <si>
    <t>781</t>
  </si>
  <si>
    <t>784</t>
  </si>
  <si>
    <t>999</t>
  </si>
  <si>
    <t>Dph</t>
  </si>
  <si>
    <t>HSV</t>
  </si>
  <si>
    <t>HZS</t>
  </si>
  <si>
    <t>Kus</t>
  </si>
  <si>
    <t>MON</t>
  </si>
  <si>
    <t>OST</t>
  </si>
  <si>
    <t>PSV</t>
  </si>
  <si>
    <t>VRN</t>
  </si>
  <si>
    <t>kus</t>
  </si>
  <si>
    <t>.Hdr</t>
  </si>
  <si>
    <t>Dne:</t>
  </si>
  <si>
    <t>Druh</t>
  </si>
  <si>
    <t>Prir</t>
  </si>
  <si>
    <t>% Dph</t>
  </si>
  <si>
    <t>Malby</t>
  </si>
  <si>
    <t>Název</t>
  </si>
  <si>
    <t>Oddíl</t>
  </si>
  <si>
    <t>Sazba</t>
  </si>
  <si>
    <t>Daň</t>
  </si>
  <si>
    <t>Celkem</t>
  </si>
  <si>
    <t>Objekt</t>
  </si>
  <si>
    <t>Základ</t>
  </si>
  <si>
    <t>soubor</t>
  </si>
  <si>
    <t>7250001</t>
  </si>
  <si>
    <t>7250002</t>
  </si>
  <si>
    <t>7250007</t>
  </si>
  <si>
    <t>7250010</t>
  </si>
  <si>
    <t>7250013</t>
  </si>
  <si>
    <t>Datum :</t>
  </si>
  <si>
    <t>Dodávka</t>
  </si>
  <si>
    <t>KON1699</t>
  </si>
  <si>
    <t>Nhod/Mj</t>
  </si>
  <si>
    <t>28323203</t>
  </si>
  <si>
    <t>59760110</t>
  </si>
  <si>
    <t>72200002</t>
  </si>
  <si>
    <t>72500071</t>
  </si>
  <si>
    <t>Název MJ</t>
  </si>
  <si>
    <t>Razítko:</t>
  </si>
  <si>
    <t>Sazba[%]</t>
  </si>
  <si>
    <t>Soubor :</t>
  </si>
  <si>
    <t>WC kombi</t>
  </si>
  <si>
    <t>Základna</t>
  </si>
  <si>
    <t>581248420</t>
  </si>
  <si>
    <t>581248440</t>
  </si>
  <si>
    <t>597013010</t>
  </si>
  <si>
    <t>611325422</t>
  </si>
  <si>
    <t>642711010</t>
  </si>
  <si>
    <t>721140802</t>
  </si>
  <si>
    <t>721140915</t>
  </si>
  <si>
    <t>721152218</t>
  </si>
  <si>
    <t>721170909</t>
  </si>
  <si>
    <t>721170963</t>
  </si>
  <si>
    <t>721170965</t>
  </si>
  <si>
    <t>721171109</t>
  </si>
  <si>
    <t>721171803</t>
  </si>
  <si>
    <t>721172119</t>
  </si>
  <si>
    <t>721173205</t>
  </si>
  <si>
    <t>721176105</t>
  </si>
  <si>
    <t>721290111</t>
  </si>
  <si>
    <t>721290822</t>
  </si>
  <si>
    <t>722000001</t>
  </si>
  <si>
    <t>722111221</t>
  </si>
  <si>
    <t>722130821</t>
  </si>
  <si>
    <t>722131932</t>
  </si>
  <si>
    <t>722131934</t>
  </si>
  <si>
    <t>722176012</t>
  </si>
  <si>
    <t>722176013</t>
  </si>
  <si>
    <t>722176014</t>
  </si>
  <si>
    <t>722182112</t>
  </si>
  <si>
    <t>722182113</t>
  </si>
  <si>
    <t>722182114</t>
  </si>
  <si>
    <t>722190401</t>
  </si>
  <si>
    <t>722190901</t>
  </si>
  <si>
    <t>722220152</t>
  </si>
  <si>
    <t>722220861</t>
  </si>
  <si>
    <t>722220862</t>
  </si>
  <si>
    <t>722220942</t>
  </si>
  <si>
    <t>722224111</t>
  </si>
  <si>
    <t>722232043</t>
  </si>
  <si>
    <t>722232045</t>
  </si>
  <si>
    <t>722232046</t>
  </si>
  <si>
    <t>722239101</t>
  </si>
  <si>
    <t>722239102</t>
  </si>
  <si>
    <t>722239104</t>
  </si>
  <si>
    <t>722260921</t>
  </si>
  <si>
    <t>722263202</t>
  </si>
  <si>
    <t>722290226</t>
  </si>
  <si>
    <t>722290234</t>
  </si>
  <si>
    <t>722290822</t>
  </si>
  <si>
    <t>725110811</t>
  </si>
  <si>
    <t>725119305</t>
  </si>
  <si>
    <t>725210821</t>
  </si>
  <si>
    <t>725219401</t>
  </si>
  <si>
    <t>725310821</t>
  </si>
  <si>
    <t>725319111</t>
  </si>
  <si>
    <t>725330820</t>
  </si>
  <si>
    <t>725339111</t>
  </si>
  <si>
    <t>725590812</t>
  </si>
  <si>
    <t>725810401</t>
  </si>
  <si>
    <t>725820801</t>
  </si>
  <si>
    <t>725829201</t>
  </si>
  <si>
    <t>725980123</t>
  </si>
  <si>
    <t>733110806</t>
  </si>
  <si>
    <t>734261233</t>
  </si>
  <si>
    <t>734261234</t>
  </si>
  <si>
    <t>734261236</t>
  </si>
  <si>
    <t>763172312</t>
  </si>
  <si>
    <t>767995101</t>
  </si>
  <si>
    <t>781413810</t>
  </si>
  <si>
    <t>781414113</t>
  </si>
  <si>
    <t>781419191</t>
  </si>
  <si>
    <t>781495111</t>
  </si>
  <si>
    <t>781495115</t>
  </si>
  <si>
    <t>784171101</t>
  </si>
  <si>
    <t>952901114</t>
  </si>
  <si>
    <t>971033500</t>
  </si>
  <si>
    <t>974031154</t>
  </si>
  <si>
    <t>998721201</t>
  </si>
  <si>
    <t>998722202</t>
  </si>
  <si>
    <t>998725201</t>
  </si>
  <si>
    <t>Faktura :</t>
  </si>
  <si>
    <t>Hm1[t]/Mj</t>
  </si>
  <si>
    <t>Hm2[t]/Mj</t>
  </si>
  <si>
    <t>Sazba DPH</t>
  </si>
  <si>
    <t>Zakázka :</t>
  </si>
  <si>
    <t>Řádek</t>
  </si>
  <si>
    <t>08/11/2017</t>
  </si>
  <si>
    <t>59760101.A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</si>
  <si>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</si>
  <si>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</si>
  <si>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</si>
  <si>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</si>
  <si>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</si>
  <si>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</si>
  <si>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</si>
  <si>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</si>
  <si>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</si>
  <si>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</si>
  <si>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</si>
  <si>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</si>
  <si>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Odsouhlasil:</t>
  </si>
  <si>
    <t>Pasportizace</t>
  </si>
  <si>
    <t>Projektant :</t>
  </si>
  <si>
    <t>612100010.RAA</t>
  </si>
  <si>
    <t>612401391.R00</t>
  </si>
  <si>
    <t>776590050.RAC</t>
  </si>
  <si>
    <t>781101111.R00</t>
  </si>
  <si>
    <t>781101121.R00</t>
  </si>
  <si>
    <t>784161401.R00</t>
  </si>
  <si>
    <t>784165522.R00</t>
  </si>
  <si>
    <t>784402801.R00</t>
  </si>
  <si>
    <t>941955002.R00</t>
  </si>
  <si>
    <t>974031167.R00</t>
  </si>
  <si>
    <t>974031269.R00</t>
  </si>
  <si>
    <t>979011211.R00</t>
  </si>
  <si>
    <t>979011219.R00</t>
  </si>
  <si>
    <t>979081111.R00</t>
  </si>
  <si>
    <t>979081121.R00</t>
  </si>
  <si>
    <t>979999997.R00</t>
  </si>
  <si>
    <t>998011002.R00</t>
  </si>
  <si>
    <t>998781102.R00</t>
  </si>
  <si>
    <t>Název nákladu</t>
  </si>
  <si>
    <t>kompletace ZT</t>
  </si>
  <si>
    <t>HL 202G DN 100</t>
  </si>
  <si>
    <t>Stavební práce</t>
  </si>
  <si>
    <t>Hmoty1[t] za Mj</t>
  </si>
  <si>
    <t>Hmoty2[t] za Mj</t>
  </si>
  <si>
    <t>Ostatní náklady</t>
  </si>
  <si>
    <t>Přirážky</t>
  </si>
  <si>
    <t>Počet MJ</t>
  </si>
  <si>
    <t>přirážky</t>
  </si>
  <si>
    <t>Krycí list zadání</t>
  </si>
  <si>
    <t>Obklady keramické</t>
  </si>
  <si>
    <t>Podlahy povlakové</t>
  </si>
  <si>
    <t>Dílčí DPH</t>
  </si>
  <si>
    <t>WC kombi invalidní</t>
  </si>
  <si>
    <t>Poplatek za skládku</t>
  </si>
  <si>
    <t>Číslo(SKP)</t>
  </si>
  <si>
    <t>Sazba [Kč]</t>
  </si>
  <si>
    <t>Umístění :</t>
  </si>
  <si>
    <t>nerez dřez</t>
  </si>
  <si>
    <t>Polosloup k umyvadlu</t>
  </si>
  <si>
    <t>Množství Mj</t>
  </si>
  <si>
    <t>Popis řádku</t>
  </si>
  <si>
    <t>DMTZ POTRUBI PVC -D 75</t>
  </si>
  <si>
    <t>Potr pripoj DN 100x2.7</t>
  </si>
  <si>
    <t>Celkové ostatní náklady</t>
  </si>
  <si>
    <t>MTZ VODOMER ZAVIT G 1/2</t>
  </si>
  <si>
    <t>POTRUBI PVC PRIPOJ D 50</t>
  </si>
  <si>
    <t>umyvadlo s otvorem 55cm</t>
  </si>
  <si>
    <t>Cena vč. DPH</t>
  </si>
  <si>
    <t>Dvířka 30/30</t>
  </si>
  <si>
    <t>požární pěna</t>
  </si>
  <si>
    <t>DMTZ POTRUBI LIT -DN 100</t>
  </si>
  <si>
    <t>Ventil rohový T 66 G 1/2</t>
  </si>
  <si>
    <t>Množství [Mj]</t>
  </si>
  <si>
    <t>Montáž výlevky</t>
  </si>
  <si>
    <t>Proplach a dezinfekce -DN 80</t>
  </si>
  <si>
    <t>Tvarovka geb cist kus DN 110</t>
  </si>
  <si>
    <t>drobné nespecifikované práce</t>
  </si>
  <si>
    <t>baterie umyvadlová stojánková</t>
  </si>
  <si>
    <t>Dodatek číslo :</t>
  </si>
  <si>
    <t>Zakázka číslo :</t>
  </si>
  <si>
    <t>baterie dřezová</t>
  </si>
  <si>
    <t>vodovod vnitřní</t>
  </si>
  <si>
    <t>ZKOUSKA TES KANAL VODOU -DN 125</t>
  </si>
  <si>
    <t>Archivní číslo :</t>
  </si>
  <si>
    <t>Prorážení otvorů</t>
  </si>
  <si>
    <t>Rozpočet číslo :</t>
  </si>
  <si>
    <t>sifon vč.montáže</t>
  </si>
  <si>
    <t>Plastové potrubí izolace PE -D 20</t>
  </si>
  <si>
    <t>Plastové potrubí izolace PE -D 25</t>
  </si>
  <si>
    <t>Plastové potrubí izolace PE -D 32</t>
  </si>
  <si>
    <t>Potrubí PVC odpadní propojení D 75</t>
  </si>
  <si>
    <t>Potrubí lit odpad propojení DN 100</t>
  </si>
  <si>
    <t>výlevka keramická MIRA 5104.6 bílá</t>
  </si>
  <si>
    <t>Potrubí PVC odpad vsazení odb D 110</t>
  </si>
  <si>
    <t>Potrubí PVC odpadní propojení D 110</t>
  </si>
  <si>
    <t>Položkový rozpočet</t>
  </si>
  <si>
    <t>kanalizace vnitřní</t>
  </si>
  <si>
    <t>sedátko Idol duroplast kovové klouby</t>
  </si>
  <si>
    <t>Dmtž šroubení G 6/4</t>
  </si>
  <si>
    <t>Vysekání rýh ve zdi cihelné 15 x 30 cm</t>
  </si>
  <si>
    <t>Potrubí závitové propojení potrubí DN 20</t>
  </si>
  <si>
    <t>Potrubí závitové propojení potrubí DN 32</t>
  </si>
  <si>
    <t>Mtž klozet dit komplet</t>
  </si>
  <si>
    <t>Upravy povrchů vnitřní</t>
  </si>
  <si>
    <t>Odvoz suti a vybour. hmot na skládku do 1 km</t>
  </si>
  <si>
    <t>Rozpočtové náklady [Kč]</t>
  </si>
  <si>
    <t>Stavební objekt číslo :</t>
  </si>
  <si>
    <t>Staveništní přesun hmot</t>
  </si>
  <si>
    <t>Lešení a stavební výtahy</t>
  </si>
  <si>
    <t>Přetěsnění šroubení G 3/4</t>
  </si>
  <si>
    <t>drobné nepředvídané práce</t>
  </si>
  <si>
    <t>Malba tekutá HET Klasik, barva, bez penetrace, 2 x</t>
  </si>
  <si>
    <t>Seznam položek pro oddíl :</t>
  </si>
  <si>
    <t>Montáž dřezu ostatních typů</t>
  </si>
  <si>
    <t>Základní rozpočtové náklady</t>
  </si>
  <si>
    <t>Demontáž výlevka diturvitová</t>
  </si>
  <si>
    <t>Přesun vodovod objekt v -12m</t>
  </si>
  <si>
    <t>Demontáž potrubí z PVC do D 50</t>
  </si>
  <si>
    <t>Dokončovací kce na pozem.stav.</t>
  </si>
  <si>
    <t>Dmtž vodovod přesun hmot v -12m</t>
  </si>
  <si>
    <t>Kulový kohout R250D 11/4" páčka</t>
  </si>
  <si>
    <t>Mtž vodov armatur 2závity G 3/4</t>
  </si>
  <si>
    <t>Mtž vodov armatur 2závity G 5/4</t>
  </si>
  <si>
    <t>Kohout plnicí a vypouštěcí DN 15</t>
  </si>
  <si>
    <t>Mtž atypická zámečnická kce -5kg</t>
  </si>
  <si>
    <t>Účelové měrné jednotky (bez DPH)</t>
  </si>
  <si>
    <t>Dmtž kanalizace přesun hmot v-12m</t>
  </si>
  <si>
    <t>Mtž baterií umyv-dřez nástěn chrom</t>
  </si>
  <si>
    <t>Celkové rozpočtové náklady (bezDPH)</t>
  </si>
  <si>
    <t>Demontáž baterie nástěnné do G 3 / 4</t>
  </si>
  <si>
    <t>Penetrace podkladu vnitřních obkladů</t>
  </si>
  <si>
    <t>Provedení podkladu vnitřních obkladů</t>
  </si>
  <si>
    <t>Zdravotechnika - zařizovací předměty</t>
  </si>
  <si>
    <t>Demontáž klozetů splachovací s nádrží</t>
  </si>
  <si>
    <t>Spárování vnitřních obkladů silikonem</t>
  </si>
  <si>
    <t>Vyvedení a upevnění výpustku do DN 25</t>
  </si>
  <si>
    <t>Příplatek k odvozu za každý další 1 km</t>
  </si>
  <si>
    <t>Montáž revizních dvířek vel. 300x300 mm</t>
  </si>
  <si>
    <t>Rekonstrukce stupaček vody a kanalizace</t>
  </si>
  <si>
    <t>Daň z přidané hodnoty (Rozpočet+Ostatní)</t>
  </si>
  <si>
    <t>Demontáž umyvadel bez výtokových armatur</t>
  </si>
  <si>
    <t>Omítka malých ploch vnitřních stěn do 1 m2</t>
  </si>
  <si>
    <t>Přesun hmot pro budovy zděné výšky do 12 m</t>
  </si>
  <si>
    <t>Pomocné práce - prostupy , montážní otvory</t>
  </si>
  <si>
    <t>Celkové náklady (Rozpočet +Ostatní) vč. DPH</t>
  </si>
  <si>
    <t>Penetrace podkladu nátěrem HET, Klasik, 1 x</t>
  </si>
  <si>
    <t>Lešení lehké pomocné, výška podlahy do 1,9 m</t>
  </si>
  <si>
    <t>Lišta rohová plastová na obklad vnitřní 7 mm</t>
  </si>
  <si>
    <t>Demontáž potrubí ocelového závitového do DN 32</t>
  </si>
  <si>
    <t>Šroubení topenářské přímé G 1/2 PN 16 do 120°C</t>
  </si>
  <si>
    <t>Šroubení topenářské přímé G 3/4 PN 16 do 120°C</t>
  </si>
  <si>
    <t>Šroubení topenářské přímé G 5/4 PN 16 do 120°C</t>
  </si>
  <si>
    <t>Lišta rohová plastová na obklad ukončovací 7 mm</t>
  </si>
  <si>
    <t>Hrubá výplň rýh ve stěnách včetně omítky a malby</t>
  </si>
  <si>
    <t>Kulový kohout R250D 3/4"páčka regulační TOP BALL</t>
  </si>
  <si>
    <t>Montáž armatur vodovodních se dvěma závity G 1/2</t>
  </si>
  <si>
    <t>Přesun hmot pro obklady keramické, výšky do 12 m</t>
  </si>
  <si>
    <t>Nástěnka závitová plastová PPR PN 20 DN 20 x G 1/2</t>
  </si>
  <si>
    <t>Odstranění malby oškrábáním v místnosti H do 3,8 m</t>
  </si>
  <si>
    <t>Přípl.k svislé dopr.suti za každé další NP nošením</t>
  </si>
  <si>
    <t>Příplatek za dalších 10 cm šířky rýhy hl. do 15 cm</t>
  </si>
  <si>
    <t>Svislá doprava suti a vybour. hmot za 2.NP nošením</t>
  </si>
  <si>
    <t>Zakrytí vnitřních podlah včetně pozdějšího odkrytí</t>
  </si>
  <si>
    <t>Demontáž obkladů z obkladaček pórovinových lepených</t>
  </si>
  <si>
    <t>Demontáž armatur závitových se dvěma závity G do 3/4</t>
  </si>
  <si>
    <t>Demontáž armatur závitových se dvěma závity G do 5/4</t>
  </si>
  <si>
    <t>Kohout kulový přímý G 1/2 PN 42 do 185°C vnitřní závit</t>
  </si>
  <si>
    <t>Potrubí kanalizační z PVC hrdlové odpadní D 110x2,2 mm</t>
  </si>
  <si>
    <t>Rozvody z plastů polyfuze -D 32mm PN20 s vložkou FASER</t>
  </si>
  <si>
    <t>Přesun hmot pro vnitřní kanalizace v objektech v do 6 m</t>
  </si>
  <si>
    <t>Rozvody z plastů polyfuze -D 20mm PN 20 s vložkou FASER</t>
  </si>
  <si>
    <t>Rozvody z plastů polyfuze -D 25mm PN 20 s vložkou FASER</t>
  </si>
  <si>
    <t>Uzavření nebo otevření vodovodního potrubí při opravách</t>
  </si>
  <si>
    <t>Vysekání rýh ve zdivu cihelném hl do 100 mm š do 150 mm</t>
  </si>
  <si>
    <t>Přesun hmot pro zařizovací předměty v objektech v do 6 m</t>
  </si>
  <si>
    <t>Zkouška těsnosti vodovodního potrubí závitového do DN 50</t>
  </si>
  <si>
    <t>Zaplombování vodoměru včetně pouzdra plombovacího a plomby</t>
  </si>
  <si>
    <t>fólie pro malířské potřeby zakrývací, PG 4020-20, 7µ,  4 x 5 m</t>
  </si>
  <si>
    <t>fólie pro malířské potřeby zakrývací, PG 4021-20, 25µ,  4 x 5 m</t>
  </si>
  <si>
    <t>obkládačky pórovinové - cena bude upřesněna dle výběru investora</t>
  </si>
  <si>
    <t>Demontáž dřez jednoduchý na ocelové konzole bez výtokových armatur</t>
  </si>
  <si>
    <t>Příplatek k montáži obkladů vnitřních pórovinových za nerovný povrch</t>
  </si>
  <si>
    <t>Příplatek k montáži obkladů vnitřních pórovinových za plochu do 10 m2</t>
  </si>
  <si>
    <t>Vyčištění budov bytové a občanské výstavby při výšce podlaží přes 4 m</t>
  </si>
  <si>
    <t>Vodoměr bytový teplá , studená voda QN=2,5m3 délka 110mm,90st.C , 1/2"</t>
  </si>
  <si>
    <t>Vybourání otvorů ve zdivu cihelném plochy do 0,25 m2 tloušťky do 75 cm</t>
  </si>
  <si>
    <t>Montáž umyvadla se zápachovou uzávěrkou upevněný šrouby do zdiva ostatní typ</t>
  </si>
  <si>
    <t>Výměna povlakové podlahy z plochy, PVC nová podlahovina Standard tloušťka 2,0 mm</t>
  </si>
  <si>
    <t>Oprava vnitřní vápenocementové štukové omítky stropů v rozsahu plochy přes 10% do 30%</t>
  </si>
  <si>
    <t>Přemístění vnitrostaveništní demontovaných pro zařizovací předměty v objektech výšky do 12 m</t>
  </si>
  <si>
    <t>Montáž obkladaček vnitřních pórovinových pravoúhlých do 35 ks/m2 lepených flexibilním lepidlem</t>
  </si>
  <si>
    <t>Fólie PE čirá tl. 0,10  mm  š. 2000 mm  dl. 25 m Krytí konstrukcí koberec,  PE fólie, geotextilie</t>
  </si>
  <si>
    <t>c:\RozpNz\LocalData\Data;KON1699;Polikliknika Krnov pavilon "C" rekonstrukce stupaček vody a kanalizace</t>
  </si>
  <si>
    <t>Rekonstrukce rozvodů vody a kanalizace - Poliklinika Krnov - pavilon 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</si>
</sst>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63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29" fillId="33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horizontal="right" vertical="top"/>
    </xf>
    <xf numFmtId="0" fontId="29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 wrapText="1"/>
    </xf>
    <xf numFmtId="164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vertical="top"/>
    </xf>
    <xf numFmtId="169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69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1" fontId="9" fillId="33" borderId="15" xfId="0" applyNumberFormat="1" applyFont="1" applyFill="1" applyBorder="1" applyAlignment="1">
      <alignment vertical="top"/>
    </xf>
    <xf numFmtId="171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1" fontId="9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14" fillId="34" borderId="13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167" fontId="9" fillId="33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/>
    </xf>
    <xf numFmtId="167" fontId="13" fillId="33" borderId="25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G9" sqref="G9:N9"/>
    </sheetView>
  </sheetViews>
  <sheetFormatPr defaultColWidth="11.574218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574218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68" t="s">
        <v>199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7"/>
    </row>
    <row r="3" spans="1:15" ht="27" customHeight="1">
      <c r="A3" s="6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7"/>
    </row>
    <row r="4" spans="1:15" ht="24" customHeight="1">
      <c r="A4" s="6"/>
      <c r="B4" s="8" t="s">
        <v>152</v>
      </c>
      <c r="C4" s="169" t="s">
        <v>344</v>
      </c>
      <c r="D4" s="169"/>
      <c r="E4" s="169"/>
      <c r="F4" s="169"/>
      <c r="G4" s="169"/>
      <c r="H4" s="169"/>
      <c r="I4" s="9" t="s">
        <v>165</v>
      </c>
      <c r="J4" s="170"/>
      <c r="K4" s="170"/>
      <c r="L4" s="170"/>
      <c r="M4" s="170"/>
      <c r="N4" s="170"/>
      <c r="O4" s="10"/>
    </row>
    <row r="5" spans="1:15" ht="23.25" customHeight="1">
      <c r="A5" s="6"/>
      <c r="B5" s="11" t="s">
        <v>148</v>
      </c>
      <c r="C5" s="12"/>
      <c r="D5" s="171"/>
      <c r="E5" s="171"/>
      <c r="F5" s="13"/>
      <c r="G5" s="172"/>
      <c r="H5" s="172"/>
      <c r="I5" s="172"/>
      <c r="J5" s="172"/>
      <c r="K5" s="172"/>
      <c r="L5" s="172"/>
      <c r="M5" s="172"/>
      <c r="N5" s="172"/>
      <c r="O5" s="14"/>
    </row>
    <row r="6" spans="1:15" ht="15" customHeight="1">
      <c r="A6" s="6"/>
      <c r="B6" s="164" t="s">
        <v>230</v>
      </c>
      <c r="C6" s="164"/>
      <c r="D6" s="166" t="s">
        <v>58</v>
      </c>
      <c r="E6" s="166"/>
      <c r="F6" s="15" t="s">
        <v>207</v>
      </c>
      <c r="G6" s="164"/>
      <c r="H6" s="164"/>
      <c r="I6" s="164"/>
      <c r="J6" s="164"/>
      <c r="K6" s="164"/>
      <c r="L6" s="164"/>
      <c r="M6" s="164"/>
      <c r="N6" s="164"/>
      <c r="O6" s="14"/>
    </row>
    <row r="7" spans="1:15" ht="15" customHeight="1">
      <c r="A7" s="6"/>
      <c r="B7" s="164" t="s">
        <v>257</v>
      </c>
      <c r="C7" s="164"/>
      <c r="D7" s="166"/>
      <c r="E7" s="166"/>
      <c r="F7" s="15" t="s">
        <v>156</v>
      </c>
      <c r="G7" s="164"/>
      <c r="H7" s="164"/>
      <c r="I7" s="164"/>
      <c r="J7" s="164"/>
      <c r="K7" s="164"/>
      <c r="L7" s="164"/>
      <c r="M7" s="164"/>
      <c r="N7" s="164"/>
      <c r="O7" s="14"/>
    </row>
    <row r="8" spans="1:15" ht="15" customHeight="1">
      <c r="A8" s="6"/>
      <c r="B8" s="164" t="s">
        <v>236</v>
      </c>
      <c r="C8" s="164"/>
      <c r="D8" s="166" t="s">
        <v>343</v>
      </c>
      <c r="E8" s="166"/>
      <c r="F8" s="15" t="s">
        <v>158</v>
      </c>
      <c r="G8" s="167"/>
      <c r="H8" s="167"/>
      <c r="I8" s="167"/>
      <c r="J8" s="167"/>
      <c r="K8" s="167"/>
      <c r="L8" s="167"/>
      <c r="M8" s="167"/>
      <c r="N8" s="167"/>
      <c r="O8" s="14"/>
    </row>
    <row r="9" spans="1:15" ht="15" customHeight="1">
      <c r="A9" s="6"/>
      <c r="B9" s="164" t="s">
        <v>229</v>
      </c>
      <c r="C9" s="164"/>
      <c r="D9" s="166"/>
      <c r="E9" s="166"/>
      <c r="F9" s="15" t="s">
        <v>170</v>
      </c>
      <c r="G9" s="167"/>
      <c r="H9" s="167"/>
      <c r="I9" s="167"/>
      <c r="J9" s="167"/>
      <c r="K9" s="167"/>
      <c r="L9" s="167"/>
      <c r="M9" s="167"/>
      <c r="N9" s="167"/>
      <c r="O9" s="14"/>
    </row>
    <row r="10" spans="1:15" ht="15" customHeight="1">
      <c r="A10" s="6"/>
      <c r="B10" s="164" t="s">
        <v>234</v>
      </c>
      <c r="C10" s="164"/>
      <c r="D10" s="164"/>
      <c r="E10" s="164"/>
      <c r="F10" s="15" t="s">
        <v>164</v>
      </c>
      <c r="G10" s="167"/>
      <c r="H10" s="167"/>
      <c r="I10" s="167"/>
      <c r="J10" s="167"/>
      <c r="K10" s="167"/>
      <c r="L10" s="167"/>
      <c r="M10" s="167"/>
      <c r="N10" s="167"/>
      <c r="O10" s="14"/>
    </row>
    <row r="11" spans="1:15" ht="15" customHeight="1">
      <c r="A11" s="6"/>
      <c r="B11" s="164" t="s">
        <v>56</v>
      </c>
      <c r="C11" s="164"/>
      <c r="D11" s="137" t="s">
        <v>154</v>
      </c>
      <c r="E11" s="137"/>
      <c r="F11" s="15"/>
      <c r="G11" s="164"/>
      <c r="H11" s="164"/>
      <c r="I11" s="164"/>
      <c r="J11" s="164"/>
      <c r="K11" s="164"/>
      <c r="L11" s="164"/>
      <c r="M11" s="164"/>
      <c r="N11" s="164"/>
      <c r="O11" s="14"/>
    </row>
    <row r="12" spans="1:15" ht="15" customHeight="1">
      <c r="A12" s="6"/>
      <c r="B12" s="165"/>
      <c r="C12" s="165"/>
      <c r="D12" s="165"/>
      <c r="E12" s="165"/>
      <c r="F12" s="15" t="s">
        <v>67</v>
      </c>
      <c r="G12" s="164" t="s">
        <v>343</v>
      </c>
      <c r="H12" s="164"/>
      <c r="I12" s="164"/>
      <c r="J12" s="164"/>
      <c r="K12" s="164"/>
      <c r="L12" s="164"/>
      <c r="M12" s="164"/>
      <c r="N12" s="164"/>
      <c r="O12" s="14"/>
    </row>
    <row r="13" spans="1:15" ht="15" customHeight="1">
      <c r="A13" s="6"/>
      <c r="B13" s="162" t="s">
        <v>256</v>
      </c>
      <c r="C13" s="162"/>
      <c r="D13" s="162"/>
      <c r="E13" s="162"/>
      <c r="F13" s="162"/>
      <c r="G13" s="163" t="s">
        <v>195</v>
      </c>
      <c r="H13" s="163"/>
      <c r="I13" s="163"/>
      <c r="J13" s="163"/>
      <c r="K13" s="163"/>
      <c r="L13" s="141" t="s">
        <v>163</v>
      </c>
      <c r="M13" s="141"/>
      <c r="N13" s="141"/>
      <c r="O13" s="14"/>
    </row>
    <row r="14" spans="1:15" ht="15" customHeight="1">
      <c r="A14" s="6"/>
      <c r="B14" s="16" t="s">
        <v>159</v>
      </c>
      <c r="C14" s="17" t="s">
        <v>57</v>
      </c>
      <c r="D14" s="17" t="s">
        <v>167</v>
      </c>
      <c r="E14" s="18" t="s">
        <v>30</v>
      </c>
      <c r="F14" s="19" t="s">
        <v>196</v>
      </c>
      <c r="G14" s="151" t="s">
        <v>189</v>
      </c>
      <c r="H14" s="151"/>
      <c r="I14" s="151"/>
      <c r="J14" s="21" t="s">
        <v>166</v>
      </c>
      <c r="K14" s="22" t="s">
        <v>151</v>
      </c>
      <c r="L14" s="14"/>
      <c r="M14" s="3"/>
      <c r="N14" s="3"/>
      <c r="O14" s="14"/>
    </row>
    <row r="15" spans="1:15" ht="15" customHeight="1">
      <c r="A15" s="6"/>
      <c r="B15" s="23" t="s">
        <v>29</v>
      </c>
      <c r="C15" s="24">
        <f>SUMIF(Rozpočet!F9:F159,B15,Rozpočet!L9:L159)</f>
        <v>0</v>
      </c>
      <c r="D15" s="24">
        <f>SUMIF(Rozpočet!F9:F159,B15,Rozpočet!M9:M159)</f>
        <v>0</v>
      </c>
      <c r="E15" s="25">
        <f>SUMIF(Rozpočet!F9:F159,B15,Rozpočet!N9:N159)</f>
        <v>0</v>
      </c>
      <c r="F15" s="26">
        <f>SUMIF(Rozpočet!F9:F159,B15,Rozpočet!O9:O159)</f>
        <v>0</v>
      </c>
      <c r="G15" s="155"/>
      <c r="H15" s="155"/>
      <c r="I15" s="155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34</v>
      </c>
      <c r="C16" s="24">
        <f>SUMIF(Rozpočet!F9:F159,B16,Rozpočet!L9:L159)</f>
        <v>0</v>
      </c>
      <c r="D16" s="24">
        <f>SUMIF(Rozpočet!F9:F159,B16,Rozpočet!M9:M159)</f>
        <v>0</v>
      </c>
      <c r="E16" s="25">
        <f>SUMIF(Rozpočet!F9:F159,B16,Rozpočet!N9:N159)</f>
        <v>0</v>
      </c>
      <c r="F16" s="26">
        <f>SUMIF(Rozpočet!F9:F159,B16,Rozpočet!O9:O159)</f>
        <v>0</v>
      </c>
      <c r="G16" s="155"/>
      <c r="H16" s="155"/>
      <c r="I16" s="155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32</v>
      </c>
      <c r="C17" s="24">
        <f>SUMIF(Rozpočet!F9:F159,B17,Rozpočet!L9:L159)</f>
        <v>0</v>
      </c>
      <c r="D17" s="24">
        <f>SUMIF(Rozpočet!F9:F159,B17,Rozpočet!M9:M159)</f>
        <v>0</v>
      </c>
      <c r="E17" s="25">
        <f>SUMIF(Rozpočet!F9:F159,B17,Rozpočet!N9:N159)</f>
        <v>0</v>
      </c>
      <c r="F17" s="26">
        <f>SUMIF(Rozpočet!F9:F159,B17,Rozpočet!O9:O159)</f>
        <v>0</v>
      </c>
      <c r="G17" s="155"/>
      <c r="H17" s="155"/>
      <c r="I17" s="155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35</v>
      </c>
      <c r="C18" s="24">
        <f>SUMIF(Rozpočet!F9:F159,B18,Rozpočet!L9:L159)</f>
        <v>0</v>
      </c>
      <c r="D18" s="24">
        <f>SUMIF(Rozpočet!F9:F159,B18,Rozpočet!M9:M159)</f>
        <v>0</v>
      </c>
      <c r="E18" s="25">
        <f>SUMIF(Rozpočet!F9:F159,B18,Rozpočet!N9:N159)</f>
        <v>0</v>
      </c>
      <c r="F18" s="26">
        <f>SUMIF(Rozpočet!F9:F159,B18,Rozpočet!O9:O159)</f>
        <v>0</v>
      </c>
      <c r="G18" s="155"/>
      <c r="H18" s="155"/>
      <c r="I18" s="155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33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5"/>
      <c r="H19" s="155"/>
      <c r="I19" s="155"/>
      <c r="J19" s="27"/>
      <c r="K19" s="28"/>
      <c r="L19" s="29" t="s">
        <v>38</v>
      </c>
      <c r="M19" s="3"/>
      <c r="N19" s="3"/>
      <c r="O19" s="14"/>
    </row>
    <row r="20" spans="1:15" ht="15" customHeight="1">
      <c r="A20" s="6"/>
      <c r="B20" s="30" t="s">
        <v>47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5"/>
      <c r="H20" s="155"/>
      <c r="I20" s="155"/>
      <c r="J20" s="27"/>
      <c r="K20" s="28"/>
      <c r="L20" s="14"/>
      <c r="M20" s="34"/>
      <c r="N20" s="34"/>
      <c r="O20" s="14"/>
    </row>
    <row r="21" spans="1:15" ht="15" customHeight="1">
      <c r="A21" s="6"/>
      <c r="B21" s="160" t="s">
        <v>265</v>
      </c>
      <c r="C21" s="160"/>
      <c r="D21" s="160"/>
      <c r="E21" s="161">
        <f>SUM(C20:E20)</f>
        <v>0</v>
      </c>
      <c r="F21" s="161"/>
      <c r="G21" s="155"/>
      <c r="H21" s="155"/>
      <c r="I21" s="155"/>
      <c r="J21" s="27"/>
      <c r="K21" s="28"/>
      <c r="L21" s="141" t="s">
        <v>168</v>
      </c>
      <c r="M21" s="141"/>
      <c r="N21" s="141"/>
      <c r="O21" s="14"/>
    </row>
    <row r="22" spans="1:15" ht="15" customHeight="1">
      <c r="A22" s="6"/>
      <c r="B22" s="153" t="s">
        <v>196</v>
      </c>
      <c r="C22" s="153"/>
      <c r="D22" s="153"/>
      <c r="E22" s="154">
        <f>F20</f>
        <v>0</v>
      </c>
      <c r="F22" s="154"/>
      <c r="G22" s="155"/>
      <c r="H22" s="155"/>
      <c r="I22" s="155"/>
      <c r="J22" s="27"/>
      <c r="K22" s="28"/>
      <c r="L22" s="35"/>
      <c r="M22" s="3"/>
      <c r="N22" s="3"/>
      <c r="O22" s="14"/>
    </row>
    <row r="23" spans="1:15" ht="15" customHeight="1">
      <c r="A23" s="6"/>
      <c r="B23" s="156" t="s">
        <v>279</v>
      </c>
      <c r="C23" s="156"/>
      <c r="D23" s="156"/>
      <c r="E23" s="157">
        <f>E21+E22</f>
        <v>0</v>
      </c>
      <c r="F23" s="157"/>
      <c r="G23" s="158" t="s">
        <v>214</v>
      </c>
      <c r="H23" s="158"/>
      <c r="I23" s="158"/>
      <c r="J23" s="159">
        <f>SUM(J15:J22)</f>
        <v>0</v>
      </c>
      <c r="K23" s="159"/>
      <c r="L23" s="14"/>
      <c r="M23" s="3"/>
      <c r="N23" s="3"/>
      <c r="O23" s="14"/>
    </row>
    <row r="24" spans="1:15" ht="15" customHeight="1">
      <c r="A24" s="6"/>
      <c r="B24" s="156"/>
      <c r="C24" s="156"/>
      <c r="D24" s="156"/>
      <c r="E24" s="157"/>
      <c r="F24" s="157"/>
      <c r="G24" s="158"/>
      <c r="H24" s="158"/>
      <c r="I24" s="158"/>
      <c r="J24" s="159"/>
      <c r="K24" s="159"/>
      <c r="L24" s="14"/>
      <c r="M24" s="3"/>
      <c r="N24" s="3"/>
      <c r="O24" s="14"/>
    </row>
    <row r="25" spans="1:15" ht="15" customHeight="1">
      <c r="A25" s="6"/>
      <c r="B25" s="141" t="s">
        <v>290</v>
      </c>
      <c r="C25" s="141"/>
      <c r="D25" s="141"/>
      <c r="E25" s="141"/>
      <c r="F25" s="141"/>
      <c r="G25" s="148" t="s">
        <v>202</v>
      </c>
      <c r="H25" s="148"/>
      <c r="I25" s="148"/>
      <c r="J25" s="148"/>
      <c r="K25" s="148"/>
      <c r="L25" s="14"/>
      <c r="M25" s="3"/>
      <c r="N25" s="3"/>
      <c r="O25" s="14"/>
    </row>
    <row r="26" spans="1:15" ht="15" customHeight="1">
      <c r="A26" s="6"/>
      <c r="B26" s="30" t="s">
        <v>66</v>
      </c>
      <c r="C26" s="149" t="s">
        <v>49</v>
      </c>
      <c r="D26" s="149"/>
      <c r="E26" s="150" t="s">
        <v>46</v>
      </c>
      <c r="F26" s="150"/>
      <c r="G26" s="20"/>
      <c r="H26" s="151" t="s">
        <v>69</v>
      </c>
      <c r="I26" s="151"/>
      <c r="J26" s="152" t="s">
        <v>46</v>
      </c>
      <c r="K26" s="152"/>
      <c r="L26" s="14"/>
      <c r="M26" s="3"/>
      <c r="N26" s="3"/>
      <c r="O26" s="14"/>
    </row>
    <row r="27" spans="1:15" ht="15" customHeight="1">
      <c r="A27" s="6"/>
      <c r="B27" s="36">
        <v>21</v>
      </c>
      <c r="C27" s="138">
        <f>SUMIF(Rozpočet!S9:S159,B27,Rozpočet!K9:K159)+H27</f>
        <v>0</v>
      </c>
      <c r="D27" s="138"/>
      <c r="E27" s="139">
        <f>C27/100*B27</f>
        <v>0</v>
      </c>
      <c r="F27" s="139"/>
      <c r="G27" s="37"/>
      <c r="H27" s="147">
        <f>SUMIF(K15:K22,B27,J15:J22)</f>
        <v>0</v>
      </c>
      <c r="I27" s="147"/>
      <c r="J27" s="140">
        <f>H27*B27/100</f>
        <v>0</v>
      </c>
      <c r="K27" s="140"/>
      <c r="L27" s="29" t="s">
        <v>38</v>
      </c>
      <c r="M27" s="3"/>
      <c r="N27" s="3"/>
      <c r="O27" s="14"/>
    </row>
    <row r="28" spans="1:15" ht="15" customHeight="1">
      <c r="A28" s="6"/>
      <c r="B28" s="36">
        <v>15</v>
      </c>
      <c r="C28" s="138">
        <f>SUMIF(Rozpočet!S9:S159,B28,Rozpočet!K9:K159)+H28</f>
        <v>0</v>
      </c>
      <c r="D28" s="138"/>
      <c r="E28" s="139">
        <f>C28/100*B28</f>
        <v>0</v>
      </c>
      <c r="F28" s="139"/>
      <c r="G28" s="37"/>
      <c r="H28" s="140">
        <f>SUMIF(K15:K22,B28,J15:J22)</f>
        <v>0</v>
      </c>
      <c r="I28" s="140"/>
      <c r="J28" s="140">
        <f>H28*B28/100</f>
        <v>0</v>
      </c>
      <c r="K28" s="140"/>
      <c r="L28" s="14"/>
      <c r="M28" s="3"/>
      <c r="N28" s="3"/>
      <c r="O28" s="14"/>
    </row>
    <row r="29" spans="1:15" ht="15" customHeight="1">
      <c r="A29" s="6"/>
      <c r="B29" s="36">
        <v>0</v>
      </c>
      <c r="C29" s="138">
        <f>(E23+J23)-(C27+C28)</f>
        <v>0</v>
      </c>
      <c r="D29" s="138"/>
      <c r="E29" s="139">
        <f>C29/100*B29</f>
        <v>0</v>
      </c>
      <c r="F29" s="139"/>
      <c r="G29" s="37"/>
      <c r="H29" s="140">
        <f>J23-(H27+H28)</f>
        <v>0</v>
      </c>
      <c r="I29" s="140"/>
      <c r="J29" s="140">
        <f>H29*B29/100</f>
        <v>0</v>
      </c>
      <c r="K29" s="140"/>
      <c r="L29" s="141" t="s">
        <v>65</v>
      </c>
      <c r="M29" s="141"/>
      <c r="N29" s="141"/>
      <c r="O29" s="14"/>
    </row>
    <row r="30" spans="1:15" ht="15" customHeight="1">
      <c r="A30" s="6"/>
      <c r="B30" s="142"/>
      <c r="C30" s="143">
        <f>ROUNDUP(C27+C28+C29,1)</f>
        <v>0</v>
      </c>
      <c r="D30" s="143"/>
      <c r="E30" s="144">
        <f>ROUNDUP(E27+E28+E29,1)</f>
        <v>0</v>
      </c>
      <c r="F30" s="144"/>
      <c r="G30" s="145"/>
      <c r="H30" s="145"/>
      <c r="I30" s="145"/>
      <c r="J30" s="146">
        <f>J27+J28+J29</f>
        <v>0</v>
      </c>
      <c r="K30" s="146"/>
      <c r="L30" s="14"/>
      <c r="M30" s="3"/>
      <c r="N30" s="3"/>
      <c r="O30" s="14"/>
    </row>
    <row r="31" spans="1:15" ht="15" customHeight="1">
      <c r="A31" s="6"/>
      <c r="B31" s="142"/>
      <c r="C31" s="143"/>
      <c r="D31" s="143"/>
      <c r="E31" s="144"/>
      <c r="F31" s="144"/>
      <c r="G31" s="145"/>
      <c r="H31" s="145"/>
      <c r="I31" s="145"/>
      <c r="J31" s="146"/>
      <c r="K31" s="146"/>
      <c r="L31" s="14"/>
      <c r="M31" s="3"/>
      <c r="N31" s="3"/>
      <c r="O31" s="14"/>
    </row>
    <row r="32" spans="1:15" ht="15" customHeight="1">
      <c r="A32" s="6"/>
      <c r="B32" s="133" t="s">
        <v>295</v>
      </c>
      <c r="C32" s="133"/>
      <c r="D32" s="133"/>
      <c r="E32" s="133"/>
      <c r="F32" s="133"/>
      <c r="G32" s="134" t="s">
        <v>276</v>
      </c>
      <c r="H32" s="134"/>
      <c r="I32" s="134"/>
      <c r="J32" s="134"/>
      <c r="K32" s="134"/>
      <c r="L32" s="3"/>
      <c r="M32" s="3"/>
      <c r="N32" s="3"/>
      <c r="O32" s="14"/>
    </row>
    <row r="33" spans="1:15" ht="15" customHeight="1">
      <c r="A33" s="6"/>
      <c r="B33" s="135">
        <f>C30+E30</f>
        <v>0</v>
      </c>
      <c r="C33" s="135"/>
      <c r="D33" s="135"/>
      <c r="E33" s="135"/>
      <c r="F33" s="135"/>
      <c r="G33" s="136" t="s">
        <v>64</v>
      </c>
      <c r="H33" s="136"/>
      <c r="I33" s="136"/>
      <c r="J33" s="17" t="s">
        <v>197</v>
      </c>
      <c r="K33" s="38" t="s">
        <v>157</v>
      </c>
      <c r="L33" s="3"/>
      <c r="M33" s="3"/>
      <c r="N33" s="3"/>
      <c r="O33" s="14"/>
    </row>
    <row r="34" spans="1:15" ht="15" customHeight="1">
      <c r="A34" s="6"/>
      <c r="B34" s="135"/>
      <c r="C34" s="135"/>
      <c r="D34" s="135"/>
      <c r="E34" s="135"/>
      <c r="F34" s="135"/>
      <c r="G34" s="137"/>
      <c r="H34" s="137"/>
      <c r="I34" s="137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35"/>
      <c r="C35" s="135"/>
      <c r="D35" s="135"/>
      <c r="E35" s="135"/>
      <c r="F35" s="135"/>
      <c r="G35" s="137"/>
      <c r="H35" s="137"/>
      <c r="I35" s="137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35"/>
      <c r="C36" s="135"/>
      <c r="D36" s="135"/>
      <c r="E36" s="135"/>
      <c r="F36" s="135"/>
      <c r="G36" s="137"/>
      <c r="H36" s="137"/>
      <c r="I36" s="137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</sheetData>
  <sheetProtection/>
  <mergeCells count="78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8"/>
  <sheetViews>
    <sheetView zoomScalePageLayoutView="0" workbookViewId="0" topLeftCell="A1">
      <pane xSplit="6" ySplit="8" topLeftCell="G6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84" sqref="C84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57421875" style="2" customWidth="1"/>
    <col min="11" max="11" width="15.421875" style="2" customWidth="1"/>
    <col min="12" max="15" width="11.57421875" style="43" customWidth="1"/>
    <col min="16" max="16" width="11.140625" style="44" customWidth="1"/>
    <col min="17" max="18" width="0" style="2" hidden="1" customWidth="1"/>
    <col min="19" max="19" width="11.57421875" style="45" customWidth="1"/>
    <col min="20" max="20" width="0" style="45" hidden="1" customWidth="1"/>
    <col min="21" max="21" width="1.7109375" style="2" customWidth="1"/>
    <col min="22" max="242" width="11.57421875" style="2" customWidth="1"/>
  </cols>
  <sheetData>
    <row r="1" spans="1:256" s="50" customFormat="1" ht="12.75" customHeight="1" hidden="1">
      <c r="A1" s="46" t="s">
        <v>37</v>
      </c>
      <c r="B1" s="47" t="s">
        <v>48</v>
      </c>
      <c r="C1" s="47" t="s">
        <v>44</v>
      </c>
      <c r="D1" s="47" t="s">
        <v>39</v>
      </c>
      <c r="E1" s="47" t="s">
        <v>153</v>
      </c>
      <c r="F1" s="47" t="s">
        <v>205</v>
      </c>
      <c r="G1" s="47" t="s">
        <v>43</v>
      </c>
      <c r="H1" s="47" t="s">
        <v>223</v>
      </c>
      <c r="I1" s="47" t="s">
        <v>11</v>
      </c>
      <c r="J1" s="47" t="s">
        <v>206</v>
      </c>
      <c r="K1" s="47" t="s">
        <v>161</v>
      </c>
      <c r="L1" s="48" t="s">
        <v>57</v>
      </c>
      <c r="M1" s="48" t="s">
        <v>167</v>
      </c>
      <c r="N1" s="48" t="s">
        <v>30</v>
      </c>
      <c r="O1" s="48" t="s">
        <v>196</v>
      </c>
      <c r="P1" s="49" t="s">
        <v>193</v>
      </c>
      <c r="Q1" s="47" t="s">
        <v>194</v>
      </c>
      <c r="R1" s="47" t="s">
        <v>162</v>
      </c>
      <c r="S1" s="47" t="s">
        <v>28</v>
      </c>
      <c r="T1" s="47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1"/>
      <c r="B2" s="3"/>
      <c r="C2" s="3"/>
      <c r="D2" s="3"/>
      <c r="E2" s="3"/>
      <c r="F2" s="3"/>
      <c r="G2" s="173" t="s">
        <v>246</v>
      </c>
      <c r="H2" s="173"/>
      <c r="I2" s="173"/>
      <c r="J2" s="173"/>
      <c r="K2" s="173"/>
      <c r="L2" s="52"/>
      <c r="M2" s="52"/>
      <c r="N2" s="52"/>
      <c r="O2" s="52"/>
      <c r="P2" s="52"/>
      <c r="Q2" s="52"/>
      <c r="R2" s="52"/>
      <c r="S2" s="53"/>
      <c r="T2" s="53"/>
      <c r="U2" s="3"/>
    </row>
    <row r="3" spans="1:21" ht="18.75" customHeight="1">
      <c r="A3" s="3"/>
      <c r="B3" s="54" t="s">
        <v>152</v>
      </c>
      <c r="C3" s="55"/>
      <c r="D3" s="174" t="str">
        <f>KrycíList!D6</f>
        <v>KON1699</v>
      </c>
      <c r="E3" s="174"/>
      <c r="F3" s="174"/>
      <c r="G3" s="56" t="str">
        <f>KrycíList!C4</f>
        <v>Rekonstrukce rozvodů vody a kanalizace - Poliklinika Krnov - pavilon C</v>
      </c>
      <c r="H3" s="175">
        <f>KrycíList!J4</f>
        <v>0</v>
      </c>
      <c r="I3" s="175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5"/>
    </row>
    <row r="4" spans="1:21" ht="14.25" customHeight="1">
      <c r="A4" s="3"/>
      <c r="B4" s="3"/>
      <c r="C4" s="3"/>
      <c r="D4" s="176">
        <f>KrycíList!C5</f>
        <v>0</v>
      </c>
      <c r="E4" s="176"/>
      <c r="F4" s="176"/>
      <c r="G4" s="59">
        <f>KrycíList!G5</f>
        <v>0</v>
      </c>
      <c r="H4" s="177">
        <f>KrycíList!D5</f>
        <v>0</v>
      </c>
      <c r="I4" s="177"/>
      <c r="J4" s="55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 t="str">
        <f>KrycíList!G12</f>
        <v>c:\RozpNz\LocalData\Data;KON1699;Polikliknika Krnov pavilon "C" rekonstrukce stupaček vody a kanalizace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1</v>
      </c>
    </row>
    <row r="6" spans="1:256" s="74" customFormat="1" ht="21.75" customHeight="1">
      <c r="A6" s="69"/>
      <c r="B6" s="70" t="s">
        <v>48</v>
      </c>
      <c r="C6" s="70" t="s">
        <v>44</v>
      </c>
      <c r="D6" s="71" t="s">
        <v>39</v>
      </c>
      <c r="E6" s="70" t="s">
        <v>10</v>
      </c>
      <c r="F6" s="70" t="s">
        <v>205</v>
      </c>
      <c r="G6" s="70" t="s">
        <v>211</v>
      </c>
      <c r="H6" s="70" t="s">
        <v>210</v>
      </c>
      <c r="I6" s="70" t="s">
        <v>11</v>
      </c>
      <c r="J6" s="70" t="s">
        <v>45</v>
      </c>
      <c r="K6" s="72" t="s">
        <v>160</v>
      </c>
      <c r="L6" s="73" t="s">
        <v>57</v>
      </c>
      <c r="M6" s="73" t="s">
        <v>167</v>
      </c>
      <c r="N6" s="73" t="s">
        <v>30</v>
      </c>
      <c r="O6" s="73" t="s">
        <v>196</v>
      </c>
      <c r="P6" s="73" t="s">
        <v>149</v>
      </c>
      <c r="Q6" s="73" t="s">
        <v>150</v>
      </c>
      <c r="R6" s="73" t="s">
        <v>59</v>
      </c>
      <c r="S6" s="73" t="s">
        <v>41</v>
      </c>
      <c r="T6" s="73" t="s">
        <v>218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R7">SUMIF($D9:$D160,"B",K9:K160)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3.729208291201445</v>
      </c>
      <c r="Q7" s="80">
        <f t="shared" si="0"/>
        <v>8.287680000000208</v>
      </c>
      <c r="R7" s="80">
        <f t="shared" si="0"/>
        <v>395.86649999997394</v>
      </c>
      <c r="S7" s="81">
        <f>ROUNDUP(SUMIF($D9:$D160,"B",S9:S160),1)</f>
        <v>0</v>
      </c>
      <c r="T7" s="81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2"/>
      <c r="M8" s="52"/>
      <c r="N8" s="52"/>
      <c r="O8" s="52"/>
      <c r="P8" s="52"/>
      <c r="Q8" s="52"/>
      <c r="R8" s="52"/>
      <c r="S8" s="53"/>
      <c r="T8" s="53"/>
      <c r="U8" s="3"/>
    </row>
    <row r="9" spans="1:21" ht="13.5">
      <c r="A9" s="3"/>
      <c r="B9" s="83" t="s">
        <v>14</v>
      </c>
      <c r="C9" s="84"/>
      <c r="D9" s="85" t="s">
        <v>2</v>
      </c>
      <c r="E9" s="84"/>
      <c r="F9" s="86"/>
      <c r="G9" s="87" t="s">
        <v>289</v>
      </c>
      <c r="H9" s="84"/>
      <c r="I9" s="85"/>
      <c r="J9" s="84"/>
      <c r="K9" s="88">
        <f aca="true" t="shared" si="1" ref="K9:S9">SUMIF($D10:$D100,"O",K10:K100)</f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90">
        <f t="shared" si="1"/>
        <v>3.6514699392014593</v>
      </c>
      <c r="Q9" s="90">
        <f t="shared" si="1"/>
        <v>1.0556800000002087</v>
      </c>
      <c r="R9" s="90">
        <f t="shared" si="1"/>
        <v>183.4665000000266</v>
      </c>
      <c r="S9" s="91">
        <f t="shared" si="1"/>
        <v>0</v>
      </c>
      <c r="T9" s="91">
        <f>K9+S9</f>
        <v>0</v>
      </c>
      <c r="U9" s="92"/>
    </row>
    <row r="10" spans="1:21" ht="12.75" outlineLevel="1">
      <c r="A10" s="3"/>
      <c r="B10" s="93"/>
      <c r="C10" s="94" t="s">
        <v>21</v>
      </c>
      <c r="D10" s="95" t="s">
        <v>3</v>
      </c>
      <c r="E10" s="96"/>
      <c r="F10" s="96" t="s">
        <v>33</v>
      </c>
      <c r="G10" s="97" t="s">
        <v>232</v>
      </c>
      <c r="H10" s="96"/>
      <c r="I10" s="95"/>
      <c r="J10" s="96"/>
      <c r="K10" s="98">
        <f>SUBTOTAL(9,K11:K49)</f>
        <v>0</v>
      </c>
      <c r="L10" s="99">
        <f>SUBTOTAL(9,L11:L49)</f>
        <v>0</v>
      </c>
      <c r="M10" s="99">
        <f>SUBTOTAL(9,M11:M49)</f>
        <v>0</v>
      </c>
      <c r="N10" s="99">
        <f>SUBTOTAL(9,N11:N49)</f>
        <v>0</v>
      </c>
      <c r="O10" s="99">
        <f>SUBTOTAL(9,O11:O49)</f>
        <v>0</v>
      </c>
      <c r="P10" s="100">
        <f>SUMPRODUCT(P11:P49,H11:H49)</f>
        <v>0.23023745920001282</v>
      </c>
      <c r="Q10" s="100">
        <f>SUMPRODUCT(Q11:Q49,H11:H49)</f>
        <v>0</v>
      </c>
      <c r="R10" s="100">
        <f>SUMPRODUCT(R11:R49,H11:H49)</f>
        <v>77.36600000002181</v>
      </c>
      <c r="S10" s="101">
        <f>SUMPRODUCT(S11:S49,K11:K49)/100</f>
        <v>0</v>
      </c>
      <c r="T10" s="101">
        <f>K10+S10</f>
        <v>0</v>
      </c>
      <c r="U10" s="92"/>
    </row>
    <row r="11" spans="1:21" ht="12.75" outlineLevel="2">
      <c r="A11" s="3"/>
      <c r="B11" s="109"/>
      <c r="C11" s="110"/>
      <c r="D11" s="111"/>
      <c r="E11" s="112" t="s">
        <v>263</v>
      </c>
      <c r="F11" s="113"/>
      <c r="G11" s="114"/>
      <c r="H11" s="113"/>
      <c r="I11" s="111"/>
      <c r="J11" s="113"/>
      <c r="K11" s="115"/>
      <c r="L11" s="116"/>
      <c r="M11" s="116"/>
      <c r="N11" s="116"/>
      <c r="O11" s="116"/>
      <c r="P11" s="117"/>
      <c r="Q11" s="117"/>
      <c r="R11" s="117"/>
      <c r="S11" s="118"/>
      <c r="T11" s="118"/>
      <c r="U11" s="92"/>
    </row>
    <row r="12" spans="1:21" ht="12.75" outlineLevel="2">
      <c r="A12" s="3"/>
      <c r="B12" s="92"/>
      <c r="C12" s="92"/>
      <c r="D12" s="119" t="s">
        <v>4</v>
      </c>
      <c r="E12" s="120">
        <v>1</v>
      </c>
      <c r="F12" s="121" t="s">
        <v>130</v>
      </c>
      <c r="G12" s="122" t="s">
        <v>299</v>
      </c>
      <c r="H12" s="123">
        <v>276</v>
      </c>
      <c r="I12" s="124" t="s">
        <v>8</v>
      </c>
      <c r="J12" s="125"/>
      <c r="K12" s="126">
        <f aca="true" t="shared" si="2" ref="K12:K49">H12*J12</f>
        <v>0</v>
      </c>
      <c r="L12" s="127">
        <f aca="true" t="shared" si="3" ref="L12:L49">IF(D12="S",K12,"")</f>
      </c>
      <c r="M12" s="128">
        <f aca="true" t="shared" si="4" ref="M12:M49">IF(OR(D12="P",D12="U"),K12,"")</f>
        <v>0</v>
      </c>
      <c r="N12" s="128">
        <f aca="true" t="shared" si="5" ref="N12:N49">IF(D12="H",K12,"")</f>
      </c>
      <c r="O12" s="128">
        <f aca="true" t="shared" si="6" ref="O12:O49">IF(D12="V",K12,"")</f>
      </c>
      <c r="P12" s="129">
        <v>0</v>
      </c>
      <c r="Q12" s="129">
        <v>0</v>
      </c>
      <c r="R12" s="129">
        <v>0</v>
      </c>
      <c r="S12" s="130">
        <v>21</v>
      </c>
      <c r="T12" s="131">
        <f aca="true" t="shared" si="7" ref="T12:T49">K12*(S12+100)/100</f>
        <v>0</v>
      </c>
      <c r="U12" s="132"/>
    </row>
    <row r="13" spans="1:21" ht="12.75" outlineLevel="2">
      <c r="A13" s="3"/>
      <c r="B13" s="92"/>
      <c r="C13" s="92"/>
      <c r="D13" s="119" t="s">
        <v>4</v>
      </c>
      <c r="E13" s="120">
        <v>2</v>
      </c>
      <c r="F13" s="121" t="s">
        <v>93</v>
      </c>
      <c r="G13" s="122" t="s">
        <v>321</v>
      </c>
      <c r="H13" s="123">
        <v>84</v>
      </c>
      <c r="I13" s="124" t="s">
        <v>8</v>
      </c>
      <c r="J13" s="125"/>
      <c r="K13" s="126">
        <f t="shared" si="2"/>
        <v>0</v>
      </c>
      <c r="L13" s="127">
        <f t="shared" si="3"/>
      </c>
      <c r="M13" s="128">
        <f t="shared" si="4"/>
        <v>0</v>
      </c>
      <c r="N13" s="128">
        <f t="shared" si="5"/>
      </c>
      <c r="O13" s="128">
        <f t="shared" si="6"/>
      </c>
      <c r="P13" s="129">
        <v>0</v>
      </c>
      <c r="Q13" s="129">
        <v>0</v>
      </c>
      <c r="R13" s="129">
        <v>0</v>
      </c>
      <c r="S13" s="130">
        <v>21</v>
      </c>
      <c r="T13" s="131">
        <f t="shared" si="7"/>
        <v>0</v>
      </c>
      <c r="U13" s="132"/>
    </row>
    <row r="14" spans="1:21" ht="12.75" outlineLevel="2">
      <c r="A14" s="3"/>
      <c r="B14" s="92"/>
      <c r="C14" s="92"/>
      <c r="D14" s="119" t="s">
        <v>4</v>
      </c>
      <c r="E14" s="120">
        <v>3</v>
      </c>
      <c r="F14" s="121" t="s">
        <v>94</v>
      </c>
      <c r="G14" s="122" t="s">
        <v>322</v>
      </c>
      <c r="H14" s="123">
        <v>96</v>
      </c>
      <c r="I14" s="124" t="s">
        <v>8</v>
      </c>
      <c r="J14" s="125"/>
      <c r="K14" s="126">
        <f t="shared" si="2"/>
        <v>0</v>
      </c>
      <c r="L14" s="127">
        <f t="shared" si="3"/>
      </c>
      <c r="M14" s="128">
        <f t="shared" si="4"/>
        <v>0</v>
      </c>
      <c r="N14" s="128">
        <f t="shared" si="5"/>
      </c>
      <c r="O14" s="128">
        <f t="shared" si="6"/>
      </c>
      <c r="P14" s="129">
        <v>0</v>
      </c>
      <c r="Q14" s="129">
        <v>0</v>
      </c>
      <c r="R14" s="129">
        <v>0</v>
      </c>
      <c r="S14" s="130">
        <v>21</v>
      </c>
      <c r="T14" s="131">
        <f t="shared" si="7"/>
        <v>0</v>
      </c>
      <c r="U14" s="132"/>
    </row>
    <row r="15" spans="1:21" ht="12.75" outlineLevel="2">
      <c r="A15" s="3"/>
      <c r="B15" s="92"/>
      <c r="C15" s="92"/>
      <c r="D15" s="119" t="s">
        <v>4</v>
      </c>
      <c r="E15" s="120">
        <v>4</v>
      </c>
      <c r="F15" s="121" t="s">
        <v>95</v>
      </c>
      <c r="G15" s="122" t="s">
        <v>319</v>
      </c>
      <c r="H15" s="123">
        <v>96</v>
      </c>
      <c r="I15" s="124" t="s">
        <v>8</v>
      </c>
      <c r="J15" s="125"/>
      <c r="K15" s="126">
        <f t="shared" si="2"/>
        <v>0</v>
      </c>
      <c r="L15" s="127">
        <f t="shared" si="3"/>
      </c>
      <c r="M15" s="128">
        <f t="shared" si="4"/>
        <v>0</v>
      </c>
      <c r="N15" s="128">
        <f t="shared" si="5"/>
      </c>
      <c r="O15" s="128">
        <f t="shared" si="6"/>
      </c>
      <c r="P15" s="129">
        <v>0</v>
      </c>
      <c r="Q15" s="129">
        <v>0</v>
      </c>
      <c r="R15" s="129">
        <v>0</v>
      </c>
      <c r="S15" s="130">
        <v>21</v>
      </c>
      <c r="T15" s="131">
        <f t="shared" si="7"/>
        <v>0</v>
      </c>
      <c r="U15" s="132"/>
    </row>
    <row r="16" spans="1:21" ht="12.75" outlineLevel="2">
      <c r="A16" s="3"/>
      <c r="B16" s="92"/>
      <c r="C16" s="92"/>
      <c r="D16" s="119" t="s">
        <v>4</v>
      </c>
      <c r="E16" s="120">
        <v>5</v>
      </c>
      <c r="F16" s="121" t="s">
        <v>98</v>
      </c>
      <c r="G16" s="122" t="s">
        <v>240</v>
      </c>
      <c r="H16" s="123">
        <v>96</v>
      </c>
      <c r="I16" s="124" t="s">
        <v>8</v>
      </c>
      <c r="J16" s="125"/>
      <c r="K16" s="126">
        <f t="shared" si="2"/>
        <v>0</v>
      </c>
      <c r="L16" s="127">
        <f t="shared" si="3"/>
      </c>
      <c r="M16" s="128">
        <f t="shared" si="4"/>
        <v>0</v>
      </c>
      <c r="N16" s="128">
        <f t="shared" si="5"/>
      </c>
      <c r="O16" s="128">
        <f t="shared" si="6"/>
      </c>
      <c r="P16" s="129">
        <v>0</v>
      </c>
      <c r="Q16" s="129">
        <v>0</v>
      </c>
      <c r="R16" s="129">
        <v>0</v>
      </c>
      <c r="S16" s="130">
        <v>21</v>
      </c>
      <c r="T16" s="131">
        <f t="shared" si="7"/>
        <v>0</v>
      </c>
      <c r="U16" s="132"/>
    </row>
    <row r="17" spans="1:21" ht="12.75" outlineLevel="2">
      <c r="A17" s="3"/>
      <c r="B17" s="92"/>
      <c r="C17" s="92"/>
      <c r="D17" s="119" t="s">
        <v>4</v>
      </c>
      <c r="E17" s="120">
        <v>6</v>
      </c>
      <c r="F17" s="121" t="s">
        <v>97</v>
      </c>
      <c r="G17" s="122" t="s">
        <v>239</v>
      </c>
      <c r="H17" s="123">
        <v>96</v>
      </c>
      <c r="I17" s="124" t="s">
        <v>8</v>
      </c>
      <c r="J17" s="125"/>
      <c r="K17" s="126">
        <f t="shared" si="2"/>
        <v>0</v>
      </c>
      <c r="L17" s="127">
        <f t="shared" si="3"/>
      </c>
      <c r="M17" s="128">
        <f t="shared" si="4"/>
        <v>0</v>
      </c>
      <c r="N17" s="128">
        <f t="shared" si="5"/>
      </c>
      <c r="O17" s="128">
        <f t="shared" si="6"/>
      </c>
      <c r="P17" s="129">
        <v>0</v>
      </c>
      <c r="Q17" s="129">
        <v>0</v>
      </c>
      <c r="R17" s="129">
        <v>0</v>
      </c>
      <c r="S17" s="130">
        <v>21</v>
      </c>
      <c r="T17" s="131">
        <f t="shared" si="7"/>
        <v>0</v>
      </c>
      <c r="U17" s="132"/>
    </row>
    <row r="18" spans="1:21" ht="12.75" outlineLevel="2">
      <c r="A18" s="3"/>
      <c r="B18" s="92"/>
      <c r="C18" s="92"/>
      <c r="D18" s="119" t="s">
        <v>4</v>
      </c>
      <c r="E18" s="120">
        <v>7</v>
      </c>
      <c r="F18" s="121" t="s">
        <v>96</v>
      </c>
      <c r="G18" s="122" t="s">
        <v>238</v>
      </c>
      <c r="H18" s="123">
        <v>84</v>
      </c>
      <c r="I18" s="124" t="s">
        <v>8</v>
      </c>
      <c r="J18" s="125"/>
      <c r="K18" s="126">
        <f t="shared" si="2"/>
        <v>0</v>
      </c>
      <c r="L18" s="127">
        <f t="shared" si="3"/>
      </c>
      <c r="M18" s="128">
        <f t="shared" si="4"/>
        <v>0</v>
      </c>
      <c r="N18" s="128">
        <f t="shared" si="5"/>
      </c>
      <c r="O18" s="128">
        <f t="shared" si="6"/>
      </c>
      <c r="P18" s="129">
        <v>0</v>
      </c>
      <c r="Q18" s="129">
        <v>0</v>
      </c>
      <c r="R18" s="129">
        <v>0</v>
      </c>
      <c r="S18" s="130">
        <v>21</v>
      </c>
      <c r="T18" s="131">
        <f t="shared" si="7"/>
        <v>0</v>
      </c>
      <c r="U18" s="132"/>
    </row>
    <row r="19" spans="1:21" ht="12.75" outlineLevel="2">
      <c r="A19" s="3"/>
      <c r="B19" s="92"/>
      <c r="C19" s="92"/>
      <c r="D19" s="119" t="s">
        <v>4</v>
      </c>
      <c r="E19" s="120">
        <v>8</v>
      </c>
      <c r="F19" s="121" t="s">
        <v>90</v>
      </c>
      <c r="G19" s="122" t="s">
        <v>249</v>
      </c>
      <c r="H19" s="123">
        <v>36</v>
      </c>
      <c r="I19" s="124" t="s">
        <v>36</v>
      </c>
      <c r="J19" s="125"/>
      <c r="K19" s="126">
        <f t="shared" si="2"/>
        <v>0</v>
      </c>
      <c r="L19" s="127">
        <f t="shared" si="3"/>
      </c>
      <c r="M19" s="128">
        <f t="shared" si="4"/>
        <v>0</v>
      </c>
      <c r="N19" s="128">
        <f t="shared" si="5"/>
      </c>
      <c r="O19" s="128">
        <f t="shared" si="6"/>
      </c>
      <c r="P19" s="129">
        <v>0</v>
      </c>
      <c r="Q19" s="129">
        <v>0</v>
      </c>
      <c r="R19" s="129">
        <v>0</v>
      </c>
      <c r="S19" s="130">
        <v>21</v>
      </c>
      <c r="T19" s="131">
        <f t="shared" si="7"/>
        <v>0</v>
      </c>
      <c r="U19" s="132"/>
    </row>
    <row r="20" spans="1:21" ht="12.75" outlineLevel="2">
      <c r="A20" s="3"/>
      <c r="B20" s="92"/>
      <c r="C20" s="92"/>
      <c r="D20" s="119" t="s">
        <v>4</v>
      </c>
      <c r="E20" s="120">
        <v>9</v>
      </c>
      <c r="F20" s="121" t="s">
        <v>92</v>
      </c>
      <c r="G20" s="122" t="s">
        <v>252</v>
      </c>
      <c r="H20" s="123">
        <v>24</v>
      </c>
      <c r="I20" s="124" t="s">
        <v>36</v>
      </c>
      <c r="J20" s="125"/>
      <c r="K20" s="126">
        <f t="shared" si="2"/>
        <v>0</v>
      </c>
      <c r="L20" s="127">
        <f t="shared" si="3"/>
      </c>
      <c r="M20" s="128">
        <f t="shared" si="4"/>
        <v>0</v>
      </c>
      <c r="N20" s="128">
        <f t="shared" si="5"/>
      </c>
      <c r="O20" s="128">
        <f t="shared" si="6"/>
      </c>
      <c r="P20" s="129">
        <v>0</v>
      </c>
      <c r="Q20" s="129">
        <v>0</v>
      </c>
      <c r="R20" s="129">
        <v>0</v>
      </c>
      <c r="S20" s="130">
        <v>21</v>
      </c>
      <c r="T20" s="131">
        <f t="shared" si="7"/>
        <v>0</v>
      </c>
      <c r="U20" s="132"/>
    </row>
    <row r="21" spans="1:21" ht="12.75" outlineLevel="2">
      <c r="A21" s="3"/>
      <c r="B21" s="92"/>
      <c r="C21" s="92"/>
      <c r="D21" s="119" t="s">
        <v>4</v>
      </c>
      <c r="E21" s="120">
        <v>10</v>
      </c>
      <c r="F21" s="121" t="s">
        <v>91</v>
      </c>
      <c r="G21" s="122" t="s">
        <v>251</v>
      </c>
      <c r="H21" s="123">
        <v>8</v>
      </c>
      <c r="I21" s="124" t="s">
        <v>36</v>
      </c>
      <c r="J21" s="125"/>
      <c r="K21" s="126">
        <f t="shared" si="2"/>
        <v>0</v>
      </c>
      <c r="L21" s="127">
        <f t="shared" si="3"/>
      </c>
      <c r="M21" s="128">
        <f t="shared" si="4"/>
        <v>0</v>
      </c>
      <c r="N21" s="128">
        <f t="shared" si="5"/>
      </c>
      <c r="O21" s="128">
        <f t="shared" si="6"/>
      </c>
      <c r="P21" s="129">
        <v>0</v>
      </c>
      <c r="Q21" s="129">
        <v>0</v>
      </c>
      <c r="R21" s="129">
        <v>0</v>
      </c>
      <c r="S21" s="130">
        <v>21</v>
      </c>
      <c r="T21" s="131">
        <f t="shared" si="7"/>
        <v>0</v>
      </c>
      <c r="U21" s="132"/>
    </row>
    <row r="22" spans="1:21" ht="12.75" outlineLevel="2">
      <c r="A22" s="3"/>
      <c r="B22" s="92"/>
      <c r="C22" s="92"/>
      <c r="D22" s="119" t="s">
        <v>4</v>
      </c>
      <c r="E22" s="120">
        <v>11</v>
      </c>
      <c r="F22" s="121" t="s">
        <v>102</v>
      </c>
      <c r="G22" s="122" t="s">
        <v>315</v>
      </c>
      <c r="H22" s="123">
        <v>4</v>
      </c>
      <c r="I22" s="124" t="s">
        <v>36</v>
      </c>
      <c r="J22" s="125"/>
      <c r="K22" s="126">
        <f t="shared" si="2"/>
        <v>0</v>
      </c>
      <c r="L22" s="127">
        <f t="shared" si="3"/>
      </c>
      <c r="M22" s="128">
        <f t="shared" si="4"/>
        <v>0</v>
      </c>
      <c r="N22" s="128">
        <f t="shared" si="5"/>
      </c>
      <c r="O22" s="128">
        <f t="shared" si="6"/>
      </c>
      <c r="P22" s="129">
        <v>0</v>
      </c>
      <c r="Q22" s="129">
        <v>0</v>
      </c>
      <c r="R22" s="129">
        <v>0</v>
      </c>
      <c r="S22" s="130">
        <v>21</v>
      </c>
      <c r="T22" s="131">
        <f t="shared" si="7"/>
        <v>0</v>
      </c>
      <c r="U22" s="132"/>
    </row>
    <row r="23" spans="1:21" ht="12.75" outlineLevel="2">
      <c r="A23" s="3"/>
      <c r="B23" s="92"/>
      <c r="C23" s="92"/>
      <c r="D23" s="119" t="s">
        <v>4</v>
      </c>
      <c r="E23" s="120">
        <v>12</v>
      </c>
      <c r="F23" s="121" t="s">
        <v>103</v>
      </c>
      <c r="G23" s="122" t="s">
        <v>316</v>
      </c>
      <c r="H23" s="123">
        <v>8</v>
      </c>
      <c r="I23" s="124" t="s">
        <v>36</v>
      </c>
      <c r="J23" s="125"/>
      <c r="K23" s="126">
        <f t="shared" si="2"/>
        <v>0</v>
      </c>
      <c r="L23" s="127">
        <f t="shared" si="3"/>
      </c>
      <c r="M23" s="128">
        <f t="shared" si="4"/>
        <v>0</v>
      </c>
      <c r="N23" s="128">
        <f t="shared" si="5"/>
      </c>
      <c r="O23" s="128">
        <f t="shared" si="6"/>
      </c>
      <c r="P23" s="129">
        <v>0</v>
      </c>
      <c r="Q23" s="129">
        <v>0</v>
      </c>
      <c r="R23" s="129">
        <v>0</v>
      </c>
      <c r="S23" s="130">
        <v>21</v>
      </c>
      <c r="T23" s="131">
        <f t="shared" si="7"/>
        <v>0</v>
      </c>
      <c r="U23" s="132"/>
    </row>
    <row r="24" spans="1:21" ht="12.75" outlineLevel="2">
      <c r="A24" s="3"/>
      <c r="B24" s="92"/>
      <c r="C24" s="92"/>
      <c r="D24" s="119" t="s">
        <v>4</v>
      </c>
      <c r="E24" s="120">
        <v>13</v>
      </c>
      <c r="F24" s="121" t="s">
        <v>107</v>
      </c>
      <c r="G24" s="122" t="s">
        <v>305</v>
      </c>
      <c r="H24" s="123">
        <v>4</v>
      </c>
      <c r="I24" s="124" t="s">
        <v>36</v>
      </c>
      <c r="J24" s="125"/>
      <c r="K24" s="126">
        <f t="shared" si="2"/>
        <v>0</v>
      </c>
      <c r="L24" s="127">
        <f t="shared" si="3"/>
      </c>
      <c r="M24" s="128">
        <f t="shared" si="4"/>
        <v>0</v>
      </c>
      <c r="N24" s="128">
        <f t="shared" si="5"/>
      </c>
      <c r="O24" s="128">
        <f t="shared" si="6"/>
      </c>
      <c r="P24" s="129">
        <v>0</v>
      </c>
      <c r="Q24" s="129">
        <v>0</v>
      </c>
      <c r="R24" s="129">
        <v>0</v>
      </c>
      <c r="S24" s="130">
        <v>21</v>
      </c>
      <c r="T24" s="131">
        <f t="shared" si="7"/>
        <v>0</v>
      </c>
      <c r="U24" s="132"/>
    </row>
    <row r="25" spans="1:21" ht="12.75" outlineLevel="2">
      <c r="A25" s="3"/>
      <c r="B25" s="92"/>
      <c r="C25" s="92"/>
      <c r="D25" s="119" t="s">
        <v>4</v>
      </c>
      <c r="E25" s="120">
        <v>14</v>
      </c>
      <c r="F25" s="121" t="s">
        <v>108</v>
      </c>
      <c r="G25" s="122" t="s">
        <v>271</v>
      </c>
      <c r="H25" s="123">
        <v>8</v>
      </c>
      <c r="I25" s="124" t="s">
        <v>36</v>
      </c>
      <c r="J25" s="125"/>
      <c r="K25" s="126">
        <f t="shared" si="2"/>
        <v>0</v>
      </c>
      <c r="L25" s="127">
        <f t="shared" si="3"/>
      </c>
      <c r="M25" s="128">
        <f t="shared" si="4"/>
        <v>0</v>
      </c>
      <c r="N25" s="128">
        <f t="shared" si="5"/>
      </c>
      <c r="O25" s="128">
        <f t="shared" si="6"/>
      </c>
      <c r="P25" s="129">
        <v>0</v>
      </c>
      <c r="Q25" s="129">
        <v>0</v>
      </c>
      <c r="R25" s="129">
        <v>0</v>
      </c>
      <c r="S25" s="130">
        <v>21</v>
      </c>
      <c r="T25" s="131">
        <f t="shared" si="7"/>
        <v>0</v>
      </c>
      <c r="U25" s="132"/>
    </row>
    <row r="26" spans="1:21" ht="12.75" outlineLevel="2">
      <c r="A26" s="3"/>
      <c r="B26" s="92"/>
      <c r="C26" s="92"/>
      <c r="D26" s="119" t="s">
        <v>4</v>
      </c>
      <c r="E26" s="120">
        <v>15</v>
      </c>
      <c r="F26" s="121" t="s">
        <v>106</v>
      </c>
      <c r="G26" s="122" t="s">
        <v>317</v>
      </c>
      <c r="H26" s="123">
        <v>48</v>
      </c>
      <c r="I26" s="124" t="s">
        <v>36</v>
      </c>
      <c r="J26" s="125"/>
      <c r="K26" s="126">
        <f t="shared" si="2"/>
        <v>0</v>
      </c>
      <c r="L26" s="127">
        <f t="shared" si="3"/>
      </c>
      <c r="M26" s="128">
        <f t="shared" si="4"/>
        <v>0</v>
      </c>
      <c r="N26" s="128">
        <f t="shared" si="5"/>
      </c>
      <c r="O26" s="128">
        <f t="shared" si="6"/>
      </c>
      <c r="P26" s="129">
        <v>0.00021005000000001101</v>
      </c>
      <c r="Q26" s="129">
        <v>0</v>
      </c>
      <c r="R26" s="129">
        <v>0.16000000000008185</v>
      </c>
      <c r="S26" s="130">
        <v>21</v>
      </c>
      <c r="T26" s="131">
        <f t="shared" si="7"/>
        <v>0</v>
      </c>
      <c r="U26" s="132"/>
    </row>
    <row r="27" spans="1:21" ht="12.75" outlineLevel="2">
      <c r="A27" s="3"/>
      <c r="B27" s="92"/>
      <c r="C27" s="92"/>
      <c r="D27" s="119" t="s">
        <v>4</v>
      </c>
      <c r="E27" s="120">
        <v>16</v>
      </c>
      <c r="F27" s="121" t="s">
        <v>132</v>
      </c>
      <c r="G27" s="122" t="s">
        <v>301</v>
      </c>
      <c r="H27" s="123">
        <v>4</v>
      </c>
      <c r="I27" s="124" t="s">
        <v>36</v>
      </c>
      <c r="J27" s="125"/>
      <c r="K27" s="126">
        <f t="shared" si="2"/>
        <v>0</v>
      </c>
      <c r="L27" s="127">
        <f t="shared" si="3"/>
      </c>
      <c r="M27" s="128">
        <f t="shared" si="4"/>
        <v>0</v>
      </c>
      <c r="N27" s="128">
        <f t="shared" si="5"/>
      </c>
      <c r="O27" s="128">
        <f t="shared" si="6"/>
      </c>
      <c r="P27" s="129">
        <v>0</v>
      </c>
      <c r="Q27" s="129">
        <v>0</v>
      </c>
      <c r="R27" s="129">
        <v>0</v>
      </c>
      <c r="S27" s="130">
        <v>21</v>
      </c>
      <c r="T27" s="131">
        <f t="shared" si="7"/>
        <v>0</v>
      </c>
      <c r="U27" s="132"/>
    </row>
    <row r="28" spans="1:21" ht="12.75" outlineLevel="2">
      <c r="A28" s="3"/>
      <c r="B28" s="92"/>
      <c r="C28" s="92"/>
      <c r="D28" s="119" t="s">
        <v>4</v>
      </c>
      <c r="E28" s="120">
        <v>17</v>
      </c>
      <c r="F28" s="121" t="s">
        <v>131</v>
      </c>
      <c r="G28" s="122" t="s">
        <v>300</v>
      </c>
      <c r="H28" s="123">
        <v>32</v>
      </c>
      <c r="I28" s="124" t="s">
        <v>36</v>
      </c>
      <c r="J28" s="125"/>
      <c r="K28" s="126">
        <f t="shared" si="2"/>
        <v>0</v>
      </c>
      <c r="L28" s="127">
        <f t="shared" si="3"/>
      </c>
      <c r="M28" s="128">
        <f t="shared" si="4"/>
        <v>0</v>
      </c>
      <c r="N28" s="128">
        <f t="shared" si="5"/>
      </c>
      <c r="O28" s="128">
        <f t="shared" si="6"/>
      </c>
      <c r="P28" s="129">
        <v>0.00025877060000006923</v>
      </c>
      <c r="Q28" s="129">
        <v>0</v>
      </c>
      <c r="R28" s="129">
        <v>0.08199999999999363</v>
      </c>
      <c r="S28" s="130">
        <v>21</v>
      </c>
      <c r="T28" s="131">
        <f t="shared" si="7"/>
        <v>0</v>
      </c>
      <c r="U28" s="132"/>
    </row>
    <row r="29" spans="1:21" ht="12.75" outlineLevel="2">
      <c r="A29" s="3"/>
      <c r="B29" s="92"/>
      <c r="C29" s="92"/>
      <c r="D29" s="119" t="s">
        <v>4</v>
      </c>
      <c r="E29" s="120">
        <v>18</v>
      </c>
      <c r="F29" s="121" t="s">
        <v>133</v>
      </c>
      <c r="G29" s="122" t="s">
        <v>302</v>
      </c>
      <c r="H29" s="123">
        <v>8</v>
      </c>
      <c r="I29" s="124" t="s">
        <v>36</v>
      </c>
      <c r="J29" s="125"/>
      <c r="K29" s="126">
        <f t="shared" si="2"/>
        <v>0</v>
      </c>
      <c r="L29" s="127">
        <f t="shared" si="3"/>
      </c>
      <c r="M29" s="128">
        <f t="shared" si="4"/>
        <v>0</v>
      </c>
      <c r="N29" s="128">
        <f t="shared" si="5"/>
      </c>
      <c r="O29" s="128">
        <f t="shared" si="6"/>
      </c>
      <c r="P29" s="129">
        <v>0</v>
      </c>
      <c r="Q29" s="129">
        <v>0</v>
      </c>
      <c r="R29" s="129">
        <v>0</v>
      </c>
      <c r="S29" s="130">
        <v>21</v>
      </c>
      <c r="T29" s="131">
        <f t="shared" si="7"/>
        <v>0</v>
      </c>
      <c r="U29" s="132"/>
    </row>
    <row r="30" spans="1:21" ht="12.75" outlineLevel="2">
      <c r="A30" s="3"/>
      <c r="B30" s="92"/>
      <c r="C30" s="92"/>
      <c r="D30" s="119" t="s">
        <v>4</v>
      </c>
      <c r="E30" s="120">
        <v>19</v>
      </c>
      <c r="F30" s="121" t="s">
        <v>105</v>
      </c>
      <c r="G30" s="122" t="s">
        <v>274</v>
      </c>
      <c r="H30" s="123">
        <v>36</v>
      </c>
      <c r="I30" s="124" t="s">
        <v>36</v>
      </c>
      <c r="J30" s="125"/>
      <c r="K30" s="126">
        <f t="shared" si="2"/>
        <v>0</v>
      </c>
      <c r="L30" s="127">
        <f t="shared" si="3"/>
      </c>
      <c r="M30" s="128">
        <f t="shared" si="4"/>
        <v>0</v>
      </c>
      <c r="N30" s="128">
        <f t="shared" si="5"/>
      </c>
      <c r="O30" s="128">
        <f t="shared" si="6"/>
      </c>
      <c r="P30" s="129">
        <v>0</v>
      </c>
      <c r="Q30" s="129">
        <v>0</v>
      </c>
      <c r="R30" s="129">
        <v>0</v>
      </c>
      <c r="S30" s="130">
        <v>21</v>
      </c>
      <c r="T30" s="131">
        <f t="shared" si="7"/>
        <v>0</v>
      </c>
      <c r="U30" s="132"/>
    </row>
    <row r="31" spans="1:21" ht="12.75" outlineLevel="2">
      <c r="A31" s="3"/>
      <c r="B31" s="92"/>
      <c r="C31" s="92"/>
      <c r="D31" s="119" t="s">
        <v>4</v>
      </c>
      <c r="E31" s="120">
        <v>20</v>
      </c>
      <c r="F31" s="121" t="s">
        <v>110</v>
      </c>
      <c r="G31" s="122" t="s">
        <v>272</v>
      </c>
      <c r="H31" s="123">
        <v>4</v>
      </c>
      <c r="I31" s="124" t="s">
        <v>36</v>
      </c>
      <c r="J31" s="125"/>
      <c r="K31" s="126">
        <f t="shared" si="2"/>
        <v>0</v>
      </c>
      <c r="L31" s="127">
        <f t="shared" si="3"/>
      </c>
      <c r="M31" s="128">
        <f t="shared" si="4"/>
        <v>0</v>
      </c>
      <c r="N31" s="128">
        <f t="shared" si="5"/>
      </c>
      <c r="O31" s="128">
        <f t="shared" si="6"/>
      </c>
      <c r="P31" s="129">
        <v>0</v>
      </c>
      <c r="Q31" s="129">
        <v>0</v>
      </c>
      <c r="R31" s="129">
        <v>0</v>
      </c>
      <c r="S31" s="130">
        <v>21</v>
      </c>
      <c r="T31" s="131">
        <f t="shared" si="7"/>
        <v>0</v>
      </c>
      <c r="U31" s="132"/>
    </row>
    <row r="32" spans="1:21" ht="12.75" outlineLevel="2">
      <c r="A32" s="3"/>
      <c r="B32" s="92"/>
      <c r="C32" s="92"/>
      <c r="D32" s="119" t="s">
        <v>4</v>
      </c>
      <c r="E32" s="120">
        <v>21</v>
      </c>
      <c r="F32" s="121" t="s">
        <v>109</v>
      </c>
      <c r="G32" s="122" t="s">
        <v>306</v>
      </c>
      <c r="H32" s="123">
        <v>48</v>
      </c>
      <c r="I32" s="124" t="s">
        <v>36</v>
      </c>
      <c r="J32" s="125"/>
      <c r="K32" s="126">
        <f t="shared" si="2"/>
        <v>0</v>
      </c>
      <c r="L32" s="127">
        <f t="shared" si="3"/>
      </c>
      <c r="M32" s="128">
        <f t="shared" si="4"/>
        <v>0</v>
      </c>
      <c r="N32" s="128">
        <f t="shared" si="5"/>
      </c>
      <c r="O32" s="128">
        <f t="shared" si="6"/>
      </c>
      <c r="P32" s="129">
        <v>2.0050000000011004E-05</v>
      </c>
      <c r="Q32" s="129">
        <v>0</v>
      </c>
      <c r="R32" s="129">
        <v>0.16499999999996362</v>
      </c>
      <c r="S32" s="130">
        <v>21</v>
      </c>
      <c r="T32" s="131">
        <f t="shared" si="7"/>
        <v>0</v>
      </c>
      <c r="U32" s="132"/>
    </row>
    <row r="33" spans="1:21" ht="12.75" outlineLevel="2">
      <c r="A33" s="3"/>
      <c r="B33" s="92"/>
      <c r="C33" s="92"/>
      <c r="D33" s="119" t="s">
        <v>4</v>
      </c>
      <c r="E33" s="120">
        <v>22</v>
      </c>
      <c r="F33" s="121" t="s">
        <v>111</v>
      </c>
      <c r="G33" s="122" t="s">
        <v>273</v>
      </c>
      <c r="H33" s="123">
        <v>8</v>
      </c>
      <c r="I33" s="124" t="s">
        <v>36</v>
      </c>
      <c r="J33" s="125"/>
      <c r="K33" s="126">
        <f t="shared" si="2"/>
        <v>0</v>
      </c>
      <c r="L33" s="127">
        <f t="shared" si="3"/>
      </c>
      <c r="M33" s="128">
        <f t="shared" si="4"/>
        <v>0</v>
      </c>
      <c r="N33" s="128">
        <f t="shared" si="5"/>
      </c>
      <c r="O33" s="128">
        <f t="shared" si="6"/>
      </c>
      <c r="P33" s="129">
        <v>0</v>
      </c>
      <c r="Q33" s="129">
        <v>0</v>
      </c>
      <c r="R33" s="129">
        <v>0</v>
      </c>
      <c r="S33" s="130">
        <v>21</v>
      </c>
      <c r="T33" s="131">
        <f t="shared" si="7"/>
        <v>0</v>
      </c>
      <c r="U33" s="132"/>
    </row>
    <row r="34" spans="1:21" ht="12.75" outlineLevel="2">
      <c r="A34" s="3"/>
      <c r="B34" s="92"/>
      <c r="C34" s="92"/>
      <c r="D34" s="119" t="s">
        <v>4</v>
      </c>
      <c r="E34" s="120">
        <v>23</v>
      </c>
      <c r="F34" s="121" t="s">
        <v>101</v>
      </c>
      <c r="G34" s="122" t="s">
        <v>308</v>
      </c>
      <c r="H34" s="123">
        <v>86</v>
      </c>
      <c r="I34" s="124" t="s">
        <v>36</v>
      </c>
      <c r="J34" s="125"/>
      <c r="K34" s="126">
        <f t="shared" si="2"/>
        <v>0</v>
      </c>
      <c r="L34" s="127">
        <f t="shared" si="3"/>
      </c>
      <c r="M34" s="128">
        <f t="shared" si="4"/>
        <v>0</v>
      </c>
      <c r="N34" s="128">
        <f t="shared" si="5"/>
      </c>
      <c r="O34" s="128">
        <f t="shared" si="6"/>
      </c>
      <c r="P34" s="129">
        <v>0</v>
      </c>
      <c r="Q34" s="129">
        <v>0</v>
      </c>
      <c r="R34" s="129">
        <v>0</v>
      </c>
      <c r="S34" s="130">
        <v>21</v>
      </c>
      <c r="T34" s="131">
        <f t="shared" si="7"/>
        <v>0</v>
      </c>
      <c r="U34" s="132"/>
    </row>
    <row r="35" spans="1:21" ht="12.75" outlineLevel="2">
      <c r="A35" s="3"/>
      <c r="B35" s="92"/>
      <c r="C35" s="92"/>
      <c r="D35" s="119" t="s">
        <v>4</v>
      </c>
      <c r="E35" s="120">
        <v>24</v>
      </c>
      <c r="F35" s="121" t="s">
        <v>99</v>
      </c>
      <c r="G35" s="122" t="s">
        <v>286</v>
      </c>
      <c r="H35" s="123">
        <v>86</v>
      </c>
      <c r="I35" s="124" t="s">
        <v>36</v>
      </c>
      <c r="J35" s="125"/>
      <c r="K35" s="126">
        <f t="shared" si="2"/>
        <v>0</v>
      </c>
      <c r="L35" s="127">
        <f t="shared" si="3"/>
      </c>
      <c r="M35" s="128">
        <f t="shared" si="4"/>
        <v>0</v>
      </c>
      <c r="N35" s="128">
        <f t="shared" si="5"/>
      </c>
      <c r="O35" s="128">
        <f t="shared" si="6"/>
      </c>
      <c r="P35" s="129">
        <v>0</v>
      </c>
      <c r="Q35" s="129">
        <v>0</v>
      </c>
      <c r="R35" s="129">
        <v>0.4250000000001819</v>
      </c>
      <c r="S35" s="130">
        <v>21</v>
      </c>
      <c r="T35" s="131">
        <f t="shared" si="7"/>
        <v>0</v>
      </c>
      <c r="U35" s="132"/>
    </row>
    <row r="36" spans="1:21" ht="12.75" outlineLevel="2">
      <c r="A36" s="3"/>
      <c r="B36" s="92"/>
      <c r="C36" s="92"/>
      <c r="D36" s="119" t="s">
        <v>4</v>
      </c>
      <c r="E36" s="120">
        <v>25</v>
      </c>
      <c r="F36" s="121" t="s">
        <v>112</v>
      </c>
      <c r="G36" s="122" t="s">
        <v>215</v>
      </c>
      <c r="H36" s="123">
        <v>32</v>
      </c>
      <c r="I36" s="124" t="s">
        <v>31</v>
      </c>
      <c r="J36" s="125"/>
      <c r="K36" s="126">
        <f t="shared" si="2"/>
        <v>0</v>
      </c>
      <c r="L36" s="127">
        <f t="shared" si="3"/>
      </c>
      <c r="M36" s="128">
        <f t="shared" si="4"/>
        <v>0</v>
      </c>
      <c r="N36" s="128">
        <f t="shared" si="5"/>
      </c>
      <c r="O36" s="128">
        <f t="shared" si="6"/>
      </c>
      <c r="P36" s="129">
        <v>1.5999999999988246E-05</v>
      </c>
      <c r="Q36" s="129">
        <v>0</v>
      </c>
      <c r="R36" s="129">
        <v>0</v>
      </c>
      <c r="S36" s="130">
        <v>21</v>
      </c>
      <c r="T36" s="131">
        <f t="shared" si="7"/>
        <v>0</v>
      </c>
      <c r="U36" s="132"/>
    </row>
    <row r="37" spans="1:21" ht="12.75" outlineLevel="2">
      <c r="A37" s="3"/>
      <c r="B37" s="92"/>
      <c r="C37" s="92"/>
      <c r="D37" s="119" t="s">
        <v>4</v>
      </c>
      <c r="E37" s="120">
        <v>26</v>
      </c>
      <c r="F37" s="121" t="s">
        <v>104</v>
      </c>
      <c r="G37" s="122" t="s">
        <v>260</v>
      </c>
      <c r="H37" s="123">
        <v>32</v>
      </c>
      <c r="I37" s="124" t="s">
        <v>36</v>
      </c>
      <c r="J37" s="125"/>
      <c r="K37" s="126">
        <f t="shared" si="2"/>
        <v>0</v>
      </c>
      <c r="L37" s="127">
        <f t="shared" si="3"/>
      </c>
      <c r="M37" s="128">
        <f t="shared" si="4"/>
        <v>0</v>
      </c>
      <c r="N37" s="128">
        <f t="shared" si="5"/>
      </c>
      <c r="O37" s="128">
        <f t="shared" si="6"/>
      </c>
      <c r="P37" s="129">
        <v>0</v>
      </c>
      <c r="Q37" s="129">
        <v>0</v>
      </c>
      <c r="R37" s="129">
        <v>0.15599999999994907</v>
      </c>
      <c r="S37" s="130">
        <v>21</v>
      </c>
      <c r="T37" s="131">
        <f t="shared" si="7"/>
        <v>0</v>
      </c>
      <c r="U37" s="132"/>
    </row>
    <row r="38" spans="1:21" ht="12.75" outlineLevel="2">
      <c r="A38" s="3"/>
      <c r="B38" s="92"/>
      <c r="C38" s="92"/>
      <c r="D38" s="119" t="s">
        <v>4</v>
      </c>
      <c r="E38" s="120">
        <v>27</v>
      </c>
      <c r="F38" s="121" t="s">
        <v>62</v>
      </c>
      <c r="G38" s="122" t="s">
        <v>327</v>
      </c>
      <c r="H38" s="123">
        <v>32</v>
      </c>
      <c r="I38" s="124" t="s">
        <v>36</v>
      </c>
      <c r="J38" s="125"/>
      <c r="K38" s="126">
        <f t="shared" si="2"/>
        <v>0</v>
      </c>
      <c r="L38" s="127">
        <f t="shared" si="3"/>
      </c>
      <c r="M38" s="128">
        <f t="shared" si="4"/>
        <v>0</v>
      </c>
      <c r="N38" s="128">
        <f t="shared" si="5"/>
      </c>
      <c r="O38" s="128">
        <f t="shared" si="6"/>
      </c>
      <c r="P38" s="129">
        <v>0</v>
      </c>
      <c r="Q38" s="129">
        <v>0</v>
      </c>
      <c r="R38" s="129">
        <v>0</v>
      </c>
      <c r="S38" s="130">
        <v>21</v>
      </c>
      <c r="T38" s="131">
        <f t="shared" si="7"/>
        <v>0</v>
      </c>
      <c r="U38" s="132"/>
    </row>
    <row r="39" spans="1:21" ht="24.75" outlineLevel="2">
      <c r="A39" s="3"/>
      <c r="B39" s="92"/>
      <c r="C39" s="92"/>
      <c r="D39" s="119" t="s">
        <v>4</v>
      </c>
      <c r="E39" s="120">
        <v>28</v>
      </c>
      <c r="F39" s="121" t="s">
        <v>113</v>
      </c>
      <c r="G39" s="122" t="s">
        <v>335</v>
      </c>
      <c r="H39" s="123">
        <v>32</v>
      </c>
      <c r="I39" s="124" t="s">
        <v>36</v>
      </c>
      <c r="J39" s="125"/>
      <c r="K39" s="126">
        <f t="shared" si="2"/>
        <v>0</v>
      </c>
      <c r="L39" s="127">
        <f t="shared" si="3"/>
      </c>
      <c r="M39" s="128">
        <f t="shared" si="4"/>
        <v>0</v>
      </c>
      <c r="N39" s="128">
        <f t="shared" si="5"/>
      </c>
      <c r="O39" s="128">
        <f t="shared" si="6"/>
      </c>
      <c r="P39" s="129">
        <v>0.0032875000000001553</v>
      </c>
      <c r="Q39" s="129">
        <v>0</v>
      </c>
      <c r="R39" s="129">
        <v>0.3850000000002183</v>
      </c>
      <c r="S39" s="130">
        <v>21</v>
      </c>
      <c r="T39" s="131">
        <f t="shared" si="7"/>
        <v>0</v>
      </c>
      <c r="U39" s="132"/>
    </row>
    <row r="40" spans="1:21" ht="12.75" outlineLevel="2">
      <c r="A40" s="3"/>
      <c r="B40" s="92"/>
      <c r="C40" s="92"/>
      <c r="D40" s="119" t="s">
        <v>4</v>
      </c>
      <c r="E40" s="120">
        <v>29</v>
      </c>
      <c r="F40" s="121"/>
      <c r="G40" s="122" t="s">
        <v>169</v>
      </c>
      <c r="H40" s="123">
        <v>32</v>
      </c>
      <c r="I40" s="124" t="s">
        <v>36</v>
      </c>
      <c r="J40" s="125"/>
      <c r="K40" s="126">
        <f t="shared" si="2"/>
        <v>0</v>
      </c>
      <c r="L40" s="127">
        <f t="shared" si="3"/>
      </c>
      <c r="M40" s="128">
        <f t="shared" si="4"/>
        <v>0</v>
      </c>
      <c r="N40" s="128">
        <f t="shared" si="5"/>
      </c>
      <c r="O40" s="128">
        <f t="shared" si="6"/>
      </c>
      <c r="P40" s="129">
        <v>0.0032875000000001553</v>
      </c>
      <c r="Q40" s="129">
        <v>0</v>
      </c>
      <c r="R40" s="129">
        <v>0</v>
      </c>
      <c r="S40" s="130">
        <v>21</v>
      </c>
      <c r="T40" s="131">
        <f t="shared" si="7"/>
        <v>0</v>
      </c>
      <c r="U40" s="132"/>
    </row>
    <row r="41" spans="1:21" ht="12.75" outlineLevel="2">
      <c r="A41" s="3"/>
      <c r="B41" s="92"/>
      <c r="C41" s="92"/>
      <c r="D41" s="119" t="s">
        <v>4</v>
      </c>
      <c r="E41" s="120">
        <v>30</v>
      </c>
      <c r="F41" s="121" t="s">
        <v>114</v>
      </c>
      <c r="G41" s="122" t="s">
        <v>326</v>
      </c>
      <c r="H41" s="123">
        <v>276</v>
      </c>
      <c r="I41" s="124" t="s">
        <v>8</v>
      </c>
      <c r="J41" s="125"/>
      <c r="K41" s="126">
        <f t="shared" si="2"/>
        <v>0</v>
      </c>
      <c r="L41" s="127">
        <f t="shared" si="3"/>
      </c>
      <c r="M41" s="128">
        <f t="shared" si="4"/>
        <v>0</v>
      </c>
      <c r="N41" s="128">
        <f t="shared" si="5"/>
      </c>
      <c r="O41" s="128">
        <f t="shared" si="6"/>
      </c>
      <c r="P41" s="129">
        <v>0</v>
      </c>
      <c r="Q41" s="129">
        <v>0</v>
      </c>
      <c r="R41" s="129">
        <v>0</v>
      </c>
      <c r="S41" s="130">
        <v>21</v>
      </c>
      <c r="T41" s="131">
        <f t="shared" si="7"/>
        <v>0</v>
      </c>
      <c r="U41" s="132"/>
    </row>
    <row r="42" spans="1:21" ht="12.75" outlineLevel="2">
      <c r="A42" s="3"/>
      <c r="B42" s="92"/>
      <c r="C42" s="92"/>
      <c r="D42" s="119" t="s">
        <v>4</v>
      </c>
      <c r="E42" s="120">
        <v>31</v>
      </c>
      <c r="F42" s="121" t="s">
        <v>115</v>
      </c>
      <c r="G42" s="122" t="s">
        <v>225</v>
      </c>
      <c r="H42" s="123">
        <v>276</v>
      </c>
      <c r="I42" s="124" t="s">
        <v>8</v>
      </c>
      <c r="J42" s="125"/>
      <c r="K42" s="126">
        <f t="shared" si="2"/>
        <v>0</v>
      </c>
      <c r="L42" s="127">
        <f t="shared" si="3"/>
      </c>
      <c r="M42" s="128">
        <f t="shared" si="4"/>
        <v>0</v>
      </c>
      <c r="N42" s="128">
        <f t="shared" si="5"/>
      </c>
      <c r="O42" s="128">
        <f t="shared" si="6"/>
      </c>
      <c r="P42" s="129">
        <v>0</v>
      </c>
      <c r="Q42" s="129">
        <v>0</v>
      </c>
      <c r="R42" s="129">
        <v>0</v>
      </c>
      <c r="S42" s="130">
        <v>21</v>
      </c>
      <c r="T42" s="131">
        <f t="shared" si="7"/>
        <v>0</v>
      </c>
      <c r="U42" s="132"/>
    </row>
    <row r="43" spans="1:21" ht="12.75" outlineLevel="2">
      <c r="A43" s="3"/>
      <c r="B43" s="92"/>
      <c r="C43" s="92"/>
      <c r="D43" s="119" t="s">
        <v>4</v>
      </c>
      <c r="E43" s="120">
        <v>32</v>
      </c>
      <c r="F43" s="121" t="s">
        <v>100</v>
      </c>
      <c r="G43" s="122" t="s">
        <v>323</v>
      </c>
      <c r="H43" s="123">
        <v>32</v>
      </c>
      <c r="I43" s="124" t="s">
        <v>36</v>
      </c>
      <c r="J43" s="125"/>
      <c r="K43" s="126">
        <f t="shared" si="2"/>
        <v>0</v>
      </c>
      <c r="L43" s="127">
        <f t="shared" si="3"/>
      </c>
      <c r="M43" s="128">
        <f t="shared" si="4"/>
        <v>0</v>
      </c>
      <c r="N43" s="128">
        <f t="shared" si="5"/>
      </c>
      <c r="O43" s="128">
        <f t="shared" si="6"/>
      </c>
      <c r="P43" s="129">
        <v>0</v>
      </c>
      <c r="Q43" s="129">
        <v>0</v>
      </c>
      <c r="R43" s="129">
        <v>0.16499999999996362</v>
      </c>
      <c r="S43" s="130">
        <v>21</v>
      </c>
      <c r="T43" s="131">
        <f t="shared" si="7"/>
        <v>0</v>
      </c>
      <c r="U43" s="132"/>
    </row>
    <row r="44" spans="1:21" ht="12.75" outlineLevel="2">
      <c r="A44" s="3"/>
      <c r="B44" s="92"/>
      <c r="C44" s="92"/>
      <c r="D44" s="119" t="s">
        <v>4</v>
      </c>
      <c r="E44" s="120">
        <v>33</v>
      </c>
      <c r="F44" s="121" t="s">
        <v>88</v>
      </c>
      <c r="G44" s="122" t="s">
        <v>294</v>
      </c>
      <c r="H44" s="123">
        <v>110</v>
      </c>
      <c r="I44" s="124" t="s">
        <v>7</v>
      </c>
      <c r="J44" s="125"/>
      <c r="K44" s="126">
        <f t="shared" si="2"/>
        <v>0</v>
      </c>
      <c r="L44" s="127">
        <f t="shared" si="3"/>
      </c>
      <c r="M44" s="128">
        <f t="shared" si="4"/>
        <v>0</v>
      </c>
      <c r="N44" s="128">
        <f t="shared" si="5"/>
      </c>
      <c r="O44" s="128">
        <f t="shared" si="6"/>
      </c>
      <c r="P44" s="129">
        <v>0</v>
      </c>
      <c r="Q44" s="129">
        <v>0</v>
      </c>
      <c r="R44" s="129">
        <v>0</v>
      </c>
      <c r="S44" s="130">
        <v>21</v>
      </c>
      <c r="T44" s="131">
        <f t="shared" si="7"/>
        <v>0</v>
      </c>
      <c r="U44" s="132"/>
    </row>
    <row r="45" spans="1:21" ht="12.75" outlineLevel="2">
      <c r="A45" s="3"/>
      <c r="B45" s="92"/>
      <c r="C45" s="92"/>
      <c r="D45" s="119" t="s">
        <v>4</v>
      </c>
      <c r="E45" s="120">
        <v>34</v>
      </c>
      <c r="F45" s="121" t="s">
        <v>89</v>
      </c>
      <c r="G45" s="122" t="s">
        <v>220</v>
      </c>
      <c r="H45" s="123">
        <v>8</v>
      </c>
      <c r="I45" s="124" t="s">
        <v>36</v>
      </c>
      <c r="J45" s="125"/>
      <c r="K45" s="126">
        <f t="shared" si="2"/>
        <v>0</v>
      </c>
      <c r="L45" s="127">
        <f t="shared" si="3"/>
      </c>
      <c r="M45" s="128">
        <f t="shared" si="4"/>
        <v>0</v>
      </c>
      <c r="N45" s="128">
        <f t="shared" si="5"/>
      </c>
      <c r="O45" s="128">
        <f t="shared" si="6"/>
      </c>
      <c r="P45" s="129">
        <v>0</v>
      </c>
      <c r="Q45" s="129">
        <v>0</v>
      </c>
      <c r="R45" s="129">
        <v>0</v>
      </c>
      <c r="S45" s="130">
        <v>21</v>
      </c>
      <c r="T45" s="131">
        <f t="shared" si="7"/>
        <v>0</v>
      </c>
      <c r="U45" s="132"/>
    </row>
    <row r="46" spans="1:21" ht="12.75" outlineLevel="2">
      <c r="A46" s="3"/>
      <c r="B46" s="92"/>
      <c r="C46" s="92"/>
      <c r="D46" s="119" t="s">
        <v>4</v>
      </c>
      <c r="E46" s="120">
        <v>35</v>
      </c>
      <c r="F46" s="121" t="s">
        <v>116</v>
      </c>
      <c r="G46" s="122" t="s">
        <v>270</v>
      </c>
      <c r="H46" s="123">
        <v>0.6</v>
      </c>
      <c r="I46" s="124" t="s">
        <v>9</v>
      </c>
      <c r="J46" s="125"/>
      <c r="K46" s="126">
        <f t="shared" si="2"/>
        <v>0</v>
      </c>
      <c r="L46" s="127">
        <f t="shared" si="3"/>
      </c>
      <c r="M46" s="128">
        <f t="shared" si="4"/>
        <v>0</v>
      </c>
      <c r="N46" s="128">
        <f t="shared" si="5"/>
      </c>
      <c r="O46" s="128">
        <f t="shared" si="6"/>
      </c>
      <c r="P46" s="129">
        <v>0</v>
      </c>
      <c r="Q46" s="129">
        <v>0</v>
      </c>
      <c r="R46" s="129">
        <v>0</v>
      </c>
      <c r="S46" s="130">
        <v>21</v>
      </c>
      <c r="T46" s="131">
        <f t="shared" si="7"/>
        <v>0</v>
      </c>
      <c r="U46" s="132"/>
    </row>
    <row r="47" spans="1:21" ht="12.75" outlineLevel="2">
      <c r="A47" s="3"/>
      <c r="B47" s="92"/>
      <c r="C47" s="92"/>
      <c r="D47" s="119" t="s">
        <v>4</v>
      </c>
      <c r="E47" s="120">
        <v>36</v>
      </c>
      <c r="F47" s="121" t="s">
        <v>135</v>
      </c>
      <c r="G47" s="122" t="s">
        <v>275</v>
      </c>
      <c r="H47" s="123">
        <v>69</v>
      </c>
      <c r="I47" s="124" t="s">
        <v>12</v>
      </c>
      <c r="J47" s="125"/>
      <c r="K47" s="126">
        <f t="shared" si="2"/>
        <v>0</v>
      </c>
      <c r="L47" s="127">
        <f t="shared" si="3"/>
      </c>
      <c r="M47" s="128">
        <f t="shared" si="4"/>
        <v>0</v>
      </c>
      <c r="N47" s="128">
        <f t="shared" si="5"/>
      </c>
      <c r="O47" s="128">
        <f t="shared" si="6"/>
      </c>
      <c r="P47" s="129">
        <v>0</v>
      </c>
      <c r="Q47" s="129">
        <v>0</v>
      </c>
      <c r="R47" s="129">
        <v>0</v>
      </c>
      <c r="S47" s="130">
        <v>21</v>
      </c>
      <c r="T47" s="131">
        <f t="shared" si="7"/>
        <v>0</v>
      </c>
      <c r="U47" s="132"/>
    </row>
    <row r="48" spans="1:21" ht="12.75" outlineLevel="2">
      <c r="A48" s="3"/>
      <c r="B48" s="92"/>
      <c r="C48" s="92"/>
      <c r="D48" s="119" t="s">
        <v>4</v>
      </c>
      <c r="E48" s="120">
        <v>37</v>
      </c>
      <c r="F48" s="121" t="s">
        <v>104</v>
      </c>
      <c r="G48" s="122" t="s">
        <v>260</v>
      </c>
      <c r="H48" s="123">
        <v>44</v>
      </c>
      <c r="I48" s="124" t="s">
        <v>36</v>
      </c>
      <c r="J48" s="125"/>
      <c r="K48" s="126">
        <f t="shared" si="2"/>
        <v>0</v>
      </c>
      <c r="L48" s="127">
        <f t="shared" si="3"/>
      </c>
      <c r="M48" s="128">
        <f t="shared" si="4"/>
        <v>0</v>
      </c>
      <c r="N48" s="128">
        <f t="shared" si="5"/>
      </c>
      <c r="O48" s="128">
        <f t="shared" si="6"/>
      </c>
      <c r="P48" s="129">
        <v>0</v>
      </c>
      <c r="Q48" s="129">
        <v>0</v>
      </c>
      <c r="R48" s="129">
        <v>0</v>
      </c>
      <c r="S48" s="130">
        <v>21</v>
      </c>
      <c r="T48" s="131">
        <f t="shared" si="7"/>
        <v>0</v>
      </c>
      <c r="U48" s="132"/>
    </row>
    <row r="49" spans="1:21" ht="12.75" outlineLevel="2">
      <c r="A49" s="3"/>
      <c r="B49" s="92"/>
      <c r="C49" s="92"/>
      <c r="D49" s="119" t="s">
        <v>4</v>
      </c>
      <c r="E49" s="120">
        <v>38</v>
      </c>
      <c r="F49" s="121" t="s">
        <v>146</v>
      </c>
      <c r="G49" s="122" t="s">
        <v>267</v>
      </c>
      <c r="H49" s="123">
        <v>2101</v>
      </c>
      <c r="I49" s="124" t="s">
        <v>0</v>
      </c>
      <c r="J49" s="125"/>
      <c r="K49" s="126">
        <f t="shared" si="2"/>
        <v>0</v>
      </c>
      <c r="L49" s="127">
        <f t="shared" si="3"/>
      </c>
      <c r="M49" s="128">
        <f t="shared" si="4"/>
        <v>0</v>
      </c>
      <c r="N49" s="128">
        <f t="shared" si="5"/>
      </c>
      <c r="O49" s="128">
        <f t="shared" si="6"/>
      </c>
      <c r="P49" s="129">
        <v>0</v>
      </c>
      <c r="Q49" s="129">
        <v>0</v>
      </c>
      <c r="R49" s="129">
        <v>0</v>
      </c>
      <c r="S49" s="130">
        <v>21</v>
      </c>
      <c r="T49" s="131">
        <f t="shared" si="7"/>
        <v>0</v>
      </c>
      <c r="U49" s="132"/>
    </row>
    <row r="50" spans="1:21" ht="12.75" outlineLevel="1">
      <c r="A50" s="3"/>
      <c r="B50" s="93"/>
      <c r="C50" s="94" t="s">
        <v>22</v>
      </c>
      <c r="D50" s="95" t="s">
        <v>3</v>
      </c>
      <c r="E50" s="96"/>
      <c r="F50" s="96" t="s">
        <v>33</v>
      </c>
      <c r="G50" s="97" t="s">
        <v>190</v>
      </c>
      <c r="H50" s="96"/>
      <c r="I50" s="95"/>
      <c r="J50" s="96"/>
      <c r="K50" s="98">
        <f>SUBTOTAL(9,K51:K67)</f>
        <v>0</v>
      </c>
      <c r="L50" s="99">
        <f>SUBTOTAL(9,L51:L67)</f>
        <v>0</v>
      </c>
      <c r="M50" s="99">
        <f>SUBTOTAL(9,M51:M67)</f>
        <v>0</v>
      </c>
      <c r="N50" s="99">
        <f>SUBTOTAL(9,N51:N67)</f>
        <v>0</v>
      </c>
      <c r="O50" s="99">
        <f>SUBTOTAL(9,O51:O67)</f>
        <v>0</v>
      </c>
      <c r="P50" s="100">
        <f>SUMPRODUCT(P51:P67,H51:H67)</f>
        <v>0</v>
      </c>
      <c r="Q50" s="100">
        <f>SUMPRODUCT(Q51:Q67,H51:H67)</f>
        <v>0</v>
      </c>
      <c r="R50" s="100">
        <f>SUMPRODUCT(R51:R67,H51:H67)</f>
        <v>0</v>
      </c>
      <c r="S50" s="101">
        <f>SUMPRODUCT(S51:S67,K51:K67)/100</f>
        <v>0</v>
      </c>
      <c r="T50" s="101">
        <f>K50+S50</f>
        <v>0</v>
      </c>
      <c r="U50" s="92"/>
    </row>
    <row r="51" spans="1:21" ht="12.75" outlineLevel="2">
      <c r="A51" s="3"/>
      <c r="B51" s="109"/>
      <c r="C51" s="110"/>
      <c r="D51" s="111"/>
      <c r="E51" s="112" t="s">
        <v>263</v>
      </c>
      <c r="F51" s="113"/>
      <c r="G51" s="114"/>
      <c r="H51" s="113"/>
      <c r="I51" s="111"/>
      <c r="J51" s="113"/>
      <c r="K51" s="115"/>
      <c r="L51" s="116"/>
      <c r="M51" s="116"/>
      <c r="N51" s="116"/>
      <c r="O51" s="116"/>
      <c r="P51" s="117"/>
      <c r="Q51" s="117"/>
      <c r="R51" s="117"/>
      <c r="S51" s="118"/>
      <c r="T51" s="118"/>
      <c r="U51" s="92"/>
    </row>
    <row r="52" spans="1:21" ht="12.75" outlineLevel="2">
      <c r="A52" s="3"/>
      <c r="B52" s="92"/>
      <c r="C52" s="92"/>
      <c r="D52" s="119" t="s">
        <v>4</v>
      </c>
      <c r="E52" s="120">
        <v>1</v>
      </c>
      <c r="F52" s="121" t="s">
        <v>117</v>
      </c>
      <c r="G52" s="122" t="s">
        <v>284</v>
      </c>
      <c r="H52" s="123">
        <v>20</v>
      </c>
      <c r="I52" s="124" t="s">
        <v>50</v>
      </c>
      <c r="J52" s="125"/>
      <c r="K52" s="126">
        <f aca="true" t="shared" si="8" ref="K52:K67">H52*J52</f>
        <v>0</v>
      </c>
      <c r="L52" s="127">
        <f aca="true" t="shared" si="9" ref="L52:L67">IF(D52="S",K52,"")</f>
      </c>
      <c r="M52" s="128">
        <f aca="true" t="shared" si="10" ref="M52:M67">IF(OR(D52="P",D52="U"),K52,"")</f>
        <v>0</v>
      </c>
      <c r="N52" s="128">
        <f aca="true" t="shared" si="11" ref="N52:N67">IF(D52="H",K52,"")</f>
      </c>
      <c r="O52" s="128">
        <f aca="true" t="shared" si="12" ref="O52:O67">IF(D52="V",K52,"")</f>
      </c>
      <c r="P52" s="129">
        <v>0</v>
      </c>
      <c r="Q52" s="129">
        <v>0</v>
      </c>
      <c r="R52" s="129">
        <v>0</v>
      </c>
      <c r="S52" s="130">
        <v>21</v>
      </c>
      <c r="T52" s="131">
        <f aca="true" t="shared" si="13" ref="T52:T67">K52*(S52+100)/100</f>
        <v>0</v>
      </c>
      <c r="U52" s="132"/>
    </row>
    <row r="53" spans="1:21" ht="12.75" outlineLevel="2">
      <c r="A53" s="3"/>
      <c r="B53" s="92"/>
      <c r="C53" s="92"/>
      <c r="D53" s="119" t="s">
        <v>4</v>
      </c>
      <c r="E53" s="120">
        <v>2</v>
      </c>
      <c r="F53" s="121" t="s">
        <v>118</v>
      </c>
      <c r="G53" s="122" t="s">
        <v>253</v>
      </c>
      <c r="H53" s="123">
        <v>20</v>
      </c>
      <c r="I53" s="124" t="s">
        <v>50</v>
      </c>
      <c r="J53" s="125"/>
      <c r="K53" s="126">
        <f t="shared" si="8"/>
        <v>0</v>
      </c>
      <c r="L53" s="127">
        <f t="shared" si="9"/>
      </c>
      <c r="M53" s="128">
        <f t="shared" si="10"/>
        <v>0</v>
      </c>
      <c r="N53" s="128">
        <f t="shared" si="11"/>
      </c>
      <c r="O53" s="128">
        <f t="shared" si="12"/>
      </c>
      <c r="P53" s="129">
        <v>0</v>
      </c>
      <c r="Q53" s="129">
        <v>0</v>
      </c>
      <c r="R53" s="129">
        <v>0</v>
      </c>
      <c r="S53" s="130">
        <v>21</v>
      </c>
      <c r="T53" s="131">
        <f t="shared" si="13"/>
        <v>0</v>
      </c>
      <c r="U53" s="132"/>
    </row>
    <row r="54" spans="1:21" ht="12.75" outlineLevel="2">
      <c r="A54" s="3"/>
      <c r="B54" s="92"/>
      <c r="C54" s="92"/>
      <c r="D54" s="119" t="s">
        <v>4</v>
      </c>
      <c r="E54" s="120">
        <v>3</v>
      </c>
      <c r="F54" s="121" t="s">
        <v>51</v>
      </c>
      <c r="G54" s="122" t="s">
        <v>68</v>
      </c>
      <c r="H54" s="123">
        <v>18</v>
      </c>
      <c r="I54" s="124" t="s">
        <v>36</v>
      </c>
      <c r="J54" s="125"/>
      <c r="K54" s="126">
        <f t="shared" si="8"/>
        <v>0</v>
      </c>
      <c r="L54" s="127">
        <f t="shared" si="9"/>
      </c>
      <c r="M54" s="128">
        <f t="shared" si="10"/>
        <v>0</v>
      </c>
      <c r="N54" s="128">
        <f t="shared" si="11"/>
      </c>
      <c r="O54" s="128">
        <f t="shared" si="12"/>
      </c>
      <c r="P54" s="129">
        <v>0</v>
      </c>
      <c r="Q54" s="129">
        <v>0</v>
      </c>
      <c r="R54" s="129">
        <v>0</v>
      </c>
      <c r="S54" s="130">
        <v>21</v>
      </c>
      <c r="T54" s="131">
        <f t="shared" si="13"/>
        <v>0</v>
      </c>
      <c r="U54" s="132"/>
    </row>
    <row r="55" spans="1:21" ht="12.75" outlineLevel="2">
      <c r="A55" s="3"/>
      <c r="B55" s="92"/>
      <c r="C55" s="92"/>
      <c r="D55" s="119" t="s">
        <v>4</v>
      </c>
      <c r="E55" s="120">
        <v>4</v>
      </c>
      <c r="F55" s="121" t="s">
        <v>52</v>
      </c>
      <c r="G55" s="122" t="s">
        <v>248</v>
      </c>
      <c r="H55" s="123">
        <v>18</v>
      </c>
      <c r="I55" s="124" t="s">
        <v>36</v>
      </c>
      <c r="J55" s="125"/>
      <c r="K55" s="126">
        <f t="shared" si="8"/>
        <v>0</v>
      </c>
      <c r="L55" s="127">
        <f t="shared" si="9"/>
      </c>
      <c r="M55" s="128">
        <f t="shared" si="10"/>
        <v>0</v>
      </c>
      <c r="N55" s="128">
        <f t="shared" si="11"/>
      </c>
      <c r="O55" s="128">
        <f t="shared" si="12"/>
      </c>
      <c r="P55" s="129">
        <v>0</v>
      </c>
      <c r="Q55" s="129">
        <v>0</v>
      </c>
      <c r="R55" s="129">
        <v>0</v>
      </c>
      <c r="S55" s="130">
        <v>21</v>
      </c>
      <c r="T55" s="131">
        <f t="shared" si="13"/>
        <v>0</v>
      </c>
      <c r="U55" s="132"/>
    </row>
    <row r="56" spans="1:21" ht="12.75" outlineLevel="2">
      <c r="A56" s="3"/>
      <c r="B56" s="92"/>
      <c r="C56" s="92"/>
      <c r="D56" s="119" t="s">
        <v>5</v>
      </c>
      <c r="E56" s="120">
        <v>5</v>
      </c>
      <c r="F56" s="121"/>
      <c r="G56" s="122" t="s">
        <v>203</v>
      </c>
      <c r="H56" s="123">
        <v>2</v>
      </c>
      <c r="I56" s="124" t="s">
        <v>36</v>
      </c>
      <c r="J56" s="125"/>
      <c r="K56" s="126">
        <f t="shared" si="8"/>
        <v>0</v>
      </c>
      <c r="L56" s="127">
        <f t="shared" si="9"/>
        <v>0</v>
      </c>
      <c r="M56" s="128">
        <f t="shared" si="10"/>
      </c>
      <c r="N56" s="128">
        <f t="shared" si="11"/>
      </c>
      <c r="O56" s="128">
        <f t="shared" si="12"/>
      </c>
      <c r="P56" s="129">
        <v>0</v>
      </c>
      <c r="Q56" s="129">
        <v>0</v>
      </c>
      <c r="R56" s="129">
        <v>0</v>
      </c>
      <c r="S56" s="130">
        <v>21</v>
      </c>
      <c r="T56" s="131">
        <f t="shared" si="13"/>
        <v>0</v>
      </c>
      <c r="U56" s="132"/>
    </row>
    <row r="57" spans="1:21" ht="12.75" outlineLevel="2">
      <c r="A57" s="3"/>
      <c r="B57" s="92"/>
      <c r="C57" s="92"/>
      <c r="D57" s="119" t="s">
        <v>4</v>
      </c>
      <c r="E57" s="120">
        <v>6</v>
      </c>
      <c r="F57" s="121" t="s">
        <v>119</v>
      </c>
      <c r="G57" s="122" t="s">
        <v>291</v>
      </c>
      <c r="H57" s="123">
        <v>26</v>
      </c>
      <c r="I57" s="124" t="s">
        <v>50</v>
      </c>
      <c r="J57" s="125"/>
      <c r="K57" s="126">
        <f t="shared" si="8"/>
        <v>0</v>
      </c>
      <c r="L57" s="127">
        <f t="shared" si="9"/>
      </c>
      <c r="M57" s="128">
        <f t="shared" si="10"/>
        <v>0</v>
      </c>
      <c r="N57" s="128">
        <f t="shared" si="11"/>
      </c>
      <c r="O57" s="128">
        <f t="shared" si="12"/>
      </c>
      <c r="P57" s="129">
        <v>0</v>
      </c>
      <c r="Q57" s="129">
        <v>0</v>
      </c>
      <c r="R57" s="129">
        <v>0</v>
      </c>
      <c r="S57" s="130">
        <v>21</v>
      </c>
      <c r="T57" s="131">
        <f t="shared" si="13"/>
        <v>0</v>
      </c>
      <c r="U57" s="132"/>
    </row>
    <row r="58" spans="1:21" ht="24.75" outlineLevel="2">
      <c r="A58" s="3"/>
      <c r="B58" s="92"/>
      <c r="C58" s="92"/>
      <c r="D58" s="119" t="s">
        <v>4</v>
      </c>
      <c r="E58" s="120">
        <v>7</v>
      </c>
      <c r="F58" s="121" t="s">
        <v>120</v>
      </c>
      <c r="G58" s="122" t="s">
        <v>337</v>
      </c>
      <c r="H58" s="123">
        <v>26</v>
      </c>
      <c r="I58" s="124" t="s">
        <v>50</v>
      </c>
      <c r="J58" s="125"/>
      <c r="K58" s="126">
        <f t="shared" si="8"/>
        <v>0</v>
      </c>
      <c r="L58" s="127">
        <f t="shared" si="9"/>
      </c>
      <c r="M58" s="128">
        <f t="shared" si="10"/>
        <v>0</v>
      </c>
      <c r="N58" s="128">
        <f t="shared" si="11"/>
      </c>
      <c r="O58" s="128">
        <f t="shared" si="12"/>
      </c>
      <c r="P58" s="129">
        <v>0</v>
      </c>
      <c r="Q58" s="129">
        <v>0</v>
      </c>
      <c r="R58" s="129">
        <v>0</v>
      </c>
      <c r="S58" s="130">
        <v>21</v>
      </c>
      <c r="T58" s="131">
        <f t="shared" si="13"/>
        <v>0</v>
      </c>
      <c r="U58" s="132"/>
    </row>
    <row r="59" spans="1:21" ht="12.75" outlineLevel="2">
      <c r="A59" s="3"/>
      <c r="B59" s="92"/>
      <c r="C59" s="92"/>
      <c r="D59" s="119" t="s">
        <v>4</v>
      </c>
      <c r="E59" s="120">
        <v>8</v>
      </c>
      <c r="F59" s="121" t="s">
        <v>53</v>
      </c>
      <c r="G59" s="122" t="s">
        <v>217</v>
      </c>
      <c r="H59" s="123">
        <v>26</v>
      </c>
      <c r="I59" s="124" t="s">
        <v>36</v>
      </c>
      <c r="J59" s="125"/>
      <c r="K59" s="126">
        <f t="shared" si="8"/>
        <v>0</v>
      </c>
      <c r="L59" s="127">
        <f t="shared" si="9"/>
      </c>
      <c r="M59" s="128">
        <f t="shared" si="10"/>
        <v>0</v>
      </c>
      <c r="N59" s="128">
        <f t="shared" si="11"/>
      </c>
      <c r="O59" s="128">
        <f t="shared" si="12"/>
      </c>
      <c r="P59" s="129">
        <v>0</v>
      </c>
      <c r="Q59" s="129">
        <v>0</v>
      </c>
      <c r="R59" s="129">
        <v>0</v>
      </c>
      <c r="S59" s="130">
        <v>21</v>
      </c>
      <c r="T59" s="131">
        <f t="shared" si="13"/>
        <v>0</v>
      </c>
      <c r="U59" s="132"/>
    </row>
    <row r="60" spans="1:21" ht="12.75" outlineLevel="2">
      <c r="A60" s="3"/>
      <c r="B60" s="92"/>
      <c r="C60" s="92"/>
      <c r="D60" s="119" t="s">
        <v>4</v>
      </c>
      <c r="E60" s="120">
        <v>9</v>
      </c>
      <c r="F60" s="121" t="s">
        <v>63</v>
      </c>
      <c r="G60" s="122" t="s">
        <v>209</v>
      </c>
      <c r="H60" s="123">
        <v>26</v>
      </c>
      <c r="I60" s="124" t="s">
        <v>36</v>
      </c>
      <c r="J60" s="125"/>
      <c r="K60" s="126">
        <f t="shared" si="8"/>
        <v>0</v>
      </c>
      <c r="L60" s="127">
        <f t="shared" si="9"/>
      </c>
      <c r="M60" s="128">
        <f t="shared" si="10"/>
        <v>0</v>
      </c>
      <c r="N60" s="128">
        <f t="shared" si="11"/>
      </c>
      <c r="O60" s="128">
        <f t="shared" si="12"/>
      </c>
      <c r="P60" s="129">
        <v>0</v>
      </c>
      <c r="Q60" s="129">
        <v>0</v>
      </c>
      <c r="R60" s="129">
        <v>0</v>
      </c>
      <c r="S60" s="130">
        <v>21</v>
      </c>
      <c r="T60" s="131">
        <f t="shared" si="13"/>
        <v>0</v>
      </c>
      <c r="U60" s="132"/>
    </row>
    <row r="61" spans="1:21" ht="12.75" outlineLevel="2">
      <c r="A61" s="3"/>
      <c r="B61" s="92"/>
      <c r="C61" s="92"/>
      <c r="D61" s="119" t="s">
        <v>4</v>
      </c>
      <c r="E61" s="120">
        <v>10</v>
      </c>
      <c r="F61" s="121" t="s">
        <v>54</v>
      </c>
      <c r="G61" s="122" t="s">
        <v>237</v>
      </c>
      <c r="H61" s="123">
        <v>26</v>
      </c>
      <c r="I61" s="124" t="s">
        <v>36</v>
      </c>
      <c r="J61" s="125"/>
      <c r="K61" s="126">
        <f t="shared" si="8"/>
        <v>0</v>
      </c>
      <c r="L61" s="127">
        <f t="shared" si="9"/>
      </c>
      <c r="M61" s="128">
        <f t="shared" si="10"/>
        <v>0</v>
      </c>
      <c r="N61" s="128">
        <f t="shared" si="11"/>
      </c>
      <c r="O61" s="128">
        <f t="shared" si="12"/>
      </c>
      <c r="P61" s="129">
        <v>0</v>
      </c>
      <c r="Q61" s="129">
        <v>0</v>
      </c>
      <c r="R61" s="129">
        <v>0</v>
      </c>
      <c r="S61" s="130">
        <v>21</v>
      </c>
      <c r="T61" s="131">
        <f t="shared" si="13"/>
        <v>0</v>
      </c>
      <c r="U61" s="132"/>
    </row>
    <row r="62" spans="1:21" ht="12.75" outlineLevel="2">
      <c r="A62" s="3"/>
      <c r="B62" s="92"/>
      <c r="C62" s="92"/>
      <c r="D62" s="119" t="s">
        <v>4</v>
      </c>
      <c r="E62" s="120">
        <v>11</v>
      </c>
      <c r="F62" s="121" t="s">
        <v>127</v>
      </c>
      <c r="G62" s="122" t="s">
        <v>280</v>
      </c>
      <c r="H62" s="123">
        <v>26</v>
      </c>
      <c r="I62" s="124" t="s">
        <v>50</v>
      </c>
      <c r="J62" s="125"/>
      <c r="K62" s="126">
        <f t="shared" si="8"/>
        <v>0</v>
      </c>
      <c r="L62" s="127">
        <f t="shared" si="9"/>
      </c>
      <c r="M62" s="128">
        <f t="shared" si="10"/>
        <v>0</v>
      </c>
      <c r="N62" s="128">
        <f t="shared" si="11"/>
      </c>
      <c r="O62" s="128">
        <f t="shared" si="12"/>
      </c>
      <c r="P62" s="129">
        <v>0</v>
      </c>
      <c r="Q62" s="129">
        <v>0</v>
      </c>
      <c r="R62" s="129">
        <v>0</v>
      </c>
      <c r="S62" s="130">
        <v>21</v>
      </c>
      <c r="T62" s="131">
        <f t="shared" si="13"/>
        <v>0</v>
      </c>
      <c r="U62" s="132"/>
    </row>
    <row r="63" spans="1:21" ht="12.75" outlineLevel="2">
      <c r="A63" s="3"/>
      <c r="B63" s="92"/>
      <c r="C63" s="92"/>
      <c r="D63" s="119" t="s">
        <v>4</v>
      </c>
      <c r="E63" s="120">
        <v>12</v>
      </c>
      <c r="F63" s="121" t="s">
        <v>128</v>
      </c>
      <c r="G63" s="122" t="s">
        <v>278</v>
      </c>
      <c r="H63" s="123">
        <v>26</v>
      </c>
      <c r="I63" s="124" t="s">
        <v>36</v>
      </c>
      <c r="J63" s="125"/>
      <c r="K63" s="126">
        <f t="shared" si="8"/>
        <v>0</v>
      </c>
      <c r="L63" s="127">
        <f t="shared" si="9"/>
      </c>
      <c r="M63" s="128">
        <f t="shared" si="10"/>
        <v>0</v>
      </c>
      <c r="N63" s="128">
        <f t="shared" si="11"/>
      </c>
      <c r="O63" s="128">
        <f t="shared" si="12"/>
      </c>
      <c r="P63" s="129">
        <v>0</v>
      </c>
      <c r="Q63" s="129">
        <v>0</v>
      </c>
      <c r="R63" s="129">
        <v>0</v>
      </c>
      <c r="S63" s="130">
        <v>21</v>
      </c>
      <c r="T63" s="131">
        <f t="shared" si="13"/>
        <v>0</v>
      </c>
      <c r="U63" s="132"/>
    </row>
    <row r="64" spans="1:21" ht="12.75" outlineLevel="2">
      <c r="A64" s="3"/>
      <c r="B64" s="92"/>
      <c r="C64" s="92"/>
      <c r="D64" s="119" t="s">
        <v>4</v>
      </c>
      <c r="E64" s="120">
        <v>13</v>
      </c>
      <c r="F64" s="121" t="s">
        <v>55</v>
      </c>
      <c r="G64" s="122" t="s">
        <v>228</v>
      </c>
      <c r="H64" s="123">
        <v>26</v>
      </c>
      <c r="I64" s="124" t="s">
        <v>36</v>
      </c>
      <c r="J64" s="125"/>
      <c r="K64" s="126">
        <f t="shared" si="8"/>
        <v>0</v>
      </c>
      <c r="L64" s="127">
        <f t="shared" si="9"/>
      </c>
      <c r="M64" s="128">
        <f t="shared" si="10"/>
        <v>0</v>
      </c>
      <c r="N64" s="128">
        <f t="shared" si="11"/>
      </c>
      <c r="O64" s="128">
        <f t="shared" si="12"/>
      </c>
      <c r="P64" s="129">
        <v>0</v>
      </c>
      <c r="Q64" s="129">
        <v>0</v>
      </c>
      <c r="R64" s="129">
        <v>0</v>
      </c>
      <c r="S64" s="130">
        <v>21</v>
      </c>
      <c r="T64" s="131">
        <f t="shared" si="13"/>
        <v>0</v>
      </c>
      <c r="U64" s="132"/>
    </row>
    <row r="65" spans="1:21" ht="12.75" outlineLevel="2">
      <c r="A65" s="3"/>
      <c r="B65" s="92"/>
      <c r="C65" s="92"/>
      <c r="D65" s="119" t="s">
        <v>4</v>
      </c>
      <c r="E65" s="120">
        <v>14</v>
      </c>
      <c r="F65" s="121" t="s">
        <v>126</v>
      </c>
      <c r="G65" s="122" t="s">
        <v>222</v>
      </c>
      <c r="H65" s="123">
        <v>102</v>
      </c>
      <c r="I65" s="124" t="s">
        <v>36</v>
      </c>
      <c r="J65" s="125"/>
      <c r="K65" s="126">
        <f t="shared" si="8"/>
        <v>0</v>
      </c>
      <c r="L65" s="127">
        <f t="shared" si="9"/>
      </c>
      <c r="M65" s="128">
        <f t="shared" si="10"/>
        <v>0</v>
      </c>
      <c r="N65" s="128">
        <f t="shared" si="11"/>
      </c>
      <c r="O65" s="128">
        <f t="shared" si="12"/>
      </c>
      <c r="P65" s="129">
        <v>0</v>
      </c>
      <c r="Q65" s="129">
        <v>0</v>
      </c>
      <c r="R65" s="129">
        <v>0</v>
      </c>
      <c r="S65" s="130">
        <v>21</v>
      </c>
      <c r="T65" s="131">
        <f t="shared" si="13"/>
        <v>0</v>
      </c>
      <c r="U65" s="132"/>
    </row>
    <row r="66" spans="1:21" ht="12.75" outlineLevel="2">
      <c r="A66" s="3"/>
      <c r="B66" s="92"/>
      <c r="C66" s="92"/>
      <c r="D66" s="119" t="s">
        <v>4</v>
      </c>
      <c r="E66" s="120">
        <v>15</v>
      </c>
      <c r="F66" s="121" t="s">
        <v>147</v>
      </c>
      <c r="G66" s="122" t="s">
        <v>325</v>
      </c>
      <c r="H66" s="123">
        <v>1958</v>
      </c>
      <c r="I66" s="124" t="s">
        <v>0</v>
      </c>
      <c r="J66" s="125"/>
      <c r="K66" s="126">
        <f t="shared" si="8"/>
        <v>0</v>
      </c>
      <c r="L66" s="127">
        <f t="shared" si="9"/>
      </c>
      <c r="M66" s="128">
        <f t="shared" si="10"/>
        <v>0</v>
      </c>
      <c r="N66" s="128">
        <f t="shared" si="11"/>
      </c>
      <c r="O66" s="128">
        <f t="shared" si="12"/>
      </c>
      <c r="P66" s="129">
        <v>0</v>
      </c>
      <c r="Q66" s="129">
        <v>0</v>
      </c>
      <c r="R66" s="129">
        <v>0</v>
      </c>
      <c r="S66" s="130">
        <v>21</v>
      </c>
      <c r="T66" s="131">
        <f t="shared" si="13"/>
        <v>0</v>
      </c>
      <c r="U66" s="132"/>
    </row>
    <row r="67" spans="1:21" ht="24.75" outlineLevel="2">
      <c r="A67" s="3"/>
      <c r="B67" s="92"/>
      <c r="C67" s="92"/>
      <c r="D67" s="119" t="s">
        <v>4</v>
      </c>
      <c r="E67" s="120">
        <v>16</v>
      </c>
      <c r="F67" s="121" t="s">
        <v>125</v>
      </c>
      <c r="G67" s="122" t="s">
        <v>340</v>
      </c>
      <c r="H67" s="123">
        <v>1</v>
      </c>
      <c r="I67" s="124" t="s">
        <v>9</v>
      </c>
      <c r="J67" s="125"/>
      <c r="K67" s="126">
        <f t="shared" si="8"/>
        <v>0</v>
      </c>
      <c r="L67" s="127">
        <f t="shared" si="9"/>
      </c>
      <c r="M67" s="128">
        <f t="shared" si="10"/>
        <v>0</v>
      </c>
      <c r="N67" s="128">
        <f t="shared" si="11"/>
      </c>
      <c r="O67" s="128">
        <f t="shared" si="12"/>
      </c>
      <c r="P67" s="129">
        <v>0</v>
      </c>
      <c r="Q67" s="129">
        <v>0</v>
      </c>
      <c r="R67" s="129">
        <v>0</v>
      </c>
      <c r="S67" s="130">
        <v>21</v>
      </c>
      <c r="T67" s="131">
        <f t="shared" si="13"/>
        <v>0</v>
      </c>
      <c r="U67" s="132"/>
    </row>
    <row r="68" spans="1:21" ht="12.75" outlineLevel="1">
      <c r="A68" s="3"/>
      <c r="B68" s="93"/>
      <c r="C68" s="94" t="s">
        <v>23</v>
      </c>
      <c r="D68" s="95" t="s">
        <v>3</v>
      </c>
      <c r="E68" s="96"/>
      <c r="F68" s="96" t="s">
        <v>34</v>
      </c>
      <c r="G68" s="97" t="s">
        <v>283</v>
      </c>
      <c r="H68" s="96"/>
      <c r="I68" s="95"/>
      <c r="J68" s="96"/>
      <c r="K68" s="98">
        <f>SUBTOTAL(9,K69:K77)</f>
        <v>0</v>
      </c>
      <c r="L68" s="99">
        <f>SUBTOTAL(9,L69:L77)</f>
        <v>0</v>
      </c>
      <c r="M68" s="99">
        <f>SUBTOTAL(9,M69:M77)</f>
        <v>0</v>
      </c>
      <c r="N68" s="99">
        <f>SUBTOTAL(9,N69:N77)</f>
        <v>0</v>
      </c>
      <c r="O68" s="99">
        <f>SUBTOTAL(9,O69:O77)</f>
        <v>0</v>
      </c>
      <c r="P68" s="100">
        <f>SUMPRODUCT(P69:P77,H69:H77)</f>
        <v>0.0019216000000003522</v>
      </c>
      <c r="Q68" s="100">
        <f>SUMPRODUCT(Q69:Q77,H69:H77)</f>
        <v>0</v>
      </c>
      <c r="R68" s="100">
        <f>SUMPRODUCT(R69:R77,H69:H77)</f>
        <v>6.624000000003434</v>
      </c>
      <c r="S68" s="101">
        <f>SUMPRODUCT(S69:S77,K69:K77)/100</f>
        <v>0</v>
      </c>
      <c r="T68" s="101">
        <f>K68+S68</f>
        <v>0</v>
      </c>
      <c r="U68" s="92"/>
    </row>
    <row r="69" spans="1:21" ht="12.75" outlineLevel="2">
      <c r="A69" s="3"/>
      <c r="B69" s="109"/>
      <c r="C69" s="110"/>
      <c r="D69" s="111"/>
      <c r="E69" s="112" t="s">
        <v>263</v>
      </c>
      <c r="F69" s="113"/>
      <c r="G69" s="114"/>
      <c r="H69" s="113"/>
      <c r="I69" s="111"/>
      <c r="J69" s="113"/>
      <c r="K69" s="115"/>
      <c r="L69" s="116"/>
      <c r="M69" s="116"/>
      <c r="N69" s="116"/>
      <c r="O69" s="116"/>
      <c r="P69" s="117"/>
      <c r="Q69" s="117"/>
      <c r="R69" s="117"/>
      <c r="S69" s="118"/>
      <c r="T69" s="118"/>
      <c r="U69" s="92"/>
    </row>
    <row r="70" spans="1:21" ht="12.75" outlineLevel="2">
      <c r="A70" s="3"/>
      <c r="B70" s="92"/>
      <c r="C70" s="92"/>
      <c r="D70" s="119" t="s">
        <v>4</v>
      </c>
      <c r="E70" s="120">
        <v>1</v>
      </c>
      <c r="F70" s="121" t="s">
        <v>121</v>
      </c>
      <c r="G70" s="122" t="s">
        <v>331</v>
      </c>
      <c r="H70" s="123">
        <v>16</v>
      </c>
      <c r="I70" s="124" t="s">
        <v>50</v>
      </c>
      <c r="J70" s="125"/>
      <c r="K70" s="126">
        <f aca="true" t="shared" si="14" ref="K70:K77">H70*J70</f>
        <v>0</v>
      </c>
      <c r="L70" s="127">
        <f aca="true" t="shared" si="15" ref="L70:L77">IF(D70="S",K70,"")</f>
      </c>
      <c r="M70" s="128">
        <f aca="true" t="shared" si="16" ref="M70:M77">IF(OR(D70="P",D70="U"),K70,"")</f>
        <v>0</v>
      </c>
      <c r="N70" s="128">
        <f aca="true" t="shared" si="17" ref="N70:N77">IF(D70="H",K70,"")</f>
      </c>
      <c r="O70" s="128">
        <f aca="true" t="shared" si="18" ref="O70:O77">IF(D70="V",K70,"")</f>
      </c>
      <c r="P70" s="129">
        <v>0</v>
      </c>
      <c r="Q70" s="129">
        <v>0</v>
      </c>
      <c r="R70" s="129">
        <v>0</v>
      </c>
      <c r="S70" s="130">
        <v>21</v>
      </c>
      <c r="T70" s="131">
        <f aca="true" t="shared" si="19" ref="T70:T77">K70*(S70+100)/100</f>
        <v>0</v>
      </c>
      <c r="U70" s="132"/>
    </row>
    <row r="71" spans="1:21" ht="12.75" outlineLevel="2">
      <c r="A71" s="3"/>
      <c r="B71" s="92"/>
      <c r="C71" s="92"/>
      <c r="D71" s="119" t="s">
        <v>4</v>
      </c>
      <c r="E71" s="120">
        <v>2</v>
      </c>
      <c r="F71" s="121" t="s">
        <v>122</v>
      </c>
      <c r="G71" s="122" t="s">
        <v>264</v>
      </c>
      <c r="H71" s="123">
        <v>16</v>
      </c>
      <c r="I71" s="124" t="s">
        <v>50</v>
      </c>
      <c r="J71" s="125"/>
      <c r="K71" s="126">
        <f t="shared" si="14"/>
        <v>0</v>
      </c>
      <c r="L71" s="127">
        <f t="shared" si="15"/>
      </c>
      <c r="M71" s="128">
        <f t="shared" si="16"/>
        <v>0</v>
      </c>
      <c r="N71" s="128">
        <f t="shared" si="17"/>
      </c>
      <c r="O71" s="128">
        <f t="shared" si="18"/>
      </c>
      <c r="P71" s="129">
        <v>0</v>
      </c>
      <c r="Q71" s="129">
        <v>0</v>
      </c>
      <c r="R71" s="129">
        <v>0</v>
      </c>
      <c r="S71" s="130">
        <v>21</v>
      </c>
      <c r="T71" s="131">
        <f t="shared" si="19"/>
        <v>0</v>
      </c>
      <c r="U71" s="132"/>
    </row>
    <row r="72" spans="1:21" ht="12.75" outlineLevel="2">
      <c r="A72" s="3"/>
      <c r="B72" s="92"/>
      <c r="C72" s="92"/>
      <c r="D72" s="119" t="s">
        <v>5</v>
      </c>
      <c r="E72" s="120">
        <v>3</v>
      </c>
      <c r="F72" s="121"/>
      <c r="G72" s="122" t="s">
        <v>208</v>
      </c>
      <c r="H72" s="123">
        <v>16</v>
      </c>
      <c r="I72" s="124" t="s">
        <v>36</v>
      </c>
      <c r="J72" s="125"/>
      <c r="K72" s="126">
        <f t="shared" si="14"/>
        <v>0</v>
      </c>
      <c r="L72" s="127">
        <f t="shared" si="15"/>
        <v>0</v>
      </c>
      <c r="M72" s="128">
        <f t="shared" si="16"/>
      </c>
      <c r="N72" s="128">
        <f t="shared" si="17"/>
      </c>
      <c r="O72" s="128">
        <f t="shared" si="18"/>
      </c>
      <c r="P72" s="129">
        <v>0</v>
      </c>
      <c r="Q72" s="129">
        <v>0</v>
      </c>
      <c r="R72" s="129">
        <v>0</v>
      </c>
      <c r="S72" s="130">
        <v>21</v>
      </c>
      <c r="T72" s="131">
        <f t="shared" si="19"/>
        <v>0</v>
      </c>
      <c r="U72" s="132"/>
    </row>
    <row r="73" spans="1:21" ht="12.75" outlineLevel="2">
      <c r="A73" s="3"/>
      <c r="B73" s="92"/>
      <c r="C73" s="92"/>
      <c r="D73" s="119" t="s">
        <v>5</v>
      </c>
      <c r="E73" s="120">
        <v>4</v>
      </c>
      <c r="F73" s="121"/>
      <c r="G73" s="122" t="s">
        <v>231</v>
      </c>
      <c r="H73" s="123">
        <v>16</v>
      </c>
      <c r="I73" s="124" t="s">
        <v>36</v>
      </c>
      <c r="J73" s="125"/>
      <c r="K73" s="126">
        <f t="shared" si="14"/>
        <v>0</v>
      </c>
      <c r="L73" s="127">
        <f t="shared" si="15"/>
        <v>0</v>
      </c>
      <c r="M73" s="128">
        <f t="shared" si="16"/>
      </c>
      <c r="N73" s="128">
        <f t="shared" si="17"/>
      </c>
      <c r="O73" s="128">
        <f t="shared" si="18"/>
      </c>
      <c r="P73" s="129">
        <v>0</v>
      </c>
      <c r="Q73" s="129">
        <v>0</v>
      </c>
      <c r="R73" s="129">
        <v>0</v>
      </c>
      <c r="S73" s="130">
        <v>21</v>
      </c>
      <c r="T73" s="131">
        <f t="shared" si="19"/>
        <v>0</v>
      </c>
      <c r="U73" s="132"/>
    </row>
    <row r="74" spans="1:21" ht="12.75" outlineLevel="2">
      <c r="A74" s="3"/>
      <c r="B74" s="92"/>
      <c r="C74" s="92"/>
      <c r="D74" s="119" t="s">
        <v>4</v>
      </c>
      <c r="E74" s="120">
        <v>5</v>
      </c>
      <c r="F74" s="121" t="s">
        <v>128</v>
      </c>
      <c r="G74" s="122" t="s">
        <v>278</v>
      </c>
      <c r="H74" s="123">
        <v>16</v>
      </c>
      <c r="I74" s="124" t="s">
        <v>36</v>
      </c>
      <c r="J74" s="125"/>
      <c r="K74" s="126">
        <f t="shared" si="14"/>
        <v>0</v>
      </c>
      <c r="L74" s="127">
        <f t="shared" si="15"/>
      </c>
      <c r="M74" s="128">
        <f t="shared" si="16"/>
        <v>0</v>
      </c>
      <c r="N74" s="128">
        <f t="shared" si="17"/>
      </c>
      <c r="O74" s="128">
        <f t="shared" si="18"/>
      </c>
      <c r="P74" s="129">
        <v>0.00012010000000002201</v>
      </c>
      <c r="Q74" s="129">
        <v>0</v>
      </c>
      <c r="R74" s="129">
        <v>0.41400000000021464</v>
      </c>
      <c r="S74" s="130">
        <v>21</v>
      </c>
      <c r="T74" s="131">
        <f t="shared" si="19"/>
        <v>0</v>
      </c>
      <c r="U74" s="132"/>
    </row>
    <row r="75" spans="1:21" ht="12.75" outlineLevel="2">
      <c r="A75" s="3"/>
      <c r="B75" s="92"/>
      <c r="C75" s="92"/>
      <c r="D75" s="119" t="s">
        <v>4</v>
      </c>
      <c r="E75" s="120">
        <v>6</v>
      </c>
      <c r="F75" s="121" t="s">
        <v>123</v>
      </c>
      <c r="G75" s="122" t="s">
        <v>266</v>
      </c>
      <c r="H75" s="123">
        <v>1</v>
      </c>
      <c r="I75" s="124" t="s">
        <v>50</v>
      </c>
      <c r="J75" s="125"/>
      <c r="K75" s="126">
        <f t="shared" si="14"/>
        <v>0</v>
      </c>
      <c r="L75" s="127">
        <f t="shared" si="15"/>
      </c>
      <c r="M75" s="128">
        <f t="shared" si="16"/>
        <v>0</v>
      </c>
      <c r="N75" s="128">
        <f t="shared" si="17"/>
      </c>
      <c r="O75" s="128">
        <f t="shared" si="18"/>
      </c>
      <c r="P75" s="129">
        <v>0</v>
      </c>
      <c r="Q75" s="129">
        <v>0</v>
      </c>
      <c r="R75" s="129">
        <v>0</v>
      </c>
      <c r="S75" s="130">
        <v>21</v>
      </c>
      <c r="T75" s="131">
        <f t="shared" si="19"/>
        <v>0</v>
      </c>
      <c r="U75" s="132"/>
    </row>
    <row r="76" spans="1:21" ht="12.75" outlineLevel="2">
      <c r="A76" s="3"/>
      <c r="B76" s="92"/>
      <c r="C76" s="92"/>
      <c r="D76" s="119" t="s">
        <v>4</v>
      </c>
      <c r="E76" s="120">
        <v>7</v>
      </c>
      <c r="F76" s="121" t="s">
        <v>124</v>
      </c>
      <c r="G76" s="122" t="s">
        <v>224</v>
      </c>
      <c r="H76" s="123">
        <v>1</v>
      </c>
      <c r="I76" s="124" t="s">
        <v>50</v>
      </c>
      <c r="J76" s="125"/>
      <c r="K76" s="126">
        <f t="shared" si="14"/>
        <v>0</v>
      </c>
      <c r="L76" s="127">
        <f t="shared" si="15"/>
      </c>
      <c r="M76" s="128">
        <f t="shared" si="16"/>
        <v>0</v>
      </c>
      <c r="N76" s="128">
        <f t="shared" si="17"/>
      </c>
      <c r="O76" s="128">
        <f t="shared" si="18"/>
      </c>
      <c r="P76" s="129">
        <v>0</v>
      </c>
      <c r="Q76" s="129">
        <v>0</v>
      </c>
      <c r="R76" s="129">
        <v>0</v>
      </c>
      <c r="S76" s="130">
        <v>21</v>
      </c>
      <c r="T76" s="131">
        <f t="shared" si="19"/>
        <v>0</v>
      </c>
      <c r="U76" s="132"/>
    </row>
    <row r="77" spans="1:21" ht="12.75" outlineLevel="2">
      <c r="A77" s="3"/>
      <c r="B77" s="92"/>
      <c r="C77" s="92"/>
      <c r="D77" s="119" t="s">
        <v>5</v>
      </c>
      <c r="E77" s="120">
        <v>8</v>
      </c>
      <c r="F77" s="121" t="s">
        <v>74</v>
      </c>
      <c r="G77" s="122" t="s">
        <v>243</v>
      </c>
      <c r="H77" s="123">
        <v>1</v>
      </c>
      <c r="I77" s="124" t="s">
        <v>36</v>
      </c>
      <c r="J77" s="125"/>
      <c r="K77" s="126">
        <f t="shared" si="14"/>
        <v>0</v>
      </c>
      <c r="L77" s="127">
        <f t="shared" si="15"/>
        <v>0</v>
      </c>
      <c r="M77" s="128">
        <f t="shared" si="16"/>
      </c>
      <c r="N77" s="128">
        <f t="shared" si="17"/>
      </c>
      <c r="O77" s="128">
        <f t="shared" si="18"/>
      </c>
      <c r="P77" s="129">
        <v>0</v>
      </c>
      <c r="Q77" s="129">
        <v>0</v>
      </c>
      <c r="R77" s="129">
        <v>0</v>
      </c>
      <c r="S77" s="130">
        <v>21</v>
      </c>
      <c r="T77" s="131">
        <f t="shared" si="19"/>
        <v>0</v>
      </c>
      <c r="U77" s="132"/>
    </row>
    <row r="78" spans="1:21" ht="12.75" outlineLevel="1">
      <c r="A78" s="3"/>
      <c r="B78" s="93"/>
      <c r="C78" s="94" t="s">
        <v>34</v>
      </c>
      <c r="D78" s="95" t="s">
        <v>3</v>
      </c>
      <c r="E78" s="96"/>
      <c r="F78" s="96" t="s">
        <v>34</v>
      </c>
      <c r="G78" s="97" t="s">
        <v>247</v>
      </c>
      <c r="H78" s="96"/>
      <c r="I78" s="95"/>
      <c r="J78" s="96"/>
      <c r="K78" s="98">
        <f>SUBTOTAL(9,K79:K96)</f>
        <v>0</v>
      </c>
      <c r="L78" s="99">
        <f>SUBTOTAL(9,L79:L96)</f>
        <v>0</v>
      </c>
      <c r="M78" s="99">
        <f>SUBTOTAL(9,M79:M96)</f>
        <v>0</v>
      </c>
      <c r="N78" s="99">
        <f>SUBTOTAL(9,N79:N96)</f>
        <v>0</v>
      </c>
      <c r="O78" s="99">
        <f>SUBTOTAL(9,O79:O96)</f>
        <v>0</v>
      </c>
      <c r="P78" s="100">
        <f>SUMPRODUCT(P79:P96,H79:H96)</f>
        <v>3.4193108800014462</v>
      </c>
      <c r="Q78" s="100">
        <f>SUMPRODUCT(Q79:Q96,H79:H96)</f>
        <v>1.0556800000002087</v>
      </c>
      <c r="R78" s="100">
        <f>SUMPRODUCT(R79:R96,H79:H96)</f>
        <v>99.47650000000135</v>
      </c>
      <c r="S78" s="101">
        <f>SUMPRODUCT(S79:S96,K79:K96)/100</f>
        <v>0</v>
      </c>
      <c r="T78" s="101">
        <f>K78+S78</f>
        <v>0</v>
      </c>
      <c r="U78" s="92"/>
    </row>
    <row r="79" spans="1:21" ht="12.75" outlineLevel="2">
      <c r="A79" s="3"/>
      <c r="B79" s="109"/>
      <c r="C79" s="110"/>
      <c r="D79" s="111"/>
      <c r="E79" s="112" t="s">
        <v>263</v>
      </c>
      <c r="F79" s="113"/>
      <c r="G79" s="114"/>
      <c r="H79" s="113"/>
      <c r="I79" s="111"/>
      <c r="J79" s="113"/>
      <c r="K79" s="115"/>
      <c r="L79" s="116"/>
      <c r="M79" s="116"/>
      <c r="N79" s="116"/>
      <c r="O79" s="116"/>
      <c r="P79" s="117"/>
      <c r="Q79" s="117"/>
      <c r="R79" s="117"/>
      <c r="S79" s="118"/>
      <c r="T79" s="118"/>
      <c r="U79" s="92"/>
    </row>
    <row r="80" spans="1:21" ht="12.75" outlineLevel="2">
      <c r="A80" s="3"/>
      <c r="B80" s="92"/>
      <c r="C80" s="92"/>
      <c r="D80" s="119" t="s">
        <v>4</v>
      </c>
      <c r="E80" s="120">
        <v>1</v>
      </c>
      <c r="F80" s="121" t="s">
        <v>84</v>
      </c>
      <c r="G80" s="122" t="s">
        <v>216</v>
      </c>
      <c r="H80" s="123">
        <v>32</v>
      </c>
      <c r="I80" s="124" t="s">
        <v>8</v>
      </c>
      <c r="J80" s="125"/>
      <c r="K80" s="126">
        <f aca="true" t="shared" si="20" ref="K80:K96">H80*J80</f>
        <v>0</v>
      </c>
      <c r="L80" s="127">
        <f aca="true" t="shared" si="21" ref="L80:L96">IF(D80="S",K80,"")</f>
      </c>
      <c r="M80" s="128">
        <f aca="true" t="shared" si="22" ref="M80:M96">IF(OR(D80="P",D80="U"),K80,"")</f>
        <v>0</v>
      </c>
      <c r="N80" s="128">
        <f aca="true" t="shared" si="23" ref="N80:N96">IF(D80="H",K80,"")</f>
      </c>
      <c r="O80" s="128">
        <f aca="true" t="shared" si="24" ref="O80:O96">IF(D80="V",K80,"")</f>
      </c>
      <c r="P80" s="129">
        <v>0</v>
      </c>
      <c r="Q80" s="129">
        <v>0</v>
      </c>
      <c r="R80" s="129">
        <v>0</v>
      </c>
      <c r="S80" s="130">
        <v>21</v>
      </c>
      <c r="T80" s="131">
        <f aca="true" t="shared" si="25" ref="T80:T96">K80*(S80+100)/100</f>
        <v>0</v>
      </c>
      <c r="U80" s="132"/>
    </row>
    <row r="81" spans="1:21" ht="12.75" outlineLevel="2">
      <c r="A81" s="3"/>
      <c r="B81" s="92"/>
      <c r="C81" s="92"/>
      <c r="D81" s="119" t="s">
        <v>4</v>
      </c>
      <c r="E81" s="120">
        <v>2</v>
      </c>
      <c r="F81" s="121" t="s">
        <v>82</v>
      </c>
      <c r="G81" s="122" t="s">
        <v>268</v>
      </c>
      <c r="H81" s="123">
        <v>32</v>
      </c>
      <c r="I81" s="124" t="s">
        <v>8</v>
      </c>
      <c r="J81" s="125"/>
      <c r="K81" s="126">
        <f t="shared" si="20"/>
        <v>0</v>
      </c>
      <c r="L81" s="127">
        <f t="shared" si="21"/>
      </c>
      <c r="M81" s="128">
        <f t="shared" si="22"/>
        <v>0</v>
      </c>
      <c r="N81" s="128">
        <f t="shared" si="23"/>
      </c>
      <c r="O81" s="128">
        <f t="shared" si="24"/>
      </c>
      <c r="P81" s="129">
        <v>0</v>
      </c>
      <c r="Q81" s="129">
        <v>0.0021</v>
      </c>
      <c r="R81" s="129">
        <v>0.03100000000000591</v>
      </c>
      <c r="S81" s="130">
        <v>21</v>
      </c>
      <c r="T81" s="131">
        <f t="shared" si="25"/>
        <v>0</v>
      </c>
      <c r="U81" s="132"/>
    </row>
    <row r="82" spans="1:21" ht="12.75" outlineLevel="2">
      <c r="A82" s="3"/>
      <c r="B82" s="92"/>
      <c r="C82" s="92"/>
      <c r="D82" s="119" t="s">
        <v>4</v>
      </c>
      <c r="E82" s="120">
        <v>3</v>
      </c>
      <c r="F82" s="121" t="s">
        <v>76</v>
      </c>
      <c r="G82" s="122" t="s">
        <v>242</v>
      </c>
      <c r="H82" s="123">
        <v>4</v>
      </c>
      <c r="I82" s="124" t="s">
        <v>36</v>
      </c>
      <c r="J82" s="125"/>
      <c r="K82" s="126">
        <f t="shared" si="20"/>
        <v>0</v>
      </c>
      <c r="L82" s="127">
        <f t="shared" si="21"/>
      </c>
      <c r="M82" s="128">
        <f t="shared" si="22"/>
        <v>0</v>
      </c>
      <c r="N82" s="128">
        <f t="shared" si="23"/>
      </c>
      <c r="O82" s="128">
        <f t="shared" si="24"/>
      </c>
      <c r="P82" s="129">
        <v>0.002010000000000218</v>
      </c>
      <c r="Q82" s="129">
        <v>0</v>
      </c>
      <c r="R82" s="129">
        <v>0.9899999999997817</v>
      </c>
      <c r="S82" s="130">
        <v>21</v>
      </c>
      <c r="T82" s="131">
        <f t="shared" si="25"/>
        <v>0</v>
      </c>
      <c r="U82" s="132"/>
    </row>
    <row r="83" spans="1:21" ht="12.75" outlineLevel="2">
      <c r="A83" s="3"/>
      <c r="B83" s="92"/>
      <c r="C83" s="92"/>
      <c r="D83" s="119" t="s">
        <v>4</v>
      </c>
      <c r="E83" s="120">
        <v>4</v>
      </c>
      <c r="F83" s="121" t="s">
        <v>80</v>
      </c>
      <c r="G83" s="122" t="s">
        <v>245</v>
      </c>
      <c r="H83" s="123">
        <v>4</v>
      </c>
      <c r="I83" s="124" t="s">
        <v>36</v>
      </c>
      <c r="J83" s="125"/>
      <c r="K83" s="126">
        <f t="shared" si="20"/>
        <v>0</v>
      </c>
      <c r="L83" s="127">
        <f t="shared" si="21"/>
      </c>
      <c r="M83" s="128">
        <f t="shared" si="22"/>
        <v>0</v>
      </c>
      <c r="N83" s="128">
        <f t="shared" si="23"/>
      </c>
      <c r="O83" s="128">
        <f t="shared" si="24"/>
      </c>
      <c r="P83" s="129">
        <v>0.007723448000002859</v>
      </c>
      <c r="Q83" s="129">
        <v>0</v>
      </c>
      <c r="R83" s="129">
        <v>0.70900000000006</v>
      </c>
      <c r="S83" s="130">
        <v>21</v>
      </c>
      <c r="T83" s="131">
        <f t="shared" si="25"/>
        <v>0</v>
      </c>
      <c r="U83" s="132"/>
    </row>
    <row r="84" spans="1:21" ht="12.75" outlineLevel="2">
      <c r="A84" s="3"/>
      <c r="B84" s="92"/>
      <c r="C84" s="92"/>
      <c r="D84" s="119" t="s">
        <v>4</v>
      </c>
      <c r="E84" s="120">
        <v>5</v>
      </c>
      <c r="F84" s="121" t="s">
        <v>75</v>
      </c>
      <c r="G84" s="122" t="s">
        <v>221</v>
      </c>
      <c r="H84" s="123">
        <v>64</v>
      </c>
      <c r="I84" s="124" t="s">
        <v>8</v>
      </c>
      <c r="J84" s="125"/>
      <c r="K84" s="126">
        <f t="shared" si="20"/>
        <v>0</v>
      </c>
      <c r="L84" s="127">
        <f t="shared" si="21"/>
      </c>
      <c r="M84" s="128">
        <f t="shared" si="22"/>
        <v>0</v>
      </c>
      <c r="N84" s="128">
        <f t="shared" si="23"/>
      </c>
      <c r="O84" s="128">
        <f t="shared" si="24"/>
      </c>
      <c r="P84" s="129">
        <v>0</v>
      </c>
      <c r="Q84" s="129">
        <v>0.014920000000003597</v>
      </c>
      <c r="R84" s="129">
        <v>0</v>
      </c>
      <c r="S84" s="130">
        <v>21</v>
      </c>
      <c r="T84" s="131">
        <f t="shared" si="25"/>
        <v>0</v>
      </c>
      <c r="U84" s="132"/>
    </row>
    <row r="85" spans="1:21" ht="12.75" outlineLevel="2">
      <c r="A85" s="3"/>
      <c r="B85" s="92"/>
      <c r="C85" s="92"/>
      <c r="D85" s="119" t="s">
        <v>4</v>
      </c>
      <c r="E85" s="120">
        <v>6</v>
      </c>
      <c r="F85" s="121" t="s">
        <v>77</v>
      </c>
      <c r="G85" s="122" t="s">
        <v>226</v>
      </c>
      <c r="H85" s="123">
        <v>4</v>
      </c>
      <c r="I85" s="124" t="s">
        <v>31</v>
      </c>
      <c r="J85" s="125"/>
      <c r="K85" s="126">
        <f t="shared" si="20"/>
        <v>0</v>
      </c>
      <c r="L85" s="127">
        <f t="shared" si="21"/>
      </c>
      <c r="M85" s="128">
        <f t="shared" si="22"/>
        <v>0</v>
      </c>
      <c r="N85" s="128">
        <f t="shared" si="23"/>
      </c>
      <c r="O85" s="128">
        <f t="shared" si="24"/>
      </c>
      <c r="P85" s="129">
        <v>0</v>
      </c>
      <c r="Q85" s="129">
        <v>0</v>
      </c>
      <c r="R85" s="129">
        <v>0</v>
      </c>
      <c r="S85" s="130">
        <v>21</v>
      </c>
      <c r="T85" s="131">
        <f t="shared" si="25"/>
        <v>0</v>
      </c>
      <c r="U85" s="132"/>
    </row>
    <row r="86" spans="1:21" ht="12.75" outlineLevel="2">
      <c r="A86" s="3"/>
      <c r="B86" s="92"/>
      <c r="C86" s="92"/>
      <c r="D86" s="119" t="s">
        <v>4</v>
      </c>
      <c r="E86" s="120">
        <v>7</v>
      </c>
      <c r="F86" s="121" t="s">
        <v>81</v>
      </c>
      <c r="G86" s="122" t="s">
        <v>318</v>
      </c>
      <c r="H86" s="123">
        <v>64</v>
      </c>
      <c r="I86" s="124" t="s">
        <v>8</v>
      </c>
      <c r="J86" s="125"/>
      <c r="K86" s="126">
        <f t="shared" si="20"/>
        <v>0</v>
      </c>
      <c r="L86" s="127">
        <f t="shared" si="21"/>
      </c>
      <c r="M86" s="128">
        <f t="shared" si="22"/>
        <v>0</v>
      </c>
      <c r="N86" s="128">
        <f t="shared" si="23"/>
      </c>
      <c r="O86" s="128">
        <f t="shared" si="24"/>
      </c>
      <c r="P86" s="129">
        <v>0.02116882599999837</v>
      </c>
      <c r="Q86" s="129">
        <v>0</v>
      </c>
      <c r="R86" s="129">
        <v>0.7840000000001623</v>
      </c>
      <c r="S86" s="130">
        <v>21</v>
      </c>
      <c r="T86" s="131">
        <f t="shared" si="25"/>
        <v>0</v>
      </c>
      <c r="U86" s="132"/>
    </row>
    <row r="87" spans="1:21" ht="12.75" outlineLevel="2">
      <c r="A87" s="3"/>
      <c r="B87" s="92"/>
      <c r="C87" s="92"/>
      <c r="D87" s="119" t="s">
        <v>4</v>
      </c>
      <c r="E87" s="120">
        <v>8</v>
      </c>
      <c r="F87" s="121" t="s">
        <v>83</v>
      </c>
      <c r="G87" s="122" t="s">
        <v>191</v>
      </c>
      <c r="H87" s="123">
        <v>27</v>
      </c>
      <c r="I87" s="124" t="s">
        <v>31</v>
      </c>
      <c r="J87" s="125"/>
      <c r="K87" s="126">
        <f t="shared" si="20"/>
        <v>0</v>
      </c>
      <c r="L87" s="127">
        <f t="shared" si="21"/>
      </c>
      <c r="M87" s="128">
        <f t="shared" si="22"/>
        <v>0</v>
      </c>
      <c r="N87" s="128">
        <f t="shared" si="23"/>
      </c>
      <c r="O87" s="128">
        <f t="shared" si="24"/>
      </c>
      <c r="P87" s="129">
        <v>0</v>
      </c>
      <c r="Q87" s="129">
        <v>0</v>
      </c>
      <c r="R87" s="129">
        <v>0</v>
      </c>
      <c r="S87" s="130">
        <v>21</v>
      </c>
      <c r="T87" s="131">
        <f t="shared" si="25"/>
        <v>0</v>
      </c>
      <c r="U87" s="132"/>
    </row>
    <row r="88" spans="1:21" ht="12.75" outlineLevel="2">
      <c r="A88" s="3"/>
      <c r="B88" s="92"/>
      <c r="C88" s="92"/>
      <c r="D88" s="119" t="s">
        <v>4</v>
      </c>
      <c r="E88" s="120">
        <v>9</v>
      </c>
      <c r="F88" s="121" t="s">
        <v>82</v>
      </c>
      <c r="G88" s="122" t="s">
        <v>212</v>
      </c>
      <c r="H88" s="123">
        <v>16</v>
      </c>
      <c r="I88" s="124" t="s">
        <v>8</v>
      </c>
      <c r="J88" s="125"/>
      <c r="K88" s="126">
        <f t="shared" si="20"/>
        <v>0</v>
      </c>
      <c r="L88" s="127">
        <f t="shared" si="21"/>
      </c>
      <c r="M88" s="128">
        <f t="shared" si="22"/>
        <v>0</v>
      </c>
      <c r="N88" s="128">
        <f t="shared" si="23"/>
      </c>
      <c r="O88" s="128">
        <f t="shared" si="24"/>
      </c>
      <c r="P88" s="129">
        <v>0</v>
      </c>
      <c r="Q88" s="129">
        <v>0.0020999999999986585</v>
      </c>
      <c r="R88" s="129">
        <v>0</v>
      </c>
      <c r="S88" s="130">
        <v>21</v>
      </c>
      <c r="T88" s="131">
        <f t="shared" si="25"/>
        <v>0</v>
      </c>
      <c r="U88" s="132"/>
    </row>
    <row r="89" spans="1:21" ht="12.75" outlineLevel="2">
      <c r="A89" s="3"/>
      <c r="B89" s="92"/>
      <c r="C89" s="92"/>
      <c r="D89" s="119" t="s">
        <v>4</v>
      </c>
      <c r="E89" s="120">
        <v>10</v>
      </c>
      <c r="F89" s="121" t="s">
        <v>85</v>
      </c>
      <c r="G89" s="122" t="s">
        <v>213</v>
      </c>
      <c r="H89" s="123">
        <v>16</v>
      </c>
      <c r="I89" s="124" t="s">
        <v>8</v>
      </c>
      <c r="J89" s="125"/>
      <c r="K89" s="126">
        <f t="shared" si="20"/>
        <v>0</v>
      </c>
      <c r="L89" s="127">
        <f t="shared" si="21"/>
      </c>
      <c r="M89" s="128">
        <f t="shared" si="22"/>
        <v>0</v>
      </c>
      <c r="N89" s="128">
        <f t="shared" si="23"/>
      </c>
      <c r="O89" s="128">
        <f t="shared" si="24"/>
      </c>
      <c r="P89" s="129">
        <v>0</v>
      </c>
      <c r="Q89" s="129">
        <v>0</v>
      </c>
      <c r="R89" s="129">
        <v>0</v>
      </c>
      <c r="S89" s="130">
        <v>21</v>
      </c>
      <c r="T89" s="131">
        <f t="shared" si="25"/>
        <v>0</v>
      </c>
      <c r="U89" s="132"/>
    </row>
    <row r="90" spans="1:21" ht="12.75" outlineLevel="2">
      <c r="A90" s="3"/>
      <c r="B90" s="92"/>
      <c r="C90" s="92"/>
      <c r="D90" s="119" t="s">
        <v>4</v>
      </c>
      <c r="E90" s="120">
        <v>11</v>
      </c>
      <c r="F90" s="121" t="s">
        <v>78</v>
      </c>
      <c r="G90" s="122" t="s">
        <v>244</v>
      </c>
      <c r="H90" s="123">
        <v>16</v>
      </c>
      <c r="I90" s="124" t="s">
        <v>36</v>
      </c>
      <c r="J90" s="125"/>
      <c r="K90" s="126">
        <f t="shared" si="20"/>
        <v>0</v>
      </c>
      <c r="L90" s="127">
        <f t="shared" si="21"/>
      </c>
      <c r="M90" s="128">
        <f t="shared" si="22"/>
        <v>0</v>
      </c>
      <c r="N90" s="128">
        <f t="shared" si="23"/>
      </c>
      <c r="O90" s="128">
        <f t="shared" si="24"/>
      </c>
      <c r="P90" s="129">
        <v>0.0008722100000000144</v>
      </c>
      <c r="Q90" s="129">
        <v>0</v>
      </c>
      <c r="R90" s="129">
        <v>0.9229999999997744</v>
      </c>
      <c r="S90" s="130">
        <v>21</v>
      </c>
      <c r="T90" s="131">
        <f t="shared" si="25"/>
        <v>0</v>
      </c>
      <c r="U90" s="132"/>
    </row>
    <row r="91" spans="1:21" ht="12.75" outlineLevel="2">
      <c r="A91" s="3"/>
      <c r="B91" s="92"/>
      <c r="C91" s="92"/>
      <c r="D91" s="119" t="s">
        <v>4</v>
      </c>
      <c r="E91" s="120">
        <v>12</v>
      </c>
      <c r="F91" s="121" t="s">
        <v>80</v>
      </c>
      <c r="G91" s="122" t="s">
        <v>245</v>
      </c>
      <c r="H91" s="123">
        <v>16</v>
      </c>
      <c r="I91" s="124" t="s">
        <v>36</v>
      </c>
      <c r="J91" s="125"/>
      <c r="K91" s="126">
        <f t="shared" si="20"/>
        <v>0</v>
      </c>
      <c r="L91" s="127">
        <f t="shared" si="21"/>
      </c>
      <c r="M91" s="128">
        <f t="shared" si="22"/>
        <v>0</v>
      </c>
      <c r="N91" s="128">
        <f t="shared" si="23"/>
      </c>
      <c r="O91" s="128">
        <f t="shared" si="24"/>
      </c>
      <c r="P91" s="129">
        <v>0.007723448000002859</v>
      </c>
      <c r="Q91" s="129">
        <v>0</v>
      </c>
      <c r="R91" s="129">
        <v>0.70900000000006</v>
      </c>
      <c r="S91" s="130">
        <v>21</v>
      </c>
      <c r="T91" s="131">
        <f t="shared" si="25"/>
        <v>0</v>
      </c>
      <c r="U91" s="132"/>
    </row>
    <row r="92" spans="1:21" ht="12.75" outlineLevel="2">
      <c r="A92" s="3"/>
      <c r="B92" s="92"/>
      <c r="C92" s="92"/>
      <c r="D92" s="119" t="s">
        <v>4</v>
      </c>
      <c r="E92" s="120">
        <v>13</v>
      </c>
      <c r="F92" s="121" t="s">
        <v>79</v>
      </c>
      <c r="G92" s="122" t="s">
        <v>241</v>
      </c>
      <c r="H92" s="123">
        <v>16</v>
      </c>
      <c r="I92" s="124" t="s">
        <v>36</v>
      </c>
      <c r="J92" s="125"/>
      <c r="K92" s="126">
        <f t="shared" si="20"/>
        <v>0</v>
      </c>
      <c r="L92" s="127">
        <f t="shared" si="21"/>
      </c>
      <c r="M92" s="128">
        <f t="shared" si="22"/>
        <v>0</v>
      </c>
      <c r="N92" s="128">
        <f t="shared" si="23"/>
      </c>
      <c r="O92" s="128">
        <f t="shared" si="24"/>
      </c>
      <c r="P92" s="129">
        <v>0.007402606000002875</v>
      </c>
      <c r="Q92" s="129">
        <v>0</v>
      </c>
      <c r="R92" s="129">
        <v>0.5729999999997375</v>
      </c>
      <c r="S92" s="130">
        <v>21</v>
      </c>
      <c r="T92" s="131">
        <f t="shared" si="25"/>
        <v>0</v>
      </c>
      <c r="U92" s="132"/>
    </row>
    <row r="93" spans="1:21" ht="12.75" outlineLevel="2">
      <c r="A93" s="3"/>
      <c r="B93" s="92"/>
      <c r="C93" s="92"/>
      <c r="D93" s="119" t="s">
        <v>4</v>
      </c>
      <c r="E93" s="120">
        <v>14</v>
      </c>
      <c r="F93" s="121" t="s">
        <v>86</v>
      </c>
      <c r="G93" s="122" t="s">
        <v>233</v>
      </c>
      <c r="H93" s="123">
        <v>112</v>
      </c>
      <c r="I93" s="124" t="s">
        <v>8</v>
      </c>
      <c r="J93" s="125"/>
      <c r="K93" s="126">
        <f t="shared" si="20"/>
        <v>0</v>
      </c>
      <c r="L93" s="127">
        <f t="shared" si="21"/>
      </c>
      <c r="M93" s="128">
        <f t="shared" si="22"/>
        <v>0</v>
      </c>
      <c r="N93" s="128">
        <f t="shared" si="23"/>
      </c>
      <c r="O93" s="128">
        <f t="shared" si="24"/>
      </c>
      <c r="P93" s="129">
        <v>0.015800000000012915</v>
      </c>
      <c r="Q93" s="129">
        <v>0</v>
      </c>
      <c r="R93" s="129">
        <v>0</v>
      </c>
      <c r="S93" s="130">
        <v>21</v>
      </c>
      <c r="T93" s="131">
        <f t="shared" si="25"/>
        <v>0</v>
      </c>
      <c r="U93" s="132"/>
    </row>
    <row r="94" spans="1:21" ht="12.75" outlineLevel="2">
      <c r="A94" s="3"/>
      <c r="B94" s="92"/>
      <c r="C94" s="92"/>
      <c r="D94" s="119" t="s">
        <v>4</v>
      </c>
      <c r="E94" s="120">
        <v>15</v>
      </c>
      <c r="F94" s="121" t="s">
        <v>88</v>
      </c>
      <c r="G94" s="122" t="s">
        <v>294</v>
      </c>
      <c r="H94" s="123">
        <v>40</v>
      </c>
      <c r="I94" s="124" t="s">
        <v>7</v>
      </c>
      <c r="J94" s="125"/>
      <c r="K94" s="126">
        <f t="shared" si="20"/>
        <v>0</v>
      </c>
      <c r="L94" s="127">
        <f t="shared" si="21"/>
      </c>
      <c r="M94" s="128">
        <f t="shared" si="22"/>
        <v>0</v>
      </c>
      <c r="N94" s="128">
        <f t="shared" si="23"/>
      </c>
      <c r="O94" s="128">
        <f t="shared" si="24"/>
      </c>
      <c r="P94" s="129">
        <v>0</v>
      </c>
      <c r="Q94" s="129">
        <v>0</v>
      </c>
      <c r="R94" s="129">
        <v>0</v>
      </c>
      <c r="S94" s="130">
        <v>21</v>
      </c>
      <c r="T94" s="131">
        <f t="shared" si="25"/>
        <v>0</v>
      </c>
      <c r="U94" s="132"/>
    </row>
    <row r="95" spans="1:21" ht="12.75" outlineLevel="2">
      <c r="A95" s="3"/>
      <c r="B95" s="92"/>
      <c r="C95" s="92"/>
      <c r="D95" s="119" t="s">
        <v>4</v>
      </c>
      <c r="E95" s="120">
        <v>16</v>
      </c>
      <c r="F95" s="121" t="s">
        <v>87</v>
      </c>
      <c r="G95" s="122" t="s">
        <v>277</v>
      </c>
      <c r="H95" s="123">
        <v>1.5</v>
      </c>
      <c r="I95" s="124" t="s">
        <v>9</v>
      </c>
      <c r="J95" s="125"/>
      <c r="K95" s="126">
        <f t="shared" si="20"/>
        <v>0</v>
      </c>
      <c r="L95" s="127">
        <f t="shared" si="21"/>
      </c>
      <c r="M95" s="128">
        <f t="shared" si="22"/>
        <v>0</v>
      </c>
      <c r="N95" s="128">
        <f t="shared" si="23"/>
      </c>
      <c r="O95" s="128">
        <f t="shared" si="24"/>
      </c>
      <c r="P95" s="129">
        <v>0</v>
      </c>
      <c r="Q95" s="129">
        <v>0</v>
      </c>
      <c r="R95" s="129">
        <v>4.154999999998836</v>
      </c>
      <c r="S95" s="130">
        <v>21</v>
      </c>
      <c r="T95" s="131">
        <f t="shared" si="25"/>
        <v>0</v>
      </c>
      <c r="U95" s="132"/>
    </row>
    <row r="96" spans="1:21" ht="12.75" outlineLevel="2">
      <c r="A96" s="3"/>
      <c r="B96" s="92"/>
      <c r="C96" s="92"/>
      <c r="D96" s="119" t="s">
        <v>4</v>
      </c>
      <c r="E96" s="120">
        <v>17</v>
      </c>
      <c r="F96" s="121" t="s">
        <v>145</v>
      </c>
      <c r="G96" s="122" t="s">
        <v>320</v>
      </c>
      <c r="H96" s="123">
        <v>773</v>
      </c>
      <c r="I96" s="124" t="s">
        <v>0</v>
      </c>
      <c r="J96" s="125"/>
      <c r="K96" s="126">
        <f t="shared" si="20"/>
        <v>0</v>
      </c>
      <c r="L96" s="127">
        <f t="shared" si="21"/>
      </c>
      <c r="M96" s="128">
        <f t="shared" si="22"/>
        <v>0</v>
      </c>
      <c r="N96" s="128">
        <f t="shared" si="23"/>
      </c>
      <c r="O96" s="128">
        <f t="shared" si="24"/>
      </c>
      <c r="P96" s="129">
        <v>0</v>
      </c>
      <c r="Q96" s="129">
        <v>0</v>
      </c>
      <c r="R96" s="129">
        <v>0</v>
      </c>
      <c r="S96" s="130">
        <v>21</v>
      </c>
      <c r="T96" s="131">
        <f t="shared" si="25"/>
        <v>0</v>
      </c>
      <c r="U96" s="132"/>
    </row>
    <row r="97" spans="1:21" ht="12.75" outlineLevel="1">
      <c r="A97" s="3"/>
      <c r="B97" s="93"/>
      <c r="C97" s="94" t="s">
        <v>35</v>
      </c>
      <c r="D97" s="95" t="s">
        <v>3</v>
      </c>
      <c r="E97" s="96"/>
      <c r="F97" s="96" t="s">
        <v>35</v>
      </c>
      <c r="G97" s="97" t="s">
        <v>198</v>
      </c>
      <c r="H97" s="96"/>
      <c r="I97" s="95"/>
      <c r="J97" s="96"/>
      <c r="K97" s="98">
        <f>SUBTOTAL(9,K98:K100)</f>
        <v>0</v>
      </c>
      <c r="L97" s="99">
        <f>SUBTOTAL(9,L98:L100)</f>
        <v>0</v>
      </c>
      <c r="M97" s="99">
        <f>SUBTOTAL(9,M98:M100)</f>
        <v>0</v>
      </c>
      <c r="N97" s="99">
        <f>SUBTOTAL(9,N98:N100)</f>
        <v>0</v>
      </c>
      <c r="O97" s="99">
        <f>SUBTOTAL(9,O98:O100)</f>
        <v>0</v>
      </c>
      <c r="P97" s="100">
        <f>SUMPRODUCT(P98:P100,H98:H100)</f>
        <v>0</v>
      </c>
      <c r="Q97" s="100">
        <f>SUMPRODUCT(Q98:Q100,H98:H100)</f>
        <v>0</v>
      </c>
      <c r="R97" s="100">
        <f>SUMPRODUCT(R98:R100,H98:H100)</f>
        <v>0</v>
      </c>
      <c r="S97" s="101">
        <f>SUMPRODUCT(S98:S100,K98:K100)/100</f>
        <v>0</v>
      </c>
      <c r="T97" s="101">
        <f>K97+S97</f>
        <v>0</v>
      </c>
      <c r="U97" s="92"/>
    </row>
    <row r="98" spans="1:21" ht="12.75" outlineLevel="2">
      <c r="A98" s="3"/>
      <c r="B98" s="109"/>
      <c r="C98" s="110"/>
      <c r="D98" s="111"/>
      <c r="E98" s="112" t="s">
        <v>263</v>
      </c>
      <c r="F98" s="113"/>
      <c r="G98" s="114"/>
      <c r="H98" s="113"/>
      <c r="I98" s="111"/>
      <c r="J98" s="113"/>
      <c r="K98" s="115"/>
      <c r="L98" s="116"/>
      <c r="M98" s="116"/>
      <c r="N98" s="116"/>
      <c r="O98" s="116"/>
      <c r="P98" s="117"/>
      <c r="Q98" s="117"/>
      <c r="R98" s="117"/>
      <c r="S98" s="118"/>
      <c r="T98" s="118"/>
      <c r="U98" s="92"/>
    </row>
    <row r="99" spans="1:21" ht="12.75" outlineLevel="2">
      <c r="A99" s="3"/>
      <c r="B99" s="92"/>
      <c r="C99" s="92"/>
      <c r="D99" s="119" t="s">
        <v>4</v>
      </c>
      <c r="E99" s="120">
        <v>1</v>
      </c>
      <c r="F99" s="121" t="s">
        <v>40</v>
      </c>
      <c r="G99" s="122" t="s">
        <v>261</v>
      </c>
      <c r="H99" s="123">
        <v>8228.606</v>
      </c>
      <c r="I99" s="124" t="s">
        <v>0</v>
      </c>
      <c r="J99" s="125"/>
      <c r="K99" s="126">
        <f>H99*J99</f>
        <v>0</v>
      </c>
      <c r="L99" s="127">
        <f>IF(D99="S",K99,"")</f>
      </c>
      <c r="M99" s="128">
        <f>IF(OR(D99="P",D99="U"),K99,"")</f>
        <v>0</v>
      </c>
      <c r="N99" s="128">
        <f>IF(D99="H",K99,"")</f>
      </c>
      <c r="O99" s="128">
        <f>IF(D99="V",K99,"")</f>
      </c>
      <c r="P99" s="129">
        <v>0</v>
      </c>
      <c r="Q99" s="129">
        <v>0</v>
      </c>
      <c r="R99" s="129">
        <v>0</v>
      </c>
      <c r="S99" s="130">
        <v>21</v>
      </c>
      <c r="T99" s="131">
        <f>K99*(S99+100)/100</f>
        <v>0</v>
      </c>
      <c r="U99" s="132"/>
    </row>
    <row r="100" spans="1:21" s="108" customFormat="1" ht="9.75" outlineLevel="2">
      <c r="A100" s="102"/>
      <c r="B100" s="102"/>
      <c r="C100" s="102"/>
      <c r="D100" s="102"/>
      <c r="E100" s="102"/>
      <c r="F100" s="102"/>
      <c r="G100" s="103" t="s">
        <v>47</v>
      </c>
      <c r="H100" s="102"/>
      <c r="I100" s="104"/>
      <c r="J100" s="102"/>
      <c r="K100" s="102"/>
      <c r="L100" s="105"/>
      <c r="M100" s="105"/>
      <c r="N100" s="105"/>
      <c r="O100" s="105"/>
      <c r="P100" s="106"/>
      <c r="Q100" s="102"/>
      <c r="R100" s="102"/>
      <c r="S100" s="107"/>
      <c r="T100" s="107"/>
      <c r="U100" s="102"/>
    </row>
    <row r="101" spans="1:21" ht="8.25" customHeight="1">
      <c r="A101" s="3"/>
      <c r="B101" s="3"/>
      <c r="C101" s="3"/>
      <c r="D101" s="3"/>
      <c r="E101" s="3"/>
      <c r="F101" s="3"/>
      <c r="G101" s="3"/>
      <c r="H101" s="3"/>
      <c r="I101" s="82"/>
      <c r="J101" s="3"/>
      <c r="K101" s="3"/>
      <c r="L101" s="52"/>
      <c r="M101" s="52"/>
      <c r="N101" s="52"/>
      <c r="O101" s="52"/>
      <c r="P101" s="52"/>
      <c r="Q101" s="52"/>
      <c r="R101" s="52"/>
      <c r="S101" s="53"/>
      <c r="T101" s="53"/>
      <c r="U101" s="3"/>
    </row>
    <row r="102" spans="1:21" ht="13.5">
      <c r="A102" s="3"/>
      <c r="B102" s="83" t="s">
        <v>15</v>
      </c>
      <c r="C102" s="84"/>
      <c r="D102" s="85" t="s">
        <v>2</v>
      </c>
      <c r="E102" s="84"/>
      <c r="F102" s="86"/>
      <c r="G102" s="87" t="s">
        <v>192</v>
      </c>
      <c r="H102" s="84"/>
      <c r="I102" s="85"/>
      <c r="J102" s="84"/>
      <c r="K102" s="88">
        <f aca="true" t="shared" si="26" ref="K102:S102">SUMIF($D103:$D158,"O",K103:K158)</f>
        <v>0</v>
      </c>
      <c r="L102" s="89">
        <f t="shared" si="26"/>
        <v>0</v>
      </c>
      <c r="M102" s="89">
        <f t="shared" si="26"/>
        <v>0</v>
      </c>
      <c r="N102" s="89">
        <f t="shared" si="26"/>
        <v>0</v>
      </c>
      <c r="O102" s="89">
        <f t="shared" si="26"/>
        <v>0</v>
      </c>
      <c r="P102" s="90">
        <f t="shared" si="26"/>
        <v>0.07773835199998563</v>
      </c>
      <c r="Q102" s="90">
        <f t="shared" si="26"/>
        <v>7.231999999999999</v>
      </c>
      <c r="R102" s="90">
        <f t="shared" si="26"/>
        <v>212.39999999994734</v>
      </c>
      <c r="S102" s="91">
        <f t="shared" si="26"/>
        <v>0</v>
      </c>
      <c r="T102" s="91">
        <f>K102+S102</f>
        <v>0</v>
      </c>
      <c r="U102" s="92"/>
    </row>
    <row r="103" spans="1:21" ht="12.75" outlineLevel="1">
      <c r="A103" s="3"/>
      <c r="B103" s="93"/>
      <c r="C103" s="94" t="s">
        <v>16</v>
      </c>
      <c r="D103" s="95" t="s">
        <v>3</v>
      </c>
      <c r="E103" s="96"/>
      <c r="F103" s="96" t="s">
        <v>29</v>
      </c>
      <c r="G103" s="97" t="s">
        <v>254</v>
      </c>
      <c r="H103" s="96"/>
      <c r="I103" s="95"/>
      <c r="J103" s="96"/>
      <c r="K103" s="98">
        <f>SUBTOTAL(9,K104:K109)</f>
        <v>0</v>
      </c>
      <c r="L103" s="99">
        <f>SUBTOTAL(9,L104:L109)</f>
        <v>0</v>
      </c>
      <c r="M103" s="99">
        <f>SUBTOTAL(9,M104:M109)</f>
        <v>0</v>
      </c>
      <c r="N103" s="99">
        <f>SUBTOTAL(9,N104:N109)</f>
        <v>0</v>
      </c>
      <c r="O103" s="99">
        <f>SUBTOTAL(9,O104:O109)</f>
        <v>0</v>
      </c>
      <c r="P103" s="100">
        <f>SUMPRODUCT(P104:P109,H104:H109)</f>
        <v>0.002980479999999942</v>
      </c>
      <c r="Q103" s="100">
        <f>SUMPRODUCT(Q104:Q109,H104:H109)</f>
        <v>0</v>
      </c>
      <c r="R103" s="100">
        <f>SUMPRODUCT(R104:R109,H104:H109)</f>
        <v>5.136000000002696</v>
      </c>
      <c r="S103" s="101">
        <f>SUMPRODUCT(S104:S109,K104:K109)/100</f>
        <v>0</v>
      </c>
      <c r="T103" s="101">
        <f>K103+S103</f>
        <v>0</v>
      </c>
      <c r="U103" s="92"/>
    </row>
    <row r="104" spans="1:21" ht="12.75" outlineLevel="2">
      <c r="A104" s="3"/>
      <c r="B104" s="109"/>
      <c r="C104" s="110"/>
      <c r="D104" s="111"/>
      <c r="E104" s="112" t="s">
        <v>263</v>
      </c>
      <c r="F104" s="113"/>
      <c r="G104" s="114"/>
      <c r="H104" s="113"/>
      <c r="I104" s="111"/>
      <c r="J104" s="113"/>
      <c r="K104" s="115"/>
      <c r="L104" s="116"/>
      <c r="M104" s="116"/>
      <c r="N104" s="116"/>
      <c r="O104" s="116"/>
      <c r="P104" s="117"/>
      <c r="Q104" s="117"/>
      <c r="R104" s="117"/>
      <c r="S104" s="118"/>
      <c r="T104" s="118"/>
      <c r="U104" s="92"/>
    </row>
    <row r="105" spans="1:21" ht="12.75" outlineLevel="2">
      <c r="A105" s="3"/>
      <c r="B105" s="92"/>
      <c r="C105" s="92"/>
      <c r="D105" s="119" t="s">
        <v>4</v>
      </c>
      <c r="E105" s="120">
        <v>1</v>
      </c>
      <c r="F105" s="121" t="s">
        <v>171</v>
      </c>
      <c r="G105" s="122" t="s">
        <v>304</v>
      </c>
      <c r="H105" s="123">
        <v>31.8</v>
      </c>
      <c r="I105" s="124" t="s">
        <v>13</v>
      </c>
      <c r="J105" s="125"/>
      <c r="K105" s="126">
        <f>H105*J105</f>
        <v>0</v>
      </c>
      <c r="L105" s="127">
        <f>IF(D105="S",K105,"")</f>
      </c>
      <c r="M105" s="128">
        <f>IF(OR(D105="P",D105="U"),K105,"")</f>
        <v>0</v>
      </c>
      <c r="N105" s="128">
        <f>IF(D105="H",K105,"")</f>
      </c>
      <c r="O105" s="128">
        <f>IF(D105="V",K105,"")</f>
      </c>
      <c r="P105" s="129">
        <v>0</v>
      </c>
      <c r="Q105" s="129">
        <v>0</v>
      </c>
      <c r="R105" s="129">
        <v>0</v>
      </c>
      <c r="S105" s="130">
        <v>21</v>
      </c>
      <c r="T105" s="131">
        <f>K105*(S105+100)/100</f>
        <v>0</v>
      </c>
      <c r="U105" s="132"/>
    </row>
    <row r="106" spans="1:21" ht="12.75" outlineLevel="2">
      <c r="A106" s="3"/>
      <c r="B106" s="92"/>
      <c r="C106" s="92"/>
      <c r="D106" s="119" t="s">
        <v>4</v>
      </c>
      <c r="E106" s="120">
        <v>2</v>
      </c>
      <c r="F106" s="121" t="s">
        <v>172</v>
      </c>
      <c r="G106" s="122" t="s">
        <v>292</v>
      </c>
      <c r="H106" s="123">
        <v>32</v>
      </c>
      <c r="I106" s="124" t="s">
        <v>36</v>
      </c>
      <c r="J106" s="125"/>
      <c r="K106" s="126">
        <f>H106*J106</f>
        <v>0</v>
      </c>
      <c r="L106" s="127">
        <f>IF(D106="S",K106,"")</f>
      </c>
      <c r="M106" s="128">
        <f>IF(OR(D106="P",D106="U"),K106,"")</f>
        <v>0</v>
      </c>
      <c r="N106" s="128">
        <f>IF(D106="H",K106,"")</f>
      </c>
      <c r="O106" s="128">
        <f>IF(D106="V",K106,"")</f>
      </c>
      <c r="P106" s="129">
        <v>0</v>
      </c>
      <c r="Q106" s="129">
        <v>0</v>
      </c>
      <c r="R106" s="129">
        <v>0</v>
      </c>
      <c r="S106" s="130">
        <v>21</v>
      </c>
      <c r="T106" s="131">
        <f>K106*(S106+100)/100</f>
        <v>0</v>
      </c>
      <c r="U106" s="132"/>
    </row>
    <row r="107" spans="1:21" ht="24.75" outlineLevel="2">
      <c r="A107" s="3"/>
      <c r="B107" s="92"/>
      <c r="C107" s="92"/>
      <c r="D107" s="119" t="s">
        <v>4</v>
      </c>
      <c r="E107" s="120">
        <v>3</v>
      </c>
      <c r="F107" s="121" t="s">
        <v>73</v>
      </c>
      <c r="G107" s="122" t="s">
        <v>339</v>
      </c>
      <c r="H107" s="123">
        <v>16</v>
      </c>
      <c r="I107" s="124" t="s">
        <v>13</v>
      </c>
      <c r="J107" s="125"/>
      <c r="K107" s="126">
        <f>H107*J107</f>
        <v>0</v>
      </c>
      <c r="L107" s="127">
        <f>IF(D107="S",K107,"")</f>
      </c>
      <c r="M107" s="128">
        <f>IF(OR(D107="P",D107="U"),K107,"")</f>
        <v>0</v>
      </c>
      <c r="N107" s="128">
        <f>IF(D107="H",K107,"")</f>
      </c>
      <c r="O107" s="128">
        <f>IF(D107="V",K107,"")</f>
      </c>
      <c r="P107" s="129">
        <v>0</v>
      </c>
      <c r="Q107" s="129">
        <v>0</v>
      </c>
      <c r="R107" s="129">
        <v>0</v>
      </c>
      <c r="S107" s="130">
        <v>21</v>
      </c>
      <c r="T107" s="131">
        <f>K107*(S107+100)/100</f>
        <v>0</v>
      </c>
      <c r="U107" s="132"/>
    </row>
    <row r="108" spans="1:21" ht="12.75" outlineLevel="2">
      <c r="A108" s="3"/>
      <c r="B108" s="92"/>
      <c r="C108" s="92"/>
      <c r="D108" s="119" t="s">
        <v>4</v>
      </c>
      <c r="E108" s="120">
        <v>4</v>
      </c>
      <c r="F108" s="121" t="s">
        <v>134</v>
      </c>
      <c r="G108" s="122" t="s">
        <v>288</v>
      </c>
      <c r="H108" s="123">
        <v>16</v>
      </c>
      <c r="I108" s="124" t="s">
        <v>36</v>
      </c>
      <c r="J108" s="125"/>
      <c r="K108" s="126">
        <f>H108*J108</f>
        <v>0</v>
      </c>
      <c r="L108" s="127">
        <f>IF(D108="S",K108,"")</f>
      </c>
      <c r="M108" s="128">
        <f>IF(OR(D108="P",D108="U"),K108,"")</f>
        <v>0</v>
      </c>
      <c r="N108" s="128">
        <f>IF(D108="H",K108,"")</f>
      </c>
      <c r="O108" s="128">
        <f>IF(D108="V",K108,"")</f>
      </c>
      <c r="P108" s="129">
        <v>2.6279999999996377E-05</v>
      </c>
      <c r="Q108" s="129">
        <v>0</v>
      </c>
      <c r="R108" s="129">
        <v>0.3000000000001819</v>
      </c>
      <c r="S108" s="130">
        <v>21</v>
      </c>
      <c r="T108" s="131">
        <f>K108*(S108+100)/100</f>
        <v>0</v>
      </c>
      <c r="U108" s="132"/>
    </row>
    <row r="109" spans="1:21" ht="12.75" outlineLevel="2">
      <c r="A109" s="3"/>
      <c r="B109" s="92"/>
      <c r="C109" s="92"/>
      <c r="D109" s="119" t="s">
        <v>4</v>
      </c>
      <c r="E109" s="120">
        <v>5</v>
      </c>
      <c r="F109" s="121" t="s">
        <v>129</v>
      </c>
      <c r="G109" s="122" t="s">
        <v>219</v>
      </c>
      <c r="H109" s="123">
        <v>16</v>
      </c>
      <c r="I109" s="124" t="s">
        <v>36</v>
      </c>
      <c r="J109" s="125"/>
      <c r="K109" s="126">
        <f>H109*J109</f>
        <v>0</v>
      </c>
      <c r="L109" s="127">
        <f>IF(D109="S",K109,"")</f>
      </c>
      <c r="M109" s="128">
        <f>IF(OR(D109="P",D109="U"),K109,"")</f>
        <v>0</v>
      </c>
      <c r="N109" s="128">
        <f>IF(D109="H",K109,"")</f>
      </c>
      <c r="O109" s="128">
        <f>IF(D109="V",K109,"")</f>
      </c>
      <c r="P109" s="129">
        <v>0.00016</v>
      </c>
      <c r="Q109" s="129">
        <v>0</v>
      </c>
      <c r="R109" s="129">
        <v>0.020999999999986585</v>
      </c>
      <c r="S109" s="130">
        <v>21</v>
      </c>
      <c r="T109" s="131">
        <f>K109*(S109+100)/100</f>
        <v>0</v>
      </c>
      <c r="U109" s="132"/>
    </row>
    <row r="110" spans="1:21" ht="12.75" outlineLevel="1">
      <c r="A110" s="3"/>
      <c r="B110" s="93"/>
      <c r="C110" s="94" t="s">
        <v>17</v>
      </c>
      <c r="D110" s="95" t="s">
        <v>3</v>
      </c>
      <c r="E110" s="96"/>
      <c r="F110" s="96" t="s">
        <v>29</v>
      </c>
      <c r="G110" s="97" t="s">
        <v>259</v>
      </c>
      <c r="H110" s="96"/>
      <c r="I110" s="95"/>
      <c r="J110" s="96"/>
      <c r="K110" s="98">
        <f>SUBTOTAL(9,K111:K112)</f>
        <v>0</v>
      </c>
      <c r="L110" s="99">
        <f>SUBTOTAL(9,L111:L112)</f>
        <v>0</v>
      </c>
      <c r="M110" s="99">
        <f>SUBTOTAL(9,M111:M112)</f>
        <v>0</v>
      </c>
      <c r="N110" s="99">
        <f>SUBTOTAL(9,N111:N112)</f>
        <v>0</v>
      </c>
      <c r="O110" s="99">
        <f>SUBTOTAL(9,O111:O112)</f>
        <v>0</v>
      </c>
      <c r="P110" s="100">
        <f>SUMPRODUCT(P111:P112,H111:H112)</f>
        <v>0</v>
      </c>
      <c r="Q110" s="100">
        <f>SUMPRODUCT(Q111:Q112,H111:H112)</f>
        <v>0</v>
      </c>
      <c r="R110" s="100">
        <f>SUMPRODUCT(R111:R112,H111:H112)</f>
        <v>0</v>
      </c>
      <c r="S110" s="101">
        <f>SUMPRODUCT(S111:S112,K111:K112)/100</f>
        <v>0</v>
      </c>
      <c r="T110" s="101">
        <f>K110+S110</f>
        <v>0</v>
      </c>
      <c r="U110" s="92"/>
    </row>
    <row r="111" spans="1:21" ht="12.75" outlineLevel="2">
      <c r="A111" s="3"/>
      <c r="B111" s="109"/>
      <c r="C111" s="110"/>
      <c r="D111" s="111"/>
      <c r="E111" s="112" t="s">
        <v>263</v>
      </c>
      <c r="F111" s="113"/>
      <c r="G111" s="114"/>
      <c r="H111" s="113"/>
      <c r="I111" s="111"/>
      <c r="J111" s="113"/>
      <c r="K111" s="115"/>
      <c r="L111" s="116"/>
      <c r="M111" s="116"/>
      <c r="N111" s="116"/>
      <c r="O111" s="116"/>
      <c r="P111" s="117"/>
      <c r="Q111" s="117"/>
      <c r="R111" s="117"/>
      <c r="S111" s="118"/>
      <c r="T111" s="118"/>
      <c r="U111" s="92"/>
    </row>
    <row r="112" spans="1:21" ht="12.75" outlineLevel="2">
      <c r="A112" s="3"/>
      <c r="B112" s="92"/>
      <c r="C112" s="92"/>
      <c r="D112" s="119" t="s">
        <v>4</v>
      </c>
      <c r="E112" s="120">
        <v>1</v>
      </c>
      <c r="F112" s="121" t="s">
        <v>179</v>
      </c>
      <c r="G112" s="122" t="s">
        <v>297</v>
      </c>
      <c r="H112" s="123">
        <v>80</v>
      </c>
      <c r="I112" s="124" t="s">
        <v>13</v>
      </c>
      <c r="J112" s="125"/>
      <c r="K112" s="126">
        <f>H112*J112</f>
        <v>0</v>
      </c>
      <c r="L112" s="127">
        <f>IF(D112="S",K112,"")</f>
      </c>
      <c r="M112" s="128">
        <f>IF(OR(D112="P",D112="U"),K112,"")</f>
        <v>0</v>
      </c>
      <c r="N112" s="128">
        <f>IF(D112="H",K112,"")</f>
      </c>
      <c r="O112" s="128">
        <f>IF(D112="V",K112,"")</f>
      </c>
      <c r="P112" s="129">
        <v>0</v>
      </c>
      <c r="Q112" s="129">
        <v>0</v>
      </c>
      <c r="R112" s="129">
        <v>0</v>
      </c>
      <c r="S112" s="130">
        <v>21</v>
      </c>
      <c r="T112" s="131">
        <f>K112*(S112+100)/100</f>
        <v>0</v>
      </c>
      <c r="U112" s="132"/>
    </row>
    <row r="113" spans="1:21" ht="12.75" outlineLevel="1">
      <c r="A113" s="3"/>
      <c r="B113" s="93"/>
      <c r="C113" s="94" t="s">
        <v>18</v>
      </c>
      <c r="D113" s="95" t="s">
        <v>3</v>
      </c>
      <c r="E113" s="96"/>
      <c r="F113" s="96" t="s">
        <v>29</v>
      </c>
      <c r="G113" s="97" t="s">
        <v>269</v>
      </c>
      <c r="H113" s="96"/>
      <c r="I113" s="95"/>
      <c r="J113" s="96"/>
      <c r="K113" s="98">
        <f>SUBTOTAL(9,K114:K115)</f>
        <v>0</v>
      </c>
      <c r="L113" s="99">
        <f>SUBTOTAL(9,L114:L115)</f>
        <v>0</v>
      </c>
      <c r="M113" s="99">
        <f>SUBTOTAL(9,M114:M115)</f>
        <v>0</v>
      </c>
      <c r="N113" s="99">
        <f>SUBTOTAL(9,N114:N115)</f>
        <v>0</v>
      </c>
      <c r="O113" s="99">
        <f>SUBTOTAL(9,O114:O115)</f>
        <v>0</v>
      </c>
      <c r="P113" s="100">
        <f>SUMPRODUCT(P114:P115,H114:H115)</f>
        <v>0.015800000000002402</v>
      </c>
      <c r="Q113" s="100">
        <f>SUMPRODUCT(Q114:Q115,H114:H115)</f>
        <v>0</v>
      </c>
      <c r="R113" s="100">
        <f>SUMPRODUCT(R114:R115,H114:H115)</f>
        <v>141.59999999992579</v>
      </c>
      <c r="S113" s="101">
        <f>SUMPRODUCT(S114:S115,K114:K115)/100</f>
        <v>0</v>
      </c>
      <c r="T113" s="101">
        <f>K113+S113</f>
        <v>0</v>
      </c>
      <c r="U113" s="92"/>
    </row>
    <row r="114" spans="1:21" ht="12.75" outlineLevel="2">
      <c r="A114" s="3"/>
      <c r="B114" s="109"/>
      <c r="C114" s="110"/>
      <c r="D114" s="111"/>
      <c r="E114" s="112" t="s">
        <v>263</v>
      </c>
      <c r="F114" s="113"/>
      <c r="G114" s="114"/>
      <c r="H114" s="113"/>
      <c r="I114" s="111"/>
      <c r="J114" s="113"/>
      <c r="K114" s="115"/>
      <c r="L114" s="116"/>
      <c r="M114" s="116"/>
      <c r="N114" s="116"/>
      <c r="O114" s="116"/>
      <c r="P114" s="117"/>
      <c r="Q114" s="117"/>
      <c r="R114" s="117"/>
      <c r="S114" s="118"/>
      <c r="T114" s="118"/>
      <c r="U114" s="92"/>
    </row>
    <row r="115" spans="1:21" ht="12.75" outlineLevel="2">
      <c r="A115" s="3"/>
      <c r="B115" s="92"/>
      <c r="C115" s="92"/>
      <c r="D115" s="119" t="s">
        <v>4</v>
      </c>
      <c r="E115" s="120">
        <v>1</v>
      </c>
      <c r="F115" s="121" t="s">
        <v>142</v>
      </c>
      <c r="G115" s="122" t="s">
        <v>334</v>
      </c>
      <c r="H115" s="123">
        <v>400</v>
      </c>
      <c r="I115" s="124" t="s">
        <v>13</v>
      </c>
      <c r="J115" s="125"/>
      <c r="K115" s="126">
        <f>H115*J115</f>
        <v>0</v>
      </c>
      <c r="L115" s="127">
        <f>IF(D115="S",K115,"")</f>
      </c>
      <c r="M115" s="128">
        <f>IF(OR(D115="P",D115="U"),K115,"")</f>
        <v>0</v>
      </c>
      <c r="N115" s="128">
        <f>IF(D115="H",K115,"")</f>
      </c>
      <c r="O115" s="128">
        <f>IF(D115="V",K115,"")</f>
      </c>
      <c r="P115" s="129">
        <v>3.950000000000601E-05</v>
      </c>
      <c r="Q115" s="129">
        <v>0</v>
      </c>
      <c r="R115" s="129">
        <v>0.35399999999981446</v>
      </c>
      <c r="S115" s="130">
        <v>21</v>
      </c>
      <c r="T115" s="131">
        <f>K115*(S115+100)/100</f>
        <v>0</v>
      </c>
      <c r="U115" s="132"/>
    </row>
    <row r="116" spans="1:21" ht="12.75" outlineLevel="1">
      <c r="A116" s="3"/>
      <c r="B116" s="93"/>
      <c r="C116" s="94" t="s">
        <v>19</v>
      </c>
      <c r="D116" s="95" t="s">
        <v>3</v>
      </c>
      <c r="E116" s="96"/>
      <c r="F116" s="96" t="s">
        <v>29</v>
      </c>
      <c r="G116" s="97" t="s">
        <v>235</v>
      </c>
      <c r="H116" s="96"/>
      <c r="I116" s="95"/>
      <c r="J116" s="96"/>
      <c r="K116" s="98">
        <f>SUBTOTAL(9,K117:K126)</f>
        <v>0</v>
      </c>
      <c r="L116" s="99">
        <f>SUBTOTAL(9,L117:L126)</f>
        <v>0</v>
      </c>
      <c r="M116" s="99">
        <f>SUBTOTAL(9,M117:M126)</f>
        <v>0</v>
      </c>
      <c r="N116" s="99">
        <f>SUBTOTAL(9,N117:N126)</f>
        <v>0</v>
      </c>
      <c r="O116" s="99">
        <f>SUBTOTAL(9,O117:O126)</f>
        <v>0</v>
      </c>
      <c r="P116" s="100">
        <f>SUMPRODUCT(P117:P126,H117:H126)</f>
        <v>0.054127871999983285</v>
      </c>
      <c r="Q116" s="100">
        <f>SUMPRODUCT(Q117:Q126,H117:H126)</f>
        <v>7.231999999999999</v>
      </c>
      <c r="R116" s="100">
        <f>SUMPRODUCT(R117:R126,H117:H126)</f>
        <v>65.66400000001886</v>
      </c>
      <c r="S116" s="101">
        <f>SUMPRODUCT(S117:S126,K117:K126)/100</f>
        <v>0</v>
      </c>
      <c r="T116" s="101">
        <f>K116+S116</f>
        <v>0</v>
      </c>
      <c r="U116" s="92"/>
    </row>
    <row r="117" spans="1:21" ht="12.75" outlineLevel="2">
      <c r="A117" s="3"/>
      <c r="B117" s="109"/>
      <c r="C117" s="110"/>
      <c r="D117" s="111"/>
      <c r="E117" s="112" t="s">
        <v>263</v>
      </c>
      <c r="F117" s="113"/>
      <c r="G117" s="114"/>
      <c r="H117" s="113"/>
      <c r="I117" s="111"/>
      <c r="J117" s="113"/>
      <c r="K117" s="115"/>
      <c r="L117" s="116"/>
      <c r="M117" s="116"/>
      <c r="N117" s="116"/>
      <c r="O117" s="116"/>
      <c r="P117" s="117"/>
      <c r="Q117" s="117"/>
      <c r="R117" s="117"/>
      <c r="S117" s="118"/>
      <c r="T117" s="118"/>
      <c r="U117" s="92"/>
    </row>
    <row r="118" spans="1:21" ht="12.75" outlineLevel="2">
      <c r="A118" s="3"/>
      <c r="B118" s="92"/>
      <c r="C118" s="92"/>
      <c r="D118" s="119" t="s">
        <v>4</v>
      </c>
      <c r="E118" s="120">
        <v>1</v>
      </c>
      <c r="F118" s="121" t="s">
        <v>180</v>
      </c>
      <c r="G118" s="122" t="s">
        <v>250</v>
      </c>
      <c r="H118" s="123">
        <v>106</v>
      </c>
      <c r="I118" s="124" t="s">
        <v>8</v>
      </c>
      <c r="J118" s="125"/>
      <c r="K118" s="126">
        <f aca="true" t="shared" si="27" ref="K118:K126">H118*J118</f>
        <v>0</v>
      </c>
      <c r="L118" s="127">
        <f aca="true" t="shared" si="28" ref="L118:L126">IF(D118="S",K118,"")</f>
      </c>
      <c r="M118" s="128">
        <f aca="true" t="shared" si="29" ref="M118:M126">IF(OR(D118="P",D118="U"),K118,"")</f>
        <v>0</v>
      </c>
      <c r="N118" s="128">
        <f aca="true" t="shared" si="30" ref="N118:N126">IF(D118="H",K118,"")</f>
      </c>
      <c r="O118" s="128">
        <f aca="true" t="shared" si="31" ref="O118:O126">IF(D118="V",K118,"")</f>
      </c>
      <c r="P118" s="129">
        <v>0</v>
      </c>
      <c r="Q118" s="129">
        <v>0</v>
      </c>
      <c r="R118" s="129">
        <v>0</v>
      </c>
      <c r="S118" s="130">
        <v>21</v>
      </c>
      <c r="T118" s="131">
        <f aca="true" t="shared" si="32" ref="T118:T126">K118*(S118+100)/100</f>
        <v>0</v>
      </c>
      <c r="U118" s="132"/>
    </row>
    <row r="119" spans="1:21" ht="12.75" outlineLevel="2">
      <c r="A119" s="3"/>
      <c r="B119" s="92"/>
      <c r="C119" s="92"/>
      <c r="D119" s="119" t="s">
        <v>4</v>
      </c>
      <c r="E119" s="120">
        <v>2</v>
      </c>
      <c r="F119" s="121" t="s">
        <v>144</v>
      </c>
      <c r="G119" s="122" t="s">
        <v>324</v>
      </c>
      <c r="H119" s="123">
        <v>64</v>
      </c>
      <c r="I119" s="124" t="s">
        <v>8</v>
      </c>
      <c r="J119" s="125"/>
      <c r="K119" s="126">
        <f t="shared" si="27"/>
        <v>0</v>
      </c>
      <c r="L119" s="127">
        <f t="shared" si="28"/>
      </c>
      <c r="M119" s="128">
        <f t="shared" si="29"/>
        <v>0</v>
      </c>
      <c r="N119" s="128">
        <f t="shared" si="30"/>
      </c>
      <c r="O119" s="128">
        <f t="shared" si="31"/>
      </c>
      <c r="P119" s="129">
        <v>0.000504239999999639</v>
      </c>
      <c r="Q119" s="129">
        <v>0.027</v>
      </c>
      <c r="R119" s="129">
        <v>0.42200000000002547</v>
      </c>
      <c r="S119" s="130">
        <v>21</v>
      </c>
      <c r="T119" s="131">
        <f t="shared" si="32"/>
        <v>0</v>
      </c>
      <c r="U119" s="132"/>
    </row>
    <row r="120" spans="1:21" ht="12.75" outlineLevel="2">
      <c r="A120" s="3"/>
      <c r="B120" s="92"/>
      <c r="C120" s="92"/>
      <c r="D120" s="119" t="s">
        <v>4</v>
      </c>
      <c r="E120" s="120">
        <v>3</v>
      </c>
      <c r="F120" s="121" t="s">
        <v>143</v>
      </c>
      <c r="G120" s="122" t="s">
        <v>336</v>
      </c>
      <c r="H120" s="123">
        <v>16</v>
      </c>
      <c r="I120" s="124" t="s">
        <v>36</v>
      </c>
      <c r="J120" s="125"/>
      <c r="K120" s="126">
        <f t="shared" si="27"/>
        <v>0</v>
      </c>
      <c r="L120" s="127">
        <f t="shared" si="28"/>
      </c>
      <c r="M120" s="128">
        <f t="shared" si="29"/>
        <v>0</v>
      </c>
      <c r="N120" s="128">
        <f t="shared" si="30"/>
      </c>
      <c r="O120" s="128">
        <f t="shared" si="31"/>
      </c>
      <c r="P120" s="129">
        <v>0.001366032000000399</v>
      </c>
      <c r="Q120" s="129">
        <v>0.344</v>
      </c>
      <c r="R120" s="129">
        <v>2.416000000001077</v>
      </c>
      <c r="S120" s="130">
        <v>21</v>
      </c>
      <c r="T120" s="131">
        <f t="shared" si="32"/>
        <v>0</v>
      </c>
      <c r="U120" s="132"/>
    </row>
    <row r="121" spans="1:21" ht="12.75" outlineLevel="2">
      <c r="A121" s="3"/>
      <c r="B121" s="92"/>
      <c r="C121" s="92"/>
      <c r="D121" s="119" t="s">
        <v>4</v>
      </c>
      <c r="E121" s="120">
        <v>4</v>
      </c>
      <c r="F121" s="121" t="s">
        <v>181</v>
      </c>
      <c r="G121" s="122" t="s">
        <v>311</v>
      </c>
      <c r="H121" s="123">
        <v>128</v>
      </c>
      <c r="I121" s="124" t="s">
        <v>8</v>
      </c>
      <c r="J121" s="125"/>
      <c r="K121" s="126">
        <f t="shared" si="27"/>
        <v>0</v>
      </c>
      <c r="L121" s="127">
        <f t="shared" si="28"/>
      </c>
      <c r="M121" s="128">
        <f t="shared" si="29"/>
        <v>0</v>
      </c>
      <c r="N121" s="128">
        <f t="shared" si="30"/>
      </c>
      <c r="O121" s="128">
        <f t="shared" si="31"/>
      </c>
      <c r="P121" s="129">
        <v>0</v>
      </c>
      <c r="Q121" s="129">
        <v>0</v>
      </c>
      <c r="R121" s="129">
        <v>0</v>
      </c>
      <c r="S121" s="130">
        <v>21</v>
      </c>
      <c r="T121" s="131">
        <f t="shared" si="32"/>
        <v>0</v>
      </c>
      <c r="U121" s="132"/>
    </row>
    <row r="122" spans="1:21" ht="12.75" outlineLevel="2">
      <c r="A122" s="3"/>
      <c r="B122" s="92"/>
      <c r="C122" s="92"/>
      <c r="D122" s="119" t="s">
        <v>4</v>
      </c>
      <c r="E122" s="120">
        <v>5</v>
      </c>
      <c r="F122" s="121" t="s">
        <v>182</v>
      </c>
      <c r="G122" s="122" t="s">
        <v>312</v>
      </c>
      <c r="H122" s="123">
        <v>10.314</v>
      </c>
      <c r="I122" s="124" t="s">
        <v>9</v>
      </c>
      <c r="J122" s="125"/>
      <c r="K122" s="126">
        <f t="shared" si="27"/>
        <v>0</v>
      </c>
      <c r="L122" s="127">
        <f t="shared" si="28"/>
      </c>
      <c r="M122" s="128">
        <f t="shared" si="29"/>
        <v>0</v>
      </c>
      <c r="N122" s="128">
        <f t="shared" si="30"/>
      </c>
      <c r="O122" s="128">
        <f t="shared" si="31"/>
      </c>
      <c r="P122" s="129">
        <v>0</v>
      </c>
      <c r="Q122" s="129">
        <v>0</v>
      </c>
      <c r="R122" s="129">
        <v>0</v>
      </c>
      <c r="S122" s="130">
        <v>21</v>
      </c>
      <c r="T122" s="131">
        <f t="shared" si="32"/>
        <v>0</v>
      </c>
      <c r="U122" s="132"/>
    </row>
    <row r="123" spans="1:21" ht="12.75" outlineLevel="2">
      <c r="A123" s="3"/>
      <c r="B123" s="92"/>
      <c r="C123" s="92"/>
      <c r="D123" s="119" t="s">
        <v>4</v>
      </c>
      <c r="E123" s="120">
        <v>6</v>
      </c>
      <c r="F123" s="121" t="s">
        <v>183</v>
      </c>
      <c r="G123" s="122" t="s">
        <v>310</v>
      </c>
      <c r="H123" s="123">
        <v>10.314</v>
      </c>
      <c r="I123" s="124" t="s">
        <v>9</v>
      </c>
      <c r="J123" s="125"/>
      <c r="K123" s="126">
        <f t="shared" si="27"/>
        <v>0</v>
      </c>
      <c r="L123" s="127">
        <f t="shared" si="28"/>
      </c>
      <c r="M123" s="128">
        <f t="shared" si="29"/>
        <v>0</v>
      </c>
      <c r="N123" s="128">
        <f t="shared" si="30"/>
      </c>
      <c r="O123" s="128">
        <f t="shared" si="31"/>
      </c>
      <c r="P123" s="129">
        <v>0</v>
      </c>
      <c r="Q123" s="129">
        <v>0</v>
      </c>
      <c r="R123" s="129">
        <v>0</v>
      </c>
      <c r="S123" s="130">
        <v>21</v>
      </c>
      <c r="T123" s="131">
        <f t="shared" si="32"/>
        <v>0</v>
      </c>
      <c r="U123" s="132"/>
    </row>
    <row r="124" spans="1:21" ht="12.75" outlineLevel="2">
      <c r="A124" s="3"/>
      <c r="B124" s="92"/>
      <c r="C124" s="92"/>
      <c r="D124" s="119" t="s">
        <v>4</v>
      </c>
      <c r="E124" s="120">
        <v>7</v>
      </c>
      <c r="F124" s="121" t="s">
        <v>184</v>
      </c>
      <c r="G124" s="122" t="s">
        <v>255</v>
      </c>
      <c r="H124" s="123">
        <v>10.314</v>
      </c>
      <c r="I124" s="124" t="s">
        <v>9</v>
      </c>
      <c r="J124" s="125"/>
      <c r="K124" s="126">
        <f t="shared" si="27"/>
        <v>0</v>
      </c>
      <c r="L124" s="127">
        <f t="shared" si="28"/>
      </c>
      <c r="M124" s="128">
        <f t="shared" si="29"/>
        <v>0</v>
      </c>
      <c r="N124" s="128">
        <f t="shared" si="30"/>
      </c>
      <c r="O124" s="128">
        <f t="shared" si="31"/>
      </c>
      <c r="P124" s="129">
        <v>0</v>
      </c>
      <c r="Q124" s="129">
        <v>0</v>
      </c>
      <c r="R124" s="129">
        <v>0</v>
      </c>
      <c r="S124" s="130">
        <v>21</v>
      </c>
      <c r="T124" s="131">
        <f t="shared" si="32"/>
        <v>0</v>
      </c>
      <c r="U124" s="132"/>
    </row>
    <row r="125" spans="1:21" ht="12.75" outlineLevel="2">
      <c r="A125" s="3"/>
      <c r="B125" s="92"/>
      <c r="C125" s="92"/>
      <c r="D125" s="119" t="s">
        <v>4</v>
      </c>
      <c r="E125" s="120">
        <v>8</v>
      </c>
      <c r="F125" s="121" t="s">
        <v>185</v>
      </c>
      <c r="G125" s="122" t="s">
        <v>287</v>
      </c>
      <c r="H125" s="123">
        <v>237.222</v>
      </c>
      <c r="I125" s="124" t="s">
        <v>9</v>
      </c>
      <c r="J125" s="125"/>
      <c r="K125" s="126">
        <f t="shared" si="27"/>
        <v>0</v>
      </c>
      <c r="L125" s="127">
        <f t="shared" si="28"/>
      </c>
      <c r="M125" s="128">
        <f t="shared" si="29"/>
        <v>0</v>
      </c>
      <c r="N125" s="128">
        <f t="shared" si="30"/>
      </c>
      <c r="O125" s="128">
        <f t="shared" si="31"/>
      </c>
      <c r="P125" s="129">
        <v>0</v>
      </c>
      <c r="Q125" s="129">
        <v>0</v>
      </c>
      <c r="R125" s="129">
        <v>0</v>
      </c>
      <c r="S125" s="130">
        <v>21</v>
      </c>
      <c r="T125" s="131">
        <f t="shared" si="32"/>
        <v>0</v>
      </c>
      <c r="U125" s="132"/>
    </row>
    <row r="126" spans="1:21" ht="12.75" outlineLevel="2">
      <c r="A126" s="3"/>
      <c r="B126" s="92"/>
      <c r="C126" s="92"/>
      <c r="D126" s="119" t="s">
        <v>4</v>
      </c>
      <c r="E126" s="120">
        <v>9</v>
      </c>
      <c r="F126" s="121" t="s">
        <v>186</v>
      </c>
      <c r="G126" s="122" t="s">
        <v>204</v>
      </c>
      <c r="H126" s="123">
        <v>10.314</v>
      </c>
      <c r="I126" s="124" t="s">
        <v>9</v>
      </c>
      <c r="J126" s="125"/>
      <c r="K126" s="126">
        <f t="shared" si="27"/>
        <v>0</v>
      </c>
      <c r="L126" s="127">
        <f t="shared" si="28"/>
      </c>
      <c r="M126" s="128">
        <f t="shared" si="29"/>
        <v>0</v>
      </c>
      <c r="N126" s="128">
        <f t="shared" si="30"/>
      </c>
      <c r="O126" s="128">
        <f t="shared" si="31"/>
      </c>
      <c r="P126" s="129">
        <v>0</v>
      </c>
      <c r="Q126" s="129">
        <v>0</v>
      </c>
      <c r="R126" s="129">
        <v>0</v>
      </c>
      <c r="S126" s="130">
        <v>21</v>
      </c>
      <c r="T126" s="131">
        <f t="shared" si="32"/>
        <v>0</v>
      </c>
      <c r="U126" s="132"/>
    </row>
    <row r="127" spans="1:21" ht="12.75" outlineLevel="1">
      <c r="A127" s="3"/>
      <c r="B127" s="93"/>
      <c r="C127" s="94" t="s">
        <v>20</v>
      </c>
      <c r="D127" s="95" t="s">
        <v>3</v>
      </c>
      <c r="E127" s="96"/>
      <c r="F127" s="96" t="s">
        <v>29</v>
      </c>
      <c r="G127" s="97" t="s">
        <v>258</v>
      </c>
      <c r="H127" s="96"/>
      <c r="I127" s="95"/>
      <c r="J127" s="96"/>
      <c r="K127" s="98">
        <f>SUBTOTAL(9,K128:K129)</f>
        <v>0</v>
      </c>
      <c r="L127" s="99">
        <f>SUBTOTAL(9,L128:L129)</f>
        <v>0</v>
      </c>
      <c r="M127" s="99">
        <f>SUBTOTAL(9,M128:M129)</f>
        <v>0</v>
      </c>
      <c r="N127" s="99">
        <f>SUBTOTAL(9,N128:N129)</f>
        <v>0</v>
      </c>
      <c r="O127" s="99">
        <f>SUBTOTAL(9,O128:O129)</f>
        <v>0</v>
      </c>
      <c r="P127" s="100">
        <f>SUMPRODUCT(P128:P129,H128:H129)</f>
        <v>0</v>
      </c>
      <c r="Q127" s="100">
        <f>SUMPRODUCT(Q128:Q129,H128:H129)</f>
        <v>0</v>
      </c>
      <c r="R127" s="100">
        <f>SUMPRODUCT(R128:R129,H128:H129)</f>
        <v>0</v>
      </c>
      <c r="S127" s="101">
        <f>SUMPRODUCT(S128:S129,K128:K129)/100</f>
        <v>0</v>
      </c>
      <c r="T127" s="101">
        <f>K127+S127</f>
        <v>0</v>
      </c>
      <c r="U127" s="92"/>
    </row>
    <row r="128" spans="1:21" ht="12.75" outlineLevel="2">
      <c r="A128" s="3"/>
      <c r="B128" s="109"/>
      <c r="C128" s="110"/>
      <c r="D128" s="111"/>
      <c r="E128" s="112" t="s">
        <v>263</v>
      </c>
      <c r="F128" s="113"/>
      <c r="G128" s="114"/>
      <c r="H128" s="113"/>
      <c r="I128" s="111"/>
      <c r="J128" s="113"/>
      <c r="K128" s="115"/>
      <c r="L128" s="116"/>
      <c r="M128" s="116"/>
      <c r="N128" s="116"/>
      <c r="O128" s="116"/>
      <c r="P128" s="117"/>
      <c r="Q128" s="117"/>
      <c r="R128" s="117"/>
      <c r="S128" s="118"/>
      <c r="T128" s="118"/>
      <c r="U128" s="92"/>
    </row>
    <row r="129" spans="1:21" ht="12.75" outlineLevel="2">
      <c r="A129" s="3"/>
      <c r="B129" s="92"/>
      <c r="C129" s="92"/>
      <c r="D129" s="119" t="s">
        <v>4</v>
      </c>
      <c r="E129" s="120">
        <v>1</v>
      </c>
      <c r="F129" s="121" t="s">
        <v>187</v>
      </c>
      <c r="G129" s="122" t="s">
        <v>293</v>
      </c>
      <c r="H129" s="123">
        <v>10.314</v>
      </c>
      <c r="I129" s="124" t="s">
        <v>9</v>
      </c>
      <c r="J129" s="125"/>
      <c r="K129" s="126">
        <f>H129*J129</f>
        <v>0</v>
      </c>
      <c r="L129" s="127">
        <f>IF(D129="S",K129,"")</f>
      </c>
      <c r="M129" s="128">
        <f>IF(OR(D129="P",D129="U"),K129,"")</f>
        <v>0</v>
      </c>
      <c r="N129" s="128">
        <f>IF(D129="H",K129,"")</f>
      </c>
      <c r="O129" s="128">
        <f>IF(D129="V",K129,"")</f>
      </c>
      <c r="P129" s="129">
        <v>0</v>
      </c>
      <c r="Q129" s="129">
        <v>0</v>
      </c>
      <c r="R129" s="129">
        <v>0</v>
      </c>
      <c r="S129" s="130">
        <v>21</v>
      </c>
      <c r="T129" s="131">
        <f>K129*(S129+100)/100</f>
        <v>0</v>
      </c>
      <c r="U129" s="132"/>
    </row>
    <row r="130" spans="1:21" ht="12.75" outlineLevel="1">
      <c r="A130" s="3"/>
      <c r="B130" s="93"/>
      <c r="C130" s="94" t="s">
        <v>24</v>
      </c>
      <c r="D130" s="95" t="s">
        <v>3</v>
      </c>
      <c r="E130" s="96"/>
      <c r="F130" s="96" t="s">
        <v>34</v>
      </c>
      <c r="G130" s="97" t="s">
        <v>201</v>
      </c>
      <c r="H130" s="96"/>
      <c r="I130" s="95"/>
      <c r="J130" s="96"/>
      <c r="K130" s="98">
        <f>SUBTOTAL(9,K131:K132)</f>
        <v>0</v>
      </c>
      <c r="L130" s="99">
        <f>SUBTOTAL(9,L131:L132)</f>
        <v>0</v>
      </c>
      <c r="M130" s="99">
        <f>SUBTOTAL(9,M131:M132)</f>
        <v>0</v>
      </c>
      <c r="N130" s="99">
        <f>SUBTOTAL(9,N131:N132)</f>
        <v>0</v>
      </c>
      <c r="O130" s="99">
        <f>SUBTOTAL(9,O131:O132)</f>
        <v>0</v>
      </c>
      <c r="P130" s="100">
        <f>SUMPRODUCT(P131:P132,H131:H132)</f>
        <v>0</v>
      </c>
      <c r="Q130" s="100">
        <f>SUMPRODUCT(Q131:Q132,H131:H132)</f>
        <v>0</v>
      </c>
      <c r="R130" s="100">
        <f>SUMPRODUCT(R131:R132,H131:H132)</f>
        <v>0</v>
      </c>
      <c r="S130" s="101">
        <f>SUMPRODUCT(S131:S132,K131:K132)/100</f>
        <v>0</v>
      </c>
      <c r="T130" s="101">
        <f>K130+S130</f>
        <v>0</v>
      </c>
      <c r="U130" s="92"/>
    </row>
    <row r="131" spans="1:21" ht="12.75" outlineLevel="2">
      <c r="A131" s="3"/>
      <c r="B131" s="109"/>
      <c r="C131" s="110"/>
      <c r="D131" s="111"/>
      <c r="E131" s="112" t="s">
        <v>263</v>
      </c>
      <c r="F131" s="113"/>
      <c r="G131" s="114"/>
      <c r="H131" s="113"/>
      <c r="I131" s="111"/>
      <c r="J131" s="113"/>
      <c r="K131" s="115"/>
      <c r="L131" s="116"/>
      <c r="M131" s="116"/>
      <c r="N131" s="116"/>
      <c r="O131" s="116"/>
      <c r="P131" s="117"/>
      <c r="Q131" s="117"/>
      <c r="R131" s="117"/>
      <c r="S131" s="118"/>
      <c r="T131" s="118"/>
      <c r="U131" s="92"/>
    </row>
    <row r="132" spans="1:21" ht="24.75" outlineLevel="2">
      <c r="A132" s="3"/>
      <c r="B132" s="92"/>
      <c r="C132" s="92"/>
      <c r="D132" s="119" t="s">
        <v>4</v>
      </c>
      <c r="E132" s="120">
        <v>1</v>
      </c>
      <c r="F132" s="121" t="s">
        <v>173</v>
      </c>
      <c r="G132" s="122" t="s">
        <v>338</v>
      </c>
      <c r="H132" s="123">
        <v>8</v>
      </c>
      <c r="I132" s="124" t="s">
        <v>13</v>
      </c>
      <c r="J132" s="125"/>
      <c r="K132" s="126">
        <f>H132*J132</f>
        <v>0</v>
      </c>
      <c r="L132" s="127">
        <f>IF(D132="S",K132,"")</f>
      </c>
      <c r="M132" s="128">
        <f>IF(OR(D132="P",D132="U"),K132,"")</f>
        <v>0</v>
      </c>
      <c r="N132" s="128">
        <f>IF(D132="H",K132,"")</f>
      </c>
      <c r="O132" s="128">
        <f>IF(D132="V",K132,"")</f>
      </c>
      <c r="P132" s="129">
        <v>0</v>
      </c>
      <c r="Q132" s="129">
        <v>0</v>
      </c>
      <c r="R132" s="129">
        <v>0</v>
      </c>
      <c r="S132" s="130">
        <v>21</v>
      </c>
      <c r="T132" s="131">
        <f>K132*(S132+100)/100</f>
        <v>0</v>
      </c>
      <c r="U132" s="132"/>
    </row>
    <row r="133" spans="1:21" ht="12.75" outlineLevel="1">
      <c r="A133" s="3"/>
      <c r="B133" s="93"/>
      <c r="C133" s="94" t="s">
        <v>25</v>
      </c>
      <c r="D133" s="95" t="s">
        <v>3</v>
      </c>
      <c r="E133" s="96"/>
      <c r="F133" s="96" t="s">
        <v>34</v>
      </c>
      <c r="G133" s="97" t="s">
        <v>200</v>
      </c>
      <c r="H133" s="96"/>
      <c r="I133" s="95"/>
      <c r="J133" s="96"/>
      <c r="K133" s="98">
        <f>SUBTOTAL(9,K134:K145)</f>
        <v>0</v>
      </c>
      <c r="L133" s="99">
        <f>SUBTOTAL(9,L134:L145)</f>
        <v>0</v>
      </c>
      <c r="M133" s="99">
        <f>SUBTOTAL(9,M134:M145)</f>
        <v>0</v>
      </c>
      <c r="N133" s="99">
        <f>SUBTOTAL(9,N134:N145)</f>
        <v>0</v>
      </c>
      <c r="O133" s="99">
        <f>SUBTOTAL(9,O134:O145)</f>
        <v>0</v>
      </c>
      <c r="P133" s="100">
        <f>SUMPRODUCT(P134:P145,H134:H145)</f>
        <v>0.004829999999999999</v>
      </c>
      <c r="Q133" s="100">
        <f>SUMPRODUCT(Q134:Q145,H134:H145)</f>
        <v>0</v>
      </c>
      <c r="R133" s="100">
        <f>SUMPRODUCT(R134:R145,H134:H145)</f>
        <v>0</v>
      </c>
      <c r="S133" s="101">
        <f>SUMPRODUCT(S134:S145,K134:K145)/100</f>
        <v>0</v>
      </c>
      <c r="T133" s="101">
        <f>K133+S133</f>
        <v>0</v>
      </c>
      <c r="U133" s="92"/>
    </row>
    <row r="134" spans="1:21" ht="12.75" outlineLevel="2">
      <c r="A134" s="3"/>
      <c r="B134" s="109"/>
      <c r="C134" s="110"/>
      <c r="D134" s="111"/>
      <c r="E134" s="112" t="s">
        <v>263</v>
      </c>
      <c r="F134" s="113"/>
      <c r="G134" s="114"/>
      <c r="H134" s="113"/>
      <c r="I134" s="111"/>
      <c r="J134" s="113"/>
      <c r="K134" s="115"/>
      <c r="L134" s="116"/>
      <c r="M134" s="116"/>
      <c r="N134" s="116"/>
      <c r="O134" s="116"/>
      <c r="P134" s="117"/>
      <c r="Q134" s="117"/>
      <c r="R134" s="117"/>
      <c r="S134" s="118"/>
      <c r="T134" s="118"/>
      <c r="U134" s="92"/>
    </row>
    <row r="135" spans="1:21" ht="12.75" outlineLevel="2">
      <c r="A135" s="3"/>
      <c r="B135" s="92"/>
      <c r="C135" s="92"/>
      <c r="D135" s="119" t="s">
        <v>4</v>
      </c>
      <c r="E135" s="120">
        <v>1</v>
      </c>
      <c r="F135" s="121" t="s">
        <v>136</v>
      </c>
      <c r="G135" s="122" t="s">
        <v>314</v>
      </c>
      <c r="H135" s="123">
        <v>161</v>
      </c>
      <c r="I135" s="124" t="s">
        <v>13</v>
      </c>
      <c r="J135" s="125"/>
      <c r="K135" s="126">
        <f aca="true" t="shared" si="33" ref="K135:K145">H135*J135</f>
        <v>0</v>
      </c>
      <c r="L135" s="127">
        <f aca="true" t="shared" si="34" ref="L135:L145">IF(D135="S",K135,"")</f>
      </c>
      <c r="M135" s="128">
        <f aca="true" t="shared" si="35" ref="M135:M145">IF(OR(D135="P",D135="U"),K135,"")</f>
        <v>0</v>
      </c>
      <c r="N135" s="128">
        <f aca="true" t="shared" si="36" ref="N135:N145">IF(D135="H",K135,"")</f>
      </c>
      <c r="O135" s="128">
        <f aca="true" t="shared" si="37" ref="O135:O145">IF(D135="V",K135,"")</f>
      </c>
      <c r="P135" s="129">
        <v>0</v>
      </c>
      <c r="Q135" s="129">
        <v>0</v>
      </c>
      <c r="R135" s="129">
        <v>0</v>
      </c>
      <c r="S135" s="130">
        <v>21</v>
      </c>
      <c r="T135" s="131">
        <f aca="true" t="shared" si="38" ref="T135:T145">K135*(S135+100)/100</f>
        <v>0</v>
      </c>
      <c r="U135" s="132"/>
    </row>
    <row r="136" spans="1:21" ht="24.75" outlineLevel="2">
      <c r="A136" s="3"/>
      <c r="B136" s="92"/>
      <c r="C136" s="92"/>
      <c r="D136" s="119" t="s">
        <v>4</v>
      </c>
      <c r="E136" s="120">
        <v>2</v>
      </c>
      <c r="F136" s="121" t="s">
        <v>137</v>
      </c>
      <c r="G136" s="122" t="s">
        <v>341</v>
      </c>
      <c r="H136" s="123">
        <v>161</v>
      </c>
      <c r="I136" s="124" t="s">
        <v>13</v>
      </c>
      <c r="J136" s="125"/>
      <c r="K136" s="126">
        <f t="shared" si="33"/>
        <v>0</v>
      </c>
      <c r="L136" s="127">
        <f t="shared" si="34"/>
      </c>
      <c r="M136" s="128">
        <f t="shared" si="35"/>
        <v>0</v>
      </c>
      <c r="N136" s="128">
        <f t="shared" si="36"/>
      </c>
      <c r="O136" s="128">
        <f t="shared" si="37"/>
      </c>
      <c r="P136" s="129">
        <v>0</v>
      </c>
      <c r="Q136" s="129">
        <v>0</v>
      </c>
      <c r="R136" s="129">
        <v>0</v>
      </c>
      <c r="S136" s="130">
        <v>21</v>
      </c>
      <c r="T136" s="131">
        <f t="shared" si="38"/>
        <v>0</v>
      </c>
      <c r="U136" s="132"/>
    </row>
    <row r="137" spans="1:21" ht="12.75" outlineLevel="2">
      <c r="A137" s="3"/>
      <c r="B137" s="92"/>
      <c r="C137" s="92"/>
      <c r="D137" s="119" t="s">
        <v>5</v>
      </c>
      <c r="E137" s="120">
        <v>3</v>
      </c>
      <c r="F137" s="121" t="s">
        <v>72</v>
      </c>
      <c r="G137" s="122" t="s">
        <v>330</v>
      </c>
      <c r="H137" s="123">
        <v>161</v>
      </c>
      <c r="I137" s="124" t="s">
        <v>13</v>
      </c>
      <c r="J137" s="125"/>
      <c r="K137" s="126">
        <f t="shared" si="33"/>
        <v>0</v>
      </c>
      <c r="L137" s="127">
        <f t="shared" si="34"/>
        <v>0</v>
      </c>
      <c r="M137" s="128">
        <f t="shared" si="35"/>
      </c>
      <c r="N137" s="128">
        <f t="shared" si="36"/>
      </c>
      <c r="O137" s="128">
        <f t="shared" si="37"/>
      </c>
      <c r="P137" s="129">
        <v>0</v>
      </c>
      <c r="Q137" s="129">
        <v>0</v>
      </c>
      <c r="R137" s="129">
        <v>0</v>
      </c>
      <c r="S137" s="130">
        <v>21</v>
      </c>
      <c r="T137" s="131">
        <f t="shared" si="38"/>
        <v>0</v>
      </c>
      <c r="U137" s="132"/>
    </row>
    <row r="138" spans="1:21" ht="12.75" outlineLevel="2">
      <c r="A138" s="3"/>
      <c r="B138" s="92"/>
      <c r="C138" s="92"/>
      <c r="D138" s="119" t="s">
        <v>4</v>
      </c>
      <c r="E138" s="120">
        <v>4</v>
      </c>
      <c r="F138" s="121" t="s">
        <v>174</v>
      </c>
      <c r="G138" s="122" t="s">
        <v>332</v>
      </c>
      <c r="H138" s="123">
        <v>80.5</v>
      </c>
      <c r="I138" s="124" t="s">
        <v>13</v>
      </c>
      <c r="J138" s="125"/>
      <c r="K138" s="126">
        <f t="shared" si="33"/>
        <v>0</v>
      </c>
      <c r="L138" s="127">
        <f t="shared" si="34"/>
      </c>
      <c r="M138" s="128">
        <f t="shared" si="35"/>
        <v>0</v>
      </c>
      <c r="N138" s="128">
        <f t="shared" si="36"/>
      </c>
      <c r="O138" s="128">
        <f t="shared" si="37"/>
      </c>
      <c r="P138" s="129">
        <v>0</v>
      </c>
      <c r="Q138" s="129">
        <v>0</v>
      </c>
      <c r="R138" s="129">
        <v>0</v>
      </c>
      <c r="S138" s="130">
        <v>21</v>
      </c>
      <c r="T138" s="131">
        <f t="shared" si="38"/>
        <v>0</v>
      </c>
      <c r="U138" s="132"/>
    </row>
    <row r="139" spans="1:21" ht="12.75" outlineLevel="2">
      <c r="A139" s="3"/>
      <c r="B139" s="92"/>
      <c r="C139" s="92"/>
      <c r="D139" s="119" t="s">
        <v>4</v>
      </c>
      <c r="E139" s="120">
        <v>5</v>
      </c>
      <c r="F139" s="121" t="s">
        <v>138</v>
      </c>
      <c r="G139" s="122" t="s">
        <v>333</v>
      </c>
      <c r="H139" s="123">
        <v>161</v>
      </c>
      <c r="I139" s="124" t="s">
        <v>13</v>
      </c>
      <c r="J139" s="125"/>
      <c r="K139" s="126">
        <f t="shared" si="33"/>
        <v>0</v>
      </c>
      <c r="L139" s="127">
        <f t="shared" si="34"/>
      </c>
      <c r="M139" s="128">
        <f t="shared" si="35"/>
        <v>0</v>
      </c>
      <c r="N139" s="128">
        <f t="shared" si="36"/>
      </c>
      <c r="O139" s="128">
        <f t="shared" si="37"/>
      </c>
      <c r="P139" s="129">
        <v>0</v>
      </c>
      <c r="Q139" s="129">
        <v>0</v>
      </c>
      <c r="R139" s="129">
        <v>0</v>
      </c>
      <c r="S139" s="130">
        <v>21</v>
      </c>
      <c r="T139" s="131">
        <f t="shared" si="38"/>
        <v>0</v>
      </c>
      <c r="U139" s="132"/>
    </row>
    <row r="140" spans="1:21" ht="12.75" outlineLevel="2">
      <c r="A140" s="3"/>
      <c r="B140" s="92"/>
      <c r="C140" s="92"/>
      <c r="D140" s="119" t="s">
        <v>4</v>
      </c>
      <c r="E140" s="120">
        <v>6</v>
      </c>
      <c r="F140" s="121" t="s">
        <v>175</v>
      </c>
      <c r="G140" s="122" t="s">
        <v>282</v>
      </c>
      <c r="H140" s="123">
        <v>161</v>
      </c>
      <c r="I140" s="124" t="s">
        <v>13</v>
      </c>
      <c r="J140" s="125"/>
      <c r="K140" s="126">
        <f t="shared" si="33"/>
        <v>0</v>
      </c>
      <c r="L140" s="127">
        <f t="shared" si="34"/>
      </c>
      <c r="M140" s="128">
        <f t="shared" si="35"/>
        <v>0</v>
      </c>
      <c r="N140" s="128">
        <f t="shared" si="36"/>
      </c>
      <c r="O140" s="128">
        <f t="shared" si="37"/>
      </c>
      <c r="P140" s="129">
        <v>0</v>
      </c>
      <c r="Q140" s="129">
        <v>0</v>
      </c>
      <c r="R140" s="129">
        <v>0</v>
      </c>
      <c r="S140" s="130">
        <v>21</v>
      </c>
      <c r="T140" s="131">
        <f t="shared" si="38"/>
        <v>0</v>
      </c>
      <c r="U140" s="132"/>
    </row>
    <row r="141" spans="1:21" ht="12.75" outlineLevel="2">
      <c r="A141" s="3"/>
      <c r="B141" s="92"/>
      <c r="C141" s="92"/>
      <c r="D141" s="119" t="s">
        <v>4</v>
      </c>
      <c r="E141" s="120">
        <v>7</v>
      </c>
      <c r="F141" s="121" t="s">
        <v>139</v>
      </c>
      <c r="G141" s="122" t="s">
        <v>281</v>
      </c>
      <c r="H141" s="123">
        <v>161</v>
      </c>
      <c r="I141" s="124" t="s">
        <v>13</v>
      </c>
      <c r="J141" s="125"/>
      <c r="K141" s="126">
        <f t="shared" si="33"/>
        <v>0</v>
      </c>
      <c r="L141" s="127">
        <f t="shared" si="34"/>
      </c>
      <c r="M141" s="128">
        <f t="shared" si="35"/>
        <v>0</v>
      </c>
      <c r="N141" s="128">
        <f t="shared" si="36"/>
      </c>
      <c r="O141" s="128">
        <f t="shared" si="37"/>
      </c>
      <c r="P141" s="129">
        <v>0</v>
      </c>
      <c r="Q141" s="129">
        <v>0</v>
      </c>
      <c r="R141" s="129">
        <v>0</v>
      </c>
      <c r="S141" s="130">
        <v>21</v>
      </c>
      <c r="T141" s="131">
        <f t="shared" si="38"/>
        <v>0</v>
      </c>
      <c r="U141" s="132"/>
    </row>
    <row r="142" spans="1:21" ht="12.75" outlineLevel="2">
      <c r="A142" s="3"/>
      <c r="B142" s="92"/>
      <c r="C142" s="92"/>
      <c r="D142" s="119" t="s">
        <v>4</v>
      </c>
      <c r="E142" s="120">
        <v>8</v>
      </c>
      <c r="F142" s="121" t="s">
        <v>140</v>
      </c>
      <c r="G142" s="122" t="s">
        <v>285</v>
      </c>
      <c r="H142" s="123">
        <v>161</v>
      </c>
      <c r="I142" s="124" t="s">
        <v>8</v>
      </c>
      <c r="J142" s="125"/>
      <c r="K142" s="126">
        <f t="shared" si="33"/>
        <v>0</v>
      </c>
      <c r="L142" s="127">
        <f t="shared" si="34"/>
      </c>
      <c r="M142" s="128">
        <f t="shared" si="35"/>
        <v>0</v>
      </c>
      <c r="N142" s="128">
        <f t="shared" si="36"/>
      </c>
      <c r="O142" s="128">
        <f t="shared" si="37"/>
      </c>
      <c r="P142" s="129">
        <v>2.9999999999999997E-05</v>
      </c>
      <c r="Q142" s="129">
        <v>0</v>
      </c>
      <c r="R142" s="129">
        <v>0</v>
      </c>
      <c r="S142" s="130">
        <v>21</v>
      </c>
      <c r="T142" s="131">
        <f t="shared" si="38"/>
        <v>0</v>
      </c>
      <c r="U142" s="132"/>
    </row>
    <row r="143" spans="1:21" ht="12.75" outlineLevel="2">
      <c r="A143" s="3"/>
      <c r="B143" s="92"/>
      <c r="C143" s="92"/>
      <c r="D143" s="119" t="s">
        <v>4</v>
      </c>
      <c r="E143" s="120">
        <v>9</v>
      </c>
      <c r="F143" s="121" t="s">
        <v>61</v>
      </c>
      <c r="G143" s="122" t="s">
        <v>298</v>
      </c>
      <c r="H143" s="123">
        <v>32</v>
      </c>
      <c r="I143" s="124" t="s">
        <v>8</v>
      </c>
      <c r="J143" s="125"/>
      <c r="K143" s="126">
        <f t="shared" si="33"/>
        <v>0</v>
      </c>
      <c r="L143" s="127">
        <f t="shared" si="34"/>
      </c>
      <c r="M143" s="128">
        <f t="shared" si="35"/>
        <v>0</v>
      </c>
      <c r="N143" s="128">
        <f t="shared" si="36"/>
      </c>
      <c r="O143" s="128">
        <f t="shared" si="37"/>
      </c>
      <c r="P143" s="129">
        <v>0</v>
      </c>
      <c r="Q143" s="129">
        <v>0</v>
      </c>
      <c r="R143" s="129">
        <v>0</v>
      </c>
      <c r="S143" s="130">
        <v>21</v>
      </c>
      <c r="T143" s="131">
        <f t="shared" si="38"/>
        <v>0</v>
      </c>
      <c r="U143" s="132"/>
    </row>
    <row r="144" spans="1:21" ht="12.75" outlineLevel="2">
      <c r="A144" s="3"/>
      <c r="B144" s="92"/>
      <c r="C144" s="92"/>
      <c r="D144" s="119" t="s">
        <v>4</v>
      </c>
      <c r="E144" s="120">
        <v>10</v>
      </c>
      <c r="F144" s="121" t="s">
        <v>155</v>
      </c>
      <c r="G144" s="122" t="s">
        <v>303</v>
      </c>
      <c r="H144" s="123">
        <v>32</v>
      </c>
      <c r="I144" s="124" t="s">
        <v>8</v>
      </c>
      <c r="J144" s="125"/>
      <c r="K144" s="126">
        <f t="shared" si="33"/>
        <v>0</v>
      </c>
      <c r="L144" s="127">
        <f t="shared" si="34"/>
      </c>
      <c r="M144" s="128">
        <f t="shared" si="35"/>
        <v>0</v>
      </c>
      <c r="N144" s="128">
        <f t="shared" si="36"/>
      </c>
      <c r="O144" s="128">
        <f t="shared" si="37"/>
      </c>
      <c r="P144" s="129">
        <v>0</v>
      </c>
      <c r="Q144" s="129">
        <v>0</v>
      </c>
      <c r="R144" s="129">
        <v>0</v>
      </c>
      <c r="S144" s="130">
        <v>21</v>
      </c>
      <c r="T144" s="131">
        <f t="shared" si="38"/>
        <v>0</v>
      </c>
      <c r="U144" s="132"/>
    </row>
    <row r="145" spans="1:21" ht="12.75" outlineLevel="2">
      <c r="A145" s="3"/>
      <c r="B145" s="92"/>
      <c r="C145" s="92"/>
      <c r="D145" s="119" t="s">
        <v>4</v>
      </c>
      <c r="E145" s="120">
        <v>11</v>
      </c>
      <c r="F145" s="121" t="s">
        <v>188</v>
      </c>
      <c r="G145" s="122" t="s">
        <v>307</v>
      </c>
      <c r="H145" s="123">
        <v>9.34</v>
      </c>
      <c r="I145" s="124" t="s">
        <v>9</v>
      </c>
      <c r="J145" s="125"/>
      <c r="K145" s="126">
        <f t="shared" si="33"/>
        <v>0</v>
      </c>
      <c r="L145" s="127">
        <f t="shared" si="34"/>
      </c>
      <c r="M145" s="128">
        <f t="shared" si="35"/>
        <v>0</v>
      </c>
      <c r="N145" s="128">
        <f t="shared" si="36"/>
      </c>
      <c r="O145" s="128">
        <f t="shared" si="37"/>
      </c>
      <c r="P145" s="129">
        <v>0</v>
      </c>
      <c r="Q145" s="129">
        <v>0</v>
      </c>
      <c r="R145" s="129">
        <v>0</v>
      </c>
      <c r="S145" s="130">
        <v>21</v>
      </c>
      <c r="T145" s="131">
        <f t="shared" si="38"/>
        <v>0</v>
      </c>
      <c r="U145" s="132"/>
    </row>
    <row r="146" spans="1:21" ht="12.75" outlineLevel="1">
      <c r="A146" s="3"/>
      <c r="B146" s="93"/>
      <c r="C146" s="94" t="s">
        <v>26</v>
      </c>
      <c r="D146" s="95" t="s">
        <v>3</v>
      </c>
      <c r="E146" s="96"/>
      <c r="F146" s="96" t="s">
        <v>34</v>
      </c>
      <c r="G146" s="97" t="s">
        <v>42</v>
      </c>
      <c r="H146" s="96"/>
      <c r="I146" s="95"/>
      <c r="J146" s="96"/>
      <c r="K146" s="98">
        <f>SUBTOTAL(9,K147:K155)</f>
        <v>0</v>
      </c>
      <c r="L146" s="99">
        <f>SUBTOTAL(9,L147:L155)</f>
        <v>0</v>
      </c>
      <c r="M146" s="99">
        <f>SUBTOTAL(9,M147:M155)</f>
        <v>0</v>
      </c>
      <c r="N146" s="99">
        <f>SUBTOTAL(9,N147:N155)</f>
        <v>0</v>
      </c>
      <c r="O146" s="99">
        <f>SUBTOTAL(9,O147:O155)</f>
        <v>0</v>
      </c>
      <c r="P146" s="100">
        <f>SUMPRODUCT(P147:P155,H147:H155)</f>
        <v>0</v>
      </c>
      <c r="Q146" s="100">
        <f>SUMPRODUCT(Q147:Q155,H147:H155)</f>
        <v>0</v>
      </c>
      <c r="R146" s="100">
        <f>SUMPRODUCT(R147:R155,H147:H155)</f>
        <v>0</v>
      </c>
      <c r="S146" s="101">
        <f>SUMPRODUCT(S147:S155,K147:K155)/100</f>
        <v>0</v>
      </c>
      <c r="T146" s="101">
        <f>K146+S146</f>
        <v>0</v>
      </c>
      <c r="U146" s="92"/>
    </row>
    <row r="147" spans="1:21" ht="12.75" outlineLevel="2">
      <c r="A147" s="3"/>
      <c r="B147" s="109"/>
      <c r="C147" s="110"/>
      <c r="D147" s="111"/>
      <c r="E147" s="112" t="s">
        <v>263</v>
      </c>
      <c r="F147" s="113"/>
      <c r="G147" s="114"/>
      <c r="H147" s="113"/>
      <c r="I147" s="111"/>
      <c r="J147" s="113"/>
      <c r="K147" s="115"/>
      <c r="L147" s="116"/>
      <c r="M147" s="116"/>
      <c r="N147" s="116"/>
      <c r="O147" s="116"/>
      <c r="P147" s="117"/>
      <c r="Q147" s="117"/>
      <c r="R147" s="117"/>
      <c r="S147" s="118"/>
      <c r="T147" s="118"/>
      <c r="U147" s="92"/>
    </row>
    <row r="148" spans="1:21" ht="12.75" outlineLevel="2">
      <c r="A148" s="3"/>
      <c r="B148" s="92"/>
      <c r="C148" s="92"/>
      <c r="D148" s="119" t="s">
        <v>4</v>
      </c>
      <c r="E148" s="120">
        <v>1</v>
      </c>
      <c r="F148" s="121" t="s">
        <v>176</v>
      </c>
      <c r="G148" s="122" t="s">
        <v>296</v>
      </c>
      <c r="H148" s="123">
        <v>192</v>
      </c>
      <c r="I148" s="124" t="s">
        <v>13</v>
      </c>
      <c r="J148" s="125"/>
      <c r="K148" s="126">
        <f aca="true" t="shared" si="39" ref="K148:K154">H148*J148</f>
        <v>0</v>
      </c>
      <c r="L148" s="127">
        <f aca="true" t="shared" si="40" ref="L148:L154">IF(D148="S",K148,"")</f>
      </c>
      <c r="M148" s="128">
        <f aca="true" t="shared" si="41" ref="M148:M154">IF(OR(D148="P",D148="U"),K148,"")</f>
        <v>0</v>
      </c>
      <c r="N148" s="128">
        <f aca="true" t="shared" si="42" ref="N148:N154">IF(D148="H",K148,"")</f>
      </c>
      <c r="O148" s="128">
        <f aca="true" t="shared" si="43" ref="O148:O154">IF(D148="V",K148,"")</f>
      </c>
      <c r="P148" s="129">
        <v>0</v>
      </c>
      <c r="Q148" s="129">
        <v>0</v>
      </c>
      <c r="R148" s="129">
        <v>0</v>
      </c>
      <c r="S148" s="130">
        <v>21</v>
      </c>
      <c r="T148" s="131">
        <f aca="true" t="shared" si="44" ref="T148:T154">K148*(S148+100)/100</f>
        <v>0</v>
      </c>
      <c r="U148" s="132"/>
    </row>
    <row r="149" spans="1:21" ht="12.75" outlineLevel="2">
      <c r="A149" s="3"/>
      <c r="B149" s="92"/>
      <c r="C149" s="92"/>
      <c r="D149" s="119" t="s">
        <v>4</v>
      </c>
      <c r="E149" s="120">
        <v>2</v>
      </c>
      <c r="F149" s="121" t="s">
        <v>141</v>
      </c>
      <c r="G149" s="122" t="s">
        <v>313</v>
      </c>
      <c r="H149" s="123">
        <v>144</v>
      </c>
      <c r="I149" s="124" t="s">
        <v>13</v>
      </c>
      <c r="J149" s="125"/>
      <c r="K149" s="126">
        <f t="shared" si="39"/>
        <v>0</v>
      </c>
      <c r="L149" s="127">
        <f t="shared" si="40"/>
      </c>
      <c r="M149" s="128">
        <f t="shared" si="41"/>
        <v>0</v>
      </c>
      <c r="N149" s="128">
        <f t="shared" si="42"/>
      </c>
      <c r="O149" s="128">
        <f t="shared" si="43"/>
      </c>
      <c r="P149" s="129">
        <v>0</v>
      </c>
      <c r="Q149" s="129">
        <v>0</v>
      </c>
      <c r="R149" s="129">
        <v>0</v>
      </c>
      <c r="S149" s="130">
        <v>21</v>
      </c>
      <c r="T149" s="131">
        <f t="shared" si="44"/>
        <v>0</v>
      </c>
      <c r="U149" s="132"/>
    </row>
    <row r="150" spans="1:21" ht="12.75" outlineLevel="2">
      <c r="A150" s="3"/>
      <c r="B150" s="92"/>
      <c r="C150" s="92"/>
      <c r="D150" s="119" t="s">
        <v>5</v>
      </c>
      <c r="E150" s="120">
        <v>3</v>
      </c>
      <c r="F150" s="121" t="s">
        <v>71</v>
      </c>
      <c r="G150" s="122" t="s">
        <v>329</v>
      </c>
      <c r="H150" s="123">
        <v>144</v>
      </c>
      <c r="I150" s="124" t="s">
        <v>13</v>
      </c>
      <c r="J150" s="125"/>
      <c r="K150" s="126">
        <f t="shared" si="39"/>
        <v>0</v>
      </c>
      <c r="L150" s="127">
        <f t="shared" si="40"/>
        <v>0</v>
      </c>
      <c r="M150" s="128">
        <f t="shared" si="41"/>
      </c>
      <c r="N150" s="128">
        <f t="shared" si="42"/>
      </c>
      <c r="O150" s="128">
        <f t="shared" si="43"/>
      </c>
      <c r="P150" s="129">
        <v>0</v>
      </c>
      <c r="Q150" s="129">
        <v>0</v>
      </c>
      <c r="R150" s="129">
        <v>0</v>
      </c>
      <c r="S150" s="130">
        <v>21</v>
      </c>
      <c r="T150" s="131">
        <f t="shared" si="44"/>
        <v>0</v>
      </c>
      <c r="U150" s="132"/>
    </row>
    <row r="151" spans="1:21" ht="12.75" outlineLevel="2">
      <c r="A151" s="3"/>
      <c r="B151" s="92"/>
      <c r="C151" s="92"/>
      <c r="D151" s="119" t="s">
        <v>5</v>
      </c>
      <c r="E151" s="120">
        <v>4</v>
      </c>
      <c r="F151" s="121" t="s">
        <v>70</v>
      </c>
      <c r="G151" s="122" t="s">
        <v>328</v>
      </c>
      <c r="H151" s="123">
        <v>144</v>
      </c>
      <c r="I151" s="124" t="s">
        <v>13</v>
      </c>
      <c r="J151" s="125"/>
      <c r="K151" s="126">
        <f t="shared" si="39"/>
        <v>0</v>
      </c>
      <c r="L151" s="127">
        <f t="shared" si="40"/>
        <v>0</v>
      </c>
      <c r="M151" s="128">
        <f t="shared" si="41"/>
      </c>
      <c r="N151" s="128">
        <f t="shared" si="42"/>
      </c>
      <c r="O151" s="128">
        <f t="shared" si="43"/>
      </c>
      <c r="P151" s="129">
        <v>0</v>
      </c>
      <c r="Q151" s="129">
        <v>0</v>
      </c>
      <c r="R151" s="129">
        <v>0</v>
      </c>
      <c r="S151" s="130">
        <v>21</v>
      </c>
      <c r="T151" s="131">
        <f t="shared" si="44"/>
        <v>0</v>
      </c>
      <c r="U151" s="132"/>
    </row>
    <row r="152" spans="1:21" ht="12.75" outlineLevel="2">
      <c r="A152" s="3"/>
      <c r="B152" s="92"/>
      <c r="C152" s="92"/>
      <c r="D152" s="119" t="s">
        <v>4</v>
      </c>
      <c r="E152" s="120">
        <v>5</v>
      </c>
      <c r="F152" s="121" t="s">
        <v>177</v>
      </c>
      <c r="G152" s="122" t="s">
        <v>262</v>
      </c>
      <c r="H152" s="123">
        <v>192</v>
      </c>
      <c r="I152" s="124" t="s">
        <v>13</v>
      </c>
      <c r="J152" s="125"/>
      <c r="K152" s="126">
        <f t="shared" si="39"/>
        <v>0</v>
      </c>
      <c r="L152" s="127">
        <f t="shared" si="40"/>
      </c>
      <c r="M152" s="128">
        <f t="shared" si="41"/>
        <v>0</v>
      </c>
      <c r="N152" s="128">
        <f t="shared" si="42"/>
      </c>
      <c r="O152" s="128">
        <f t="shared" si="43"/>
      </c>
      <c r="P152" s="129">
        <v>0</v>
      </c>
      <c r="Q152" s="129">
        <v>0</v>
      </c>
      <c r="R152" s="129">
        <v>0</v>
      </c>
      <c r="S152" s="130">
        <v>21</v>
      </c>
      <c r="T152" s="131">
        <f t="shared" si="44"/>
        <v>0</v>
      </c>
      <c r="U152" s="132"/>
    </row>
    <row r="153" spans="1:21" ht="12.75" outlineLevel="2">
      <c r="A153" s="3"/>
      <c r="B153" s="92"/>
      <c r="C153" s="92"/>
      <c r="D153" s="119" t="s">
        <v>4</v>
      </c>
      <c r="E153" s="120">
        <v>6</v>
      </c>
      <c r="F153" s="121" t="s">
        <v>178</v>
      </c>
      <c r="G153" s="122" t="s">
        <v>309</v>
      </c>
      <c r="H153" s="123">
        <v>192</v>
      </c>
      <c r="I153" s="124" t="s">
        <v>13</v>
      </c>
      <c r="J153" s="125"/>
      <c r="K153" s="126">
        <f t="shared" si="39"/>
        <v>0</v>
      </c>
      <c r="L153" s="127">
        <f t="shared" si="40"/>
      </c>
      <c r="M153" s="128">
        <f t="shared" si="41"/>
        <v>0</v>
      </c>
      <c r="N153" s="128">
        <f t="shared" si="42"/>
      </c>
      <c r="O153" s="128">
        <f t="shared" si="43"/>
      </c>
      <c r="P153" s="129">
        <v>0</v>
      </c>
      <c r="Q153" s="129">
        <v>0</v>
      </c>
      <c r="R153" s="129">
        <v>0</v>
      </c>
      <c r="S153" s="130">
        <v>21</v>
      </c>
      <c r="T153" s="131">
        <f t="shared" si="44"/>
        <v>0</v>
      </c>
      <c r="U153" s="132"/>
    </row>
    <row r="154" spans="1:21" ht="24.75" outlineLevel="2">
      <c r="A154" s="3"/>
      <c r="B154" s="92"/>
      <c r="C154" s="92"/>
      <c r="D154" s="119" t="s">
        <v>4</v>
      </c>
      <c r="E154" s="120">
        <v>7</v>
      </c>
      <c r="F154" s="121" t="s">
        <v>60</v>
      </c>
      <c r="G154" s="122" t="s">
        <v>342</v>
      </c>
      <c r="H154" s="123">
        <v>144</v>
      </c>
      <c r="I154" s="124" t="s">
        <v>13</v>
      </c>
      <c r="J154" s="125"/>
      <c r="K154" s="126">
        <f t="shared" si="39"/>
        <v>0</v>
      </c>
      <c r="L154" s="127">
        <f t="shared" si="40"/>
      </c>
      <c r="M154" s="128">
        <f t="shared" si="41"/>
        <v>0</v>
      </c>
      <c r="N154" s="128">
        <f t="shared" si="42"/>
      </c>
      <c r="O154" s="128">
        <f t="shared" si="43"/>
      </c>
      <c r="P154" s="129">
        <v>0</v>
      </c>
      <c r="Q154" s="129">
        <v>0</v>
      </c>
      <c r="R154" s="129">
        <v>0</v>
      </c>
      <c r="S154" s="130">
        <v>21</v>
      </c>
      <c r="T154" s="131">
        <f t="shared" si="44"/>
        <v>0</v>
      </c>
      <c r="U154" s="132"/>
    </row>
    <row r="155" spans="1:21" s="108" customFormat="1" ht="9.75" outlineLevel="2">
      <c r="A155" s="102"/>
      <c r="B155" s="102"/>
      <c r="C155" s="102"/>
      <c r="D155" s="102"/>
      <c r="E155" s="102"/>
      <c r="F155" s="102"/>
      <c r="G155" s="103" t="s">
        <v>47</v>
      </c>
      <c r="H155" s="102"/>
      <c r="I155" s="104"/>
      <c r="J155" s="102"/>
      <c r="K155" s="102"/>
      <c r="L155" s="105"/>
      <c r="M155" s="105"/>
      <c r="N155" s="105"/>
      <c r="O155" s="105"/>
      <c r="P155" s="106"/>
      <c r="Q155" s="102"/>
      <c r="R155" s="102"/>
      <c r="S155" s="107"/>
      <c r="T155" s="107"/>
      <c r="U155" s="102"/>
    </row>
    <row r="156" spans="1:21" ht="12.75" outlineLevel="1">
      <c r="A156" s="3"/>
      <c r="B156" s="93"/>
      <c r="C156" s="94" t="s">
        <v>27</v>
      </c>
      <c r="D156" s="95" t="s">
        <v>3</v>
      </c>
      <c r="E156" s="96"/>
      <c r="F156" s="96" t="s">
        <v>35</v>
      </c>
      <c r="G156" s="97" t="s">
        <v>198</v>
      </c>
      <c r="H156" s="96"/>
      <c r="I156" s="95"/>
      <c r="J156" s="96"/>
      <c r="K156" s="98">
        <f>SUBTOTAL(9,K157:K158)</f>
        <v>0</v>
      </c>
      <c r="L156" s="99">
        <f>SUBTOTAL(9,L157:L158)</f>
        <v>0</v>
      </c>
      <c r="M156" s="99">
        <f>SUBTOTAL(9,M157:M158)</f>
        <v>0</v>
      </c>
      <c r="N156" s="99">
        <f>SUBTOTAL(9,N157:N158)</f>
        <v>0</v>
      </c>
      <c r="O156" s="99">
        <f>SUBTOTAL(9,O157:O158)</f>
        <v>0</v>
      </c>
      <c r="P156" s="100">
        <f>SUMPRODUCT(P157:P158,H157:H158)</f>
        <v>0</v>
      </c>
      <c r="Q156" s="100">
        <f>SUMPRODUCT(Q157:Q158,H157:H158)</f>
        <v>0</v>
      </c>
      <c r="R156" s="100">
        <f>SUMPRODUCT(R157:R158,H157:H158)</f>
        <v>0</v>
      </c>
      <c r="S156" s="101">
        <f>SUMPRODUCT(S157:S158,K157:K158)/100</f>
        <v>0</v>
      </c>
      <c r="T156" s="101">
        <f>K156+S156</f>
        <v>0</v>
      </c>
      <c r="U156" s="92"/>
    </row>
    <row r="157" spans="1:21" ht="12.75" outlineLevel="2">
      <c r="A157" s="3"/>
      <c r="B157" s="109"/>
      <c r="C157" s="110"/>
      <c r="D157" s="111"/>
      <c r="E157" s="112" t="s">
        <v>263</v>
      </c>
      <c r="F157" s="113"/>
      <c r="G157" s="114"/>
      <c r="H157" s="113"/>
      <c r="I157" s="111"/>
      <c r="J157" s="113"/>
      <c r="K157" s="115"/>
      <c r="L157" s="116"/>
      <c r="M157" s="116"/>
      <c r="N157" s="116"/>
      <c r="O157" s="116"/>
      <c r="P157" s="117"/>
      <c r="Q157" s="117"/>
      <c r="R157" s="117"/>
      <c r="S157" s="118"/>
      <c r="T157" s="118"/>
      <c r="U157" s="92"/>
    </row>
    <row r="158" spans="1:21" ht="12.75" outlineLevel="2">
      <c r="A158" s="3"/>
      <c r="B158" s="92"/>
      <c r="C158" s="92"/>
      <c r="D158" s="119" t="s">
        <v>6</v>
      </c>
      <c r="E158" s="120">
        <v>1</v>
      </c>
      <c r="F158" s="121" t="s">
        <v>40</v>
      </c>
      <c r="G158" s="122" t="s">
        <v>227</v>
      </c>
      <c r="H158" s="123">
        <v>3477.9334159999985</v>
      </c>
      <c r="I158" s="124" t="s">
        <v>0</v>
      </c>
      <c r="J158" s="125"/>
      <c r="K158" s="126">
        <f>H158*J158</f>
        <v>0</v>
      </c>
      <c r="L158" s="127">
        <f>IF(D158="S",K158,"")</f>
      </c>
      <c r="M158" s="128">
        <f>IF(OR(D158="P",D158="U"),K158,"")</f>
      </c>
      <c r="N158" s="128">
        <f>IF(D158="H",K158,"")</f>
      </c>
      <c r="O158" s="128">
        <f>IF(D158="V",K158,"")</f>
        <v>0</v>
      </c>
      <c r="P158" s="129">
        <v>0</v>
      </c>
      <c r="Q158" s="129">
        <v>0</v>
      </c>
      <c r="R158" s="129">
        <v>0</v>
      </c>
      <c r="S158" s="130">
        <v>21</v>
      </c>
      <c r="T158" s="131">
        <f>K158*(S158+100)/100</f>
        <v>0</v>
      </c>
      <c r="U158" s="132"/>
    </row>
  </sheetData>
  <sheetProtection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Uživatel systému Windows</cp:lastModifiedBy>
  <cp:lastPrinted>2005-02-24T07:33:05Z</cp:lastPrinted>
  <dcterms:created xsi:type="dcterms:W3CDTF">2005-02-12T09:43:29Z</dcterms:created>
  <dcterms:modified xsi:type="dcterms:W3CDTF">2017-11-10T05:29:39Z</dcterms:modified>
  <cp:category/>
  <cp:version/>
  <cp:contentType/>
  <cp:contentStatus/>
  <cp:revision>1</cp:revision>
</cp:coreProperties>
</file>