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ZÁLOHOVÁNÍ\VÝBĚROVÉ ŘÍZENÍ\2018\ČOV\BETONOVÉ KONSTRUKCE\"/>
    </mc:Choice>
  </mc:AlternateContent>
  <xr:revisionPtr revIDLastSave="0" documentId="8_{3E7FCA20-F790-4A89-BAD0-7D8DC6F771E3}" xr6:coauthVersionLast="33" xr6:coauthVersionMax="33" xr10:uidLastSave="{00000000-0000-0000-0000-000000000000}"/>
  <bookViews>
    <workbookView xWindow="0" yWindow="0" windowWidth="19200" windowHeight="11385" xr2:uid="{00000000-000D-0000-FFFF-FFFF00000000}"/>
  </bookViews>
  <sheets>
    <sheet name="Stavba" sheetId="1" r:id="rId1"/>
    <sheet name="VzorPolozky" sheetId="10" state="hidden" r:id="rId2"/>
    <sheet name="SO01 1_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1_1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1_1 Pol'!$A$1:$W$45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V23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G26" i="12"/>
  <c r="M26" i="12" s="1"/>
  <c r="I26" i="12"/>
  <c r="K26" i="12"/>
  <c r="O26" i="12"/>
  <c r="Q26" i="12"/>
  <c r="V26" i="12"/>
  <c r="G27" i="12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M32" i="12" s="1"/>
  <c r="I33" i="12"/>
  <c r="I32" i="12" s="1"/>
  <c r="K33" i="12"/>
  <c r="K32" i="12" s="1"/>
  <c r="O33" i="12"/>
  <c r="O32" i="12" s="1"/>
  <c r="Q33" i="12"/>
  <c r="Q32" i="12" s="1"/>
  <c r="V33" i="12"/>
  <c r="V32" i="12" s="1"/>
  <c r="AE35" i="12"/>
  <c r="F40" i="1" s="1"/>
  <c r="I20" i="1"/>
  <c r="I18" i="1"/>
  <c r="I17" i="1"/>
  <c r="O19" i="12" l="1"/>
  <c r="O8" i="12"/>
  <c r="K25" i="12"/>
  <c r="O25" i="12"/>
  <c r="G23" i="12"/>
  <c r="I52" i="1" s="1"/>
  <c r="V19" i="12"/>
  <c r="I11" i="12"/>
  <c r="K8" i="12"/>
  <c r="F39" i="1"/>
  <c r="F41" i="1"/>
  <c r="V25" i="12"/>
  <c r="Q25" i="12"/>
  <c r="I25" i="12"/>
  <c r="G19" i="12"/>
  <c r="I51" i="1" s="1"/>
  <c r="K11" i="12"/>
  <c r="Q11" i="12"/>
  <c r="V8" i="12"/>
  <c r="I8" i="12"/>
  <c r="I19" i="12"/>
  <c r="G11" i="12"/>
  <c r="I50" i="1" s="1"/>
  <c r="V11" i="12"/>
  <c r="Q8" i="12"/>
  <c r="M8" i="12"/>
  <c r="G25" i="12"/>
  <c r="I53" i="1" s="1"/>
  <c r="K19" i="12"/>
  <c r="Q19" i="12"/>
  <c r="M19" i="12"/>
  <c r="O11" i="12"/>
  <c r="AF35" i="12"/>
  <c r="G32" i="12"/>
  <c r="I54" i="1" s="1"/>
  <c r="I19" i="1" s="1"/>
  <c r="M27" i="12"/>
  <c r="M25" i="12" s="1"/>
  <c r="M15" i="12"/>
  <c r="M11" i="12" s="1"/>
  <c r="G8" i="12"/>
  <c r="J28" i="1"/>
  <c r="J26" i="1"/>
  <c r="G38" i="1"/>
  <c r="F38" i="1"/>
  <c r="J23" i="1"/>
  <c r="J24" i="1"/>
  <c r="J25" i="1"/>
  <c r="J27" i="1"/>
  <c r="E24" i="1"/>
  <c r="E26" i="1"/>
  <c r="F42" i="1" l="1"/>
  <c r="G35" i="12"/>
  <c r="I49" i="1"/>
  <c r="I16" i="1" s="1"/>
  <c r="I21" i="1" s="1"/>
  <c r="G40" i="1"/>
  <c r="H40" i="1" s="1"/>
  <c r="I40" i="1" s="1"/>
  <c r="G41" i="1"/>
  <c r="H41" i="1" s="1"/>
  <c r="I41" i="1" s="1"/>
  <c r="G39" i="1"/>
  <c r="I55" i="1"/>
  <c r="G42" i="1" l="1"/>
  <c r="G25" i="1" s="1"/>
  <c r="A25" i="1" s="1"/>
  <c r="A26" i="1" s="1"/>
  <c r="G26" i="1" s="1"/>
  <c r="G23" i="1"/>
  <c r="A23" i="1" s="1"/>
  <c r="A24" i="1" s="1"/>
  <c r="G24" i="1" s="1"/>
  <c r="J54" i="1"/>
  <c r="J53" i="1"/>
  <c r="J52" i="1"/>
  <c r="J51" i="1"/>
  <c r="J50" i="1"/>
  <c r="J49" i="1"/>
  <c r="H39" i="1"/>
  <c r="H42" i="1" s="1"/>
  <c r="G28" i="1" l="1"/>
  <c r="A27" i="1"/>
  <c r="A29" i="1" s="1"/>
  <c r="G29" i="1" s="1"/>
  <c r="G27" i="1" s="1"/>
  <c r="J55" i="1"/>
  <c r="I39" i="1"/>
  <c r="I42" i="1" s="1"/>
  <c r="J41" i="1" l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<sst xmlns="http://schemas.openxmlformats.org/spreadsheetml/2006/main" count="286" uniqueCount="154">
  <si>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</si>
  <si>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</si>
  <si>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</si>
  <si>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</si>
  <si>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</si>
  <si>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</si>
  <si>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</si>
  <si>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</si>
  <si>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</si>
  <si>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</si>
  <si>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</si>
  <si>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</si>
  <si>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</si>
  <si>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</si>
  <si>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</si>
  <si>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</si>
  <si>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</si>
  <si>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</si>
  <si>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</si>
  <si>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</si>
  <si>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</si>
  <si>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</si>
  <si>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</si>
  <si>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</si>
  <si>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</si>
  <si>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</si>
  <si>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</si>
  <si>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</si>
  <si>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</si>
  <si>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</si>
  <si>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</si>
  <si>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</si>
  <si>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</si>
  <si>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</si>
  <si>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</si>
  <si>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</si>
  <si>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</si>
  <si>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</si>
  <si>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</si>
  <si>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</si>
  <si>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</si>
  <si>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1/1</t>
  </si>
  <si>
    <t>Položkový rozpočet</t>
  </si>
  <si>
    <t>SO01</t>
  </si>
  <si>
    <t>Sanace nádrže B</t>
  </si>
  <si>
    <t>Objekt:</t>
  </si>
  <si>
    <t>Rozpočet:</t>
  </si>
  <si>
    <t>05/17</t>
  </si>
  <si>
    <t>Krnovské vodovody a kanalizace, s. r. o.</t>
  </si>
  <si>
    <t>Maxima Gorkého 816/11</t>
  </si>
  <si>
    <t>Krnov-Pod Bezručovým vrchem</t>
  </si>
  <si>
    <t>79401</t>
  </si>
  <si>
    <t>47674148</t>
  </si>
  <si>
    <t>CZ47674148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</si>
  <si>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</si>
  <si>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</si>
  <si>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</si>
  <si>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</si>
  <si>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</si>
  <si>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</si>
  <si>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</si>
  <si>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</si>
  <si>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</si>
  <si>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94</t>
  </si>
  <si>
    <t>Lešení a stavební výtahy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</si>
  <si>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</si>
  <si>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</si>
  <si>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</si>
  <si>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</si>
  <si>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</si>
  <si>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</si>
  <si>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</si>
  <si>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</si>
  <si>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</si>
  <si>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</si>
  <si>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</si>
  <si>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</si>
  <si>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</si>
  <si>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</si>
  <si>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</si>
  <si>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</si>
  <si>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</si>
  <si>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</si>
  <si>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</si>
  <si>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</si>
  <si>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</si>
  <si>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</si>
  <si>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</si>
  <si>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</si>
  <si>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</si>
  <si>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</si>
  <si>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</si>
  <si>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</si>
  <si>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</si>
  <si>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</si>
  <si>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</si>
  <si>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</si>
  <si>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</si>
  <si>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</si>
  <si>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</si>
  <si>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</si>
  <si>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II</t>
  </si>
  <si>
    <t>POL1_</t>
  </si>
  <si>
    <t>174101102R00</t>
  </si>
  <si>
    <t>Zásyp ruční se zhutněním</t>
  </si>
  <si>
    <t>300000001R</t>
  </si>
  <si>
    <t>Příprava podkladu - akustické trasování (mechanické osekání plochy)</t>
  </si>
  <si>
    <t>m2</t>
  </si>
  <si>
    <t>Vlastní</t>
  </si>
  <si>
    <t>Indiv</t>
  </si>
  <si>
    <t>300000002R</t>
  </si>
  <si>
    <t>Otryskání betonových konstrukcí VVP</t>
  </si>
  <si>
    <t>300000003R</t>
  </si>
  <si>
    <t>Adhézní můstek před aplikací sanačních malt</t>
  </si>
  <si>
    <t>300000004R</t>
  </si>
  <si>
    <t>Hrubá sanace sanační maltou do 30 mm tloušťky vrstvy</t>
  </si>
  <si>
    <t>300000005R</t>
  </si>
  <si>
    <t>Celoplošná sanace maltou do 15 mm tloušťky vrstvy</t>
  </si>
  <si>
    <t>300000006R</t>
  </si>
  <si>
    <t xml:space="preserve">Ochranný sjednocující nátěr betonové konstrukce </t>
  </si>
  <si>
    <t>300000008R</t>
  </si>
  <si>
    <t>Antikorozní ochrana výztuže</t>
  </si>
  <si>
    <t>941941031R00</t>
  </si>
  <si>
    <t>Montáž lešení leh.řad.s podlahami,š.do 1 m, H 10 m</t>
  </si>
  <si>
    <t>941941191R00</t>
  </si>
  <si>
    <t>Příplatek za každý měsíc použití lešení k pol.1031</t>
  </si>
  <si>
    <t>941941831R00</t>
  </si>
  <si>
    <t>Demontáž lešení leh.řad.s podlahami,š.1 m, H 10 m</t>
  </si>
  <si>
    <t>999281105R00</t>
  </si>
  <si>
    <t>Přesun hmot pro opravy a údržbu do výšky 6 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</si>
  <si>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</si>
  <si>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</si>
  <si>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</si>
  <si>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</si>
  <si>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</si>
  <si>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</si>
  <si>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</si>
  <si>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</si>
  <si>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</si>
  <si>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979990103R00</t>
  </si>
  <si>
    <t>Poplatek za skládku suti - beton</t>
  </si>
  <si>
    <t>979093111R00</t>
  </si>
  <si>
    <t>Uložení suti na skládku bez zhutnění</t>
  </si>
  <si>
    <t>005121 R</t>
  </si>
  <si>
    <t>Zařízení staveniště</t>
  </si>
  <si>
    <t>Soubor</t>
  </si>
  <si>
    <t>POL99_8</t>
  </si>
  <si>
    <t>SUM</t>
  </si>
  <si>
    <t>Poznámky uchazeče k zadání</t>
  </si>
  <si>
    <t>POPUZIV</t>
  </si>
  <si>
    <t>END</t>
  </si>
  <si>
    <t>07/2018</t>
  </si>
  <si>
    <t>KVaK Krnov - Sanace betonových povrchů uskladňovací nádrže</t>
  </si>
  <si>
    <t>Uskladňovací nádrž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</si>
</sst>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58"/>
  <sheetViews>
    <sheetView showGridLines="0" tabSelected="1" topLeftCell="B33" zoomScaleSheetLayoutView="75" workbookViewId="0">
      <selection activeCell="E16" sqref="E16:F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3"/>
      <c r="B2" s="80" t="s">
        <v>24</v>
      </c>
      <c r="C2" s="81"/>
      <c r="D2" s="82" t="s">
        <v>47</v>
      </c>
      <c r="E2" s="220" t="s">
        <v>152</v>
      </c>
      <c r="F2" s="221"/>
      <c r="G2" s="221"/>
      <c r="H2" s="221"/>
      <c r="I2" s="221"/>
      <c r="J2" s="222"/>
      <c r="O2" s="2"/>
    </row>
    <row r="3" spans="1:15" ht="27" customHeight="1" x14ac:dyDescent="0.2">
      <c r="A3" s="3"/>
      <c r="B3" s="83" t="s">
        <v>45</v>
      </c>
      <c r="C3" s="81"/>
      <c r="D3" s="84" t="s">
        <v>43</v>
      </c>
      <c r="E3" s="223" t="s">
        <v>153</v>
      </c>
      <c r="F3" s="224"/>
      <c r="G3" s="224"/>
      <c r="H3" s="224"/>
      <c r="I3" s="224"/>
      <c r="J3" s="225"/>
    </row>
    <row r="4" spans="1:15" ht="23.25" customHeight="1" x14ac:dyDescent="0.2">
      <c r="A4" s="78">
        <v>620</v>
      </c>
      <c r="B4" s="85" t="s">
        <v>46</v>
      </c>
      <c r="C4" s="86"/>
      <c r="D4" s="87" t="s">
        <v>41</v>
      </c>
      <c r="E4" s="211" t="s">
        <v>42</v>
      </c>
      <c r="F4" s="212"/>
      <c r="G4" s="212"/>
      <c r="H4" s="212"/>
      <c r="I4" s="212"/>
      <c r="J4" s="213"/>
    </row>
    <row r="5" spans="1:15" ht="24" customHeight="1" x14ac:dyDescent="0.2">
      <c r="A5" s="3"/>
      <c r="B5" s="46" t="s">
        <v>23</v>
      </c>
      <c r="C5" s="4"/>
      <c r="D5" s="88" t="s">
        <v>48</v>
      </c>
      <c r="E5" s="25"/>
      <c r="F5" s="25"/>
      <c r="G5" s="25"/>
      <c r="H5" s="27" t="s">
        <v>40</v>
      </c>
      <c r="I5" s="88" t="s">
        <v>52</v>
      </c>
      <c r="J5" s="10"/>
    </row>
    <row r="6" spans="1:15" ht="15.75" customHeight="1" x14ac:dyDescent="0.2">
      <c r="A6" s="3"/>
      <c r="B6" s="40"/>
      <c r="C6" s="25"/>
      <c r="D6" s="88" t="s">
        <v>49</v>
      </c>
      <c r="E6" s="25"/>
      <c r="F6" s="25"/>
      <c r="G6" s="25"/>
      <c r="H6" s="27" t="s">
        <v>36</v>
      </c>
      <c r="I6" s="88" t="s">
        <v>53</v>
      </c>
      <c r="J6" s="10"/>
    </row>
    <row r="7" spans="1:15" ht="15.75" customHeight="1" x14ac:dyDescent="0.2">
      <c r="A7" s="3"/>
      <c r="B7" s="41"/>
      <c r="C7" s="89" t="s">
        <v>51</v>
      </c>
      <c r="D7" s="79" t="s">
        <v>50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3"/>
      <c r="B8" s="46" t="s">
        <v>21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20</v>
      </c>
      <c r="C11" s="4"/>
      <c r="D11" s="227"/>
      <c r="E11" s="227"/>
      <c r="F11" s="227"/>
      <c r="G11" s="227"/>
      <c r="H11" s="27" t="s">
        <v>40</v>
      </c>
      <c r="I11" s="91"/>
      <c r="J11" s="10"/>
    </row>
    <row r="12" spans="1:15" ht="15.75" customHeight="1" x14ac:dyDescent="0.2">
      <c r="A12" s="3"/>
      <c r="B12" s="40"/>
      <c r="C12" s="25"/>
      <c r="D12" s="209"/>
      <c r="E12" s="209"/>
      <c r="F12" s="209"/>
      <c r="G12" s="209"/>
      <c r="H12" s="27" t="s">
        <v>36</v>
      </c>
      <c r="I12" s="91"/>
      <c r="J12" s="10"/>
    </row>
    <row r="13" spans="1:15" ht="15.75" customHeight="1" x14ac:dyDescent="0.2">
      <c r="A13" s="3"/>
      <c r="B13" s="41"/>
      <c r="C13" s="90"/>
      <c r="D13" s="210"/>
      <c r="E13" s="210"/>
      <c r="F13" s="210"/>
      <c r="G13" s="210"/>
      <c r="H13" s="28"/>
      <c r="I13" s="33"/>
      <c r="J13" s="50"/>
    </row>
    <row r="14" spans="1:15" ht="24" hidden="1" customHeight="1" x14ac:dyDescent="0.2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34</v>
      </c>
      <c r="C15" s="71"/>
      <c r="D15" s="52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43" t="s">
        <v>26</v>
      </c>
      <c r="B16" s="56" t="s">
        <v>26</v>
      </c>
      <c r="C16" s="57"/>
      <c r="D16" s="58"/>
      <c r="E16" s="202"/>
      <c r="F16" s="203"/>
      <c r="G16" s="202"/>
      <c r="H16" s="203"/>
      <c r="I16" s="202">
        <f>SUMIF(F49:F54,A16,I49:I54)+SUMIF(F49:F54,"PSU",I49:I54)</f>
        <v>0</v>
      </c>
      <c r="J16" s="204"/>
    </row>
    <row r="17" spans="1:10" ht="23.25" customHeight="1" x14ac:dyDescent="0.2">
      <c r="A17" s="143" t="s">
        <v>27</v>
      </c>
      <c r="B17" s="56" t="s">
        <v>27</v>
      </c>
      <c r="C17" s="57"/>
      <c r="D17" s="58"/>
      <c r="E17" s="202"/>
      <c r="F17" s="203"/>
      <c r="G17" s="202"/>
      <c r="H17" s="203"/>
      <c r="I17" s="202">
        <f>SUMIF(F49:F54,A17,I49:I54)</f>
        <v>0</v>
      </c>
      <c r="J17" s="204"/>
    </row>
    <row r="18" spans="1:10" ht="23.25" customHeight="1" x14ac:dyDescent="0.2">
      <c r="A18" s="143" t="s">
        <v>28</v>
      </c>
      <c r="B18" s="56" t="s">
        <v>28</v>
      </c>
      <c r="C18" s="57"/>
      <c r="D18" s="58"/>
      <c r="E18" s="202"/>
      <c r="F18" s="203"/>
      <c r="G18" s="202"/>
      <c r="H18" s="203"/>
      <c r="I18" s="202">
        <f>SUMIF(F49:F54,A18,I49:I54)</f>
        <v>0</v>
      </c>
      <c r="J18" s="204"/>
    </row>
    <row r="19" spans="1:10" ht="23.25" customHeight="1" x14ac:dyDescent="0.2">
      <c r="A19" s="143" t="s">
        <v>70</v>
      </c>
      <c r="B19" s="56" t="s">
        <v>29</v>
      </c>
      <c r="C19" s="57"/>
      <c r="D19" s="58"/>
      <c r="E19" s="202"/>
      <c r="F19" s="203"/>
      <c r="G19" s="202"/>
      <c r="H19" s="203"/>
      <c r="I19" s="202">
        <f>SUMIF(F49:F54,A19,I49:I54)</f>
        <v>0</v>
      </c>
      <c r="J19" s="204"/>
    </row>
    <row r="20" spans="1:10" ht="23.25" customHeight="1" x14ac:dyDescent="0.2">
      <c r="A20" s="143" t="s">
        <v>71</v>
      </c>
      <c r="B20" s="56" t="s">
        <v>30</v>
      </c>
      <c r="C20" s="57"/>
      <c r="D20" s="58"/>
      <c r="E20" s="202"/>
      <c r="F20" s="203"/>
      <c r="G20" s="202"/>
      <c r="H20" s="203"/>
      <c r="I20" s="202">
        <f>SUMIF(F49:F54,A20,I49:I54)</f>
        <v>0</v>
      </c>
      <c r="J20" s="204"/>
    </row>
    <row r="21" spans="1:10" ht="23.25" customHeight="1" x14ac:dyDescent="0.2">
      <c r="A21" s="3"/>
      <c r="B21" s="73" t="s">
        <v>31</v>
      </c>
      <c r="C21" s="74"/>
      <c r="D21" s="75"/>
      <c r="E21" s="205"/>
      <c r="F21" s="230"/>
      <c r="G21" s="205"/>
      <c r="H21" s="230"/>
      <c r="I21" s="205">
        <f>SUM(I16:J20)</f>
        <v>0</v>
      </c>
      <c r="J21" s="206"/>
    </row>
    <row r="22" spans="1:10" ht="33" customHeight="1" x14ac:dyDescent="0.2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00">
        <f>ZakladDPHSniVypocet</f>
        <v>0</v>
      </c>
      <c r="H23" s="201"/>
      <c r="I23" s="201"/>
      <c r="J23" s="61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198">
        <f>IF(A24&gt;50, ROUNDUP(A23, 0), ROUNDDOWN(A23, 0))</f>
        <v>0</v>
      </c>
      <c r="H24" s="199"/>
      <c r="I24" s="199"/>
      <c r="J24" s="61" t="str">
        <f t="shared" si="0"/>
        <v>CZK</v>
      </c>
    </row>
    <row r="25" spans="1:10" ht="23.25" customHeight="1" x14ac:dyDescent="0.2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00">
        <f>ZakladDPHZaklVypocet</f>
        <v>0</v>
      </c>
      <c r="H25" s="201"/>
      <c r="I25" s="201"/>
      <c r="J25" s="61" t="str">
        <f t="shared" si="0"/>
        <v>CZK</v>
      </c>
    </row>
    <row r="26" spans="1:10" ht="23.25" customHeight="1" x14ac:dyDescent="0.2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17">
        <f>IF(A26&gt;50, ROUNDUP(A25, 0), ROUNDDOWN(A25, 0))</f>
        <v>0</v>
      </c>
      <c r="H26" s="218"/>
      <c r="I26" s="218"/>
      <c r="J26" s="55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219">
        <f>CenaCelkem-(ZakladDPHSni+DPHSni+ZakladDPHZakl+DPHZakl)</f>
        <v>0</v>
      </c>
      <c r="H27" s="219"/>
      <c r="I27" s="219"/>
      <c r="J27" s="62" t="str">
        <f t="shared" si="0"/>
        <v>CZK</v>
      </c>
    </row>
    <row r="28" spans="1:10" ht="27.75" hidden="1" customHeight="1" thickBot="1" x14ac:dyDescent="0.25">
      <c r="A28" s="3"/>
      <c r="B28" s="120" t="s">
        <v>25</v>
      </c>
      <c r="C28" s="121"/>
      <c r="D28" s="121"/>
      <c r="E28" s="122"/>
      <c r="F28" s="123"/>
      <c r="G28" s="207">
        <f>ZakladDPHSniVypocet+ZakladDPHZaklVypocet</f>
        <v>0</v>
      </c>
      <c r="H28" s="208"/>
      <c r="I28" s="208"/>
      <c r="J28" s="124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20" t="s">
        <v>37</v>
      </c>
      <c r="C29" s="125"/>
      <c r="D29" s="125"/>
      <c r="E29" s="125"/>
      <c r="F29" s="125"/>
      <c r="G29" s="207">
        <f>IF(A29&gt;50, ROUNDUP(A27, 0), ROUNDDOWN(A27, 0))</f>
        <v>0</v>
      </c>
      <c r="H29" s="207"/>
      <c r="I29" s="207"/>
      <c r="J29" s="126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">
      <c r="A35" s="3"/>
      <c r="B35" s="3"/>
      <c r="C35" s="4"/>
      <c r="D35" s="197" t="s">
        <v>2</v>
      </c>
      <c r="E35" s="197"/>
      <c r="F35" s="4"/>
      <c r="G35" s="44"/>
      <c r="H35" s="12" t="s">
        <v>3</v>
      </c>
      <c r="I35" s="44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7" t="s">
        <v>17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 x14ac:dyDescent="0.2">
      <c r="A38" s="96" t="s">
        <v>39</v>
      </c>
      <c r="B38" s="100" t="s">
        <v>18</v>
      </c>
      <c r="C38" s="101" t="s">
        <v>6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105" t="s">
        <v>0</v>
      </c>
    </row>
    <row r="39" spans="1:10" ht="25.5" hidden="1" customHeight="1" x14ac:dyDescent="0.2">
      <c r="A39" s="96">
        <v>1</v>
      </c>
      <c r="B39" s="106" t="s">
        <v>54</v>
      </c>
      <c r="C39" s="190"/>
      <c r="D39" s="191"/>
      <c r="E39" s="191"/>
      <c r="F39" s="107">
        <f>'SO01 1_1 Pol'!AE35</f>
        <v>0</v>
      </c>
      <c r="G39" s="108">
        <f>'SO01 1_1 Pol'!AF35</f>
        <v>0</v>
      </c>
      <c r="H39" s="109">
        <f>(F39*SazbaDPH1/100)+(G39*SazbaDPH2/100)</f>
        <v>0</v>
      </c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6">
        <v>2</v>
      </c>
      <c r="B40" s="111" t="s">
        <v>43</v>
      </c>
      <c r="C40" s="192" t="s">
        <v>44</v>
      </c>
      <c r="D40" s="193"/>
      <c r="E40" s="193"/>
      <c r="F40" s="112">
        <f>'SO01 1_1 Pol'!AE35</f>
        <v>0</v>
      </c>
      <c r="G40" s="113">
        <f>'SO01 1_1 Pol'!AF35</f>
        <v>0</v>
      </c>
      <c r="H40" s="113">
        <f>(F40*SazbaDPH1/100)+(G40*SazbaDPH2/100)</f>
        <v>0</v>
      </c>
      <c r="I40" s="113">
        <f>F40+G40+H40</f>
        <v>0</v>
      </c>
      <c r="J40" s="114" t="str">
        <f>IF(CenaCelkemVypocet=0,"",I40/CenaCelkemVypocet*100)</f>
        <v/>
      </c>
    </row>
    <row r="41" spans="1:10" ht="25.5" hidden="1" customHeight="1" x14ac:dyDescent="0.2">
      <c r="A41" s="96">
        <v>3</v>
      </c>
      <c r="B41" s="115" t="s">
        <v>41</v>
      </c>
      <c r="C41" s="190" t="s">
        <v>42</v>
      </c>
      <c r="D41" s="191"/>
      <c r="E41" s="191"/>
      <c r="F41" s="116">
        <f>'SO01 1_1 Pol'!AE35</f>
        <v>0</v>
      </c>
      <c r="G41" s="109">
        <f>'SO01 1_1 Pol'!AF35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6"/>
      <c r="B42" s="194" t="s">
        <v>55</v>
      </c>
      <c r="C42" s="195"/>
      <c r="D42" s="195"/>
      <c r="E42" s="196"/>
      <c r="F42" s="117">
        <f>SUMIF(A39:A41,"=1",F39:F41)</f>
        <v>0</v>
      </c>
      <c r="G42" s="118">
        <f>SUMIF(A39:A41,"=1",G39:G41)</f>
        <v>0</v>
      </c>
      <c r="H42" s="118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 x14ac:dyDescent="0.25">
      <c r="B46" s="127" t="s">
        <v>57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58</v>
      </c>
      <c r="G48" s="133"/>
      <c r="H48" s="133"/>
      <c r="I48" s="133" t="s">
        <v>31</v>
      </c>
      <c r="J48" s="133" t="s">
        <v>0</v>
      </c>
    </row>
    <row r="49" spans="1:10" ht="25.5" customHeight="1" x14ac:dyDescent="0.2">
      <c r="A49" s="129"/>
      <c r="B49" s="134" t="s">
        <v>59</v>
      </c>
      <c r="C49" s="188" t="s">
        <v>60</v>
      </c>
      <c r="D49" s="189"/>
      <c r="E49" s="189"/>
      <c r="F49" s="141" t="s">
        <v>26</v>
      </c>
      <c r="G49" s="135"/>
      <c r="H49" s="135"/>
      <c r="I49" s="135">
        <f>'SO01 1_1 Pol'!G8</f>
        <v>0</v>
      </c>
      <c r="J49" s="139" t="str">
        <f>IF(I55=0,"",I49/I55*100)</f>
        <v/>
      </c>
    </row>
    <row r="50" spans="1:10" ht="25.5" customHeight="1" x14ac:dyDescent="0.2">
      <c r="A50" s="129"/>
      <c r="B50" s="134" t="s">
        <v>61</v>
      </c>
      <c r="C50" s="188" t="s">
        <v>62</v>
      </c>
      <c r="D50" s="189"/>
      <c r="E50" s="189"/>
      <c r="F50" s="141" t="s">
        <v>26</v>
      </c>
      <c r="G50" s="135"/>
      <c r="H50" s="135"/>
      <c r="I50" s="135">
        <f>'SO01 1_1 Pol'!G11</f>
        <v>0</v>
      </c>
      <c r="J50" s="139" t="str">
        <f>IF(I55=0,"",I50/I55*100)</f>
        <v/>
      </c>
    </row>
    <row r="51" spans="1:10" ht="25.5" customHeight="1" x14ac:dyDescent="0.2">
      <c r="A51" s="129"/>
      <c r="B51" s="134" t="s">
        <v>63</v>
      </c>
      <c r="C51" s="188" t="s">
        <v>64</v>
      </c>
      <c r="D51" s="189"/>
      <c r="E51" s="189"/>
      <c r="F51" s="141" t="s">
        <v>26</v>
      </c>
      <c r="G51" s="135"/>
      <c r="H51" s="135"/>
      <c r="I51" s="135">
        <f>'SO01 1_1 Pol'!G19</f>
        <v>0</v>
      </c>
      <c r="J51" s="139" t="str">
        <f>IF(I55=0,"",I51/I55*100)</f>
        <v/>
      </c>
    </row>
    <row r="52" spans="1:10" ht="25.5" customHeight="1" x14ac:dyDescent="0.2">
      <c r="A52" s="129"/>
      <c r="B52" s="134" t="s">
        <v>65</v>
      </c>
      <c r="C52" s="188" t="s">
        <v>66</v>
      </c>
      <c r="D52" s="189"/>
      <c r="E52" s="189"/>
      <c r="F52" s="141" t="s">
        <v>26</v>
      </c>
      <c r="G52" s="135"/>
      <c r="H52" s="135"/>
      <c r="I52" s="135">
        <f>'SO01 1_1 Pol'!G23</f>
        <v>0</v>
      </c>
      <c r="J52" s="139" t="str">
        <f>IF(I55=0,"",I52/I55*100)</f>
        <v/>
      </c>
    </row>
    <row r="53" spans="1:10" ht="25.5" customHeight="1" x14ac:dyDescent="0.2">
      <c r="A53" s="129"/>
      <c r="B53" s="134" t="s">
        <v>67</v>
      </c>
      <c r="C53" s="188" t="s">
        <v>68</v>
      </c>
      <c r="D53" s="189"/>
      <c r="E53" s="189"/>
      <c r="F53" s="141" t="s">
        <v>69</v>
      </c>
      <c r="G53" s="135"/>
      <c r="H53" s="135"/>
      <c r="I53" s="135">
        <f>'SO01 1_1 Pol'!G25</f>
        <v>0</v>
      </c>
      <c r="J53" s="139" t="str">
        <f>IF(I55=0,"",I53/I55*100)</f>
        <v/>
      </c>
    </row>
    <row r="54" spans="1:10" ht="25.5" customHeight="1" x14ac:dyDescent="0.2">
      <c r="A54" s="129"/>
      <c r="B54" s="134" t="s">
        <v>70</v>
      </c>
      <c r="C54" s="188" t="s">
        <v>29</v>
      </c>
      <c r="D54" s="189"/>
      <c r="E54" s="189"/>
      <c r="F54" s="141" t="s">
        <v>70</v>
      </c>
      <c r="G54" s="135"/>
      <c r="H54" s="135"/>
      <c r="I54" s="135">
        <f>'SO01 1_1 Pol'!G32</f>
        <v>0</v>
      </c>
      <c r="J54" s="139" t="str">
        <f>IF(I55=0,"",I54/I55*100)</f>
        <v/>
      </c>
    </row>
    <row r="55" spans="1:10" ht="25.5" customHeight="1" x14ac:dyDescent="0.2">
      <c r="A55" s="130"/>
      <c r="B55" s="136" t="s">
        <v>1</v>
      </c>
      <c r="C55" s="136"/>
      <c r="D55" s="137"/>
      <c r="E55" s="137"/>
      <c r="F55" s="142"/>
      <c r="G55" s="138"/>
      <c r="H55" s="138"/>
      <c r="I55" s="138">
        <f>SUM(I49:I54)</f>
        <v>0</v>
      </c>
      <c r="J55" s="140">
        <f>SUM(J49:J54)</f>
        <v>0</v>
      </c>
    </row>
    <row r="56" spans="1:10" x14ac:dyDescent="0.2">
      <c r="F56" s="94"/>
      <c r="G56" s="93"/>
      <c r="H56" s="94"/>
      <c r="I56" s="93"/>
      <c r="J56" s="95"/>
    </row>
    <row r="57" spans="1:10" x14ac:dyDescent="0.2">
      <c r="F57" s="94"/>
      <c r="G57" s="93"/>
      <c r="H57" s="94"/>
      <c r="I57" s="93"/>
      <c r="J57" s="95"/>
    </row>
    <row r="58" spans="1:10" x14ac:dyDescent="0.2">
      <c r="F58" s="94"/>
      <c r="G58" s="93"/>
      <c r="H58" s="94"/>
      <c r="I58" s="93"/>
      <c r="J58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77" t="s">
        <v>8</v>
      </c>
      <c r="B2" s="76"/>
      <c r="C2" s="233"/>
      <c r="D2" s="233"/>
      <c r="E2" s="233"/>
      <c r="F2" s="233"/>
      <c r="G2" s="234"/>
    </row>
    <row r="3" spans="1:7" ht="24.95" customHeight="1" x14ac:dyDescent="0.2">
      <c r="A3" s="77" t="s">
        <v>9</v>
      </c>
      <c r="B3" s="76"/>
      <c r="C3" s="233"/>
      <c r="D3" s="233"/>
      <c r="E3" s="233"/>
      <c r="F3" s="233"/>
      <c r="G3" s="234"/>
    </row>
    <row r="4" spans="1:7" ht="24.95" customHeight="1" x14ac:dyDescent="0.2">
      <c r="A4" s="77" t="s">
        <v>10</v>
      </c>
      <c r="B4" s="76"/>
      <c r="C4" s="233"/>
      <c r="D4" s="233"/>
      <c r="E4" s="233"/>
      <c r="F4" s="233"/>
      <c r="G4" s="23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zoomScale="115" zoomScaleNormal="115" workbookViewId="0">
      <pane ySplit="7" topLeftCell="A32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72</v>
      </c>
    </row>
    <row r="2" spans="1:60" ht="24.95" customHeight="1" x14ac:dyDescent="0.2">
      <c r="A2" s="145" t="s">
        <v>8</v>
      </c>
      <c r="B2" s="76" t="s">
        <v>151</v>
      </c>
      <c r="C2" s="248" t="s">
        <v>152</v>
      </c>
      <c r="D2" s="249"/>
      <c r="E2" s="249"/>
      <c r="F2" s="249"/>
      <c r="G2" s="250"/>
      <c r="AG2" t="s">
        <v>73</v>
      </c>
    </row>
    <row r="3" spans="1:60" ht="24.95" customHeight="1" x14ac:dyDescent="0.2">
      <c r="A3" s="145" t="s">
        <v>9</v>
      </c>
      <c r="B3" s="76" t="s">
        <v>43</v>
      </c>
      <c r="C3" s="248" t="s">
        <v>153</v>
      </c>
      <c r="D3" s="249"/>
      <c r="E3" s="249"/>
      <c r="F3" s="249"/>
      <c r="G3" s="250"/>
      <c r="AC3" s="92" t="s">
        <v>73</v>
      </c>
      <c r="AG3" t="s">
        <v>74</v>
      </c>
    </row>
    <row r="4" spans="1:60" ht="24.95" customHeight="1" x14ac:dyDescent="0.2">
      <c r="A4" s="146" t="s">
        <v>10</v>
      </c>
      <c r="B4" s="147" t="s">
        <v>41</v>
      </c>
      <c r="C4" s="251" t="s">
        <v>42</v>
      </c>
      <c r="D4" s="252"/>
      <c r="E4" s="252"/>
      <c r="F4" s="252"/>
      <c r="G4" s="253"/>
      <c r="AG4" t="s">
        <v>75</v>
      </c>
    </row>
    <row r="5" spans="1:60" x14ac:dyDescent="0.2">
      <c r="D5" s="144"/>
    </row>
    <row r="6" spans="1:60" ht="38.25" x14ac:dyDescent="0.2">
      <c r="A6" s="149" t="s">
        <v>76</v>
      </c>
      <c r="B6" s="151" t="s">
        <v>77</v>
      </c>
      <c r="C6" s="151" t="s">
        <v>78</v>
      </c>
      <c r="D6" s="150" t="s">
        <v>79</v>
      </c>
      <c r="E6" s="149" t="s">
        <v>80</v>
      </c>
      <c r="F6" s="148" t="s">
        <v>81</v>
      </c>
      <c r="G6" s="149" t="s">
        <v>31</v>
      </c>
      <c r="H6" s="152" t="s">
        <v>32</v>
      </c>
      <c r="I6" s="152" t="s">
        <v>82</v>
      </c>
      <c r="J6" s="152" t="s">
        <v>33</v>
      </c>
      <c r="K6" s="152" t="s">
        <v>83</v>
      </c>
      <c r="L6" s="152" t="s">
        <v>84</v>
      </c>
      <c r="M6" s="152" t="s">
        <v>85</v>
      </c>
      <c r="N6" s="152" t="s">
        <v>86</v>
      </c>
      <c r="O6" s="152" t="s">
        <v>87</v>
      </c>
      <c r="P6" s="152" t="s">
        <v>88</v>
      </c>
      <c r="Q6" s="152" t="s">
        <v>89</v>
      </c>
      <c r="R6" s="152" t="s">
        <v>90</v>
      </c>
      <c r="S6" s="152" t="s">
        <v>91</v>
      </c>
      <c r="T6" s="152" t="s">
        <v>92</v>
      </c>
      <c r="U6" s="152" t="s">
        <v>93</v>
      </c>
      <c r="V6" s="152" t="s">
        <v>94</v>
      </c>
      <c r="W6" s="152" t="s">
        <v>95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">
      <c r="A8" s="163" t="s">
        <v>96</v>
      </c>
      <c r="B8" s="164" t="s">
        <v>59</v>
      </c>
      <c r="C8" s="182" t="s">
        <v>60</v>
      </c>
      <c r="D8" s="165"/>
      <c r="E8" s="166"/>
      <c r="F8" s="167"/>
      <c r="G8" s="168">
        <f>SUMIF(AG9:AG10,"&lt;&gt;NOR",G9:G10)</f>
        <v>0</v>
      </c>
      <c r="H8" s="162"/>
      <c r="I8" s="162">
        <f>SUM(I9:I10)</f>
        <v>0</v>
      </c>
      <c r="J8" s="162"/>
      <c r="K8" s="162">
        <f>SUM(K9:K10)</f>
        <v>9373.9500000000007</v>
      </c>
      <c r="L8" s="162"/>
      <c r="M8" s="162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2"/>
      <c r="S8" s="162"/>
      <c r="T8" s="162"/>
      <c r="U8" s="162"/>
      <c r="V8" s="162">
        <f>SUM(V9:V10)</f>
        <v>31.19</v>
      </c>
      <c r="W8" s="162"/>
      <c r="AG8" t="s">
        <v>97</v>
      </c>
    </row>
    <row r="9" spans="1:60" outlineLevel="1" x14ac:dyDescent="0.2">
      <c r="A9" s="175">
        <v>1</v>
      </c>
      <c r="B9" s="176" t="s">
        <v>98</v>
      </c>
      <c r="C9" s="183" t="s">
        <v>99</v>
      </c>
      <c r="D9" s="177" t="s">
        <v>100</v>
      </c>
      <c r="E9" s="178">
        <v>6.66</v>
      </c>
      <c r="F9" s="179"/>
      <c r="G9" s="180">
        <f>ROUND(E9*F9,2)</f>
        <v>0</v>
      </c>
      <c r="H9" s="161">
        <v>0</v>
      </c>
      <c r="I9" s="160">
        <f>ROUND(E9*H9,2)</f>
        <v>0</v>
      </c>
      <c r="J9" s="161">
        <v>1011</v>
      </c>
      <c r="K9" s="160">
        <f>ROUND(E9*J9,2)</f>
        <v>6733.26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101</v>
      </c>
      <c r="T9" s="160" t="s">
        <v>101</v>
      </c>
      <c r="U9" s="160">
        <v>3.5329999999999999</v>
      </c>
      <c r="V9" s="160">
        <f>ROUND(E9*U9,2)</f>
        <v>23.53</v>
      </c>
      <c r="W9" s="16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102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5">
        <v>2</v>
      </c>
      <c r="B10" s="176" t="s">
        <v>103</v>
      </c>
      <c r="C10" s="183" t="s">
        <v>104</v>
      </c>
      <c r="D10" s="177" t="s">
        <v>100</v>
      </c>
      <c r="E10" s="178">
        <v>6.66</v>
      </c>
      <c r="F10" s="179"/>
      <c r="G10" s="180">
        <f>ROUND(E10*F10,2)</f>
        <v>0</v>
      </c>
      <c r="H10" s="161">
        <v>0</v>
      </c>
      <c r="I10" s="160">
        <f>ROUND(E10*H10,2)</f>
        <v>0</v>
      </c>
      <c r="J10" s="161">
        <v>396.5</v>
      </c>
      <c r="K10" s="160">
        <f>ROUND(E10*J10,2)</f>
        <v>2640.69</v>
      </c>
      <c r="L10" s="160">
        <v>21</v>
      </c>
      <c r="M10" s="160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101</v>
      </c>
      <c r="T10" s="160" t="s">
        <v>101</v>
      </c>
      <c r="U10" s="160">
        <v>1.1499999999999999</v>
      </c>
      <c r="V10" s="160">
        <f>ROUND(E10*U10,2)</f>
        <v>7.66</v>
      </c>
      <c r="W10" s="1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102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x14ac:dyDescent="0.2">
      <c r="A11" s="163" t="s">
        <v>96</v>
      </c>
      <c r="B11" s="164" t="s">
        <v>61</v>
      </c>
      <c r="C11" s="182" t="s">
        <v>62</v>
      </c>
      <c r="D11" s="165"/>
      <c r="E11" s="166"/>
      <c r="F11" s="167"/>
      <c r="G11" s="168">
        <f>SUMIF(AG12:AG18,"&lt;&gt;NOR",G12:G18)</f>
        <v>0</v>
      </c>
      <c r="H11" s="162"/>
      <c r="I11" s="162">
        <f>SUM(I12:I18)</f>
        <v>6502.38</v>
      </c>
      <c r="J11" s="162"/>
      <c r="K11" s="162">
        <f>SUM(K12:K18)</f>
        <v>427235.33999999997</v>
      </c>
      <c r="L11" s="162"/>
      <c r="M11" s="162">
        <f>SUM(M12:M18)</f>
        <v>0</v>
      </c>
      <c r="N11" s="162"/>
      <c r="O11" s="162">
        <f>SUM(O12:O18)</f>
        <v>0</v>
      </c>
      <c r="P11" s="162"/>
      <c r="Q11" s="162">
        <f>SUM(Q12:Q18)</f>
        <v>0</v>
      </c>
      <c r="R11" s="162"/>
      <c r="S11" s="162"/>
      <c r="T11" s="162"/>
      <c r="U11" s="162"/>
      <c r="V11" s="162">
        <f>SUM(V12:V18)</f>
        <v>385.31</v>
      </c>
      <c r="W11" s="162"/>
      <c r="AG11" t="s">
        <v>97</v>
      </c>
    </row>
    <row r="12" spans="1:60" ht="22.5" outlineLevel="1" x14ac:dyDescent="0.2">
      <c r="A12" s="175">
        <v>3</v>
      </c>
      <c r="B12" s="176" t="s">
        <v>105</v>
      </c>
      <c r="C12" s="183" t="s">
        <v>106</v>
      </c>
      <c r="D12" s="177" t="s">
        <v>107</v>
      </c>
      <c r="E12" s="178">
        <v>321.89999999999998</v>
      </c>
      <c r="F12" s="179"/>
      <c r="G12" s="180">
        <f t="shared" ref="G12:G18" si="0">ROUND(E12*F12,2)</f>
        <v>0</v>
      </c>
      <c r="H12" s="161">
        <v>20.2</v>
      </c>
      <c r="I12" s="160">
        <f t="shared" ref="I12:I18" si="1">ROUND(E12*H12,2)</f>
        <v>6502.38</v>
      </c>
      <c r="J12" s="161">
        <v>4.8</v>
      </c>
      <c r="K12" s="160">
        <f t="shared" ref="K12:K18" si="2">ROUND(E12*J12,2)</f>
        <v>1545.12</v>
      </c>
      <c r="L12" s="160">
        <v>21</v>
      </c>
      <c r="M12" s="160">
        <f t="shared" ref="M12:M18" si="3">G12*(1+L12/100)</f>
        <v>0</v>
      </c>
      <c r="N12" s="160">
        <v>0</v>
      </c>
      <c r="O12" s="160">
        <f t="shared" ref="O12:O18" si="4">ROUND(E12*N12,2)</f>
        <v>0</v>
      </c>
      <c r="P12" s="160">
        <v>0</v>
      </c>
      <c r="Q12" s="160">
        <f t="shared" ref="Q12:Q18" si="5">ROUND(E12*P12,2)</f>
        <v>0</v>
      </c>
      <c r="R12" s="160"/>
      <c r="S12" s="160" t="s">
        <v>108</v>
      </c>
      <c r="T12" s="160" t="s">
        <v>109</v>
      </c>
      <c r="U12" s="160">
        <v>1.1970000000000001</v>
      </c>
      <c r="V12" s="160">
        <f t="shared" ref="V12:V18" si="6">ROUND(E12*U12,2)</f>
        <v>385.31</v>
      </c>
      <c r="W12" s="1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102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5">
        <v>4</v>
      </c>
      <c r="B13" s="176" t="s">
        <v>110</v>
      </c>
      <c r="C13" s="183" t="s">
        <v>111</v>
      </c>
      <c r="D13" s="177" t="s">
        <v>107</v>
      </c>
      <c r="E13" s="178">
        <v>321.89999999999998</v>
      </c>
      <c r="F13" s="179"/>
      <c r="G13" s="180">
        <f t="shared" si="0"/>
        <v>0</v>
      </c>
      <c r="H13" s="161">
        <v>0</v>
      </c>
      <c r="I13" s="160">
        <f t="shared" si="1"/>
        <v>0</v>
      </c>
      <c r="J13" s="161">
        <v>90</v>
      </c>
      <c r="K13" s="160">
        <f t="shared" si="2"/>
        <v>28971</v>
      </c>
      <c r="L13" s="160">
        <v>21</v>
      </c>
      <c r="M13" s="160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 t="s">
        <v>108</v>
      </c>
      <c r="T13" s="160" t="s">
        <v>109</v>
      </c>
      <c r="U13" s="160">
        <v>0</v>
      </c>
      <c r="V13" s="160">
        <f t="shared" si="6"/>
        <v>0</v>
      </c>
      <c r="W13" s="1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102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5">
        <v>5</v>
      </c>
      <c r="B14" s="176" t="s">
        <v>112</v>
      </c>
      <c r="C14" s="183" t="s">
        <v>113</v>
      </c>
      <c r="D14" s="177" t="s">
        <v>107</v>
      </c>
      <c r="E14" s="178">
        <v>321.89999999999998</v>
      </c>
      <c r="F14" s="179"/>
      <c r="G14" s="180">
        <f t="shared" si="0"/>
        <v>0</v>
      </c>
      <c r="H14" s="161">
        <v>0</v>
      </c>
      <c r="I14" s="160">
        <f t="shared" si="1"/>
        <v>0</v>
      </c>
      <c r="J14" s="161">
        <v>75</v>
      </c>
      <c r="K14" s="160">
        <f t="shared" si="2"/>
        <v>24142.5</v>
      </c>
      <c r="L14" s="160">
        <v>21</v>
      </c>
      <c r="M14" s="160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 t="s">
        <v>108</v>
      </c>
      <c r="T14" s="160" t="s">
        <v>109</v>
      </c>
      <c r="U14" s="160">
        <v>0</v>
      </c>
      <c r="V14" s="160">
        <f t="shared" si="6"/>
        <v>0</v>
      </c>
      <c r="W14" s="1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102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5">
        <v>6</v>
      </c>
      <c r="B15" s="176" t="s">
        <v>114</v>
      </c>
      <c r="C15" s="183" t="s">
        <v>115</v>
      </c>
      <c r="D15" s="177" t="s">
        <v>107</v>
      </c>
      <c r="E15" s="178">
        <v>96.57</v>
      </c>
      <c r="F15" s="179"/>
      <c r="G15" s="180">
        <f t="shared" si="0"/>
        <v>0</v>
      </c>
      <c r="H15" s="161">
        <v>0</v>
      </c>
      <c r="I15" s="160">
        <f t="shared" si="1"/>
        <v>0</v>
      </c>
      <c r="J15" s="161">
        <v>1050</v>
      </c>
      <c r="K15" s="160">
        <f t="shared" si="2"/>
        <v>101398.5</v>
      </c>
      <c r="L15" s="160">
        <v>21</v>
      </c>
      <c r="M15" s="160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 t="s">
        <v>108</v>
      </c>
      <c r="T15" s="160" t="s">
        <v>109</v>
      </c>
      <c r="U15" s="160">
        <v>0</v>
      </c>
      <c r="V15" s="160">
        <f t="shared" si="6"/>
        <v>0</v>
      </c>
      <c r="W15" s="16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102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5">
        <v>7</v>
      </c>
      <c r="B16" s="176" t="s">
        <v>116</v>
      </c>
      <c r="C16" s="183" t="s">
        <v>117</v>
      </c>
      <c r="D16" s="177" t="s">
        <v>107</v>
      </c>
      <c r="E16" s="178">
        <v>321.89999999999998</v>
      </c>
      <c r="F16" s="179"/>
      <c r="G16" s="180">
        <f t="shared" si="0"/>
        <v>0</v>
      </c>
      <c r="H16" s="161">
        <v>0</v>
      </c>
      <c r="I16" s="160">
        <f t="shared" si="1"/>
        <v>0</v>
      </c>
      <c r="J16" s="161">
        <v>675</v>
      </c>
      <c r="K16" s="160">
        <f t="shared" si="2"/>
        <v>217282.5</v>
      </c>
      <c r="L16" s="160">
        <v>21</v>
      </c>
      <c r="M16" s="160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 t="s">
        <v>108</v>
      </c>
      <c r="T16" s="160" t="s">
        <v>109</v>
      </c>
      <c r="U16" s="160">
        <v>0</v>
      </c>
      <c r="V16" s="160">
        <f t="shared" si="6"/>
        <v>0</v>
      </c>
      <c r="W16" s="16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102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5">
        <v>8</v>
      </c>
      <c r="B17" s="176" t="s">
        <v>118</v>
      </c>
      <c r="C17" s="183" t="s">
        <v>119</v>
      </c>
      <c r="D17" s="177" t="s">
        <v>107</v>
      </c>
      <c r="E17" s="178">
        <v>321.89999999999998</v>
      </c>
      <c r="F17" s="179"/>
      <c r="G17" s="180">
        <f t="shared" si="0"/>
        <v>0</v>
      </c>
      <c r="H17" s="161">
        <v>0</v>
      </c>
      <c r="I17" s="160">
        <f t="shared" si="1"/>
        <v>0</v>
      </c>
      <c r="J17" s="161">
        <v>165</v>
      </c>
      <c r="K17" s="160">
        <f t="shared" si="2"/>
        <v>53113.5</v>
      </c>
      <c r="L17" s="160">
        <v>21</v>
      </c>
      <c r="M17" s="160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108</v>
      </c>
      <c r="T17" s="160" t="s">
        <v>109</v>
      </c>
      <c r="U17" s="160">
        <v>0</v>
      </c>
      <c r="V17" s="160">
        <f t="shared" si="6"/>
        <v>0</v>
      </c>
      <c r="W17" s="16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102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5">
        <v>9</v>
      </c>
      <c r="B18" s="176" t="s">
        <v>120</v>
      </c>
      <c r="C18" s="183" t="s">
        <v>121</v>
      </c>
      <c r="D18" s="177" t="s">
        <v>107</v>
      </c>
      <c r="E18" s="178">
        <v>9.657</v>
      </c>
      <c r="F18" s="179"/>
      <c r="G18" s="180">
        <f t="shared" si="0"/>
        <v>0</v>
      </c>
      <c r="H18" s="161">
        <v>0</v>
      </c>
      <c r="I18" s="160">
        <f t="shared" si="1"/>
        <v>0</v>
      </c>
      <c r="J18" s="161">
        <v>81</v>
      </c>
      <c r="K18" s="160">
        <f t="shared" si="2"/>
        <v>782.22</v>
      </c>
      <c r="L18" s="160">
        <v>21</v>
      </c>
      <c r="M18" s="160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/>
      <c r="S18" s="160" t="s">
        <v>108</v>
      </c>
      <c r="T18" s="160" t="s">
        <v>109</v>
      </c>
      <c r="U18" s="160">
        <v>0</v>
      </c>
      <c r="V18" s="160">
        <f t="shared" si="6"/>
        <v>0</v>
      </c>
      <c r="W18" s="16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102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63" t="s">
        <v>96</v>
      </c>
      <c r="B19" s="164" t="s">
        <v>63</v>
      </c>
      <c r="C19" s="182" t="s">
        <v>64</v>
      </c>
      <c r="D19" s="165"/>
      <c r="E19" s="166"/>
      <c r="F19" s="167"/>
      <c r="G19" s="168">
        <f>SUMIF(AG20:AG22,"&lt;&gt;NOR",G20:G22)</f>
        <v>0</v>
      </c>
      <c r="H19" s="162"/>
      <c r="I19" s="162">
        <f>SUM(I20:I22)</f>
        <v>8777.8799999999992</v>
      </c>
      <c r="J19" s="162"/>
      <c r="K19" s="162">
        <f>SUM(K20:K22)</f>
        <v>20093.22</v>
      </c>
      <c r="L19" s="162"/>
      <c r="M19" s="162">
        <f>SUM(M20:M22)</f>
        <v>0</v>
      </c>
      <c r="N19" s="162"/>
      <c r="O19" s="162">
        <f>SUM(O20:O22)</f>
        <v>4.3600000000000003</v>
      </c>
      <c r="P19" s="162"/>
      <c r="Q19" s="162">
        <f>SUM(Q20:Q22)</f>
        <v>0</v>
      </c>
      <c r="R19" s="162"/>
      <c r="S19" s="162"/>
      <c r="T19" s="162"/>
      <c r="U19" s="162"/>
      <c r="V19" s="162">
        <f>SUM(V20:V22)</f>
        <v>55.72</v>
      </c>
      <c r="W19" s="162"/>
      <c r="AG19" t="s">
        <v>97</v>
      </c>
    </row>
    <row r="20" spans="1:60" outlineLevel="1" x14ac:dyDescent="0.2">
      <c r="A20" s="175">
        <v>10</v>
      </c>
      <c r="B20" s="176" t="s">
        <v>122</v>
      </c>
      <c r="C20" s="183" t="s">
        <v>123</v>
      </c>
      <c r="D20" s="177" t="s">
        <v>107</v>
      </c>
      <c r="E20" s="178">
        <v>222</v>
      </c>
      <c r="F20" s="179"/>
      <c r="G20" s="180">
        <f>ROUND(E20*F20,2)</f>
        <v>0</v>
      </c>
      <c r="H20" s="161">
        <v>0.03</v>
      </c>
      <c r="I20" s="160">
        <f>ROUND(E20*H20,2)</f>
        <v>6.66</v>
      </c>
      <c r="J20" s="161">
        <v>50.97</v>
      </c>
      <c r="K20" s="160">
        <f>ROUND(E20*J20,2)</f>
        <v>11315.34</v>
      </c>
      <c r="L20" s="160">
        <v>21</v>
      </c>
      <c r="M20" s="160">
        <f>G20*(1+L20/100)</f>
        <v>0</v>
      </c>
      <c r="N20" s="160">
        <v>1.8380000000000001E-2</v>
      </c>
      <c r="O20" s="160">
        <f>ROUND(E20*N20,2)</f>
        <v>4.08</v>
      </c>
      <c r="P20" s="160">
        <v>0</v>
      </c>
      <c r="Q20" s="160">
        <f>ROUND(E20*P20,2)</f>
        <v>0</v>
      </c>
      <c r="R20" s="160"/>
      <c r="S20" s="160" t="s">
        <v>101</v>
      </c>
      <c r="T20" s="160" t="s">
        <v>101</v>
      </c>
      <c r="U20" s="160">
        <v>0.13</v>
      </c>
      <c r="V20" s="160">
        <f>ROUND(E20*U20,2)</f>
        <v>28.86</v>
      </c>
      <c r="W20" s="16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102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5">
        <v>11</v>
      </c>
      <c r="B21" s="176" t="s">
        <v>124</v>
      </c>
      <c r="C21" s="183" t="s">
        <v>125</v>
      </c>
      <c r="D21" s="177" t="s">
        <v>107</v>
      </c>
      <c r="E21" s="178">
        <v>333</v>
      </c>
      <c r="F21" s="179"/>
      <c r="G21" s="180">
        <f>ROUND(E21*F21,2)</f>
        <v>0</v>
      </c>
      <c r="H21" s="161">
        <v>26.34</v>
      </c>
      <c r="I21" s="160">
        <f>ROUND(E21*H21,2)</f>
        <v>8771.2199999999993</v>
      </c>
      <c r="J21" s="161">
        <v>1.96</v>
      </c>
      <c r="K21" s="160">
        <f>ROUND(E21*J21,2)</f>
        <v>652.67999999999995</v>
      </c>
      <c r="L21" s="160">
        <v>21</v>
      </c>
      <c r="M21" s="160">
        <f>G21*(1+L21/100)</f>
        <v>0</v>
      </c>
      <c r="N21" s="160">
        <v>8.4999999999999995E-4</v>
      </c>
      <c r="O21" s="160">
        <f>ROUND(E21*N21,2)</f>
        <v>0.28000000000000003</v>
      </c>
      <c r="P21" s="160">
        <v>0</v>
      </c>
      <c r="Q21" s="160">
        <f>ROUND(E21*P21,2)</f>
        <v>0</v>
      </c>
      <c r="R21" s="160"/>
      <c r="S21" s="160" t="s">
        <v>101</v>
      </c>
      <c r="T21" s="160" t="s">
        <v>101</v>
      </c>
      <c r="U21" s="160">
        <v>6.0000000000000001E-3</v>
      </c>
      <c r="V21" s="160">
        <f>ROUND(E21*U21,2)</f>
        <v>2</v>
      </c>
      <c r="W21" s="16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102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5">
        <v>12</v>
      </c>
      <c r="B22" s="176" t="s">
        <v>126</v>
      </c>
      <c r="C22" s="183" t="s">
        <v>127</v>
      </c>
      <c r="D22" s="177" t="s">
        <v>107</v>
      </c>
      <c r="E22" s="178">
        <v>222</v>
      </c>
      <c r="F22" s="179"/>
      <c r="G22" s="180">
        <f>ROUND(E22*F22,2)</f>
        <v>0</v>
      </c>
      <c r="H22" s="161">
        <v>0</v>
      </c>
      <c r="I22" s="160">
        <f>ROUND(E22*H22,2)</f>
        <v>0</v>
      </c>
      <c r="J22" s="161">
        <v>36.6</v>
      </c>
      <c r="K22" s="160">
        <f>ROUND(E22*J22,2)</f>
        <v>8125.2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101</v>
      </c>
      <c r="T22" s="160" t="s">
        <v>101</v>
      </c>
      <c r="U22" s="160">
        <v>0.112</v>
      </c>
      <c r="V22" s="160">
        <f>ROUND(E22*U22,2)</f>
        <v>24.86</v>
      </c>
      <c r="W22" s="16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102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3" t="s">
        <v>96</v>
      </c>
      <c r="B23" s="164" t="s">
        <v>65</v>
      </c>
      <c r="C23" s="182" t="s">
        <v>66</v>
      </c>
      <c r="D23" s="165"/>
      <c r="E23" s="166"/>
      <c r="F23" s="167"/>
      <c r="G23" s="168">
        <f>SUMIF(AG24:AG24,"&lt;&gt;NOR",G24:G24)</f>
        <v>0</v>
      </c>
      <c r="H23" s="162"/>
      <c r="I23" s="162">
        <f>SUM(I24:I24)</f>
        <v>0</v>
      </c>
      <c r="J23" s="162"/>
      <c r="K23" s="162">
        <f>SUM(K24:K24)</f>
        <v>7172.1</v>
      </c>
      <c r="L23" s="162"/>
      <c r="M23" s="162">
        <f>SUM(M24:M24)</f>
        <v>0</v>
      </c>
      <c r="N23" s="162"/>
      <c r="O23" s="162">
        <f>SUM(O24:O24)</f>
        <v>0</v>
      </c>
      <c r="P23" s="162"/>
      <c r="Q23" s="162">
        <f>SUM(Q24:Q24)</f>
        <v>0</v>
      </c>
      <c r="R23" s="162"/>
      <c r="S23" s="162"/>
      <c r="T23" s="162"/>
      <c r="U23" s="162"/>
      <c r="V23" s="162">
        <f>SUM(V24:V24)</f>
        <v>21.96</v>
      </c>
      <c r="W23" s="162"/>
      <c r="AG23" t="s">
        <v>97</v>
      </c>
    </row>
    <row r="24" spans="1:60" outlineLevel="1" x14ac:dyDescent="0.2">
      <c r="A24" s="175">
        <v>13</v>
      </c>
      <c r="B24" s="176" t="s">
        <v>128</v>
      </c>
      <c r="C24" s="183" t="s">
        <v>129</v>
      </c>
      <c r="D24" s="177" t="s">
        <v>130</v>
      </c>
      <c r="E24" s="178">
        <v>23.4</v>
      </c>
      <c r="F24" s="179"/>
      <c r="G24" s="180">
        <f>ROUND(E24*F24,2)</f>
        <v>0</v>
      </c>
      <c r="H24" s="161">
        <v>0</v>
      </c>
      <c r="I24" s="160">
        <f>ROUND(E24*H24,2)</f>
        <v>0</v>
      </c>
      <c r="J24" s="161">
        <v>306.5</v>
      </c>
      <c r="K24" s="160">
        <f>ROUND(E24*J24,2)</f>
        <v>7172.1</v>
      </c>
      <c r="L24" s="160">
        <v>21</v>
      </c>
      <c r="M24" s="160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101</v>
      </c>
      <c r="T24" s="160" t="s">
        <v>101</v>
      </c>
      <c r="U24" s="160">
        <v>0.9385</v>
      </c>
      <c r="V24" s="160">
        <f>ROUND(E24*U24,2)</f>
        <v>21.96</v>
      </c>
      <c r="W24" s="16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102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63" t="s">
        <v>96</v>
      </c>
      <c r="B25" s="164" t="s">
        <v>67</v>
      </c>
      <c r="C25" s="182" t="s">
        <v>68</v>
      </c>
      <c r="D25" s="165"/>
      <c r="E25" s="166"/>
      <c r="F25" s="167"/>
      <c r="G25" s="168">
        <f>SUMIF(AG26:AG31,"&lt;&gt;NOR",G26:G31)</f>
        <v>0</v>
      </c>
      <c r="H25" s="162"/>
      <c r="I25" s="162">
        <f>SUM(I26:I31)</f>
        <v>0</v>
      </c>
      <c r="J25" s="162"/>
      <c r="K25" s="162">
        <f>SUM(K26:K31)</f>
        <v>3540.76</v>
      </c>
      <c r="L25" s="162"/>
      <c r="M25" s="162">
        <f>SUM(M26:M31)</f>
        <v>0</v>
      </c>
      <c r="N25" s="162"/>
      <c r="O25" s="162">
        <f>SUM(O26:O31)</f>
        <v>0</v>
      </c>
      <c r="P25" s="162"/>
      <c r="Q25" s="162">
        <f>SUM(Q26:Q31)</f>
        <v>0</v>
      </c>
      <c r="R25" s="162"/>
      <c r="S25" s="162"/>
      <c r="T25" s="162"/>
      <c r="U25" s="162"/>
      <c r="V25" s="162">
        <f>SUM(V26:V31)</f>
        <v>6.7499999999999991</v>
      </c>
      <c r="W25" s="162"/>
      <c r="AG25" t="s">
        <v>97</v>
      </c>
    </row>
    <row r="26" spans="1:60" outlineLevel="1" x14ac:dyDescent="0.2">
      <c r="A26" s="175">
        <v>14</v>
      </c>
      <c r="B26" s="176" t="s">
        <v>131</v>
      </c>
      <c r="C26" s="183" t="s">
        <v>132</v>
      </c>
      <c r="D26" s="177" t="s">
        <v>130</v>
      </c>
      <c r="E26" s="178">
        <v>4.0999999999999996</v>
      </c>
      <c r="F26" s="179"/>
      <c r="G26" s="180">
        <f t="shared" ref="G26:G31" si="7">ROUND(E26*F26,2)</f>
        <v>0</v>
      </c>
      <c r="H26" s="161">
        <v>0</v>
      </c>
      <c r="I26" s="160">
        <f t="shared" ref="I26:I31" si="8">ROUND(E26*H26,2)</f>
        <v>0</v>
      </c>
      <c r="J26" s="161">
        <v>188.5</v>
      </c>
      <c r="K26" s="160">
        <f t="shared" ref="K26:K31" si="9">ROUND(E26*J26,2)</f>
        <v>772.85</v>
      </c>
      <c r="L26" s="160">
        <v>21</v>
      </c>
      <c r="M26" s="160">
        <f t="shared" ref="M26:M31" si="10">G26*(1+L26/100)</f>
        <v>0</v>
      </c>
      <c r="N26" s="160">
        <v>0</v>
      </c>
      <c r="O26" s="160">
        <f t="shared" ref="O26:O31" si="11">ROUND(E26*N26,2)</f>
        <v>0</v>
      </c>
      <c r="P26" s="160">
        <v>0</v>
      </c>
      <c r="Q26" s="160">
        <f t="shared" ref="Q26:Q31" si="12">ROUND(E26*P26,2)</f>
        <v>0</v>
      </c>
      <c r="R26" s="160"/>
      <c r="S26" s="160" t="s">
        <v>101</v>
      </c>
      <c r="T26" s="160" t="s">
        <v>101</v>
      </c>
      <c r="U26" s="160">
        <v>0.49</v>
      </c>
      <c r="V26" s="160">
        <f t="shared" ref="V26:V31" si="13">ROUND(E26*U26,2)</f>
        <v>2.0099999999999998</v>
      </c>
      <c r="W26" s="16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102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5">
        <v>15</v>
      </c>
      <c r="B27" s="176" t="s">
        <v>133</v>
      </c>
      <c r="C27" s="183" t="s">
        <v>134</v>
      </c>
      <c r="D27" s="177" t="s">
        <v>130</v>
      </c>
      <c r="E27" s="178">
        <v>16.399999999999999</v>
      </c>
      <c r="F27" s="179"/>
      <c r="G27" s="180">
        <f t="shared" si="7"/>
        <v>0</v>
      </c>
      <c r="H27" s="161">
        <v>0</v>
      </c>
      <c r="I27" s="160">
        <f t="shared" si="8"/>
        <v>0</v>
      </c>
      <c r="J27" s="161">
        <v>15.1</v>
      </c>
      <c r="K27" s="160">
        <f t="shared" si="9"/>
        <v>247.64</v>
      </c>
      <c r="L27" s="160">
        <v>21</v>
      </c>
      <c r="M27" s="160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0"/>
      <c r="S27" s="160" t="s">
        <v>101</v>
      </c>
      <c r="T27" s="160" t="s">
        <v>101</v>
      </c>
      <c r="U27" s="160">
        <v>0</v>
      </c>
      <c r="V27" s="160">
        <f t="shared" si="13"/>
        <v>0</v>
      </c>
      <c r="W27" s="16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102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5">
        <v>16</v>
      </c>
      <c r="B28" s="176" t="s">
        <v>135</v>
      </c>
      <c r="C28" s="183" t="s">
        <v>136</v>
      </c>
      <c r="D28" s="177" t="s">
        <v>130</v>
      </c>
      <c r="E28" s="178">
        <v>4.0999999999999996</v>
      </c>
      <c r="F28" s="179"/>
      <c r="G28" s="180">
        <f t="shared" si="7"/>
        <v>0</v>
      </c>
      <c r="H28" s="161">
        <v>0</v>
      </c>
      <c r="I28" s="160">
        <f t="shared" si="8"/>
        <v>0</v>
      </c>
      <c r="J28" s="161">
        <v>249.5</v>
      </c>
      <c r="K28" s="160">
        <f t="shared" si="9"/>
        <v>1022.95</v>
      </c>
      <c r="L28" s="160">
        <v>21</v>
      </c>
      <c r="M28" s="160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0"/>
      <c r="S28" s="160" t="s">
        <v>101</v>
      </c>
      <c r="T28" s="160" t="s">
        <v>101</v>
      </c>
      <c r="U28" s="160">
        <v>0.94199999999999995</v>
      </c>
      <c r="V28" s="160">
        <f t="shared" si="13"/>
        <v>3.86</v>
      </c>
      <c r="W28" s="16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102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5">
        <v>17</v>
      </c>
      <c r="B29" s="176" t="s">
        <v>137</v>
      </c>
      <c r="C29" s="183" t="s">
        <v>138</v>
      </c>
      <c r="D29" s="177" t="s">
        <v>130</v>
      </c>
      <c r="E29" s="178">
        <v>8.1999999999999993</v>
      </c>
      <c r="F29" s="179"/>
      <c r="G29" s="180">
        <f t="shared" si="7"/>
        <v>0</v>
      </c>
      <c r="H29" s="161">
        <v>0</v>
      </c>
      <c r="I29" s="160">
        <f t="shared" si="8"/>
        <v>0</v>
      </c>
      <c r="J29" s="161">
        <v>27.8</v>
      </c>
      <c r="K29" s="160">
        <f t="shared" si="9"/>
        <v>227.96</v>
      </c>
      <c r="L29" s="160">
        <v>21</v>
      </c>
      <c r="M29" s="160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0"/>
      <c r="S29" s="160" t="s">
        <v>101</v>
      </c>
      <c r="T29" s="160" t="s">
        <v>101</v>
      </c>
      <c r="U29" s="160">
        <v>0.105</v>
      </c>
      <c r="V29" s="160">
        <f t="shared" si="13"/>
        <v>0.86</v>
      </c>
      <c r="W29" s="16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102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5">
        <v>18</v>
      </c>
      <c r="B30" s="176" t="s">
        <v>139</v>
      </c>
      <c r="C30" s="183" t="s">
        <v>140</v>
      </c>
      <c r="D30" s="177" t="s">
        <v>130</v>
      </c>
      <c r="E30" s="178">
        <v>4.0999999999999996</v>
      </c>
      <c r="F30" s="179"/>
      <c r="G30" s="180">
        <f t="shared" si="7"/>
        <v>0</v>
      </c>
      <c r="H30" s="161">
        <v>0</v>
      </c>
      <c r="I30" s="160">
        <f t="shared" si="8"/>
        <v>0</v>
      </c>
      <c r="J30" s="161">
        <v>300</v>
      </c>
      <c r="K30" s="160">
        <f t="shared" si="9"/>
        <v>1230</v>
      </c>
      <c r="L30" s="160">
        <v>21</v>
      </c>
      <c r="M30" s="160">
        <f t="shared" si="10"/>
        <v>0</v>
      </c>
      <c r="N30" s="160">
        <v>0</v>
      </c>
      <c r="O30" s="160">
        <f t="shared" si="11"/>
        <v>0</v>
      </c>
      <c r="P30" s="160">
        <v>0</v>
      </c>
      <c r="Q30" s="160">
        <f t="shared" si="12"/>
        <v>0</v>
      </c>
      <c r="R30" s="160"/>
      <c r="S30" s="160" t="s">
        <v>101</v>
      </c>
      <c r="T30" s="160" t="s">
        <v>101</v>
      </c>
      <c r="U30" s="160">
        <v>0</v>
      </c>
      <c r="V30" s="160">
        <f t="shared" si="13"/>
        <v>0</v>
      </c>
      <c r="W30" s="16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102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5">
        <v>19</v>
      </c>
      <c r="B31" s="176" t="s">
        <v>141</v>
      </c>
      <c r="C31" s="183" t="s">
        <v>142</v>
      </c>
      <c r="D31" s="177" t="s">
        <v>130</v>
      </c>
      <c r="E31" s="178">
        <v>4.0999999999999996</v>
      </c>
      <c r="F31" s="179"/>
      <c r="G31" s="180">
        <f t="shared" si="7"/>
        <v>0</v>
      </c>
      <c r="H31" s="161">
        <v>0</v>
      </c>
      <c r="I31" s="160">
        <f t="shared" si="8"/>
        <v>0</v>
      </c>
      <c r="J31" s="161">
        <v>9.6</v>
      </c>
      <c r="K31" s="160">
        <f t="shared" si="9"/>
        <v>39.36</v>
      </c>
      <c r="L31" s="160">
        <v>21</v>
      </c>
      <c r="M31" s="160">
        <f t="shared" si="10"/>
        <v>0</v>
      </c>
      <c r="N31" s="160">
        <v>0</v>
      </c>
      <c r="O31" s="160">
        <f t="shared" si="11"/>
        <v>0</v>
      </c>
      <c r="P31" s="160">
        <v>0</v>
      </c>
      <c r="Q31" s="160">
        <f t="shared" si="12"/>
        <v>0</v>
      </c>
      <c r="R31" s="160"/>
      <c r="S31" s="160" t="s">
        <v>101</v>
      </c>
      <c r="T31" s="160" t="s">
        <v>101</v>
      </c>
      <c r="U31" s="160">
        <v>6.0000000000000001E-3</v>
      </c>
      <c r="V31" s="160">
        <f t="shared" si="13"/>
        <v>0.02</v>
      </c>
      <c r="W31" s="16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102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63" t="s">
        <v>96</v>
      </c>
      <c r="B32" s="164" t="s">
        <v>70</v>
      </c>
      <c r="C32" s="182" t="s">
        <v>29</v>
      </c>
      <c r="D32" s="165"/>
      <c r="E32" s="166"/>
      <c r="F32" s="167"/>
      <c r="G32" s="168">
        <f>SUMIF(AG33:AG33,"&lt;&gt;NOR",G33:G33)</f>
        <v>0</v>
      </c>
      <c r="H32" s="162"/>
      <c r="I32" s="162">
        <f>SUM(I33:I33)</f>
        <v>0</v>
      </c>
      <c r="J32" s="162"/>
      <c r="K32" s="162">
        <f>SUM(K33:K33)</f>
        <v>10000</v>
      </c>
      <c r="L32" s="162"/>
      <c r="M32" s="162">
        <f>SUM(M33:M33)</f>
        <v>0</v>
      </c>
      <c r="N32" s="162"/>
      <c r="O32" s="162">
        <f>SUM(O33:O33)</f>
        <v>0</v>
      </c>
      <c r="P32" s="162"/>
      <c r="Q32" s="162">
        <f>SUM(Q33:Q33)</f>
        <v>0</v>
      </c>
      <c r="R32" s="162"/>
      <c r="S32" s="162"/>
      <c r="T32" s="162"/>
      <c r="U32" s="162"/>
      <c r="V32" s="162">
        <f>SUM(V33:V33)</f>
        <v>0</v>
      </c>
      <c r="W32" s="162"/>
      <c r="AG32" t="s">
        <v>97</v>
      </c>
    </row>
    <row r="33" spans="1:60" outlineLevel="1" x14ac:dyDescent="0.2">
      <c r="A33" s="169">
        <v>20</v>
      </c>
      <c r="B33" s="170" t="s">
        <v>143</v>
      </c>
      <c r="C33" s="184" t="s">
        <v>144</v>
      </c>
      <c r="D33" s="171" t="s">
        <v>145</v>
      </c>
      <c r="E33" s="172">
        <v>1</v>
      </c>
      <c r="F33" s="173"/>
      <c r="G33" s="174">
        <f>ROUND(E33*F33,2)</f>
        <v>0</v>
      </c>
      <c r="H33" s="161">
        <v>0</v>
      </c>
      <c r="I33" s="160">
        <f>ROUND(E33*H33,2)</f>
        <v>0</v>
      </c>
      <c r="J33" s="161">
        <v>10000</v>
      </c>
      <c r="K33" s="160">
        <f>ROUND(E33*J33,2)</f>
        <v>10000</v>
      </c>
      <c r="L33" s="160">
        <v>21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101</v>
      </c>
      <c r="T33" s="160" t="s">
        <v>109</v>
      </c>
      <c r="U33" s="160">
        <v>0</v>
      </c>
      <c r="V33" s="160">
        <f>ROUND(E33*U33,2)</f>
        <v>0</v>
      </c>
      <c r="W33" s="16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146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5"/>
      <c r="B34" s="6"/>
      <c r="C34" s="185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 x14ac:dyDescent="0.2">
      <c r="A35" s="156"/>
      <c r="B35" s="157" t="s">
        <v>31</v>
      </c>
      <c r="C35" s="186"/>
      <c r="D35" s="158"/>
      <c r="E35" s="159"/>
      <c r="F35" s="159"/>
      <c r="G35" s="181">
        <f>G8+G11+G19+G23+G25+G32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147</v>
      </c>
    </row>
    <row r="36" spans="1:60" x14ac:dyDescent="0.2">
      <c r="A36" s="5"/>
      <c r="B36" s="6"/>
      <c r="C36" s="185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60" x14ac:dyDescent="0.2">
      <c r="A37" s="5"/>
      <c r="B37" s="6"/>
      <c r="C37" s="185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60" x14ac:dyDescent="0.2">
      <c r="A38" s="254" t="s">
        <v>148</v>
      </c>
      <c r="B38" s="254"/>
      <c r="C38" s="255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">
      <c r="A39" s="235"/>
      <c r="B39" s="236"/>
      <c r="C39" s="237"/>
      <c r="D39" s="236"/>
      <c r="E39" s="236"/>
      <c r="F39" s="236"/>
      <c r="G39" s="23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149</v>
      </c>
    </row>
    <row r="40" spans="1:60" x14ac:dyDescent="0.2">
      <c r="A40" s="239"/>
      <c r="B40" s="240"/>
      <c r="C40" s="241"/>
      <c r="D40" s="240"/>
      <c r="E40" s="240"/>
      <c r="F40" s="240"/>
      <c r="G40" s="24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239"/>
      <c r="B41" s="240"/>
      <c r="C41" s="241"/>
      <c r="D41" s="240"/>
      <c r="E41" s="240"/>
      <c r="F41" s="240"/>
      <c r="G41" s="24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39"/>
      <c r="B42" s="240"/>
      <c r="C42" s="241"/>
      <c r="D42" s="240"/>
      <c r="E42" s="240"/>
      <c r="F42" s="240"/>
      <c r="G42" s="2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43"/>
      <c r="B43" s="244"/>
      <c r="C43" s="245"/>
      <c r="D43" s="244"/>
      <c r="E43" s="244"/>
      <c r="F43" s="244"/>
      <c r="G43" s="24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5"/>
      <c r="B44" s="6"/>
      <c r="C44" s="185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C45" s="187"/>
      <c r="D45" s="144"/>
      <c r="AG45" t="s">
        <v>150</v>
      </c>
    </row>
    <row r="46" spans="1:60" x14ac:dyDescent="0.2">
      <c r="D46" s="144"/>
    </row>
    <row r="47" spans="1:60" x14ac:dyDescent="0.2">
      <c r="D47" s="144"/>
    </row>
    <row r="48" spans="1:60" x14ac:dyDescent="0.2">
      <c r="D48" s="144"/>
    </row>
    <row r="49" spans="4:4" x14ac:dyDescent="0.2">
      <c r="D49" s="144"/>
    </row>
    <row r="50" spans="4:4" x14ac:dyDescent="0.2">
      <c r="D50" s="144"/>
    </row>
    <row r="51" spans="4:4" x14ac:dyDescent="0.2">
      <c r="D51" s="144"/>
    </row>
    <row r="52" spans="4:4" x14ac:dyDescent="0.2">
      <c r="D52" s="144"/>
    </row>
    <row r="53" spans="4:4" x14ac:dyDescent="0.2">
      <c r="D53" s="144"/>
    </row>
    <row r="54" spans="4:4" x14ac:dyDescent="0.2">
      <c r="D54" s="144"/>
    </row>
    <row r="55" spans="4:4" x14ac:dyDescent="0.2">
      <c r="D55" s="144"/>
    </row>
    <row r="56" spans="4:4" x14ac:dyDescent="0.2">
      <c r="D56" s="144"/>
    </row>
    <row r="57" spans="4:4" x14ac:dyDescent="0.2">
      <c r="D57" s="144"/>
    </row>
    <row r="58" spans="4:4" x14ac:dyDescent="0.2">
      <c r="D58" s="144"/>
    </row>
    <row r="59" spans="4:4" x14ac:dyDescent="0.2">
      <c r="D59" s="144"/>
    </row>
    <row r="60" spans="4:4" x14ac:dyDescent="0.2">
      <c r="D60" s="144"/>
    </row>
    <row r="61" spans="4:4" x14ac:dyDescent="0.2">
      <c r="D61" s="144"/>
    </row>
    <row r="62" spans="4:4" x14ac:dyDescent="0.2">
      <c r="D62" s="144"/>
    </row>
    <row r="63" spans="4:4" x14ac:dyDescent="0.2">
      <c r="D63" s="144"/>
    </row>
    <row r="64" spans="4:4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SO01 1_1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1_1 Pol'!Názvy_tisku</vt:lpstr>
      <vt:lpstr>oadresa</vt:lpstr>
      <vt:lpstr>Stavba!Objednatel</vt:lpstr>
      <vt:lpstr>Stavba!Objekt</vt:lpstr>
      <vt:lpstr>'SO01 1_1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</cp:lastModifiedBy>
  <cp:lastPrinted>2018-06-21T12:29:55Z</cp:lastPrinted>
  <dcterms:created xsi:type="dcterms:W3CDTF">2009-04-08T07:15:50Z</dcterms:created>
  <dcterms:modified xsi:type="dcterms:W3CDTF">2018-06-27T08:33:03Z</dcterms:modified>
</cp:coreProperties>
</file>