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KrycíList" sheetId="1" r:id="rId1"/>
    <sheet name="Rekap" sheetId="2" r:id="rId2"/>
    <sheet name="Rozpočet" sheetId="3" r:id="rId3"/>
  </sheets>
  <definedNames>
    <definedName name="__MAIN__">'Rozpočet'!$A$2:$AC$339</definedName>
    <definedName name="__MAIN__Rek">'Rekap'!$B$1:$IH$44</definedName>
    <definedName name="__MAIN1__">'KrycíList'!$A$1:$L$52</definedName>
    <definedName name="__MvymF__">'Rozpočet'!#REF!</definedName>
    <definedName name="__OobjF__">'Rozpočet'!$A$8:$AC$339</definedName>
    <definedName name="__OobjF__Rek">'Rekap'!$A$8:$IK$9</definedName>
    <definedName name="__OoddF__">'Rozpočet'!$A$10:$AC$23</definedName>
    <definedName name="__OoddF__Rek">'Rekap'!$A$9:$IK$9</definedName>
    <definedName name="__OradF__">'Rozpočet'!$A$12:$AC$12</definedName>
    <definedName name="Excel_BuiltIn_Print_Titles_3_1">'Rozpočet'!$A$2:$IS$8</definedName>
    <definedName name="_xlnm.Print_Titles" localSheetId="1">'Rekap'!$1:$7</definedName>
    <definedName name="_xlnm.Print_Titles" localSheetId="2">'Rozpočet'!$2:$8</definedName>
  </definedNames>
  <calcPr fullCalcOnLoad="1"/>
</workbook>
</file>

<file path=xl/sharedStrings.xml><?xml version="1.0" encoding="utf-8"?>
<sst xmlns="http://schemas.openxmlformats.org/spreadsheetml/2006/main" count="1285" uniqueCount="639">
  <si>
    <t>%</t>
  </si>
  <si>
    <t>.</t>
  </si>
  <si>
    <t>2</t>
  </si>
  <si>
    <t>3</t>
  </si>
  <si>
    <t>6</t>
  </si>
  <si>
    <t>8</t>
  </si>
  <si>
    <t>B</t>
  </si>
  <si>
    <t>H</t>
  </si>
  <si>
    <t>O</t>
  </si>
  <si>
    <t>P</t>
  </si>
  <si>
    <t>S</t>
  </si>
  <si>
    <t>U</t>
  </si>
  <si>
    <t>V</t>
  </si>
  <si>
    <t>h</t>
  </si>
  <si>
    <t>m</t>
  </si>
  <si>
    <t>t</t>
  </si>
  <si>
    <t>Ř</t>
  </si>
  <si>
    <t>10</t>
  </si>
  <si>
    <t>16</t>
  </si>
  <si>
    <t>40</t>
  </si>
  <si>
    <t>87</t>
  </si>
  <si>
    <t>Mj</t>
  </si>
  <si>
    <t>ks</t>
  </si>
  <si>
    <t>ku</t>
  </si>
  <si>
    <t>m2</t>
  </si>
  <si>
    <t>001</t>
  </si>
  <si>
    <t>061</t>
  </si>
  <si>
    <t>063</t>
  </si>
  <si>
    <t>094</t>
  </si>
  <si>
    <t>095</t>
  </si>
  <si>
    <t>096</t>
  </si>
  <si>
    <t>097</t>
  </si>
  <si>
    <t>099</t>
  </si>
  <si>
    <t>2*6</t>
  </si>
  <si>
    <t>711</t>
  </si>
  <si>
    <t>721</t>
  </si>
  <si>
    <t>722</t>
  </si>
  <si>
    <t>723</t>
  </si>
  <si>
    <t>725</t>
  </si>
  <si>
    <t>731</t>
  </si>
  <si>
    <t>733</t>
  </si>
  <si>
    <t>734</t>
  </si>
  <si>
    <t>735</t>
  </si>
  <si>
    <t>766</t>
  </si>
  <si>
    <t>771</t>
  </si>
  <si>
    <t>775</t>
  </si>
  <si>
    <t>776</t>
  </si>
  <si>
    <t>777</t>
  </si>
  <si>
    <t>781</t>
  </si>
  <si>
    <t>783</t>
  </si>
  <si>
    <t>784</t>
  </si>
  <si>
    <t>921</t>
  </si>
  <si>
    <t>924</t>
  </si>
  <si>
    <t>999</t>
  </si>
  <si>
    <t>HSV</t>
  </si>
  <si>
    <t>HZS</t>
  </si>
  <si>
    <t>KUS</t>
  </si>
  <si>
    <t>MON</t>
  </si>
  <si>
    <t>OST</t>
  </si>
  <si>
    <t>PSV</t>
  </si>
  <si>
    <t>VRN</t>
  </si>
  <si>
    <t>hod</t>
  </si>
  <si>
    <t>kus</t>
  </si>
  <si>
    <t>.Hdr</t>
  </si>
  <si>
    <t>7333</t>
  </si>
  <si>
    <t>Druh</t>
  </si>
  <si>
    <t>Mzdy</t>
  </si>
  <si>
    <t>PRIR</t>
  </si>
  <si>
    <t>Prir</t>
  </si>
  <si>
    <t>sada</t>
  </si>
  <si>
    <t>% Dph</t>
  </si>
  <si>
    <t>0,6*2</t>
  </si>
  <si>
    <t>1,6*2</t>
  </si>
  <si>
    <t>2*1,8</t>
  </si>
  <si>
    <t>2*4,8</t>
  </si>
  <si>
    <t>3*2*2</t>
  </si>
  <si>
    <t>3,5*2</t>
  </si>
  <si>
    <t>4*4,8</t>
  </si>
  <si>
    <t>4,8*2</t>
  </si>
  <si>
    <t>4,8*4</t>
  </si>
  <si>
    <t>7*0,8</t>
  </si>
  <si>
    <t>7*1,1</t>
  </si>
  <si>
    <t>92145</t>
  </si>
  <si>
    <t>Název</t>
  </si>
  <si>
    <t>Oddíl</t>
  </si>
  <si>
    <t>Sazba</t>
  </si>
  <si>
    <t>malby</t>
  </si>
  <si>
    <t>Daň</t>
  </si>
  <si>
    <t>-0,8*2</t>
  </si>
  <si>
    <t>-23,75</t>
  </si>
  <si>
    <t>3,*1,1</t>
  </si>
  <si>
    <t>921455</t>
  </si>
  <si>
    <t>921456</t>
  </si>
  <si>
    <t>Celkem</t>
  </si>
  <si>
    <t>Hm1[t]</t>
  </si>
  <si>
    <t>Hm2[t]</t>
  </si>
  <si>
    <t>Objekt</t>
  </si>
  <si>
    <t>Oddíly</t>
  </si>
  <si>
    <t>Základ</t>
  </si>
  <si>
    <t>natery</t>
  </si>
  <si>
    <t>soubor</t>
  </si>
  <si>
    <t>0,7*5*6</t>
  </si>
  <si>
    <t>1,2*1,2</t>
  </si>
  <si>
    <t>1,5*2*2</t>
  </si>
  <si>
    <t>1,5*2,5</t>
  </si>
  <si>
    <t>1,8*0,4</t>
  </si>
  <si>
    <t>2*2,7*4</t>
  </si>
  <si>
    <t>2,1*2*2</t>
  </si>
  <si>
    <t>3,5*4,8</t>
  </si>
  <si>
    <t>4*2,7*2</t>
  </si>
  <si>
    <t>4,6*4,9</t>
  </si>
  <si>
    <t>4,8*3,5</t>
  </si>
  <si>
    <t>4,9*4,6</t>
  </si>
  <si>
    <t>7631546</t>
  </si>
  <si>
    <t>Datum :</t>
  </si>
  <si>
    <t>Dodávka</t>
  </si>
  <si>
    <t>HZS1292</t>
  </si>
  <si>
    <t>HZS1302</t>
  </si>
  <si>
    <t>HZS2212</t>
  </si>
  <si>
    <t>HZS3112</t>
  </si>
  <si>
    <t>Mzdy/Mj</t>
  </si>
  <si>
    <t>Nhod/Mj</t>
  </si>
  <si>
    <t>kotelny</t>
  </si>
  <si>
    <t>potrubí</t>
  </si>
  <si>
    <t>28411004</t>
  </si>
  <si>
    <t>28412102</t>
  </si>
  <si>
    <t>28611608</t>
  </si>
  <si>
    <t>4,02*1,1</t>
  </si>
  <si>
    <t>42914188</t>
  </si>
  <si>
    <t>45645220</t>
  </si>
  <si>
    <t>45645228</t>
  </si>
  <si>
    <t>45646520</t>
  </si>
  <si>
    <t>45646546</t>
  </si>
  <si>
    <t>45646550</t>
  </si>
  <si>
    <t>46565460</t>
  </si>
  <si>
    <t>54111971</t>
  </si>
  <si>
    <t>54153010</t>
  </si>
  <si>
    <t>54914102</t>
  </si>
  <si>
    <t>54914620</t>
  </si>
  <si>
    <t>54914680</t>
  </si>
  <si>
    <t>54926400</t>
  </si>
  <si>
    <t>55500001</t>
  </si>
  <si>
    <t>55500002</t>
  </si>
  <si>
    <t>55500005</t>
  </si>
  <si>
    <t>55500009</t>
  </si>
  <si>
    <t>55500010</t>
  </si>
  <si>
    <t>55500011</t>
  </si>
  <si>
    <t>59071120</t>
  </si>
  <si>
    <t>59761118</t>
  </si>
  <si>
    <t>59761138</t>
  </si>
  <si>
    <t>63153699</t>
  </si>
  <si>
    <t>Název MJ</t>
  </si>
  <si>
    <t>Razítko:</t>
  </si>
  <si>
    <t>Sazba[%]</t>
  </si>
  <si>
    <t>Soubor :</t>
  </si>
  <si>
    <t>Základna</t>
  </si>
  <si>
    <t>armatury</t>
  </si>
  <si>
    <t>0,8*2*2*6</t>
  </si>
  <si>
    <t>1,2*2,7*2</t>
  </si>
  <si>
    <t>114456501</t>
  </si>
  <si>
    <t>210010301</t>
  </si>
  <si>
    <t>210110041</t>
  </si>
  <si>
    <t>210111012</t>
  </si>
  <si>
    <t>210120412</t>
  </si>
  <si>
    <t>210120453</t>
  </si>
  <si>
    <t>210130001</t>
  </si>
  <si>
    <t>210130003</t>
  </si>
  <si>
    <t>210190021</t>
  </si>
  <si>
    <t>210203003</t>
  </si>
  <si>
    <t>210800105</t>
  </si>
  <si>
    <t>210800107</t>
  </si>
  <si>
    <t>210800116</t>
  </si>
  <si>
    <t>23,75*1,1</t>
  </si>
  <si>
    <t>3,5*2,7*2</t>
  </si>
  <si>
    <t>4,6*2,7*2</t>
  </si>
  <si>
    <t>4,8*2,7*8</t>
  </si>
  <si>
    <t>611325421</t>
  </si>
  <si>
    <t>611471413</t>
  </si>
  <si>
    <t>612401191</t>
  </si>
  <si>
    <t>612401291</t>
  </si>
  <si>
    <t>612401391</t>
  </si>
  <si>
    <t>612403399</t>
  </si>
  <si>
    <t>612421121</t>
  </si>
  <si>
    <t>612421626</t>
  </si>
  <si>
    <t>612423521</t>
  </si>
  <si>
    <t>612471413</t>
  </si>
  <si>
    <t>620471871</t>
  </si>
  <si>
    <t>632450131</t>
  </si>
  <si>
    <t>711193121</t>
  </si>
  <si>
    <t>711193131</t>
  </si>
  <si>
    <t>713411111</t>
  </si>
  <si>
    <t>721141103</t>
  </si>
  <si>
    <t>721171106</t>
  </si>
  <si>
    <t>721171107</t>
  </si>
  <si>
    <t>721171109</t>
  </si>
  <si>
    <t>721173205</t>
  </si>
  <si>
    <t>721173748</t>
  </si>
  <si>
    <t>721194104</t>
  </si>
  <si>
    <t>721194105</t>
  </si>
  <si>
    <t>721194109</t>
  </si>
  <si>
    <t>721290112</t>
  </si>
  <si>
    <t>722174021</t>
  </si>
  <si>
    <t>722181221</t>
  </si>
  <si>
    <t>722220111</t>
  </si>
  <si>
    <t>722224114</t>
  </si>
  <si>
    <t>722232041</t>
  </si>
  <si>
    <t>722290226</t>
  </si>
  <si>
    <t>722290234</t>
  </si>
  <si>
    <t>722290542</t>
  </si>
  <si>
    <t>723181012</t>
  </si>
  <si>
    <t>723220221</t>
  </si>
  <si>
    <t>723230102</t>
  </si>
  <si>
    <t>723230155</t>
  </si>
  <si>
    <t>725110814</t>
  </si>
  <si>
    <t>725112171</t>
  </si>
  <si>
    <t>725210821</t>
  </si>
  <si>
    <t>725211602</t>
  </si>
  <si>
    <t>725222167</t>
  </si>
  <si>
    <t>725291111</t>
  </si>
  <si>
    <t>725291411</t>
  </si>
  <si>
    <t>725610010</t>
  </si>
  <si>
    <t>725610810</t>
  </si>
  <si>
    <t>725619101</t>
  </si>
  <si>
    <t>725810811</t>
  </si>
  <si>
    <t>725813111</t>
  </si>
  <si>
    <t>725815502</t>
  </si>
  <si>
    <t>725820801</t>
  </si>
  <si>
    <t>725821311</t>
  </si>
  <si>
    <t>725822611</t>
  </si>
  <si>
    <t>725831312</t>
  </si>
  <si>
    <t>725980123</t>
  </si>
  <si>
    <t>731244307</t>
  </si>
  <si>
    <t>731333312</t>
  </si>
  <si>
    <t>731334333</t>
  </si>
  <si>
    <t>731810002</t>
  </si>
  <si>
    <t>731810402</t>
  </si>
  <si>
    <t>733191823</t>
  </si>
  <si>
    <t>733222102</t>
  </si>
  <si>
    <t>733222103</t>
  </si>
  <si>
    <t>733222104</t>
  </si>
  <si>
    <t>733291101</t>
  </si>
  <si>
    <t>734209104</t>
  </si>
  <si>
    <t>734221682</t>
  </si>
  <si>
    <t>734222801</t>
  </si>
  <si>
    <t>734261333</t>
  </si>
  <si>
    <t>734291122</t>
  </si>
  <si>
    <t>734291244</t>
  </si>
  <si>
    <t>734292711</t>
  </si>
  <si>
    <t>735141111</t>
  </si>
  <si>
    <t>735152551</t>
  </si>
  <si>
    <t>735152573</t>
  </si>
  <si>
    <t>735152580</t>
  </si>
  <si>
    <t>751398041</t>
  </si>
  <si>
    <t>753636648</t>
  </si>
  <si>
    <t>762511273</t>
  </si>
  <si>
    <t>766663931</t>
  </si>
  <si>
    <t>766663938</t>
  </si>
  <si>
    <t>766663957</t>
  </si>
  <si>
    <t>766664957</t>
  </si>
  <si>
    <t>766664958</t>
  </si>
  <si>
    <t>766812115</t>
  </si>
  <si>
    <t>766812840</t>
  </si>
  <si>
    <t>771575113</t>
  </si>
  <si>
    <t>771579191</t>
  </si>
  <si>
    <t>771579192</t>
  </si>
  <si>
    <t>771591111</t>
  </si>
  <si>
    <t>771591115</t>
  </si>
  <si>
    <t>775411820</t>
  </si>
  <si>
    <t>776401800</t>
  </si>
  <si>
    <t>776491111</t>
  </si>
  <si>
    <t>776491112</t>
  </si>
  <si>
    <t>776511820</t>
  </si>
  <si>
    <t>776521227</t>
  </si>
  <si>
    <t>776525111</t>
  </si>
  <si>
    <t>776590100</t>
  </si>
  <si>
    <t>777551112</t>
  </si>
  <si>
    <t>777611900</t>
  </si>
  <si>
    <t>781474113</t>
  </si>
  <si>
    <t>781494111</t>
  </si>
  <si>
    <t>781495111</t>
  </si>
  <si>
    <t>781495115</t>
  </si>
  <si>
    <t>783622920</t>
  </si>
  <si>
    <t>784121001</t>
  </si>
  <si>
    <t>784453621</t>
  </si>
  <si>
    <t>941955001</t>
  </si>
  <si>
    <t>952901111</t>
  </si>
  <si>
    <t>952902110</t>
  </si>
  <si>
    <t>953752111</t>
  </si>
  <si>
    <t>953941411</t>
  </si>
  <si>
    <t>954985421</t>
  </si>
  <si>
    <t>965081213</t>
  </si>
  <si>
    <t>966079851</t>
  </si>
  <si>
    <t>966079861</t>
  </si>
  <si>
    <t>966079871</t>
  </si>
  <si>
    <t>968061125</t>
  </si>
  <si>
    <t>969011121</t>
  </si>
  <si>
    <t>971033331</t>
  </si>
  <si>
    <t>973031324</t>
  </si>
  <si>
    <t>974031142</t>
  </si>
  <si>
    <t>974031154</t>
  </si>
  <si>
    <t>978012121</t>
  </si>
  <si>
    <t>978013111</t>
  </si>
  <si>
    <t>978015244</t>
  </si>
  <si>
    <t>978059541</t>
  </si>
  <si>
    <t>978503121</t>
  </si>
  <si>
    <t>979011111</t>
  </si>
  <si>
    <t>979011121</t>
  </si>
  <si>
    <t>979081111</t>
  </si>
  <si>
    <t>979081121</t>
  </si>
  <si>
    <t>979082111</t>
  </si>
  <si>
    <t>979082121</t>
  </si>
  <si>
    <t>997013831</t>
  </si>
  <si>
    <t>998711102</t>
  </si>
  <si>
    <t>998721102</t>
  </si>
  <si>
    <t>998722102</t>
  </si>
  <si>
    <t>998725202</t>
  </si>
  <si>
    <t>998725421</t>
  </si>
  <si>
    <t>998731202</t>
  </si>
  <si>
    <t>998733202</t>
  </si>
  <si>
    <t>998734202</t>
  </si>
  <si>
    <t>998735202</t>
  </si>
  <si>
    <t>998766102</t>
  </si>
  <si>
    <t>998771102</t>
  </si>
  <si>
    <t>998776202</t>
  </si>
  <si>
    <t>998781202</t>
  </si>
  <si>
    <t>999281111</t>
  </si>
  <si>
    <t>Faktura :</t>
  </si>
  <si>
    <t>Hm1[t]/Mj</t>
  </si>
  <si>
    <t>Hm2[t]/Mj</t>
  </si>
  <si>
    <t>Sazba DPH</t>
  </si>
  <si>
    <t>Zakázka :</t>
  </si>
  <si>
    <t>Řádek</t>
  </si>
  <si>
    <t>14/07/2017</t>
  </si>
  <si>
    <t>2101100000</t>
  </si>
  <si>
    <t>2101100001</t>
  </si>
  <si>
    <t>7252022167</t>
  </si>
  <si>
    <t>7257897807</t>
  </si>
  <si>
    <t>7257897897</t>
  </si>
  <si>
    <t>7314500445</t>
  </si>
  <si>
    <t>Investor :</t>
  </si>
  <si>
    <t>Náklady/MJ</t>
  </si>
  <si>
    <t>Objednal :</t>
  </si>
  <si>
    <t>vyp.c.1 PO</t>
  </si>
  <si>
    <t>-0,9*2,2*13</t>
  </si>
  <si>
    <t>21011000188</t>
  </si>
  <si>
    <t>21011000189</t>
  </si>
  <si>
    <t>3+3+1,1+1,1</t>
  </si>
  <si>
    <t>4,8+12,5+22</t>
  </si>
  <si>
    <t>Cena
celkem</t>
  </si>
  <si>
    <t>Cena celkem</t>
  </si>
  <si>
    <t>Normohodiny</t>
  </si>
  <si>
    <t>Vypracoval:</t>
  </si>
  <si>
    <t>Zpracoval :</t>
  </si>
  <si>
    <t>presun hmot</t>
  </si>
  <si>
    <t>Částka</t>
  </si>
  <si>
    <t>Montáž</t>
  </si>
  <si>
    <t>68,14+147,61</t>
  </si>
  <si>
    <t>Odsouhlasil:</t>
  </si>
  <si>
    <t>Projektant :</t>
  </si>
  <si>
    <t>Rekapitulace</t>
  </si>
  <si>
    <t>Revize plynu</t>
  </si>
  <si>
    <t>krabice KP68</t>
  </si>
  <si>
    <t>5+0,8+1,5+0,5</t>
  </si>
  <si>
    <t>63,58000*1,15</t>
  </si>
  <si>
    <t>Název nákladu</t>
  </si>
  <si>
    <t>kompletace ZT</t>
  </si>
  <si>
    <t>Revize elektro</t>
  </si>
  <si>
    <t>elektromontaze</t>
  </si>
  <si>
    <t>vchodove dvere</t>
  </si>
  <si>
    <t>Hmoty1[t] za Mj</t>
  </si>
  <si>
    <t>Hmoty2[t] za Mj</t>
  </si>
  <si>
    <t>Ostatní náklady</t>
  </si>
  <si>
    <t>kabel CYKY 3cx4</t>
  </si>
  <si>
    <t>vodovod vnitrni</t>
  </si>
  <si>
    <t>vzduchotechnika</t>
  </si>
  <si>
    <t>zasuvka 220V PO</t>
  </si>
  <si>
    <t>Přirážky</t>
  </si>
  <si>
    <t>Počet MJ</t>
  </si>
  <si>
    <t>přirážky</t>
  </si>
  <si>
    <t>DVIRKA PVC 20/20</t>
  </si>
  <si>
    <t>kabel CYBY 3x1.5</t>
  </si>
  <si>
    <t>kabel CYBY 3x2.5</t>
  </si>
  <si>
    <t>mrizka PVC 30/30</t>
  </si>
  <si>
    <t>obklady keramicke</t>
  </si>
  <si>
    <t>podlahy povlakove</t>
  </si>
  <si>
    <t>podlahy z dlazdic</t>
  </si>
  <si>
    <t>rekonstrukce bytu</t>
  </si>
  <si>
    <t>Dílčí DPH</t>
  </si>
  <si>
    <t>izolace proti vode</t>
  </si>
  <si>
    <t>kanalizace vnitrni</t>
  </si>
  <si>
    <t>Číslo(SKP)</t>
  </si>
  <si>
    <t>Sazba [Kč]</t>
  </si>
  <si>
    <t>Umístění :</t>
  </si>
  <si>
    <t>dvoj zasuvka 220V PO</t>
  </si>
  <si>
    <t>konstrukce truhlarske</t>
  </si>
  <si>
    <t>za vanou a kolem vany</t>
  </si>
  <si>
    <t>Kurz měny :</t>
  </si>
  <si>
    <t>Množství Mj</t>
  </si>
  <si>
    <t>Popis řádku</t>
  </si>
  <si>
    <t>ZARUCNI SPUSTENI KOTLE</t>
  </si>
  <si>
    <t>upravy povrchu vnitrni</t>
  </si>
  <si>
    <t>Celkové ostatní náklady</t>
  </si>
  <si>
    <t>drobný materiál pomocný</t>
  </si>
  <si>
    <t>drobný pomocný materiál</t>
  </si>
  <si>
    <t>napojeni na stav rozvod</t>
  </si>
  <si>
    <t>1 Kč za 1 Kč</t>
  </si>
  <si>
    <t>Cena vč. DPH</t>
  </si>
  <si>
    <t>Dvířka 30/30</t>
  </si>
  <si>
    <t>leseni a stavebni vytahy</t>
  </si>
  <si>
    <t>ostatni prace dopojovaci</t>
  </si>
  <si>
    <t>sekaci prace pro vodovod</t>
  </si>
  <si>
    <t>KOVANI ILSA R PZ NEREZ PK</t>
  </si>
  <si>
    <t>Obezdívka koupelnové vany</t>
  </si>
  <si>
    <t>Vybourání koupelnové vany</t>
  </si>
  <si>
    <t>kolem vany 2m a sokl 10cm</t>
  </si>
  <si>
    <t>podlahy ze syntetic. hmot</t>
  </si>
  <si>
    <t>stavebni vypomoc vodovodu</t>
  </si>
  <si>
    <t>Množství [Mj]</t>
  </si>
  <si>
    <t>otopná tělesa</t>
  </si>
  <si>
    <t>Podlahy penetrace podkladu</t>
  </si>
  <si>
    <t>Podlahy spárování silikonem</t>
  </si>
  <si>
    <t>Regulace s venkovnim cidlem</t>
  </si>
  <si>
    <t>kuchynska linka lamino 2,4m</t>
  </si>
  <si>
    <t>podlahy vlysové a parketové</t>
  </si>
  <si>
    <t>rozvadec bytový s vybavenim</t>
  </si>
  <si>
    <t>tepelná izolace VZT potrubí</t>
  </si>
  <si>
    <t>WC KOVANI ILSA R PZ NEREZ PK</t>
  </si>
  <si>
    <t>podlahy a podlah. konstrukce</t>
  </si>
  <si>
    <t>ruzne dokoncovaci konstrukce</t>
  </si>
  <si>
    <t>bourani a demolice konstrukci</t>
  </si>
  <si>
    <t>Dodatek číslo :</t>
  </si>
  <si>
    <t>Zakázka číslo :</t>
  </si>
  <si>
    <t>zárubně a dveře</t>
  </si>
  <si>
    <t>HADICKA PROPOJ PANCEROVA -40CM</t>
  </si>
  <si>
    <t>Obklad potrubí SDK 12,5 L 70cm</t>
  </si>
  <si>
    <t>PODLAH LISTA PVC SAMOLEP 30X30</t>
  </si>
  <si>
    <t>prorazeni otvoru a ost.bou.pr.</t>
  </si>
  <si>
    <t>výpomoc vzduchotechnice-sekání</t>
  </si>
  <si>
    <t>dopojovaci prace zdravotechniky</t>
  </si>
  <si>
    <t>Archivní číslo :</t>
  </si>
  <si>
    <t>Rozpočet číslo :</t>
  </si>
  <si>
    <t>plynovod vnitřní</t>
  </si>
  <si>
    <t>sekací práce pro rozvody elektro</t>
  </si>
  <si>
    <t>zasekání potrubí topení do zdiva</t>
  </si>
  <si>
    <t>TEL.TOPNE KORALUX,930X450 MM,200W</t>
  </si>
  <si>
    <t>Nater pen Austis Sanatherm fixativ</t>
  </si>
  <si>
    <t>sekaci prace pro vodu a kanalizaci</t>
  </si>
  <si>
    <t>sporák plynový bílý  typ PS 130 MW</t>
  </si>
  <si>
    <t>úprava stávajícího rozvodu CU plynu</t>
  </si>
  <si>
    <t>Položkový rozpočet</t>
  </si>
  <si>
    <t>Rozpočtové náklady</t>
  </si>
  <si>
    <t>odvetrání digestoře</t>
  </si>
  <si>
    <t>Stavební objekt číslo :</t>
  </si>
  <si>
    <t>demontáž zrcadel -0,5m2</t>
  </si>
  <si>
    <t>Odvoz suti a vybouraných hmot na skládku do 1 km</t>
  </si>
  <si>
    <t>Demontáž vybaveni kotelny</t>
  </si>
  <si>
    <t>Proplach a dezinfekce vodovodního potrubí do DN 80</t>
  </si>
  <si>
    <t>Plastové profily rohové lepené flexibilním lepidlem</t>
  </si>
  <si>
    <t>Demontáž sporáků plynových</t>
  </si>
  <si>
    <t>Seznam položek pro oddíl :</t>
  </si>
  <si>
    <t>Vybourání vodovodního nebo plynového vedení DN do 52</t>
  </si>
  <si>
    <t>Demontáž stropních svítidel</t>
  </si>
  <si>
    <t>Demontáž vypinačů a zásuvek</t>
  </si>
  <si>
    <t>Základní rozpočtové náklady</t>
  </si>
  <si>
    <t>Montáž sporáku na zemní plyn</t>
  </si>
  <si>
    <t>zářivkové svítidlo kuchynské</t>
  </si>
  <si>
    <t>Baterie umyvadlové stojánkové pákové bez otvírání odpadu</t>
  </si>
  <si>
    <t>DTZ dveřního prahu a zpět MTZ</t>
  </si>
  <si>
    <t>pěna polyuretanová PUR 250 ml</t>
  </si>
  <si>
    <t>Krycí list [ceny uvedeny v Kč]</t>
  </si>
  <si>
    <t>Zrcadlo včetně nalepení 60/80cm</t>
  </si>
  <si>
    <t>Klozet keramický kombi s hlubokým splachováním odpad vodorovný</t>
  </si>
  <si>
    <t>Demontáž klozetu Kombi, odsávací</t>
  </si>
  <si>
    <t>KOVÁNÍ BEZPEČ. ROSTEX 802  /O Cr</t>
  </si>
  <si>
    <t>Účelové měrné jednotky (bez DPH)</t>
  </si>
  <si>
    <t>Potrubí vodovodní plastové PPR svar polyfuze PN 20 D 16 x 2,7 mm</t>
  </si>
  <si>
    <t>PODLAHOVINA NOVILON® Š 2/3/4 PRIM</t>
  </si>
  <si>
    <t>Celkové rozpočtové náklady (bezDPH)</t>
  </si>
  <si>
    <t>Demontáž baterie nástěnné do G 3 / 4</t>
  </si>
  <si>
    <t>Oprava a údržba dveří - výměna zámku</t>
  </si>
  <si>
    <t>Penetrace podkladu vnitřních obkladů</t>
  </si>
  <si>
    <t>Podlahy lité tloušťky 5 mm Nivelit R</t>
  </si>
  <si>
    <t>upravy stávajících CU rozvodů topení</t>
  </si>
  <si>
    <t>Spárování vnitřních obkladů silikonem</t>
  </si>
  <si>
    <t>dřez nerez klasik s odkapem a sifonem</t>
  </si>
  <si>
    <t>oprava bytu č.7 Albrechtická 45 Krnov</t>
  </si>
  <si>
    <t>Vysekání kapes ve zdivu cihelném na MV nebo MVC pl do 0,10 m2 hl do 150 mm</t>
  </si>
  <si>
    <t>Demontáž ventilů výtokových nástěnných</t>
  </si>
  <si>
    <t>Lešení lehké pomocné v podlah do 1,2 m</t>
  </si>
  <si>
    <t>Potrubí kanalizační z PE větrací DN 150</t>
  </si>
  <si>
    <t>elektricky odsavac par odtah přes stěnu</t>
  </si>
  <si>
    <t>Daň z přidané hodnoty (Rozpočet+Ostatní)</t>
  </si>
  <si>
    <t>Demontáž umyvadel bez výtokových armatur</t>
  </si>
  <si>
    <t>Hodinová zúčtovací sazba stavební dělník</t>
  </si>
  <si>
    <t>sekací práce drážek a průrazů pro topení</t>
  </si>
  <si>
    <t>Úprava podkladu nášlapných ploch vysátím</t>
  </si>
  <si>
    <t>Omítka malých ploch vnitřních stěn do 1m2</t>
  </si>
  <si>
    <t>provozní vlivy VRN - práce v bytovém domě</t>
  </si>
  <si>
    <t>zářivkové svítidlo pro zrcadlo v koupelně</t>
  </si>
  <si>
    <t>Kohout kulový přímý do 185°C vnitřní závit</t>
  </si>
  <si>
    <t>Osazování železných ventilací pl do 0,1 m2</t>
  </si>
  <si>
    <t>čistící kus kanalizace plastové KGEA DN 160</t>
  </si>
  <si>
    <t>Celkové náklady (Rozpočet +Ostatní) vč. DPH</t>
  </si>
  <si>
    <t>Hodinová zúčtovací sazba instalatér odborný</t>
  </si>
  <si>
    <t>Hodinová zúčtovací sazba zedník specialista</t>
  </si>
  <si>
    <t>Hrubá výplň rýh ve vnitřních stěnách maltou</t>
  </si>
  <si>
    <t>Omítka rýh š do 150 mm ve stěnách MV hladká</t>
  </si>
  <si>
    <t>Zkouška těsnosti potrubí měděné do D 35x1,5</t>
  </si>
  <si>
    <t>výpomoc vzduchotechnice-zapravení PUR pěnou</t>
  </si>
  <si>
    <t>Mtž protidešťové žaluzie potrubí D do 300 mm</t>
  </si>
  <si>
    <t>Oškrabání malby v mísnostech výšky do 3,80 m</t>
  </si>
  <si>
    <t>Spojování podlah z plastů svařování za tepla</t>
  </si>
  <si>
    <t>Vyvedení a upevnění odpadních výpustek DN 40</t>
  </si>
  <si>
    <t>Vyvedení a upevnění odpadních výpustek DN 50</t>
  </si>
  <si>
    <t>Omítka malých ploch vnitřních stěn do 0,09 m2</t>
  </si>
  <si>
    <t>Omítka malých ploch vnitřních stěn do 0,25 m2</t>
  </si>
  <si>
    <t>Oprava a údržba dveří - výměna klik se štítky</t>
  </si>
  <si>
    <t>Přesun hmot pro kotelny v objektech v do 12 m</t>
  </si>
  <si>
    <t>Vyvedení a upevnění odpadních výpustek DN 100</t>
  </si>
  <si>
    <t>dodávka a osaz dig termostatu včetně kabeláže</t>
  </si>
  <si>
    <t>Oprava dveřních křídel zkrácení hoblováním 2cm</t>
  </si>
  <si>
    <t>Ruční oškrabání maleb a štuku stěn vnitř 100pr</t>
  </si>
  <si>
    <t>zámek stavební dveřní zadlabací s vložkou 5131</t>
  </si>
  <si>
    <t>Hodinová zúčtovací sazba montér potrubí odborný</t>
  </si>
  <si>
    <t>Montáž armatury závitové s jedním závitem G 3/4</t>
  </si>
  <si>
    <t>Montáž jističů třípólových nn do 25 A ve skříni</t>
  </si>
  <si>
    <t>Přesun hmot pro opravy a údržbu budov v do 25 m</t>
  </si>
  <si>
    <t>Šroubení topenářské rohové G 1/2 PN 16 do 120°C</t>
  </si>
  <si>
    <t>deska izolační ROCKWOOL ROCKMIN 600x1000x200 mm</t>
  </si>
  <si>
    <t>Demontáž povlakových podlah lepených s podložkou</t>
  </si>
  <si>
    <t>žárovkové stropní svítidlo 2x 120 včetně žárovek</t>
  </si>
  <si>
    <t>Montáž jističů jednopólových nn do 25 A ve skříni</t>
  </si>
  <si>
    <t>Protidešťová žaluzie s mřižkou na fasadu PVC D150</t>
  </si>
  <si>
    <t>ruční oškrabání štuku stropů vnitřních 90 procent</t>
  </si>
  <si>
    <t>Svislá doprava suti a vybouraných hmot ZKD podlaží</t>
  </si>
  <si>
    <t>Nástěnka pro výtokový ventil G 1/2 s jedním závitem</t>
  </si>
  <si>
    <t>Odstranění soklíků a lišt pryžových nebo plastových</t>
  </si>
  <si>
    <t>Přesun hmot pro otopná tělesa v objektech v do 12 m</t>
  </si>
  <si>
    <t>Přesun hmot pro vnitřní vodovod v objektech v do 12 m</t>
  </si>
  <si>
    <t>Potrubí kanalizační z PVC hrdlové odpadní D 63x1,8 mm</t>
  </si>
  <si>
    <t>Potrubí kanalizační z PVC hrdlové odpadní D 75x1,8 mm</t>
  </si>
  <si>
    <t>Vysekání rýh ve zdivu cihelném hl do 70 mm š do 70 mm</t>
  </si>
  <si>
    <t>Kohout kulový přímý G 1/4 PN 42 do 185°C vnitřní závit</t>
  </si>
  <si>
    <t>Přerušení různých ocelových profilů průřezu do 100 mm2</t>
  </si>
  <si>
    <t>Přerušení různých ocelových profilů průřezu do 200 mm2</t>
  </si>
  <si>
    <t>Přerušení různých ocelových profilů průřezu do 400 mm2</t>
  </si>
  <si>
    <t>Potrubí kanalizační z PVC hrdlové odpadní D 110x2,2 mm</t>
  </si>
  <si>
    <t>Potrubí měděné polotvrdé spojované lisováním DN 15 ZTI</t>
  </si>
  <si>
    <t>Svislá doprava suti a vybouraných hmot za prvé podlaží</t>
  </si>
  <si>
    <t>Přesun hmot pro obklady keramické v objektech v do 12 m</t>
  </si>
  <si>
    <t>Přesun hmot pro podlahy povlakové v objektech v do 12 m</t>
  </si>
  <si>
    <t>Přesun hmot pro podlahy z dlaždic v objektech v do 12 m</t>
  </si>
  <si>
    <t>Příplatek k montáž podlah keramických za plochu do 5 m2</t>
  </si>
  <si>
    <t>Vysekání rýh ve zdivu cihelném hl do 100 mm š do 150 mm</t>
  </si>
  <si>
    <t>Kohout plnící a vypouštěcí G 3/8 PN 10 do 110°C závitový</t>
  </si>
  <si>
    <t>Montáž kuchyňských linek dřevěných na stěnu délky do 2 m</t>
  </si>
  <si>
    <t>Přesun hmot pro vnitřní kanalizace v objektech v do 12 m</t>
  </si>
  <si>
    <t>Přesun hmot procentní pro armatury v objektech v do 12 m</t>
  </si>
  <si>
    <t>Příplatek k montáž podlah keramických za omezený prostor</t>
  </si>
  <si>
    <t>Potrubí měděné polotvrdé spojované měkkým pájením D 15x1</t>
  </si>
  <si>
    <t>Potrubí měděné polotvrdé spojované měkkým pájením D 18x1</t>
  </si>
  <si>
    <t>Potrubí měděné polotvrdé spojované měkkým pájením D 22x1</t>
  </si>
  <si>
    <t>Vnitřní omítka zdiva vápenná nebo vápenocementová hladká</t>
  </si>
  <si>
    <t>Vyvěšení nebo zavěšení dřevěných křídel dveří pl do 2 m2</t>
  </si>
  <si>
    <t>Zkouška těsnosti vodovodního potrubí závitového do DN 50</t>
  </si>
  <si>
    <t>Demontáž soklíků nebo lišt dřevěných připevňovaných vruty</t>
  </si>
  <si>
    <t>Oprava vnitřních omítek hladkých stěn MV v rozsahu do 5 %</t>
  </si>
  <si>
    <t>Opravy podlah penetračními nátěry CHS Epoxy 3011 nebo 370</t>
  </si>
  <si>
    <t>Přesun hmot pro zařizovací předměty v objektech v do 12 m</t>
  </si>
  <si>
    <t>Potrubí kanalizační z PVC hrdlové připojovací D 50x1,8 mm</t>
  </si>
  <si>
    <t>Filtr závitový přímý G 1 PN 16 do 130°C s vnitřními závity</t>
  </si>
  <si>
    <t>Montáž zapuštěný vypínač nn jednopólový šroubové připojení</t>
  </si>
  <si>
    <t>Lepení plastové lišty ukončovací samolepicí soklíky a lišty</t>
  </si>
  <si>
    <t>Odvoz suti a vybouraných hmot na skládku ZKD 1 km přes 1 km</t>
  </si>
  <si>
    <t>PC rozvod v bytě,linka 15m+zásuvka datová-kompletní dodávka</t>
  </si>
  <si>
    <t>Přesun hmot pro konstrukce truhlářské v objektech v do 12 m</t>
  </si>
  <si>
    <t>Montáž stykačů stejnosměrných vestavných třípólových do 40 A</t>
  </si>
  <si>
    <t>Šroubení přechodové G 1/2 M x D 16 PRES-GAS s vnějším závitem</t>
  </si>
  <si>
    <t>Montáž stykačů stejnosměrných vestavných jednopólových do 40 A</t>
  </si>
  <si>
    <t>Oprava dveřních křídel z měkkého dřeva - vlysu dveří se závěsy</t>
  </si>
  <si>
    <t>Přesun hmot procentní pro rozvody potrubí v objektech v do 12 m</t>
  </si>
  <si>
    <t>Ventil rohový bez připojovací trubičky nebo flexi hadičky G 1/2</t>
  </si>
  <si>
    <t>Baterie vanová nástěnná páková s příslušenstvím a pevným držákem</t>
  </si>
  <si>
    <t>Otlučení vnitřních omítek stěn MV nebo MVC stěn o rozsahu do 5 %</t>
  </si>
  <si>
    <t>Demontáž kuchyňských linek dřevěných nebo kovových délky do 2,1 m</t>
  </si>
  <si>
    <t>STA rozvod v bytě,koaxial 15m+zásuvka STA+radio-kompletní dodávka</t>
  </si>
  <si>
    <t>Termostatická hlavice kapalinová PN 10 do 110°C otopných těles VK</t>
  </si>
  <si>
    <t>Lepení pásů povlakových podlah plastových elektrostaticky vodivých</t>
  </si>
  <si>
    <t>Flexibilní hadice na plyn PN 1 délky 1000 mm pro bajonetové uzávěry</t>
  </si>
  <si>
    <t>Napuštění otopného systému vodou pH 6,5 – 7,5 s přidáním inhibitoru</t>
  </si>
  <si>
    <t>Vnitrostaveništní vodorovná doprava suti a vybouraných hmot do 10 m</t>
  </si>
  <si>
    <t>Vyčištění budov bytové a občanské výstavby při výšce podlaží do 4 m</t>
  </si>
  <si>
    <t>Izolace proti zemní vlhkosti na svislé ploše těsnicí kaší AQUAFIN 2K</t>
  </si>
  <si>
    <t>Odsekání a odebrání obkladů stěn z vnitřních obkládaček pl přes 1 m2</t>
  </si>
  <si>
    <t>C:\RozpNz\Data\Kovařík - 298, oprava bytu č 7 Albrechtická  Krnov.o32</t>
  </si>
  <si>
    <t>Doplňky zařízení koupelen a záchodů keramické držák na toaletní papír</t>
  </si>
  <si>
    <t>Poplatek za uložení stavebního směsného odpadu na skládce (skládkovné)</t>
  </si>
  <si>
    <t>Izolace proti zemní vlhkosti na vodorovné ploše těsnicí kaší AQUAFIN 2K</t>
  </si>
  <si>
    <t>Oprava dveřních křídel zakování dveří jednokřídlových do dřevěné zárubně</t>
  </si>
  <si>
    <t>Opravy nátěrů syntetických truhlářských konstrukcí dvojnásobné a 1x tmel</t>
  </si>
  <si>
    <t>dlaždice keramické RAKO - koupelny SANDSTONE PLUS  30 x 30 x 1 cm II. j.</t>
  </si>
  <si>
    <t>Vyrovnávací cementový potěr tl do 20 mm ze suchých směsí provedený v ploše</t>
  </si>
  <si>
    <t>Vyvložkování stávajícího komínového tělesa plastovými vložkami D 80-100 mm</t>
  </si>
  <si>
    <t>dlaždice keramické RAKO - koupelny LUCIE  (barevné) 20 x 20 x 0,8 cm I. j.</t>
  </si>
  <si>
    <t>Čištění budov zametáním v místnostech, chodbách, na schodištích nebo půdách</t>
  </si>
  <si>
    <t>Montáž svítidel žárovkových bytových stropních přisazených 1 zdroj se sklem</t>
  </si>
  <si>
    <t>Oprava vnitřní vápenocementové štukové omítky stropů v rozsahu plochy do 10%</t>
  </si>
  <si>
    <t>Vybourání otvorů ve zdivu cihelném pl do 0,09 m2 na MVC nebo MV tl do 150 mm</t>
  </si>
  <si>
    <t>Montáž tělesa lamelového Korado řada Koralux výšky tělesa do 1400 mm na stěnu</t>
  </si>
  <si>
    <t>Vnitrostaveništní vodorovná doprava suti a vybouraných hmot ZKD 5 m přes 10 m</t>
  </si>
  <si>
    <t>Bourání podlah z dlaždic keramických nebo xylolitových tl do 10 mm pl přes 1 m2</t>
  </si>
  <si>
    <t>Doplňky zařízení koupelen a záchodů keramické toaletní deska rovná šířka 500 mm</t>
  </si>
  <si>
    <t>Přesun hmot pro izolace proti vodě, vlhkosti a plynům v objektech výšky do 12 m</t>
  </si>
  <si>
    <t>Baterie dřezové nástěnné pákové s otáčivým kulatým ústím a délkou ramínka 200 mm</t>
  </si>
  <si>
    <t>Kulový uzávěr přímý PN 5 G 1/2 FF s protipožární armaturou a 2x vnitřním závitem</t>
  </si>
  <si>
    <t>Montáž izolace tepelné potrubí pásy nebo rohožemi bez úpravy staženými drátem 1x</t>
  </si>
  <si>
    <t>Montáž rozváděčů řídících a ovládacích pro rozvodny vnitřní i venkovní do 100 kg</t>
  </si>
  <si>
    <t>Montáž zásuvka (polo)zapuštěná šroubové připojení 2P+PE dvojí zapojení - průběžná</t>
  </si>
  <si>
    <t>Montáž podlah keramických režných hladkých lepených disperzním lepidlem do 12 ks/m2</t>
  </si>
  <si>
    <t>Ventil závitový termostatický rohový G 3/8 PN 16 do 110°C s ruční hlavou chromovaný</t>
  </si>
  <si>
    <t>Umyvadlo keramické připevněné na stěnu šrouby v bílé barvě bez krytu na sifon 550 mm</t>
  </si>
  <si>
    <t>Vana bez armatur výtokových akrylátová se zápachovou uzávěrkou tvarovaná 1700x800 mm</t>
  </si>
  <si>
    <t>Odřezání držáku potrubí třmenového do D 76 bez demontáže podpěr, konzol nebo výložníků</t>
  </si>
  <si>
    <t>Podlahové kce podkladové z desek OSB tl 15 mm broušených na pero a drážku šroubovaných</t>
  </si>
  <si>
    <t>Tenkovrstvá úprava stropů aktivovaným štukem s disperzní přilnavou přísadou tl do 3 mm</t>
  </si>
  <si>
    <t>Montáž obkladů vnitřních keramických hladkých do 19 ks/m2 lepených flexibilním lepidlem</t>
  </si>
  <si>
    <t>Otlučení vnitřní vápenné nebo vápenocementové omítky stropů rákosových v rozsahu do 10 %</t>
  </si>
  <si>
    <t>Kotel ocelový závěsný na plyn kondenzační o výkonu 7-29,7 kW s integrovaným zásobníkem TUV</t>
  </si>
  <si>
    <t>Montáž krabic přístrojových zapuštěných plastových kruhových KU 68/1, KU68/1301, KP67, KP68/2</t>
  </si>
  <si>
    <t>Montáž měděných kabelů CYKY,CYBY,CYMY,NYM,CYKYLS,CYKYLo 3x4 mm2 uložených pod omítku ve stěně</t>
  </si>
  <si>
    <t>Tenkovrstvá úprava vnitřních stěn tl do 3 mm aktivovaným štukem s disperzní přilnavou přísadou</t>
  </si>
  <si>
    <t>Montáž měděných kabelů CYKY,CYBY,CYMY,NYM,CYKYLS,CYKYLo 3x1,5 mm2 uložených pod omítku ve stěně</t>
  </si>
  <si>
    <t>Montáž měděných kabelů CYKY,CYBY,CYMY,NYM,CYKYLS,CYKYLo 5x2,5 mm2 uložených pod omítku ve stěně</t>
  </si>
  <si>
    <t>Malby směsi PRIMALEX tekuté disperzní bílé omyvatelné dvojnásobné s penetrací místnost v do 3,8 m</t>
  </si>
  <si>
    <t>Nucený odtah spalin dvoutrubkový pro kondenzační kotel vodorovný 100 mm přívod vzduchu přes stěnu</t>
  </si>
  <si>
    <t>Ochrana vodovodního potrubí přilepenými tepelně izolačními trubicemi z PE tl do 10 mm DN do 22 mm</t>
  </si>
  <si>
    <t>Otopné těleso panelové VK dvoudeskové 2 přídavné přestupní plochy výška/délka 500/400 mm výkon 581 W</t>
  </si>
  <si>
    <t>Otopné těleso panelové VK dvoudeskové 2 přídavné přestupní plochy výška/délka 600/1400mm výkon 2351W</t>
  </si>
  <si>
    <t>Otopné těleso panelové VK dvoudeskové 2 přídavné přestupní plochy výška/délka 600/600mm výkon 1007 W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</si>
</sst>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\-#,##0.00&quot; Kč&quot;"/>
    <numFmt numFmtId="165" formatCode="#,##0.00;\-#,##0.00;&quot;&quot;"/>
    <numFmt numFmtId="166" formatCode="0&quot; %&quot;"/>
    <numFmt numFmtId="167" formatCode="#,##0.00&quot; Kč&quot;;\-#,##0.00&quot; Kč&quot;;&quot;&quot;"/>
    <numFmt numFmtId="168" formatCode="#,##0.00;;&quot;&quot;"/>
    <numFmt numFmtId="169" formatCode="#,##0.00&quot; Kč&quot;;[Red]\-#,##0.00&quot; Kč&quot;"/>
    <numFmt numFmtId="170" formatCode="#,##0.00;\-#,##0.00"/>
    <numFmt numFmtId="171" formatCode="#,##0.000"/>
    <numFmt numFmtId="172" formatCode="#,##0.000;\-#,##0.000;&quot;&quot;"/>
    <numFmt numFmtId="173" formatCode="_-* #,##0.00\,_K_č_-;\-* #,##0.00\,_K_č_-;_-* \-??\ _K_č_-;_-@_-"/>
  </numFmts>
  <fonts count="28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ndale Sans UI;Arial Unicode MS"/>
      <family val="1"/>
    </font>
    <font>
      <sz val="9"/>
      <color indexed="8"/>
      <name val="Arial"/>
      <family val="2"/>
    </font>
    <font>
      <i/>
      <sz val="8"/>
      <color indexed="63"/>
      <name val="Arial"/>
      <family val="2"/>
    </font>
    <font>
      <b/>
      <sz val="10"/>
      <color indexed="60"/>
      <name val="Arial"/>
      <family val="2"/>
    </font>
    <font>
      <sz val="8"/>
      <color indexed="1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/>
    </xf>
    <xf numFmtId="164" fontId="4" fillId="4" borderId="8" xfId="0" applyNumberFormat="1" applyFont="1" applyFill="1" applyBorder="1" applyAlignment="1">
      <alignment horizontal="center"/>
    </xf>
    <xf numFmtId="164" fontId="4" fillId="4" borderId="9" xfId="0" applyNumberFormat="1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4" fontId="4" fillId="4" borderId="6" xfId="0" applyNumberFormat="1" applyFont="1" applyFill="1" applyBorder="1" applyAlignment="1">
      <alignment/>
    </xf>
    <xf numFmtId="0" fontId="4" fillId="4" borderId="8" xfId="0" applyFont="1" applyFill="1" applyBorder="1" applyAlignment="1">
      <alignment horizontal="center" vertical="center"/>
    </xf>
    <xf numFmtId="165" fontId="0" fillId="2" borderId="6" xfId="0" applyNumberFormat="1" applyFont="1" applyFill="1" applyBorder="1" applyAlignment="1">
      <alignment/>
    </xf>
    <xf numFmtId="165" fontId="0" fillId="2" borderId="6" xfId="0" applyNumberFormat="1" applyFont="1" applyFill="1" applyBorder="1" applyAlignment="1">
      <alignment/>
    </xf>
    <xf numFmtId="165" fontId="0" fillId="2" borderId="10" xfId="0" applyNumberFormat="1" applyFont="1" applyFill="1" applyBorder="1" applyAlignment="1">
      <alignment/>
    </xf>
    <xf numFmtId="4" fontId="0" fillId="2" borderId="6" xfId="0" applyNumberFormat="1" applyFont="1" applyFill="1" applyBorder="1" applyAlignment="1">
      <alignment/>
    </xf>
    <xf numFmtId="166" fontId="0" fillId="2" borderId="6" xfId="0" applyNumberFormat="1" applyFont="1" applyFill="1" applyBorder="1" applyAlignment="1">
      <alignment/>
    </xf>
    <xf numFmtId="0" fontId="4" fillId="4" borderId="7" xfId="0" applyFont="1" applyFill="1" applyBorder="1" applyAlignment="1">
      <alignment horizontal="center"/>
    </xf>
    <xf numFmtId="165" fontId="4" fillId="4" borderId="8" xfId="0" applyNumberFormat="1" applyFont="1" applyFill="1" applyBorder="1" applyAlignment="1">
      <alignment/>
    </xf>
    <xf numFmtId="165" fontId="4" fillId="4" borderId="8" xfId="0" applyNumberFormat="1" applyFont="1" applyFill="1" applyBorder="1" applyAlignment="1">
      <alignment/>
    </xf>
    <xf numFmtId="165" fontId="4" fillId="4" borderId="9" xfId="0" applyNumberFormat="1" applyFont="1" applyFill="1" applyBorder="1" applyAlignment="1">
      <alignment/>
    </xf>
    <xf numFmtId="166" fontId="4" fillId="4" borderId="8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4" borderId="11" xfId="0" applyFont="1" applyFill="1" applyBorder="1" applyAlignment="1">
      <alignment horizontal="center"/>
    </xf>
    <xf numFmtId="4" fontId="0" fillId="2" borderId="10" xfId="0" applyNumberFormat="1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0" fillId="2" borderId="0" xfId="0" applyFill="1" applyAlignment="1">
      <alignment/>
    </xf>
    <xf numFmtId="0" fontId="14" fillId="2" borderId="0" xfId="0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/>
    </xf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/>
    </xf>
    <xf numFmtId="168" fontId="15" fillId="2" borderId="0" xfId="0" applyNumberFormat="1" applyFont="1" applyFill="1" applyBorder="1" applyAlignment="1">
      <alignment/>
    </xf>
    <xf numFmtId="168" fontId="17" fillId="2" borderId="0" xfId="0" applyNumberFormat="1" applyFont="1" applyFill="1" applyBorder="1" applyAlignment="1">
      <alignment/>
    </xf>
    <xf numFmtId="168" fontId="17" fillId="2" borderId="0" xfId="0" applyNumberFormat="1" applyFont="1" applyFill="1" applyBorder="1" applyAlignment="1">
      <alignment horizontal="left"/>
    </xf>
    <xf numFmtId="168" fontId="4" fillId="2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/>
    </xf>
    <xf numFmtId="169" fontId="18" fillId="2" borderId="0" xfId="0" applyNumberFormat="1" applyFont="1" applyFill="1" applyBorder="1" applyAlignment="1">
      <alignment/>
    </xf>
    <xf numFmtId="4" fontId="18" fillId="2" borderId="0" xfId="0" applyNumberFormat="1" applyFont="1" applyFill="1" applyBorder="1" applyAlignment="1">
      <alignment/>
    </xf>
    <xf numFmtId="4" fontId="16" fillId="2" borderId="0" xfId="0" applyNumberFormat="1" applyFont="1" applyFill="1" applyBorder="1" applyAlignment="1">
      <alignment/>
    </xf>
    <xf numFmtId="0" fontId="7" fillId="3" borderId="6" xfId="0" applyFont="1" applyFill="1" applyBorder="1" applyAlignment="1">
      <alignment horizontal="center"/>
    </xf>
    <xf numFmtId="168" fontId="7" fillId="3" borderId="6" xfId="0" applyNumberFormat="1" applyFont="1" applyFill="1" applyBorder="1" applyAlignment="1">
      <alignment horizontal="center"/>
    </xf>
    <xf numFmtId="168" fontId="19" fillId="3" borderId="6" xfId="0" applyNumberFormat="1" applyFont="1" applyFill="1" applyBorder="1" applyAlignment="1">
      <alignment horizontal="left"/>
    </xf>
    <xf numFmtId="0" fontId="20" fillId="3" borderId="6" xfId="0" applyFont="1" applyFill="1" applyBorder="1" applyAlignment="1">
      <alignment horizontal="center"/>
    </xf>
    <xf numFmtId="169" fontId="21" fillId="3" borderId="6" xfId="0" applyNumberFormat="1" applyFont="1" applyFill="1" applyBorder="1" applyAlignment="1">
      <alignment horizontal="center"/>
    </xf>
    <xf numFmtId="4" fontId="21" fillId="3" borderId="6" xfId="0" applyNumberFormat="1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vertical="center"/>
    </xf>
    <xf numFmtId="0" fontId="13" fillId="3" borderId="8" xfId="0" applyFont="1" applyFill="1" applyBorder="1" applyAlignment="1">
      <alignment horizontal="center" vertical="center" wrapText="1"/>
    </xf>
    <xf numFmtId="4" fontId="13" fillId="3" borderId="8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2" borderId="8" xfId="0" applyFont="1" applyFill="1" applyBorder="1" applyAlignment="1">
      <alignment horizontal="right" vertical="top"/>
    </xf>
    <xf numFmtId="0" fontId="22" fillId="2" borderId="8" xfId="0" applyFont="1" applyFill="1" applyBorder="1" applyAlignment="1">
      <alignment vertical="top"/>
    </xf>
    <xf numFmtId="0" fontId="10" fillId="2" borderId="8" xfId="0" applyFont="1" applyFill="1" applyBorder="1" applyAlignment="1">
      <alignment horizontal="center" vertical="top"/>
    </xf>
    <xf numFmtId="0" fontId="10" fillId="2" borderId="8" xfId="0" applyFont="1" applyFill="1" applyBorder="1" applyAlignment="1">
      <alignment vertical="top"/>
    </xf>
    <xf numFmtId="0" fontId="10" fillId="2" borderId="8" xfId="0" applyFont="1" applyFill="1" applyBorder="1" applyAlignment="1">
      <alignment vertical="top" wrapText="1"/>
    </xf>
    <xf numFmtId="170" fontId="10" fillId="5" borderId="8" xfId="0" applyNumberFormat="1" applyFont="1" applyFill="1" applyBorder="1" applyAlignment="1">
      <alignment vertical="top"/>
    </xf>
    <xf numFmtId="171" fontId="10" fillId="5" borderId="8" xfId="0" applyNumberFormat="1" applyFont="1" applyFill="1" applyBorder="1" applyAlignment="1">
      <alignment vertical="top"/>
    </xf>
    <xf numFmtId="0" fontId="10" fillId="5" borderId="8" xfId="0" applyFont="1" applyFill="1" applyBorder="1" applyAlignment="1">
      <alignment horizontal="center" vertical="top"/>
    </xf>
    <xf numFmtId="0" fontId="22" fillId="5" borderId="8" xfId="0" applyFont="1" applyFill="1" applyBorder="1" applyAlignment="1">
      <alignment vertical="top"/>
    </xf>
    <xf numFmtId="0" fontId="10" fillId="5" borderId="8" xfId="0" applyFont="1" applyFill="1" applyBorder="1" applyAlignment="1">
      <alignment vertical="top"/>
    </xf>
    <xf numFmtId="0" fontId="10" fillId="5" borderId="8" xfId="0" applyFont="1" applyFill="1" applyBorder="1" applyAlignment="1">
      <alignment vertical="top" wrapText="1"/>
    </xf>
    <xf numFmtId="168" fontId="10" fillId="5" borderId="8" xfId="0" applyNumberFormat="1" applyFont="1" applyFill="1" applyBorder="1" applyAlignment="1">
      <alignment vertical="top"/>
    </xf>
    <xf numFmtId="4" fontId="10" fillId="5" borderId="8" xfId="0" applyNumberFormat="1" applyFont="1" applyFill="1" applyBorder="1" applyAlignment="1">
      <alignment vertical="top"/>
    </xf>
    <xf numFmtId="0" fontId="10" fillId="6" borderId="8" xfId="0" applyFont="1" applyFill="1" applyBorder="1" applyAlignment="1">
      <alignment horizontal="right" vertical="top"/>
    </xf>
    <xf numFmtId="0" fontId="10" fillId="6" borderId="8" xfId="0" applyFont="1" applyFill="1" applyBorder="1" applyAlignment="1">
      <alignment horizontal="center" vertical="top"/>
    </xf>
    <xf numFmtId="0" fontId="10" fillId="6" borderId="8" xfId="0" applyFont="1" applyFill="1" applyBorder="1" applyAlignment="1">
      <alignment vertical="top"/>
    </xf>
    <xf numFmtId="0" fontId="10" fillId="6" borderId="8" xfId="0" applyFont="1" applyFill="1" applyBorder="1" applyAlignment="1">
      <alignment vertical="top" wrapText="1"/>
    </xf>
    <xf numFmtId="168" fontId="10" fillId="6" borderId="8" xfId="0" applyNumberFormat="1" applyFont="1" applyFill="1" applyBorder="1" applyAlignment="1">
      <alignment vertical="top"/>
    </xf>
    <xf numFmtId="4" fontId="10" fillId="6" borderId="8" xfId="0" applyNumberFormat="1" applyFont="1" applyFill="1" applyBorder="1" applyAlignment="1">
      <alignment vertical="top"/>
    </xf>
    <xf numFmtId="171" fontId="10" fillId="6" borderId="8" xfId="0" applyNumberFormat="1" applyFont="1" applyFill="1" applyBorder="1" applyAlignment="1">
      <alignment vertical="top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171" fontId="13" fillId="0" borderId="0" xfId="0" applyNumberFormat="1" applyFont="1" applyBorder="1" applyAlignment="1">
      <alignment horizontal="center"/>
    </xf>
    <xf numFmtId="0" fontId="23" fillId="2" borderId="0" xfId="0" applyFont="1" applyFill="1" applyBorder="1" applyAlignment="1">
      <alignment/>
    </xf>
    <xf numFmtId="4" fontId="0" fillId="2" borderId="0" xfId="0" applyNumberFormat="1" applyFont="1" applyFill="1" applyBorder="1" applyAlignment="1">
      <alignment horizontal="right"/>
    </xf>
    <xf numFmtId="4" fontId="18" fillId="2" borderId="0" xfId="0" applyNumberFormat="1" applyFont="1" applyFill="1" applyBorder="1" applyAlignment="1">
      <alignment horizontal="right"/>
    </xf>
    <xf numFmtId="168" fontId="13" fillId="3" borderId="6" xfId="0" applyNumberFormat="1" applyFont="1" applyFill="1" applyBorder="1" applyAlignment="1">
      <alignment horizontal="left"/>
    </xf>
    <xf numFmtId="0" fontId="7" fillId="2" borderId="8" xfId="0" applyFont="1" applyFill="1" applyBorder="1" applyAlignment="1">
      <alignment/>
    </xf>
    <xf numFmtId="168" fontId="10" fillId="2" borderId="8" xfId="0" applyNumberFormat="1" applyFont="1" applyFill="1" applyBorder="1" applyAlignment="1">
      <alignment horizontal="center"/>
    </xf>
    <xf numFmtId="168" fontId="24" fillId="2" borderId="8" xfId="0" applyNumberFormat="1" applyFont="1" applyFill="1" applyBorder="1" applyAlignment="1">
      <alignment/>
    </xf>
    <xf numFmtId="0" fontId="20" fillId="2" borderId="8" xfId="0" applyFont="1" applyFill="1" applyBorder="1" applyAlignment="1">
      <alignment/>
    </xf>
    <xf numFmtId="170" fontId="10" fillId="5" borderId="8" xfId="0" applyNumberFormat="1" applyFont="1" applyFill="1" applyBorder="1" applyAlignment="1">
      <alignment/>
    </xf>
    <xf numFmtId="4" fontId="10" fillId="5" borderId="8" xfId="0" applyNumberFormat="1" applyFont="1" applyFill="1" applyBorder="1" applyAlignment="1">
      <alignment/>
    </xf>
    <xf numFmtId="171" fontId="10" fillId="5" borderId="8" xfId="0" applyNumberFormat="1" applyFont="1" applyFill="1" applyBorder="1" applyAlignment="1">
      <alignment/>
    </xf>
    <xf numFmtId="4" fontId="10" fillId="5" borderId="8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right" vertical="top"/>
    </xf>
    <xf numFmtId="4" fontId="10" fillId="5" borderId="8" xfId="0" applyNumberFormat="1" applyFont="1" applyFill="1" applyBorder="1" applyAlignment="1">
      <alignment horizontal="right" vertical="top"/>
    </xf>
    <xf numFmtId="0" fontId="0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170" fontId="10" fillId="6" borderId="8" xfId="0" applyNumberFormat="1" applyFont="1" applyFill="1" applyBorder="1" applyAlignment="1">
      <alignment vertical="top"/>
    </xf>
    <xf numFmtId="4" fontId="10" fillId="6" borderId="8" xfId="0" applyNumberFormat="1" applyFont="1" applyFill="1" applyBorder="1" applyAlignment="1">
      <alignment horizontal="right" vertical="top"/>
    </xf>
    <xf numFmtId="0" fontId="13" fillId="2" borderId="0" xfId="0" applyFont="1" applyFill="1" applyBorder="1" applyAlignment="1">
      <alignment vertical="top"/>
    </xf>
    <xf numFmtId="0" fontId="25" fillId="2" borderId="0" xfId="0" applyFont="1" applyFill="1" applyBorder="1" applyAlignment="1">
      <alignment vertical="top" wrapText="1"/>
    </xf>
    <xf numFmtId="0" fontId="13" fillId="2" borderId="0" xfId="0" applyFont="1" applyFill="1" applyBorder="1" applyAlignment="1">
      <alignment horizontal="center" vertical="top"/>
    </xf>
    <xf numFmtId="4" fontId="13" fillId="2" borderId="0" xfId="0" applyNumberFormat="1" applyFont="1" applyFill="1" applyBorder="1" applyAlignment="1">
      <alignment vertical="top"/>
    </xf>
    <xf numFmtId="171" fontId="13" fillId="2" borderId="0" xfId="0" applyNumberFormat="1" applyFont="1" applyFill="1" applyBorder="1" applyAlignment="1">
      <alignment vertical="top"/>
    </xf>
    <xf numFmtId="0" fontId="13" fillId="2" borderId="0" xfId="0" applyFont="1" applyFill="1" applyBorder="1" applyAlignment="1">
      <alignment horizontal="right" vertical="top"/>
    </xf>
    <xf numFmtId="0" fontId="13" fillId="0" borderId="0" xfId="0" applyFont="1" applyBorder="1" applyAlignment="1">
      <alignment vertical="top"/>
    </xf>
    <xf numFmtId="0" fontId="26" fillId="2" borderId="0" xfId="0" applyFont="1" applyFill="1" applyBorder="1" applyAlignment="1">
      <alignment vertical="top"/>
    </xf>
    <xf numFmtId="0" fontId="26" fillId="4" borderId="0" xfId="0" applyFont="1" applyFill="1" applyBorder="1" applyAlignment="1">
      <alignment horizontal="right" vertical="top"/>
    </xf>
    <xf numFmtId="0" fontId="26" fillId="4" borderId="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vertical="top"/>
    </xf>
    <xf numFmtId="0" fontId="26" fillId="4" borderId="0" xfId="0" applyFont="1" applyFill="1" applyBorder="1" applyAlignment="1">
      <alignment vertical="top"/>
    </xf>
    <xf numFmtId="0" fontId="26" fillId="4" borderId="0" xfId="0" applyFont="1" applyFill="1" applyBorder="1" applyAlignment="1">
      <alignment vertical="top" wrapText="1"/>
    </xf>
    <xf numFmtId="164" fontId="26" fillId="4" borderId="0" xfId="0" applyNumberFormat="1" applyFont="1" applyFill="1" applyBorder="1" applyAlignment="1">
      <alignment vertical="top"/>
    </xf>
    <xf numFmtId="4" fontId="26" fillId="4" borderId="0" xfId="0" applyNumberFormat="1" applyFont="1" applyFill="1" applyBorder="1" applyAlignment="1">
      <alignment vertical="top"/>
    </xf>
    <xf numFmtId="171" fontId="26" fillId="4" borderId="0" xfId="0" applyNumberFormat="1" applyFont="1" applyFill="1" applyBorder="1" applyAlignment="1">
      <alignment vertical="top"/>
    </xf>
    <xf numFmtId="4" fontId="26" fillId="4" borderId="0" xfId="0" applyNumberFormat="1" applyFont="1" applyFill="1" applyBorder="1" applyAlignment="1">
      <alignment horizontal="right" vertical="top"/>
    </xf>
    <xf numFmtId="0" fontId="7" fillId="2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vertical="top"/>
    </xf>
    <xf numFmtId="0" fontId="0" fillId="2" borderId="6" xfId="0" applyFont="1" applyFill="1" applyBorder="1" applyAlignment="1">
      <alignment vertical="top" wrapText="1"/>
    </xf>
    <xf numFmtId="171" fontId="0" fillId="2" borderId="6" xfId="0" applyNumberFormat="1" applyFont="1" applyFill="1" applyBorder="1" applyAlignment="1">
      <alignment vertical="top"/>
    </xf>
    <xf numFmtId="0" fontId="0" fillId="2" borderId="6" xfId="0" applyFont="1" applyFill="1" applyBorder="1" applyAlignment="1">
      <alignment horizontal="center" vertical="top"/>
    </xf>
    <xf numFmtId="4" fontId="0" fillId="2" borderId="6" xfId="0" applyNumberFormat="1" applyFont="1" applyFill="1" applyBorder="1" applyAlignment="1">
      <alignment vertical="top"/>
    </xf>
    <xf numFmtId="165" fontId="4" fillId="2" borderId="6" xfId="0" applyNumberFormat="1" applyFont="1" applyFill="1" applyBorder="1" applyAlignment="1">
      <alignment vertical="top"/>
    </xf>
    <xf numFmtId="165" fontId="7" fillId="2" borderId="6" xfId="0" applyNumberFormat="1" applyFont="1" applyFill="1" applyBorder="1" applyAlignment="1">
      <alignment vertical="top"/>
    </xf>
    <xf numFmtId="165" fontId="0" fillId="2" borderId="6" xfId="0" applyNumberFormat="1" applyFont="1" applyFill="1" applyBorder="1" applyAlignment="1">
      <alignment vertical="top"/>
    </xf>
    <xf numFmtId="172" fontId="0" fillId="2" borderId="6" xfId="0" applyNumberFormat="1" applyFont="1" applyFill="1" applyBorder="1" applyAlignment="1">
      <alignment vertical="top"/>
    </xf>
    <xf numFmtId="166" fontId="7" fillId="2" borderId="6" xfId="0" applyNumberFormat="1" applyFont="1" applyFill="1" applyBorder="1" applyAlignment="1">
      <alignment horizontal="right" vertical="top"/>
    </xf>
    <xf numFmtId="165" fontId="7" fillId="2" borderId="6" xfId="0" applyNumberFormat="1" applyFont="1" applyFill="1" applyBorder="1" applyAlignment="1">
      <alignment horizontal="right" vertical="top"/>
    </xf>
    <xf numFmtId="173" fontId="0" fillId="2" borderId="0" xfId="0" applyNumberFormat="1" applyFont="1" applyFill="1" applyBorder="1" applyAlignment="1">
      <alignment horizontal="right" vertical="top"/>
    </xf>
    <xf numFmtId="0" fontId="27" fillId="2" borderId="0" xfId="0" applyFont="1" applyFill="1" applyBorder="1" applyAlignment="1">
      <alignment/>
    </xf>
    <xf numFmtId="171" fontId="27" fillId="2" borderId="0" xfId="0" applyNumberFormat="1" applyFont="1" applyFill="1" applyBorder="1" applyAlignment="1">
      <alignment horizontal="right"/>
    </xf>
    <xf numFmtId="0" fontId="27" fillId="2" borderId="0" xfId="0" applyFont="1" applyFill="1" applyBorder="1" applyAlignment="1">
      <alignment horizontal="center"/>
    </xf>
    <xf numFmtId="4" fontId="27" fillId="2" borderId="0" xfId="0" applyNumberFormat="1" applyFont="1" applyFill="1" applyBorder="1" applyAlignment="1">
      <alignment/>
    </xf>
    <xf numFmtId="0" fontId="27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/>
    </xf>
    <xf numFmtId="49" fontId="0" fillId="2" borderId="6" xfId="0" applyNumberFormat="1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7" fillId="2" borderId="6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165" fontId="10" fillId="2" borderId="13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165" fontId="4" fillId="2" borderId="14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left" vertical="center" wrapText="1"/>
    </xf>
    <xf numFmtId="165" fontId="4" fillId="4" borderId="14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167" fontId="4" fillId="4" borderId="6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4" fontId="4" fillId="4" borderId="9" xfId="0" applyNumberFormat="1" applyFont="1" applyFill="1" applyBorder="1" applyAlignment="1">
      <alignment horizontal="center"/>
    </xf>
    <xf numFmtId="4" fontId="4" fillId="4" borderId="6" xfId="0" applyNumberFormat="1" applyFont="1" applyFill="1" applyBorder="1" applyAlignment="1">
      <alignment horizontal="center"/>
    </xf>
    <xf numFmtId="165" fontId="0" fillId="2" borderId="6" xfId="0" applyNumberFormat="1" applyFont="1" applyFill="1" applyBorder="1" applyAlignment="1">
      <alignment horizontal="center"/>
    </xf>
    <xf numFmtId="165" fontId="0" fillId="2" borderId="10" xfId="0" applyNumberFormat="1" applyFont="1" applyFill="1" applyBorder="1" applyAlignment="1">
      <alignment horizontal="center"/>
    </xf>
    <xf numFmtId="167" fontId="7" fillId="2" borderId="6" xfId="0" applyNumberFormat="1" applyFont="1" applyFill="1" applyBorder="1" applyAlignment="1">
      <alignment horizontal="center"/>
    </xf>
    <xf numFmtId="167" fontId="0" fillId="2" borderId="6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left" vertical="center"/>
    </xf>
    <xf numFmtId="165" fontId="4" fillId="4" borderId="0" xfId="0" applyNumberFormat="1" applyFont="1" applyFill="1" applyBorder="1" applyAlignment="1">
      <alignment horizontal="center" vertical="center"/>
    </xf>
    <xf numFmtId="165" fontId="10" fillId="4" borderId="9" xfId="0" applyNumberFormat="1" applyFont="1" applyFill="1" applyBorder="1" applyAlignment="1">
      <alignment horizontal="center" vertical="center"/>
    </xf>
    <xf numFmtId="168" fontId="4" fillId="4" borderId="6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/>
    </xf>
    <xf numFmtId="165" fontId="12" fillId="4" borderId="2" xfId="0" applyNumberFormat="1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3" fillId="2" borderId="0" xfId="0" applyFont="1" applyFill="1" applyBorder="1" applyAlignment="1">
      <alignment vertical="top" wrapText="1"/>
    </xf>
    <xf numFmtId="168" fontId="15" fillId="2" borderId="0" xfId="0" applyNumberFormat="1" applyFont="1" applyFill="1" applyBorder="1" applyAlignment="1">
      <alignment horizontal="center"/>
    </xf>
    <xf numFmtId="168" fontId="4" fillId="2" borderId="0" xfId="0" applyNumberFormat="1" applyFont="1" applyFill="1" applyBorder="1" applyAlignment="1">
      <alignment horizontal="center"/>
    </xf>
    <xf numFmtId="168" fontId="15" fillId="2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B2" sqref="B2:K3"/>
    </sheetView>
  </sheetViews>
  <sheetFormatPr defaultColWidth="9.140625" defaultRowHeight="12.75"/>
  <cols>
    <col min="1" max="1" width="1.421875" style="1" customWidth="1"/>
    <col min="2" max="2" width="9.28125" style="2" customWidth="1"/>
    <col min="3" max="3" width="11.8515625" style="2" customWidth="1"/>
    <col min="4" max="5" width="12.28125" style="2" customWidth="1"/>
    <col min="6" max="6" width="10.00390625" style="2" customWidth="1"/>
    <col min="7" max="7" width="7.28125" style="2" customWidth="1"/>
    <col min="8" max="10" width="12.28125" style="2" customWidth="1"/>
    <col min="11" max="11" width="10.8515625" style="2" customWidth="1"/>
    <col min="12" max="12" width="1.421875" style="2" customWidth="1"/>
    <col min="13" max="13" width="11.57421875" style="2" customWidth="1"/>
    <col min="14" max="254" width="11.7109375" style="2" customWidth="1"/>
    <col min="255" max="16384" width="12.421875" style="0" customWidth="1"/>
  </cols>
  <sheetData>
    <row r="1" spans="1:12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.5" customHeight="1">
      <c r="A2" s="6"/>
      <c r="B2" s="145" t="s">
        <v>469</v>
      </c>
      <c r="C2" s="145"/>
      <c r="D2" s="145"/>
      <c r="E2" s="145"/>
      <c r="F2" s="145"/>
      <c r="G2" s="145"/>
      <c r="H2" s="145"/>
      <c r="I2" s="145"/>
      <c r="J2" s="145"/>
      <c r="K2" s="145"/>
      <c r="L2" s="7"/>
    </row>
    <row r="3" spans="1:12" ht="17.25" customHeight="1">
      <c r="A3" s="6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7"/>
    </row>
    <row r="4" spans="1:12" ht="24" customHeight="1">
      <c r="A4" s="6"/>
      <c r="B4" s="8" t="s">
        <v>330</v>
      </c>
      <c r="C4" s="146" t="s">
        <v>485</v>
      </c>
      <c r="D4" s="146"/>
      <c r="E4" s="146"/>
      <c r="F4" s="146"/>
      <c r="G4" s="146"/>
      <c r="H4" s="146"/>
      <c r="I4" s="146"/>
      <c r="J4" s="146"/>
      <c r="K4" s="146"/>
      <c r="L4" s="9"/>
    </row>
    <row r="5" spans="1:12" ht="23.25" customHeight="1">
      <c r="A5" s="6"/>
      <c r="B5" s="10" t="s">
        <v>326</v>
      </c>
      <c r="C5" s="11"/>
      <c r="D5" s="147"/>
      <c r="E5" s="147"/>
      <c r="F5" s="148"/>
      <c r="G5" s="148"/>
      <c r="H5" s="148"/>
      <c r="I5" s="148"/>
      <c r="J5" s="148"/>
      <c r="K5" s="148"/>
      <c r="L5" s="12"/>
    </row>
    <row r="6" spans="1:12" ht="15" customHeight="1">
      <c r="A6" s="6"/>
      <c r="B6" s="149" t="s">
        <v>431</v>
      </c>
      <c r="C6" s="149"/>
      <c r="D6" s="150"/>
      <c r="E6" s="150"/>
      <c r="F6" s="13" t="s">
        <v>392</v>
      </c>
      <c r="G6" s="149"/>
      <c r="H6" s="149"/>
      <c r="I6" s="149"/>
      <c r="J6" s="149"/>
      <c r="K6" s="149"/>
      <c r="L6" s="12"/>
    </row>
    <row r="7" spans="1:12" ht="15" customHeight="1">
      <c r="A7" s="6"/>
      <c r="B7" s="149" t="s">
        <v>452</v>
      </c>
      <c r="C7" s="149"/>
      <c r="D7" s="150"/>
      <c r="E7" s="150"/>
      <c r="F7" s="13" t="s">
        <v>339</v>
      </c>
      <c r="G7" s="149"/>
      <c r="H7" s="149"/>
      <c r="I7" s="149"/>
      <c r="J7" s="149"/>
      <c r="K7" s="149"/>
      <c r="L7" s="12"/>
    </row>
    <row r="8" spans="1:12" ht="15" customHeight="1">
      <c r="A8" s="6"/>
      <c r="B8" s="149" t="s">
        <v>440</v>
      </c>
      <c r="C8" s="149"/>
      <c r="D8" s="150" t="s">
        <v>594</v>
      </c>
      <c r="E8" s="150"/>
      <c r="F8" s="13" t="s">
        <v>341</v>
      </c>
      <c r="G8" s="151"/>
      <c r="H8" s="151"/>
      <c r="I8" s="151"/>
      <c r="J8" s="151"/>
      <c r="K8" s="151"/>
      <c r="L8" s="12"/>
    </row>
    <row r="9" spans="1:12" ht="15" customHeight="1">
      <c r="A9" s="6"/>
      <c r="B9" s="149" t="s">
        <v>430</v>
      </c>
      <c r="C9" s="149"/>
      <c r="D9" s="150"/>
      <c r="E9" s="150"/>
      <c r="F9" s="13" t="s">
        <v>358</v>
      </c>
      <c r="G9" s="151"/>
      <c r="H9" s="151"/>
      <c r="I9" s="151"/>
      <c r="J9" s="151"/>
      <c r="K9" s="151"/>
      <c r="L9" s="12"/>
    </row>
    <row r="10" spans="1:12" ht="15" customHeight="1">
      <c r="A10" s="6"/>
      <c r="B10" s="149" t="s">
        <v>439</v>
      </c>
      <c r="C10" s="149"/>
      <c r="D10" s="149"/>
      <c r="E10" s="149"/>
      <c r="F10" s="13" t="s">
        <v>352</v>
      </c>
      <c r="G10" s="151"/>
      <c r="H10" s="151"/>
      <c r="I10" s="151"/>
      <c r="J10" s="151"/>
      <c r="K10" s="151"/>
      <c r="L10" s="12"/>
    </row>
    <row r="11" spans="1:12" ht="15" customHeight="1">
      <c r="A11" s="6"/>
      <c r="B11" s="149" t="s">
        <v>114</v>
      </c>
      <c r="C11" s="149"/>
      <c r="D11" s="152" t="s">
        <v>332</v>
      </c>
      <c r="E11" s="152"/>
      <c r="F11" s="13"/>
      <c r="G11" s="149"/>
      <c r="H11" s="149"/>
      <c r="I11" s="149"/>
      <c r="J11" s="149"/>
      <c r="K11" s="149"/>
      <c r="L11" s="12"/>
    </row>
    <row r="12" spans="1:12" ht="15" customHeight="1">
      <c r="A12" s="6"/>
      <c r="B12" s="151" t="s">
        <v>396</v>
      </c>
      <c r="C12" s="151"/>
      <c r="D12" s="153" t="s">
        <v>405</v>
      </c>
      <c r="E12" s="153"/>
      <c r="F12" s="13" t="s">
        <v>154</v>
      </c>
      <c r="G12" s="149" t="s">
        <v>594</v>
      </c>
      <c r="H12" s="149"/>
      <c r="I12" s="149"/>
      <c r="J12" s="149"/>
      <c r="K12" s="149"/>
      <c r="L12" s="12"/>
    </row>
    <row r="13" spans="1:12" ht="15" customHeight="1">
      <c r="A13" s="6"/>
      <c r="B13" s="154" t="s">
        <v>450</v>
      </c>
      <c r="C13" s="154"/>
      <c r="D13" s="154"/>
      <c r="E13" s="154"/>
      <c r="F13" s="154"/>
      <c r="G13" s="155" t="s">
        <v>371</v>
      </c>
      <c r="H13" s="155"/>
      <c r="I13" s="155"/>
      <c r="J13" s="155"/>
      <c r="K13" s="155"/>
      <c r="L13" s="12"/>
    </row>
    <row r="14" spans="1:12" ht="15" customHeight="1">
      <c r="A14" s="6"/>
      <c r="B14" s="14" t="s">
        <v>97</v>
      </c>
      <c r="C14" s="15" t="s">
        <v>115</v>
      </c>
      <c r="D14" s="15" t="s">
        <v>355</v>
      </c>
      <c r="E14" s="16" t="s">
        <v>55</v>
      </c>
      <c r="F14" s="17" t="s">
        <v>376</v>
      </c>
      <c r="G14" s="156" t="s">
        <v>364</v>
      </c>
      <c r="H14" s="156"/>
      <c r="I14" s="156"/>
      <c r="J14" s="19" t="s">
        <v>354</v>
      </c>
      <c r="K14" s="20" t="s">
        <v>329</v>
      </c>
      <c r="L14" s="12"/>
    </row>
    <row r="15" spans="1:12" ht="15" customHeight="1">
      <c r="A15" s="6"/>
      <c r="B15" s="21" t="s">
        <v>54</v>
      </c>
      <c r="C15" s="22">
        <f>SUMIF(Rozpočet!F9:F340,B15,Rozpočet!L9:L340)</f>
        <v>0</v>
      </c>
      <c r="D15" s="22">
        <f>SUMIF(Rozpočet!F9:F340,B15,Rozpočet!M9:M340)</f>
        <v>0</v>
      </c>
      <c r="E15" s="23">
        <f>SUMIF(Rozpočet!F9:F340,B15,Rozpočet!N9:N340)</f>
        <v>0</v>
      </c>
      <c r="F15" s="24">
        <f>SUMIF(Rozpočet!F9:F340,B15,Rozpočet!O9:O340)</f>
        <v>0</v>
      </c>
      <c r="G15" s="157"/>
      <c r="H15" s="157"/>
      <c r="I15" s="157"/>
      <c r="J15" s="25"/>
      <c r="K15" s="26"/>
      <c r="L15" s="12"/>
    </row>
    <row r="16" spans="1:12" ht="15" customHeight="1">
      <c r="A16" s="6"/>
      <c r="B16" s="21" t="s">
        <v>59</v>
      </c>
      <c r="C16" s="22">
        <f>SUMIF(Rozpočet!F9:F340,B16,Rozpočet!L9:L340)</f>
        <v>0</v>
      </c>
      <c r="D16" s="22">
        <f>SUMIF(Rozpočet!F9:F340,B16,Rozpočet!M9:M340)</f>
        <v>0</v>
      </c>
      <c r="E16" s="23">
        <f>SUMIF(Rozpočet!F9:F340,B16,Rozpočet!N9:N340)</f>
        <v>0</v>
      </c>
      <c r="F16" s="24">
        <f>SUMIF(Rozpočet!F9:F340,B16,Rozpočet!O9:O340)</f>
        <v>0</v>
      </c>
      <c r="G16" s="157"/>
      <c r="H16" s="157"/>
      <c r="I16" s="157"/>
      <c r="J16" s="25"/>
      <c r="K16" s="26"/>
      <c r="L16" s="12"/>
    </row>
    <row r="17" spans="1:12" ht="15" customHeight="1">
      <c r="A17" s="6"/>
      <c r="B17" s="21" t="s">
        <v>57</v>
      </c>
      <c r="C17" s="22">
        <f>SUMIF(Rozpočet!F9:F340,B17,Rozpočet!L9:L340)</f>
        <v>0</v>
      </c>
      <c r="D17" s="22">
        <f>SUMIF(Rozpočet!F9:F340,B17,Rozpočet!M9:M340)</f>
        <v>0</v>
      </c>
      <c r="E17" s="23">
        <f>SUMIF(Rozpočet!F9:F340,B17,Rozpočet!N9:N340)</f>
        <v>0</v>
      </c>
      <c r="F17" s="24">
        <f>SUMIF(Rozpočet!F9:F340,B17,Rozpočet!O9:O340)</f>
        <v>0</v>
      </c>
      <c r="G17" s="157"/>
      <c r="H17" s="157"/>
      <c r="I17" s="157"/>
      <c r="J17" s="25"/>
      <c r="K17" s="26"/>
      <c r="L17" s="12"/>
    </row>
    <row r="18" spans="1:12" ht="15" customHeight="1">
      <c r="A18" s="6"/>
      <c r="B18" s="21" t="s">
        <v>60</v>
      </c>
      <c r="C18" s="22">
        <f>SUMIF(Rozpočet!F9:F340,B18,Rozpočet!L9:L340)</f>
        <v>0</v>
      </c>
      <c r="D18" s="22">
        <f>SUMIF(Rozpočet!F9:F340,B18,Rozpočet!M9:M340)</f>
        <v>0</v>
      </c>
      <c r="E18" s="23">
        <f>SUMIF(Rozpočet!F9:F340,B18,Rozpočet!N9:N340)</f>
        <v>0</v>
      </c>
      <c r="F18" s="24">
        <f>SUMIF(Rozpočet!F9:F340,B18,Rozpočet!O9:O340)</f>
        <v>0</v>
      </c>
      <c r="G18" s="157"/>
      <c r="H18" s="157"/>
      <c r="I18" s="157"/>
      <c r="J18" s="25"/>
      <c r="K18" s="26"/>
      <c r="L18" s="12"/>
    </row>
    <row r="19" spans="1:12" ht="15" customHeight="1">
      <c r="A19" s="6"/>
      <c r="B19" s="21" t="s">
        <v>58</v>
      </c>
      <c r="C19" s="22">
        <f>Rozpočet!L7-SUM(C15:C18)</f>
        <v>0</v>
      </c>
      <c r="D19" s="22">
        <f>Rozpočet!M7-SUM(D15:D18)</f>
        <v>0</v>
      </c>
      <c r="E19" s="23">
        <f>Rozpočet!N7-SUM(E15:E18)</f>
        <v>0</v>
      </c>
      <c r="F19" s="24">
        <f>Rozpočet!O7-SUM(F15:F18)</f>
        <v>0</v>
      </c>
      <c r="G19" s="157"/>
      <c r="H19" s="157"/>
      <c r="I19" s="157"/>
      <c r="J19" s="25"/>
      <c r="K19" s="26"/>
      <c r="L19" s="12"/>
    </row>
    <row r="20" spans="1:12" ht="15" customHeight="1">
      <c r="A20" s="6"/>
      <c r="B20" s="27" t="s">
        <v>93</v>
      </c>
      <c r="C20" s="28">
        <f>SUM(C15:C19)</f>
        <v>0</v>
      </c>
      <c r="D20" s="28">
        <f>SUM(D15:D19)</f>
        <v>0</v>
      </c>
      <c r="E20" s="29">
        <f>SUM(E15:E19)</f>
        <v>0</v>
      </c>
      <c r="F20" s="30">
        <f>SUM(F15:F19)</f>
        <v>0</v>
      </c>
      <c r="G20" s="157"/>
      <c r="H20" s="157"/>
      <c r="I20" s="157"/>
      <c r="J20" s="25"/>
      <c r="K20" s="26"/>
      <c r="L20" s="12"/>
    </row>
    <row r="21" spans="1:12" ht="15" customHeight="1">
      <c r="A21" s="6"/>
      <c r="B21" s="158" t="s">
        <v>463</v>
      </c>
      <c r="C21" s="158"/>
      <c r="D21" s="158"/>
      <c r="E21" s="159">
        <f>SUM(C20:E20)</f>
        <v>0</v>
      </c>
      <c r="F21" s="159"/>
      <c r="G21" s="157"/>
      <c r="H21" s="157"/>
      <c r="I21" s="157"/>
      <c r="J21" s="25"/>
      <c r="K21" s="26"/>
      <c r="L21" s="12"/>
    </row>
    <row r="22" spans="1:12" ht="15" customHeight="1">
      <c r="A22" s="6"/>
      <c r="B22" s="160" t="s">
        <v>376</v>
      </c>
      <c r="C22" s="160"/>
      <c r="D22" s="160"/>
      <c r="E22" s="161">
        <f>F20</f>
        <v>0</v>
      </c>
      <c r="F22" s="161"/>
      <c r="G22" s="157"/>
      <c r="H22" s="157"/>
      <c r="I22" s="157"/>
      <c r="J22" s="25"/>
      <c r="K22" s="26"/>
      <c r="L22" s="12"/>
    </row>
    <row r="23" spans="1:12" ht="15" customHeight="1">
      <c r="A23" s="6"/>
      <c r="B23" s="162" t="s">
        <v>477</v>
      </c>
      <c r="C23" s="162"/>
      <c r="D23" s="162"/>
      <c r="E23" s="163">
        <f>E21+E22</f>
        <v>0</v>
      </c>
      <c r="F23" s="163"/>
      <c r="G23" s="164" t="s">
        <v>401</v>
      </c>
      <c r="H23" s="164"/>
      <c r="I23" s="164"/>
      <c r="J23" s="165">
        <f>SUM(J15:J22)</f>
        <v>0</v>
      </c>
      <c r="K23" s="165"/>
      <c r="L23" s="12"/>
    </row>
    <row r="24" spans="1:12" ht="15" customHeight="1">
      <c r="A24" s="6"/>
      <c r="B24" s="162"/>
      <c r="C24" s="162"/>
      <c r="D24" s="162"/>
      <c r="E24" s="163"/>
      <c r="F24" s="163"/>
      <c r="G24" s="164"/>
      <c r="H24" s="164"/>
      <c r="I24" s="164"/>
      <c r="J24" s="165"/>
      <c r="K24" s="165"/>
      <c r="L24" s="12"/>
    </row>
    <row r="25" spans="1:12" ht="15" customHeight="1">
      <c r="A25" s="6"/>
      <c r="B25" s="166" t="s">
        <v>491</v>
      </c>
      <c r="C25" s="166"/>
      <c r="D25" s="166"/>
      <c r="E25" s="166"/>
      <c r="F25" s="166"/>
      <c r="G25" s="167" t="s">
        <v>387</v>
      </c>
      <c r="H25" s="167"/>
      <c r="I25" s="167"/>
      <c r="J25" s="167"/>
      <c r="K25" s="167"/>
      <c r="L25" s="12"/>
    </row>
    <row r="26" spans="1:12" ht="15" customHeight="1">
      <c r="A26" s="6"/>
      <c r="B26" s="27" t="s">
        <v>153</v>
      </c>
      <c r="C26" s="168" t="s">
        <v>98</v>
      </c>
      <c r="D26" s="168"/>
      <c r="E26" s="169" t="s">
        <v>87</v>
      </c>
      <c r="F26" s="169"/>
      <c r="G26" s="18"/>
      <c r="H26" s="156" t="s">
        <v>155</v>
      </c>
      <c r="I26" s="156"/>
      <c r="J26" s="170" t="s">
        <v>87</v>
      </c>
      <c r="K26" s="170"/>
      <c r="L26" s="12"/>
    </row>
    <row r="27" spans="1:12" ht="15" customHeight="1">
      <c r="A27" s="6"/>
      <c r="B27" s="31">
        <v>21</v>
      </c>
      <c r="C27" s="171">
        <f>SUMIF(Rozpočet!T9:T340,B27,Rozpočet!K9:K340)+H27</f>
        <v>0</v>
      </c>
      <c r="D27" s="171"/>
      <c r="E27" s="172">
        <f>C27/100*B27</f>
        <v>0</v>
      </c>
      <c r="F27" s="172"/>
      <c r="G27" s="32"/>
      <c r="H27" s="173">
        <f>SUMIF(K15:K22,B27,J15:J22)</f>
        <v>0</v>
      </c>
      <c r="I27" s="173"/>
      <c r="J27" s="174">
        <f>H27*B27/100</f>
        <v>0</v>
      </c>
      <c r="K27" s="174"/>
      <c r="L27" s="12"/>
    </row>
    <row r="28" spans="1:12" ht="15" customHeight="1">
      <c r="A28" s="6"/>
      <c r="B28" s="31">
        <v>15</v>
      </c>
      <c r="C28" s="171">
        <f>SUMIF(Rozpočet!T9:T340,B28,Rozpočet!K9:K340)+H28</f>
        <v>0</v>
      </c>
      <c r="D28" s="171"/>
      <c r="E28" s="172">
        <f>C28/100*B28</f>
        <v>0</v>
      </c>
      <c r="F28" s="172"/>
      <c r="G28" s="32"/>
      <c r="H28" s="174">
        <f>SUMIF(K15:K22,B28,J15:J22)</f>
        <v>0</v>
      </c>
      <c r="I28" s="174"/>
      <c r="J28" s="174">
        <f>H28*B28/100</f>
        <v>0</v>
      </c>
      <c r="K28" s="174"/>
      <c r="L28" s="12"/>
    </row>
    <row r="29" spans="1:12" ht="15" customHeight="1">
      <c r="A29" s="6"/>
      <c r="B29" s="31">
        <v>0</v>
      </c>
      <c r="C29" s="171">
        <f>(E23+J23)-(C27+C28)</f>
        <v>0</v>
      </c>
      <c r="D29" s="171"/>
      <c r="E29" s="172">
        <f>C29/100*B29</f>
        <v>0</v>
      </c>
      <c r="F29" s="172"/>
      <c r="G29" s="32"/>
      <c r="H29" s="174">
        <f>J23-(H27+H28)</f>
        <v>0</v>
      </c>
      <c r="I29" s="174"/>
      <c r="J29" s="174">
        <f>H29*B29/100</f>
        <v>0</v>
      </c>
      <c r="K29" s="174"/>
      <c r="L29" s="12"/>
    </row>
    <row r="30" spans="1:12" ht="15" customHeight="1">
      <c r="A30" s="6"/>
      <c r="B30" s="175"/>
      <c r="C30" s="176">
        <f>ROUNDUP(C27+C28+C29,1)</f>
        <v>0</v>
      </c>
      <c r="D30" s="176"/>
      <c r="E30" s="177">
        <f>ROUNDUP(E27+E28+E29,1)</f>
        <v>0</v>
      </c>
      <c r="F30" s="177"/>
      <c r="G30" s="164"/>
      <c r="H30" s="164"/>
      <c r="I30" s="164"/>
      <c r="J30" s="178">
        <f>J27+J28+J29</f>
        <v>0</v>
      </c>
      <c r="K30" s="178"/>
      <c r="L30" s="12"/>
    </row>
    <row r="31" spans="1:12" ht="15" customHeight="1">
      <c r="A31" s="6"/>
      <c r="B31" s="175"/>
      <c r="C31" s="176"/>
      <c r="D31" s="176"/>
      <c r="E31" s="177"/>
      <c r="F31" s="177"/>
      <c r="G31" s="164"/>
      <c r="H31" s="164"/>
      <c r="I31" s="164"/>
      <c r="J31" s="178"/>
      <c r="K31" s="178"/>
      <c r="L31" s="12"/>
    </row>
    <row r="32" spans="1:12" ht="15" customHeight="1">
      <c r="A32" s="6"/>
      <c r="B32" s="179" t="s">
        <v>502</v>
      </c>
      <c r="C32" s="179"/>
      <c r="D32" s="179"/>
      <c r="E32" s="179"/>
      <c r="F32" s="179"/>
      <c r="G32" s="180" t="s">
        <v>474</v>
      </c>
      <c r="H32" s="180"/>
      <c r="I32" s="180"/>
      <c r="J32" s="180"/>
      <c r="K32" s="180"/>
      <c r="L32" s="12"/>
    </row>
    <row r="33" spans="1:12" ht="15" customHeight="1">
      <c r="A33" s="6"/>
      <c r="B33" s="181">
        <f>C30+E30</f>
        <v>0</v>
      </c>
      <c r="C33" s="181"/>
      <c r="D33" s="181"/>
      <c r="E33" s="181"/>
      <c r="F33" s="181"/>
      <c r="G33" s="182" t="s">
        <v>151</v>
      </c>
      <c r="H33" s="182"/>
      <c r="I33" s="182"/>
      <c r="J33" s="15" t="s">
        <v>377</v>
      </c>
      <c r="K33" s="33" t="s">
        <v>340</v>
      </c>
      <c r="L33" s="12"/>
    </row>
    <row r="34" spans="1:12" ht="15" customHeight="1">
      <c r="A34" s="6"/>
      <c r="B34" s="181"/>
      <c r="C34" s="181"/>
      <c r="D34" s="181"/>
      <c r="E34" s="181"/>
      <c r="F34" s="181"/>
      <c r="G34" s="152"/>
      <c r="H34" s="152"/>
      <c r="I34" s="152"/>
      <c r="J34" s="13"/>
      <c r="K34" s="34">
        <f>IF(J34&gt;0,E23/J34,"")</f>
      </c>
      <c r="L34" s="12"/>
    </row>
    <row r="35" spans="1:12" ht="15" customHeight="1">
      <c r="A35" s="6"/>
      <c r="B35" s="181"/>
      <c r="C35" s="181"/>
      <c r="D35" s="181"/>
      <c r="E35" s="181"/>
      <c r="F35" s="181"/>
      <c r="G35" s="152"/>
      <c r="H35" s="152"/>
      <c r="I35" s="152"/>
      <c r="J35" s="13"/>
      <c r="K35" s="34">
        <f>IF(J35&gt;0,E23/J35,"")</f>
      </c>
      <c r="L35" s="12"/>
    </row>
    <row r="36" spans="1:12" ht="15" customHeight="1">
      <c r="A36" s="6"/>
      <c r="B36" s="181"/>
      <c r="C36" s="181"/>
      <c r="D36" s="181"/>
      <c r="E36" s="181"/>
      <c r="F36" s="181"/>
      <c r="G36" s="152"/>
      <c r="H36" s="152"/>
      <c r="I36" s="152"/>
      <c r="J36" s="13"/>
      <c r="K36" s="34">
        <f>IF(J36&gt;0,E23/J36,"")</f>
      </c>
      <c r="L36" s="12"/>
    </row>
    <row r="37" spans="1:12" ht="16.5" customHeight="1">
      <c r="A37" s="3"/>
      <c r="B37" s="183" t="s">
        <v>351</v>
      </c>
      <c r="C37" s="183"/>
      <c r="D37" s="183"/>
      <c r="E37" s="183" t="s">
        <v>357</v>
      </c>
      <c r="F37" s="183"/>
      <c r="G37" s="183"/>
      <c r="H37" s="183"/>
      <c r="I37" s="183" t="s">
        <v>152</v>
      </c>
      <c r="J37" s="183"/>
      <c r="K37" s="183"/>
      <c r="L37" s="3"/>
    </row>
    <row r="38" spans="1:12" ht="84" customHeight="1">
      <c r="A38" s="3"/>
      <c r="B38" s="184"/>
      <c r="C38" s="184"/>
      <c r="D38" s="184"/>
      <c r="E38" s="184"/>
      <c r="F38" s="184"/>
      <c r="G38" s="184"/>
      <c r="H38" s="184"/>
      <c r="I38" s="185"/>
      <c r="J38" s="185"/>
      <c r="K38" s="185"/>
      <c r="L38" s="3"/>
    </row>
    <row r="39" spans="1:12" ht="7.5" customHeight="1">
      <c r="A39" s="3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3"/>
    </row>
    <row r="40" spans="1:13" s="36" customFormat="1" ht="268.5" customHeight="1">
      <c r="A40" s="35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35"/>
      <c r="M40"/>
    </row>
  </sheetData>
  <mergeCells count="83">
    <mergeCell ref="B39:K39"/>
    <mergeCell ref="B40:K40"/>
    <mergeCell ref="B37:D37"/>
    <mergeCell ref="E37:H37"/>
    <mergeCell ref="I37:K37"/>
    <mergeCell ref="B38:D38"/>
    <mergeCell ref="E38:H38"/>
    <mergeCell ref="I38:K38"/>
    <mergeCell ref="J30:K31"/>
    <mergeCell ref="B32:F32"/>
    <mergeCell ref="G32:K32"/>
    <mergeCell ref="B33:F36"/>
    <mergeCell ref="G33:I33"/>
    <mergeCell ref="G34:I34"/>
    <mergeCell ref="G35:I35"/>
    <mergeCell ref="G36:I36"/>
    <mergeCell ref="B30:B31"/>
    <mergeCell ref="C30:D31"/>
    <mergeCell ref="E30:F31"/>
    <mergeCell ref="G30:I31"/>
    <mergeCell ref="C29:D29"/>
    <mergeCell ref="E29:F29"/>
    <mergeCell ref="H29:I29"/>
    <mergeCell ref="J29:K29"/>
    <mergeCell ref="C28:D28"/>
    <mergeCell ref="E28:F28"/>
    <mergeCell ref="H28:I28"/>
    <mergeCell ref="J28:K28"/>
    <mergeCell ref="C27:D27"/>
    <mergeCell ref="E27:F27"/>
    <mergeCell ref="H27:I27"/>
    <mergeCell ref="J27:K27"/>
    <mergeCell ref="J23:K24"/>
    <mergeCell ref="B25:F25"/>
    <mergeCell ref="G25:K25"/>
    <mergeCell ref="C26:D26"/>
    <mergeCell ref="E26:F26"/>
    <mergeCell ref="H26:I26"/>
    <mergeCell ref="J26:K26"/>
    <mergeCell ref="B22:D22"/>
    <mergeCell ref="E22:F22"/>
    <mergeCell ref="G22:I22"/>
    <mergeCell ref="B23:D24"/>
    <mergeCell ref="E23:F24"/>
    <mergeCell ref="G23:I24"/>
    <mergeCell ref="G18:I18"/>
    <mergeCell ref="G19:I19"/>
    <mergeCell ref="G20:I20"/>
    <mergeCell ref="B21:D21"/>
    <mergeCell ref="E21:F21"/>
    <mergeCell ref="G21:I21"/>
    <mergeCell ref="G14:I14"/>
    <mergeCell ref="G15:I15"/>
    <mergeCell ref="G16:I16"/>
    <mergeCell ref="G17:I17"/>
    <mergeCell ref="B12:C12"/>
    <mergeCell ref="D12:E12"/>
    <mergeCell ref="G12:K12"/>
    <mergeCell ref="B13:F13"/>
    <mergeCell ref="G13:K13"/>
    <mergeCell ref="B10:C10"/>
    <mergeCell ref="D10:E10"/>
    <mergeCell ref="G10:K10"/>
    <mergeCell ref="B11:C11"/>
    <mergeCell ref="D11:E11"/>
    <mergeCell ref="G11:K11"/>
    <mergeCell ref="B8:C8"/>
    <mergeCell ref="D8:E8"/>
    <mergeCell ref="G8:K8"/>
    <mergeCell ref="B9:C9"/>
    <mergeCell ref="D9:E9"/>
    <mergeCell ref="G9:K9"/>
    <mergeCell ref="B6:C6"/>
    <mergeCell ref="D6:E6"/>
    <mergeCell ref="G6:K6"/>
    <mergeCell ref="B7:C7"/>
    <mergeCell ref="D7:E7"/>
    <mergeCell ref="G7:K7"/>
    <mergeCell ref="B2:K3"/>
    <mergeCell ref="C4:G4"/>
    <mergeCell ref="H4:K4"/>
    <mergeCell ref="D5:E5"/>
    <mergeCell ref="F5:K5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5" footer="0.09861111111111111"/>
  <pageSetup firstPageNumber="1" useFirstPageNumber="1" horizontalDpi="300" verticalDpi="300" orientation="portrait" paperSize="9" scale="75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6"/>
  <sheetViews>
    <sheetView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C1" sqref="C1"/>
    </sheetView>
  </sheetViews>
  <sheetFormatPr defaultColWidth="9.140625" defaultRowHeight="12.75"/>
  <cols>
    <col min="1" max="1" width="1.7109375" style="0" customWidth="1"/>
    <col min="2" max="2" width="5.28125" style="0" customWidth="1"/>
    <col min="3" max="3" width="7.28125" style="0" customWidth="1"/>
    <col min="4" max="4" width="3.421875" style="0" customWidth="1"/>
    <col min="5" max="5" width="3.7109375" style="0" customWidth="1"/>
    <col min="6" max="6" width="11.57421875" style="0" customWidth="1"/>
    <col min="7" max="7" width="76.28125" style="0" customWidth="1"/>
    <col min="8" max="8" width="15.421875" style="0" customWidth="1"/>
    <col min="9" max="14" width="0" style="0" hidden="1" customWidth="1"/>
    <col min="15" max="15" width="1.7109375" style="0" customWidth="1"/>
    <col min="16" max="246" width="11.57421875" style="0" customWidth="1"/>
    <col min="247" max="16384" width="12.421875" style="0" customWidth="1"/>
  </cols>
  <sheetData>
    <row r="1" spans="1:256" s="2" customFormat="1" ht="29.25" customHeight="1">
      <c r="A1" s="37"/>
      <c r="B1" s="3"/>
      <c r="C1" s="3"/>
      <c r="D1" s="3"/>
      <c r="E1" s="3"/>
      <c r="F1" s="3"/>
      <c r="G1" s="38" t="s">
        <v>359</v>
      </c>
      <c r="H1" s="38"/>
      <c r="I1" s="38"/>
      <c r="J1" s="38"/>
      <c r="K1" s="38"/>
      <c r="L1" s="39"/>
      <c r="M1" s="39"/>
      <c r="N1" s="39"/>
      <c r="O1" s="39"/>
      <c r="P1"/>
      <c r="Q1"/>
      <c r="R1"/>
      <c r="S1"/>
      <c r="T1"/>
      <c r="U1"/>
      <c r="V1"/>
      <c r="W1"/>
      <c r="X1"/>
      <c r="Y1"/>
      <c r="Z1"/>
      <c r="IN1"/>
      <c r="IO1"/>
      <c r="IP1"/>
      <c r="IQ1"/>
      <c r="IR1"/>
      <c r="IS1"/>
      <c r="IT1"/>
      <c r="IU1"/>
      <c r="IV1"/>
    </row>
    <row r="2" spans="1:256" s="2" customFormat="1" ht="18.75" customHeight="1">
      <c r="A2" s="37"/>
      <c r="B2" s="40" t="s">
        <v>330</v>
      </c>
      <c r="C2" s="41"/>
      <c r="D2" s="188">
        <f>KrycíList!D6</f>
        <v>0</v>
      </c>
      <c r="E2" s="188"/>
      <c r="F2" s="188"/>
      <c r="G2" s="42" t="str">
        <f>KrycíList!C4</f>
        <v>oprava bytu č.7 Albrechtická 45 Krnov</v>
      </c>
      <c r="H2" s="43"/>
      <c r="I2" s="43"/>
      <c r="J2" s="43"/>
      <c r="K2" s="43"/>
      <c r="L2" s="44"/>
      <c r="M2" s="44"/>
      <c r="N2" s="44"/>
      <c r="O2" s="44" t="s">
        <v>1</v>
      </c>
      <c r="P2"/>
      <c r="Q2"/>
      <c r="R2"/>
      <c r="S2"/>
      <c r="T2"/>
      <c r="U2"/>
      <c r="V2"/>
      <c r="W2"/>
      <c r="X2"/>
      <c r="Y2"/>
      <c r="Z2"/>
      <c r="IN2"/>
      <c r="IO2"/>
      <c r="IP2"/>
      <c r="IQ2"/>
      <c r="IR2"/>
      <c r="IS2"/>
      <c r="IT2"/>
      <c r="IU2"/>
      <c r="IV2"/>
    </row>
    <row r="3" spans="1:256" s="2" customFormat="1" ht="14.25" customHeight="1">
      <c r="A3" s="37"/>
      <c r="B3" s="3"/>
      <c r="C3" s="3"/>
      <c r="D3" s="189">
        <f>KrycíList!C5</f>
        <v>0</v>
      </c>
      <c r="E3" s="189"/>
      <c r="F3" s="189"/>
      <c r="G3" s="45">
        <f>KrycíList!F5</f>
        <v>0</v>
      </c>
      <c r="H3" s="46">
        <f>KrycíList!D5</f>
        <v>0</v>
      </c>
      <c r="I3" s="46"/>
      <c r="J3" s="41"/>
      <c r="K3" s="47"/>
      <c r="L3" s="48"/>
      <c r="M3" s="48"/>
      <c r="N3" s="48"/>
      <c r="O3" s="49" t="s">
        <v>1</v>
      </c>
      <c r="P3"/>
      <c r="Q3"/>
      <c r="R3"/>
      <c r="S3"/>
      <c r="T3"/>
      <c r="U3"/>
      <c r="V3"/>
      <c r="W3"/>
      <c r="X3"/>
      <c r="Y3"/>
      <c r="Z3"/>
      <c r="IN3"/>
      <c r="IO3"/>
      <c r="IP3"/>
      <c r="IQ3"/>
      <c r="IR3"/>
      <c r="IS3"/>
      <c r="IT3"/>
      <c r="IU3"/>
      <c r="IV3"/>
    </row>
    <row r="4" spans="1:256" s="2" customFormat="1" ht="11.25" customHeight="1">
      <c r="A4" s="37"/>
      <c r="B4" s="50"/>
      <c r="C4" s="50"/>
      <c r="D4" s="51"/>
      <c r="E4" s="51"/>
      <c r="F4" s="51"/>
      <c r="G4" s="52">
        <f>KrycíList!H4</f>
        <v>0</v>
      </c>
      <c r="H4" s="51"/>
      <c r="I4" s="51"/>
      <c r="J4" s="53"/>
      <c r="K4" s="54"/>
      <c r="L4" s="55"/>
      <c r="M4" s="55"/>
      <c r="N4" s="55"/>
      <c r="O4" s="37" t="s">
        <v>1</v>
      </c>
      <c r="P4"/>
      <c r="Q4"/>
      <c r="R4"/>
      <c r="S4"/>
      <c r="T4"/>
      <c r="U4"/>
      <c r="V4"/>
      <c r="W4"/>
      <c r="X4"/>
      <c r="Y4"/>
      <c r="Z4"/>
      <c r="IN4"/>
      <c r="IO4"/>
      <c r="IP4"/>
      <c r="IQ4"/>
      <c r="IR4"/>
      <c r="IS4"/>
      <c r="IT4"/>
      <c r="IU4"/>
      <c r="IV4"/>
    </row>
    <row r="5" spans="1:245" s="61" customFormat="1" ht="21.75" customHeight="1">
      <c r="A5" s="37"/>
      <c r="B5" s="56" t="s">
        <v>96</v>
      </c>
      <c r="C5" s="56" t="s">
        <v>84</v>
      </c>
      <c r="D5" s="57" t="s">
        <v>65</v>
      </c>
      <c r="E5" s="56" t="s">
        <v>16</v>
      </c>
      <c r="F5" s="56" t="s">
        <v>390</v>
      </c>
      <c r="G5" s="56" t="s">
        <v>398</v>
      </c>
      <c r="H5" s="56" t="s">
        <v>93</v>
      </c>
      <c r="I5" s="56" t="s">
        <v>115</v>
      </c>
      <c r="J5" s="56" t="s">
        <v>355</v>
      </c>
      <c r="K5" s="58" t="s">
        <v>55</v>
      </c>
      <c r="L5" s="59" t="s">
        <v>376</v>
      </c>
      <c r="M5" s="59" t="s">
        <v>94</v>
      </c>
      <c r="N5" s="59" t="s">
        <v>95</v>
      </c>
      <c r="O5" s="60" t="s">
        <v>1</v>
      </c>
      <c r="IB5"/>
      <c r="IC5"/>
      <c r="ID5"/>
      <c r="IE5"/>
      <c r="IF5"/>
      <c r="IG5"/>
      <c r="IH5"/>
      <c r="II5"/>
      <c r="IJ5"/>
      <c r="IK5"/>
    </row>
    <row r="6" spans="1:15" ht="15" customHeight="1">
      <c r="A6" s="37"/>
      <c r="B6" s="62"/>
      <c r="C6" s="63"/>
      <c r="D6" s="64"/>
      <c r="E6" s="63"/>
      <c r="F6" s="65"/>
      <c r="G6" s="66"/>
      <c r="H6" s="67">
        <f aca="true" t="shared" si="0" ref="H6:N6">SUMIF($D8:$D36,"B",H8:H36)</f>
        <v>0</v>
      </c>
      <c r="I6" s="67">
        <f t="shared" si="0"/>
        <v>87596.437</v>
      </c>
      <c r="J6" s="67">
        <f t="shared" si="0"/>
        <v>378869.9147266744</v>
      </c>
      <c r="K6" s="67">
        <f t="shared" si="0"/>
        <v>0</v>
      </c>
      <c r="L6" s="67">
        <f t="shared" si="0"/>
        <v>3731.730813813394</v>
      </c>
      <c r="M6" s="68">
        <f t="shared" si="0"/>
        <v>10.269518602280485</v>
      </c>
      <c r="N6" s="68">
        <f t="shared" si="0"/>
        <v>5.453752500000001</v>
      </c>
      <c r="O6" s="37" t="s">
        <v>1</v>
      </c>
    </row>
    <row r="7" spans="1:15" ht="7.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15" customHeight="1">
      <c r="A8" s="37"/>
      <c r="B8" s="69" t="s">
        <v>25</v>
      </c>
      <c r="C8" s="70"/>
      <c r="D8" s="69" t="s">
        <v>6</v>
      </c>
      <c r="E8" s="70"/>
      <c r="F8" s="71"/>
      <c r="G8" s="72" t="s">
        <v>386</v>
      </c>
      <c r="H8" s="73"/>
      <c r="I8" s="74">
        <v>87596.437</v>
      </c>
      <c r="J8" s="74">
        <v>378869.9147266744</v>
      </c>
      <c r="K8" s="74"/>
      <c r="L8" s="74">
        <v>3731.730813813394</v>
      </c>
      <c r="M8" s="68">
        <v>10.269518602280485</v>
      </c>
      <c r="N8" s="68">
        <v>5.453752500000001</v>
      </c>
      <c r="O8" s="37"/>
    </row>
    <row r="9" spans="1:15" ht="13.5" customHeight="1">
      <c r="A9" s="37"/>
      <c r="B9" s="37"/>
      <c r="C9" s="75" t="s">
        <v>26</v>
      </c>
      <c r="D9" s="76" t="s">
        <v>8</v>
      </c>
      <c r="E9" s="77"/>
      <c r="F9" s="77" t="s">
        <v>54</v>
      </c>
      <c r="G9" s="78" t="s">
        <v>400</v>
      </c>
      <c r="H9" s="79"/>
      <c r="I9" s="80"/>
      <c r="J9" s="80">
        <v>52288.107</v>
      </c>
      <c r="K9" s="80"/>
      <c r="L9" s="80"/>
      <c r="M9" s="81">
        <v>4.622191686079958</v>
      </c>
      <c r="N9" s="81"/>
      <c r="O9" s="37"/>
    </row>
    <row r="10" spans="2:15" ht="13.5" customHeight="1">
      <c r="B10" s="37"/>
      <c r="C10" s="75" t="s">
        <v>27</v>
      </c>
      <c r="D10" s="76" t="s">
        <v>8</v>
      </c>
      <c r="E10" s="77"/>
      <c r="F10" s="77" t="s">
        <v>54</v>
      </c>
      <c r="G10" s="78" t="s">
        <v>427</v>
      </c>
      <c r="H10" s="79"/>
      <c r="I10" s="80"/>
      <c r="J10" s="80">
        <v>936.66</v>
      </c>
      <c r="K10" s="80"/>
      <c r="L10" s="80"/>
      <c r="M10" s="81">
        <v>0.16883999999989213</v>
      </c>
      <c r="N10" s="81"/>
      <c r="O10" s="37"/>
    </row>
    <row r="11" spans="2:15" ht="13.5" customHeight="1">
      <c r="B11" s="37"/>
      <c r="C11" s="75" t="s">
        <v>28</v>
      </c>
      <c r="D11" s="76" t="s">
        <v>8</v>
      </c>
      <c r="E11" s="77"/>
      <c r="F11" s="77" t="s">
        <v>54</v>
      </c>
      <c r="G11" s="78" t="s">
        <v>408</v>
      </c>
      <c r="H11" s="79"/>
      <c r="I11" s="80"/>
      <c r="J11" s="80">
        <v>5825.97</v>
      </c>
      <c r="K11" s="80"/>
      <c r="L11" s="80"/>
      <c r="M11" s="81">
        <v>0.18036998699997223</v>
      </c>
      <c r="N11" s="81"/>
      <c r="O11" s="37"/>
    </row>
    <row r="12" spans="2:15" ht="13.5" customHeight="1">
      <c r="B12" s="37"/>
      <c r="C12" s="75" t="s">
        <v>29</v>
      </c>
      <c r="D12" s="76" t="s">
        <v>8</v>
      </c>
      <c r="E12" s="77"/>
      <c r="F12" s="77" t="s">
        <v>54</v>
      </c>
      <c r="G12" s="78" t="s">
        <v>428</v>
      </c>
      <c r="H12" s="79"/>
      <c r="I12" s="80">
        <v>311</v>
      </c>
      <c r="J12" s="80">
        <v>5757.4980000000005</v>
      </c>
      <c r="K12" s="80"/>
      <c r="L12" s="80"/>
      <c r="M12" s="81">
        <v>0.02398759399998935</v>
      </c>
      <c r="N12" s="81"/>
      <c r="O12" s="37"/>
    </row>
    <row r="13" spans="2:15" ht="13.5" customHeight="1">
      <c r="B13" s="37"/>
      <c r="C13" s="75" t="s">
        <v>30</v>
      </c>
      <c r="D13" s="76" t="s">
        <v>8</v>
      </c>
      <c r="E13" s="77"/>
      <c r="F13" s="77" t="s">
        <v>54</v>
      </c>
      <c r="G13" s="78" t="s">
        <v>429</v>
      </c>
      <c r="H13" s="79"/>
      <c r="I13" s="80"/>
      <c r="J13" s="80">
        <v>14496.729541000004</v>
      </c>
      <c r="K13" s="80"/>
      <c r="L13" s="80"/>
      <c r="M13" s="81">
        <v>0.004927800000001747</v>
      </c>
      <c r="N13" s="81">
        <v>0.4969</v>
      </c>
      <c r="O13" s="37"/>
    </row>
    <row r="14" spans="2:15" ht="13.5" customHeight="1">
      <c r="B14" s="37"/>
      <c r="C14" s="75" t="s">
        <v>31</v>
      </c>
      <c r="D14" s="76" t="s">
        <v>8</v>
      </c>
      <c r="E14" s="77"/>
      <c r="F14" s="77" t="s">
        <v>54</v>
      </c>
      <c r="G14" s="78" t="s">
        <v>436</v>
      </c>
      <c r="H14" s="79"/>
      <c r="I14" s="80"/>
      <c r="J14" s="80">
        <v>14099.2008</v>
      </c>
      <c r="K14" s="80"/>
      <c r="L14" s="80"/>
      <c r="M14" s="81">
        <v>0.01646847999999211</v>
      </c>
      <c r="N14" s="81">
        <v>2.7207800000000004</v>
      </c>
      <c r="O14" s="37"/>
    </row>
    <row r="15" spans="2:15" ht="13.5" customHeight="1">
      <c r="B15" s="37"/>
      <c r="C15" s="75" t="s">
        <v>32</v>
      </c>
      <c r="D15" s="76" t="s">
        <v>8</v>
      </c>
      <c r="E15" s="77"/>
      <c r="F15" s="77" t="s">
        <v>54</v>
      </c>
      <c r="G15" s="78" t="s">
        <v>353</v>
      </c>
      <c r="H15" s="79"/>
      <c r="I15" s="80"/>
      <c r="J15" s="80">
        <v>7240.010614607741</v>
      </c>
      <c r="K15" s="80"/>
      <c r="L15" s="80"/>
      <c r="M15" s="81"/>
      <c r="N15" s="81"/>
      <c r="O15" s="37"/>
    </row>
    <row r="16" spans="2:15" ht="13.5" customHeight="1">
      <c r="B16" s="37"/>
      <c r="C16" s="75" t="s">
        <v>34</v>
      </c>
      <c r="D16" s="76" t="s">
        <v>8</v>
      </c>
      <c r="E16" s="77"/>
      <c r="F16" s="77" t="s">
        <v>59</v>
      </c>
      <c r="G16" s="78" t="s">
        <v>388</v>
      </c>
      <c r="H16" s="79"/>
      <c r="I16" s="80"/>
      <c r="J16" s="80">
        <v>4726.944675279998</v>
      </c>
      <c r="K16" s="80"/>
      <c r="L16" s="80"/>
      <c r="M16" s="81">
        <v>0.05048727999999766</v>
      </c>
      <c r="N16" s="81"/>
      <c r="O16" s="37"/>
    </row>
    <row r="17" spans="2:15" ht="13.5" customHeight="1">
      <c r="B17" s="37"/>
      <c r="C17" s="75" t="s">
        <v>35</v>
      </c>
      <c r="D17" s="76" t="s">
        <v>8</v>
      </c>
      <c r="E17" s="77"/>
      <c r="F17" s="77" t="s">
        <v>59</v>
      </c>
      <c r="G17" s="78" t="s">
        <v>389</v>
      </c>
      <c r="H17" s="79"/>
      <c r="I17" s="80"/>
      <c r="J17" s="80">
        <v>6034.249126865628</v>
      </c>
      <c r="K17" s="80"/>
      <c r="L17" s="80"/>
      <c r="M17" s="81">
        <v>0.27603378080005336</v>
      </c>
      <c r="N17" s="81"/>
      <c r="O17" s="37"/>
    </row>
    <row r="18" spans="2:15" ht="13.5" customHeight="1">
      <c r="B18" s="37"/>
      <c r="C18" s="75" t="s">
        <v>36</v>
      </c>
      <c r="D18" s="76" t="s">
        <v>8</v>
      </c>
      <c r="E18" s="77"/>
      <c r="F18" s="77" t="s">
        <v>59</v>
      </c>
      <c r="G18" s="78" t="s">
        <v>373</v>
      </c>
      <c r="H18" s="79"/>
      <c r="I18" s="80"/>
      <c r="J18" s="80">
        <v>9818.51909140119</v>
      </c>
      <c r="K18" s="80"/>
      <c r="L18" s="80"/>
      <c r="M18" s="81">
        <v>0.08845274039997385</v>
      </c>
      <c r="N18" s="81"/>
      <c r="O18" s="37"/>
    </row>
    <row r="19" spans="2:15" ht="13.5" customHeight="1">
      <c r="B19" s="37"/>
      <c r="C19" s="75" t="s">
        <v>37</v>
      </c>
      <c r="D19" s="76" t="s">
        <v>8</v>
      </c>
      <c r="E19" s="77"/>
      <c r="F19" s="77" t="s">
        <v>59</v>
      </c>
      <c r="G19" s="78" t="s">
        <v>441</v>
      </c>
      <c r="H19" s="79"/>
      <c r="I19" s="80">
        <v>5870</v>
      </c>
      <c r="J19" s="80">
        <v>6735.1</v>
      </c>
      <c r="K19" s="80"/>
      <c r="L19" s="80"/>
      <c r="M19" s="81">
        <v>0.041060093400000046</v>
      </c>
      <c r="N19" s="81">
        <v>0.067</v>
      </c>
      <c r="O19" s="37"/>
    </row>
    <row r="20" spans="2:15" ht="13.5" customHeight="1">
      <c r="B20" s="37"/>
      <c r="C20" s="75" t="s">
        <v>38</v>
      </c>
      <c r="D20" s="76" t="s">
        <v>8</v>
      </c>
      <c r="E20" s="77"/>
      <c r="F20" s="77" t="s">
        <v>59</v>
      </c>
      <c r="G20" s="78" t="s">
        <v>365</v>
      </c>
      <c r="H20" s="79"/>
      <c r="I20" s="80">
        <v>315</v>
      </c>
      <c r="J20" s="80">
        <v>25348.8365</v>
      </c>
      <c r="K20" s="80"/>
      <c r="L20" s="80"/>
      <c r="M20" s="81">
        <v>0.09559070000000014</v>
      </c>
      <c r="N20" s="81">
        <v>0.05882999999999999</v>
      </c>
      <c r="O20" s="37"/>
    </row>
    <row r="21" spans="2:15" ht="13.5" customHeight="1">
      <c r="B21" s="37"/>
      <c r="C21" s="75" t="s">
        <v>39</v>
      </c>
      <c r="D21" s="76" t="s">
        <v>8</v>
      </c>
      <c r="E21" s="77"/>
      <c r="F21" s="77" t="s">
        <v>59</v>
      </c>
      <c r="G21" s="78" t="s">
        <v>122</v>
      </c>
      <c r="H21" s="79"/>
      <c r="I21" s="80"/>
      <c r="J21" s="80">
        <v>72102.816</v>
      </c>
      <c r="K21" s="80"/>
      <c r="L21" s="80"/>
      <c r="M21" s="81">
        <v>2.6228754500006195</v>
      </c>
      <c r="N21" s="81">
        <v>1.73</v>
      </c>
      <c r="O21" s="37"/>
    </row>
    <row r="22" spans="2:15" ht="13.5" customHeight="1">
      <c r="B22" s="37"/>
      <c r="C22" s="75" t="s">
        <v>40</v>
      </c>
      <c r="D22" s="76" t="s">
        <v>8</v>
      </c>
      <c r="E22" s="77"/>
      <c r="F22" s="77" t="s">
        <v>54</v>
      </c>
      <c r="G22" s="78" t="s">
        <v>123</v>
      </c>
      <c r="H22" s="79"/>
      <c r="I22" s="80">
        <v>1500</v>
      </c>
      <c r="J22" s="80">
        <v>9039.307786</v>
      </c>
      <c r="K22" s="80"/>
      <c r="L22" s="80"/>
      <c r="M22" s="81">
        <v>0.008198024999999545</v>
      </c>
      <c r="N22" s="81">
        <v>0.00186</v>
      </c>
      <c r="O22" s="37"/>
    </row>
    <row r="23" spans="2:15" ht="13.5" customHeight="1">
      <c r="B23" s="37"/>
      <c r="C23" s="75" t="s">
        <v>41</v>
      </c>
      <c r="D23" s="76" t="s">
        <v>8</v>
      </c>
      <c r="E23" s="77"/>
      <c r="F23" s="77" t="s">
        <v>54</v>
      </c>
      <c r="G23" s="78" t="s">
        <v>156</v>
      </c>
      <c r="H23" s="79"/>
      <c r="I23" s="80"/>
      <c r="J23" s="80">
        <v>4478.5048</v>
      </c>
      <c r="K23" s="80"/>
      <c r="L23" s="80"/>
      <c r="M23" s="81">
        <v>0.0043340530000005</v>
      </c>
      <c r="N23" s="81"/>
      <c r="O23" s="37"/>
    </row>
    <row r="24" spans="2:15" ht="13.5" customHeight="1">
      <c r="B24" s="37"/>
      <c r="C24" s="75" t="s">
        <v>42</v>
      </c>
      <c r="D24" s="76" t="s">
        <v>8</v>
      </c>
      <c r="E24" s="77"/>
      <c r="F24" s="77" t="s">
        <v>59</v>
      </c>
      <c r="G24" s="78" t="s">
        <v>418</v>
      </c>
      <c r="H24" s="79"/>
      <c r="I24" s="80">
        <v>2520</v>
      </c>
      <c r="J24" s="80">
        <v>26306.8806</v>
      </c>
      <c r="K24" s="80"/>
      <c r="L24" s="80"/>
      <c r="M24" s="81">
        <v>0.19218000000000002</v>
      </c>
      <c r="N24" s="81"/>
      <c r="O24" s="37"/>
    </row>
    <row r="25" spans="2:15" ht="13.5" customHeight="1">
      <c r="B25" s="37"/>
      <c r="C25" s="75" t="s">
        <v>43</v>
      </c>
      <c r="D25" s="76" t="s">
        <v>8</v>
      </c>
      <c r="E25" s="77"/>
      <c r="F25" s="77" t="s">
        <v>59</v>
      </c>
      <c r="G25" s="78" t="s">
        <v>394</v>
      </c>
      <c r="H25" s="79"/>
      <c r="I25" s="80">
        <v>25270</v>
      </c>
      <c r="J25" s="80">
        <v>12793.0163</v>
      </c>
      <c r="K25" s="80"/>
      <c r="L25" s="80"/>
      <c r="M25" s="81">
        <v>0.0091</v>
      </c>
      <c r="N25" s="81">
        <v>0.2187</v>
      </c>
      <c r="O25" s="37"/>
    </row>
    <row r="26" spans="2:15" ht="13.5" customHeight="1">
      <c r="B26" s="37"/>
      <c r="C26" s="75" t="s">
        <v>44</v>
      </c>
      <c r="D26" s="76" t="s">
        <v>8</v>
      </c>
      <c r="E26" s="77"/>
      <c r="F26" s="77" t="s">
        <v>59</v>
      </c>
      <c r="G26" s="78" t="s">
        <v>385</v>
      </c>
      <c r="H26" s="79"/>
      <c r="I26" s="80">
        <v>1277.9579999999999</v>
      </c>
      <c r="J26" s="80">
        <v>2020.0954232000004</v>
      </c>
      <c r="K26" s="80"/>
      <c r="L26" s="80"/>
      <c r="M26" s="81">
        <v>0.0990978000000011</v>
      </c>
      <c r="N26" s="81"/>
      <c r="O26" s="37"/>
    </row>
    <row r="27" spans="2:15" ht="13.5" customHeight="1">
      <c r="B27" s="37"/>
      <c r="C27" s="75" t="s">
        <v>45</v>
      </c>
      <c r="D27" s="76" t="s">
        <v>8</v>
      </c>
      <c r="E27" s="77"/>
      <c r="F27" s="77" t="s">
        <v>59</v>
      </c>
      <c r="G27" s="78" t="s">
        <v>423</v>
      </c>
      <c r="H27" s="79"/>
      <c r="I27" s="80"/>
      <c r="J27" s="80">
        <v>1611.2</v>
      </c>
      <c r="K27" s="80"/>
      <c r="L27" s="80"/>
      <c r="M27" s="81"/>
      <c r="N27" s="81">
        <v>0.076</v>
      </c>
      <c r="O27" s="37"/>
    </row>
    <row r="28" spans="2:15" ht="13.5" customHeight="1">
      <c r="B28" s="37"/>
      <c r="C28" s="75" t="s">
        <v>46</v>
      </c>
      <c r="D28" s="76" t="s">
        <v>8</v>
      </c>
      <c r="E28" s="77"/>
      <c r="F28" s="77" t="s">
        <v>59</v>
      </c>
      <c r="G28" s="78" t="s">
        <v>384</v>
      </c>
      <c r="H28" s="79"/>
      <c r="I28" s="80">
        <v>22663.494000000002</v>
      </c>
      <c r="J28" s="80">
        <v>39590.81321832001</v>
      </c>
      <c r="K28" s="80"/>
      <c r="L28" s="80"/>
      <c r="M28" s="81">
        <v>0.7934431712000152</v>
      </c>
      <c r="N28" s="81">
        <v>0.016800000000000002</v>
      </c>
      <c r="O28" s="37"/>
    </row>
    <row r="29" spans="2:15" ht="13.5" customHeight="1">
      <c r="B29" s="37"/>
      <c r="C29" s="75" t="s">
        <v>47</v>
      </c>
      <c r="D29" s="76" t="s">
        <v>8</v>
      </c>
      <c r="E29" s="77"/>
      <c r="F29" s="77" t="s">
        <v>59</v>
      </c>
      <c r="G29" s="78" t="s">
        <v>415</v>
      </c>
      <c r="H29" s="79"/>
      <c r="I29" s="80"/>
      <c r="J29" s="80">
        <v>976.86</v>
      </c>
      <c r="K29" s="80"/>
      <c r="L29" s="80"/>
      <c r="M29" s="81">
        <v>0.0326102400000026</v>
      </c>
      <c r="N29" s="81"/>
      <c r="O29" s="37"/>
    </row>
    <row r="30" spans="2:15" ht="13.5" customHeight="1">
      <c r="B30" s="37"/>
      <c r="C30" s="75" t="s">
        <v>48</v>
      </c>
      <c r="D30" s="76" t="s">
        <v>8</v>
      </c>
      <c r="E30" s="77"/>
      <c r="F30" s="77" t="s">
        <v>59</v>
      </c>
      <c r="G30" s="78" t="s">
        <v>383</v>
      </c>
      <c r="H30" s="79"/>
      <c r="I30" s="80">
        <v>6557.375</v>
      </c>
      <c r="J30" s="80">
        <v>8878.35025</v>
      </c>
      <c r="K30" s="80"/>
      <c r="L30" s="80"/>
      <c r="M30" s="81">
        <v>0.48429250000000457</v>
      </c>
      <c r="N30" s="81"/>
      <c r="O30" s="37"/>
    </row>
    <row r="31" spans="2:15" ht="13.5" customHeight="1">
      <c r="B31" s="37"/>
      <c r="C31" s="75" t="s">
        <v>49</v>
      </c>
      <c r="D31" s="76" t="s">
        <v>8</v>
      </c>
      <c r="E31" s="77"/>
      <c r="F31" s="77" t="s">
        <v>59</v>
      </c>
      <c r="G31" s="78" t="s">
        <v>99</v>
      </c>
      <c r="H31" s="79"/>
      <c r="I31" s="80"/>
      <c r="J31" s="80">
        <v>7195.8</v>
      </c>
      <c r="K31" s="80"/>
      <c r="L31" s="80"/>
      <c r="M31" s="81">
        <v>0.011972846400004178</v>
      </c>
      <c r="N31" s="81"/>
      <c r="O31" s="37"/>
    </row>
    <row r="32" spans="2:15" ht="13.5" customHeight="1">
      <c r="B32" s="37"/>
      <c r="C32" s="75" t="s">
        <v>50</v>
      </c>
      <c r="D32" s="76" t="s">
        <v>8</v>
      </c>
      <c r="E32" s="77"/>
      <c r="F32" s="77" t="s">
        <v>59</v>
      </c>
      <c r="G32" s="78" t="s">
        <v>86</v>
      </c>
      <c r="H32" s="79"/>
      <c r="I32" s="80"/>
      <c r="J32" s="80">
        <v>11456.325</v>
      </c>
      <c r="K32" s="80"/>
      <c r="L32" s="80"/>
      <c r="M32" s="81">
        <v>0.30000037500000537</v>
      </c>
      <c r="N32" s="81">
        <v>0.0668825</v>
      </c>
      <c r="O32" s="37"/>
    </row>
    <row r="33" spans="2:15" ht="13.5" customHeight="1">
      <c r="B33" s="37"/>
      <c r="C33" s="75" t="s">
        <v>51</v>
      </c>
      <c r="D33" s="76" t="s">
        <v>8</v>
      </c>
      <c r="E33" s="77"/>
      <c r="F33" s="77" t="s">
        <v>57</v>
      </c>
      <c r="G33" s="78" t="s">
        <v>367</v>
      </c>
      <c r="H33" s="79"/>
      <c r="I33" s="80">
        <v>18383.21</v>
      </c>
      <c r="J33" s="80">
        <v>22494.2</v>
      </c>
      <c r="K33" s="80"/>
      <c r="L33" s="80"/>
      <c r="M33" s="81">
        <v>0.055</v>
      </c>
      <c r="N33" s="81"/>
      <c r="O33" s="37"/>
    </row>
    <row r="34" spans="2:15" ht="13.5" customHeight="1">
      <c r="B34" s="37"/>
      <c r="C34" s="75" t="s">
        <v>52</v>
      </c>
      <c r="D34" s="76" t="s">
        <v>8</v>
      </c>
      <c r="E34" s="77"/>
      <c r="F34" s="77" t="s">
        <v>57</v>
      </c>
      <c r="G34" s="78" t="s">
        <v>374</v>
      </c>
      <c r="H34" s="79"/>
      <c r="I34" s="80">
        <v>2928.4</v>
      </c>
      <c r="J34" s="80">
        <v>6617.92</v>
      </c>
      <c r="K34" s="80"/>
      <c r="L34" s="80"/>
      <c r="M34" s="81">
        <v>0.08800400000000028</v>
      </c>
      <c r="N34" s="81"/>
      <c r="O34" s="37"/>
    </row>
    <row r="35" spans="2:15" ht="13.5" customHeight="1">
      <c r="B35" s="37"/>
      <c r="C35" s="75" t="s">
        <v>53</v>
      </c>
      <c r="D35" s="76" t="s">
        <v>8</v>
      </c>
      <c r="E35" s="77"/>
      <c r="F35" s="77" t="s">
        <v>67</v>
      </c>
      <c r="G35" s="78" t="s">
        <v>378</v>
      </c>
      <c r="H35" s="79"/>
      <c r="I35" s="80"/>
      <c r="J35" s="80"/>
      <c r="K35" s="80"/>
      <c r="L35" s="80">
        <v>3731.730813813394</v>
      </c>
      <c r="M35" s="81"/>
      <c r="N35" s="81"/>
      <c r="O35" s="37"/>
    </row>
    <row r="36" spans="1:15" ht="7.5" customHeight="1">
      <c r="A36" s="37" t="s">
        <v>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</row>
  </sheetData>
  <mergeCells count="2">
    <mergeCell ref="D2:F2"/>
    <mergeCell ref="D3:F3"/>
  </mergeCells>
  <printOptions/>
  <pageMargins left="0.7875" right="0.7875" top="0.6590277777777778" bottom="0.4618055555555556" header="0.39375" footer="0.19652777777777777"/>
  <pageSetup horizontalDpi="300" verticalDpi="300" orientation="portrait" paperSize="9" scale="65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339"/>
  <sheetViews>
    <sheetView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B2" sqref="B2"/>
    </sheetView>
  </sheetViews>
  <sheetFormatPr defaultColWidth="9.140625" defaultRowHeight="12.75" outlineLevelRow="3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140625" style="2" customWidth="1"/>
    <col min="7" max="7" width="61.8515625" style="2" customWidth="1"/>
    <col min="8" max="8" width="11.57421875" style="2" customWidth="1"/>
    <col min="9" max="9" width="8.140625" style="82" customWidth="1"/>
    <col min="10" max="10" width="11.7109375" style="2" customWidth="1"/>
    <col min="11" max="11" width="15.28125" style="2" customWidth="1"/>
    <col min="12" max="15" width="0" style="83" hidden="1" customWidth="1"/>
    <col min="16" max="16" width="0" style="84" hidden="1" customWidth="1"/>
    <col min="17" max="19" width="0" style="2" hidden="1" customWidth="1"/>
    <col min="20" max="21" width="0" style="85" hidden="1" customWidth="1"/>
    <col min="22" max="22" width="1.57421875" style="2" customWidth="1"/>
    <col min="23" max="243" width="11.57421875" style="2" customWidth="1"/>
    <col min="244" max="254" width="11.57421875" style="0" customWidth="1"/>
    <col min="255" max="16384" width="12.421875" style="0" customWidth="1"/>
  </cols>
  <sheetData>
    <row r="1" spans="1:253" s="36" customFormat="1" ht="12.75" customHeight="1" hidden="1">
      <c r="A1" s="86" t="s">
        <v>63</v>
      </c>
      <c r="B1" s="87" t="s">
        <v>96</v>
      </c>
      <c r="C1" s="87" t="s">
        <v>84</v>
      </c>
      <c r="D1" s="87" t="s">
        <v>65</v>
      </c>
      <c r="E1" s="87" t="s">
        <v>331</v>
      </c>
      <c r="F1" s="87" t="s">
        <v>390</v>
      </c>
      <c r="G1" s="87" t="s">
        <v>83</v>
      </c>
      <c r="H1" s="87" t="s">
        <v>417</v>
      </c>
      <c r="I1" s="87" t="s">
        <v>21</v>
      </c>
      <c r="J1" s="87" t="s">
        <v>391</v>
      </c>
      <c r="K1" s="87" t="s">
        <v>349</v>
      </c>
      <c r="L1" s="88" t="s">
        <v>115</v>
      </c>
      <c r="M1" s="88" t="s">
        <v>355</v>
      </c>
      <c r="N1" s="88" t="s">
        <v>55</v>
      </c>
      <c r="O1" s="88" t="s">
        <v>376</v>
      </c>
      <c r="P1" s="89" t="s">
        <v>369</v>
      </c>
      <c r="Q1" s="87" t="s">
        <v>370</v>
      </c>
      <c r="R1" s="87" t="s">
        <v>350</v>
      </c>
      <c r="S1" s="87" t="s">
        <v>66</v>
      </c>
      <c r="T1" s="87" t="s">
        <v>70</v>
      </c>
      <c r="U1" s="87" t="s">
        <v>406</v>
      </c>
      <c r="IJ1"/>
      <c r="IK1"/>
      <c r="IL1"/>
      <c r="IM1"/>
      <c r="IN1"/>
      <c r="IO1"/>
      <c r="IP1"/>
      <c r="IQ1"/>
      <c r="IR1"/>
      <c r="IS1"/>
    </row>
    <row r="2" spans="1:22" ht="29.25" customHeight="1">
      <c r="A2" s="90"/>
      <c r="B2" s="3"/>
      <c r="C2" s="3"/>
      <c r="D2" s="3"/>
      <c r="E2" s="3"/>
      <c r="F2" s="3"/>
      <c r="G2" s="38" t="s">
        <v>449</v>
      </c>
      <c r="H2" s="38"/>
      <c r="I2" s="38"/>
      <c r="J2" s="38"/>
      <c r="K2" s="38"/>
      <c r="L2" s="39"/>
      <c r="M2" s="39"/>
      <c r="N2" s="39"/>
      <c r="O2" s="39"/>
      <c r="P2" s="39"/>
      <c r="Q2" s="39"/>
      <c r="R2" s="39"/>
      <c r="S2" s="39"/>
      <c r="T2" s="91"/>
      <c r="U2" s="91"/>
      <c r="V2" s="3"/>
    </row>
    <row r="3" spans="1:22" ht="18.75" customHeight="1">
      <c r="A3" s="3"/>
      <c r="B3" s="40" t="s">
        <v>330</v>
      </c>
      <c r="C3" s="41"/>
      <c r="D3" s="188">
        <f>KrycíList!D6</f>
        <v>0</v>
      </c>
      <c r="E3" s="188"/>
      <c r="F3" s="188"/>
      <c r="G3" s="190" t="str">
        <f>KrycíList!C4</f>
        <v>oprava bytu č.7 Albrechtická 45 Krnov</v>
      </c>
      <c r="H3" s="190"/>
      <c r="I3" s="190"/>
      <c r="J3" s="190"/>
      <c r="K3" s="190"/>
      <c r="L3" s="44"/>
      <c r="M3" s="44"/>
      <c r="N3" s="44"/>
      <c r="O3" s="37"/>
      <c r="P3" s="37"/>
      <c r="Q3" s="37"/>
      <c r="R3" s="37"/>
      <c r="S3" s="37"/>
      <c r="T3" s="37"/>
      <c r="U3" s="37"/>
      <c r="V3" s="41"/>
    </row>
    <row r="4" spans="1:22" ht="14.25" customHeight="1">
      <c r="A4" s="3"/>
      <c r="B4" s="3"/>
      <c r="C4" s="3"/>
      <c r="D4" s="189">
        <f>KrycíList!C5</f>
        <v>0</v>
      </c>
      <c r="E4" s="189"/>
      <c r="F4" s="189"/>
      <c r="G4" s="45">
        <f>KrycíList!F5</f>
        <v>0</v>
      </c>
      <c r="H4" s="191">
        <f>KrycíList!D5</f>
        <v>0</v>
      </c>
      <c r="I4" s="191"/>
      <c r="J4" s="41"/>
      <c r="K4" s="47"/>
      <c r="L4" s="48"/>
      <c r="M4" s="48"/>
      <c r="N4" s="48"/>
      <c r="O4" s="48"/>
      <c r="P4" s="48"/>
      <c r="Q4" s="48"/>
      <c r="R4" s="48"/>
      <c r="S4" s="48"/>
      <c r="T4" s="92"/>
      <c r="U4" s="92"/>
      <c r="V4" s="3"/>
    </row>
    <row r="5" spans="1:22" ht="11.25" customHeight="1">
      <c r="A5" s="3"/>
      <c r="B5" s="50"/>
      <c r="C5" s="50"/>
      <c r="D5" s="51"/>
      <c r="E5" s="51"/>
      <c r="F5" s="51"/>
      <c r="G5" s="93">
        <f>KrycíList!H4</f>
        <v>0</v>
      </c>
      <c r="H5" s="51"/>
      <c r="I5" s="51"/>
      <c r="J5" s="53"/>
      <c r="K5" s="54"/>
      <c r="L5" s="55"/>
      <c r="M5" s="55"/>
      <c r="N5" s="55"/>
      <c r="O5" s="55"/>
      <c r="P5" s="55"/>
      <c r="Q5" s="55"/>
      <c r="R5" s="55"/>
      <c r="S5" s="55"/>
      <c r="T5" s="55"/>
      <c r="U5" s="55"/>
      <c r="V5" s="3" t="s">
        <v>1</v>
      </c>
    </row>
    <row r="6" spans="1:253" s="61" customFormat="1" ht="21.75" customHeight="1">
      <c r="A6" s="60"/>
      <c r="B6" s="56" t="s">
        <v>96</v>
      </c>
      <c r="C6" s="56" t="s">
        <v>84</v>
      </c>
      <c r="D6" s="57" t="s">
        <v>65</v>
      </c>
      <c r="E6" s="56" t="s">
        <v>16</v>
      </c>
      <c r="F6" s="56" t="s">
        <v>390</v>
      </c>
      <c r="G6" s="56" t="s">
        <v>398</v>
      </c>
      <c r="H6" s="56" t="s">
        <v>397</v>
      </c>
      <c r="I6" s="56" t="s">
        <v>21</v>
      </c>
      <c r="J6" s="56" t="s">
        <v>85</v>
      </c>
      <c r="K6" s="58" t="s">
        <v>348</v>
      </c>
      <c r="L6" s="59" t="s">
        <v>115</v>
      </c>
      <c r="M6" s="59" t="s">
        <v>355</v>
      </c>
      <c r="N6" s="59" t="s">
        <v>55</v>
      </c>
      <c r="O6" s="59" t="s">
        <v>376</v>
      </c>
      <c r="P6" s="59" t="s">
        <v>327</v>
      </c>
      <c r="Q6" s="59" t="s">
        <v>328</v>
      </c>
      <c r="R6" s="59" t="s">
        <v>121</v>
      </c>
      <c r="S6" s="59" t="s">
        <v>120</v>
      </c>
      <c r="T6" s="59" t="s">
        <v>70</v>
      </c>
      <c r="U6" s="59" t="s">
        <v>406</v>
      </c>
      <c r="V6" s="60"/>
      <c r="IJ6"/>
      <c r="IK6"/>
      <c r="IL6"/>
      <c r="IM6"/>
      <c r="IN6"/>
      <c r="IO6"/>
      <c r="IP6"/>
      <c r="IQ6"/>
      <c r="IR6"/>
      <c r="IS6"/>
    </row>
    <row r="7" spans="1:22" ht="14.25" customHeight="1">
      <c r="A7" s="3"/>
      <c r="B7" s="94"/>
      <c r="C7" s="94"/>
      <c r="D7" s="95">
        <f>KrycíList!C8</f>
        <v>0</v>
      </c>
      <c r="E7" s="95"/>
      <c r="F7" s="95"/>
      <c r="G7" s="96"/>
      <c r="H7" s="95"/>
      <c r="I7" s="95"/>
      <c r="J7" s="97"/>
      <c r="K7" s="98">
        <f aca="true" t="shared" si="0" ref="K7:S7">SUMIF($D9:$D341,"B",K9:K341)</f>
        <v>0</v>
      </c>
      <c r="L7" s="99">
        <f t="shared" si="0"/>
        <v>0</v>
      </c>
      <c r="M7" s="99">
        <f t="shared" si="0"/>
        <v>0</v>
      </c>
      <c r="N7" s="99">
        <f t="shared" si="0"/>
        <v>0</v>
      </c>
      <c r="O7" s="99">
        <f t="shared" si="0"/>
        <v>0</v>
      </c>
      <c r="P7" s="100">
        <f t="shared" si="0"/>
        <v>10.269518602280481</v>
      </c>
      <c r="Q7" s="100">
        <f t="shared" si="0"/>
        <v>5.4537525</v>
      </c>
      <c r="R7" s="100">
        <f t="shared" si="0"/>
        <v>591.1356630451661</v>
      </c>
      <c r="S7" s="99">
        <f t="shared" si="0"/>
        <v>63849.780245076574</v>
      </c>
      <c r="T7" s="101">
        <f>ROUNDUP(SUMIF($D9:$D341,"B",T9:T341),1)</f>
        <v>0</v>
      </c>
      <c r="U7" s="101">
        <f>ROUNDUP(K7+T7,1)</f>
        <v>0</v>
      </c>
      <c r="V7" s="3"/>
    </row>
    <row r="8" spans="1:22" ht="8.25" customHeight="1">
      <c r="A8" s="3"/>
      <c r="B8" s="3"/>
      <c r="C8" s="3"/>
      <c r="D8" s="3"/>
      <c r="E8" s="3"/>
      <c r="F8" s="3"/>
      <c r="G8" s="3"/>
      <c r="H8" s="3"/>
      <c r="I8" s="102"/>
      <c r="J8" s="3"/>
      <c r="K8" s="3"/>
      <c r="L8" s="39"/>
      <c r="M8" s="39"/>
      <c r="N8" s="39"/>
      <c r="O8" s="39"/>
      <c r="P8" s="39"/>
      <c r="Q8" s="39"/>
      <c r="R8" s="39"/>
      <c r="S8" s="39"/>
      <c r="T8" s="91"/>
      <c r="U8" s="91"/>
      <c r="V8" s="3"/>
    </row>
    <row r="9" spans="1:22" ht="13.5">
      <c r="A9" s="3"/>
      <c r="B9" s="103" t="s">
        <v>25</v>
      </c>
      <c r="C9" s="70"/>
      <c r="D9" s="69" t="s">
        <v>6</v>
      </c>
      <c r="E9" s="70"/>
      <c r="F9" s="71"/>
      <c r="G9" s="72" t="s">
        <v>386</v>
      </c>
      <c r="H9" s="70"/>
      <c r="I9" s="69"/>
      <c r="J9" s="70"/>
      <c r="K9" s="67">
        <f aca="true" t="shared" si="1" ref="K9:T9">SUMIF($D10:$D339,"O",K10:K339)</f>
        <v>0</v>
      </c>
      <c r="L9" s="74">
        <f t="shared" si="1"/>
        <v>0</v>
      </c>
      <c r="M9" s="74">
        <f t="shared" si="1"/>
        <v>0</v>
      </c>
      <c r="N9" s="74">
        <f t="shared" si="1"/>
        <v>0</v>
      </c>
      <c r="O9" s="74">
        <f t="shared" si="1"/>
        <v>0</v>
      </c>
      <c r="P9" s="68">
        <f t="shared" si="1"/>
        <v>10.269518602280481</v>
      </c>
      <c r="Q9" s="68">
        <f t="shared" si="1"/>
        <v>5.4537525</v>
      </c>
      <c r="R9" s="68">
        <f t="shared" si="1"/>
        <v>591.1356630451661</v>
      </c>
      <c r="S9" s="74">
        <f t="shared" si="1"/>
        <v>63849.780245076574</v>
      </c>
      <c r="T9" s="104">
        <f t="shared" si="1"/>
        <v>0</v>
      </c>
      <c r="U9" s="104">
        <f>K9+T9</f>
        <v>0</v>
      </c>
      <c r="V9" s="105"/>
    </row>
    <row r="10" spans="1:22" ht="12.75" outlineLevel="1">
      <c r="A10" s="3"/>
      <c r="B10" s="106"/>
      <c r="C10" s="75" t="s">
        <v>26</v>
      </c>
      <c r="D10" s="76" t="s">
        <v>8</v>
      </c>
      <c r="E10" s="77"/>
      <c r="F10" s="77" t="s">
        <v>54</v>
      </c>
      <c r="G10" s="78" t="s">
        <v>400</v>
      </c>
      <c r="H10" s="77"/>
      <c r="I10" s="76"/>
      <c r="J10" s="77"/>
      <c r="K10" s="107">
        <f>SUBTOTAL(9,K11:K23)</f>
        <v>0</v>
      </c>
      <c r="L10" s="80">
        <f>SUBTOTAL(9,L11:L23)</f>
        <v>0</v>
      </c>
      <c r="M10" s="80">
        <f>SUBTOTAL(9,M11:M23)</f>
        <v>0</v>
      </c>
      <c r="N10" s="80">
        <f>SUBTOTAL(9,N11:N23)</f>
        <v>0</v>
      </c>
      <c r="O10" s="80">
        <f>SUBTOTAL(9,O11:O23)</f>
        <v>0</v>
      </c>
      <c r="P10" s="81">
        <f>SUMPRODUCT(P11:P23,$H11:$H23)</f>
        <v>4.622191686079958</v>
      </c>
      <c r="Q10" s="81">
        <f>SUMPRODUCT(Q11:Q23,$H11:$H23)</f>
        <v>0</v>
      </c>
      <c r="R10" s="81">
        <f>SUMPRODUCT(R11:R23,$H11:$H23)</f>
        <v>124.49423000000218</v>
      </c>
      <c r="S10" s="80">
        <f>SUMPRODUCT(S11:S23,$H11:$H23)</f>
        <v>14375.561993000048</v>
      </c>
      <c r="T10" s="108">
        <f>SUMPRODUCT(T11:T23,$K11:$K23)/100</f>
        <v>0</v>
      </c>
      <c r="U10" s="108">
        <f>K10+T10</f>
        <v>0</v>
      </c>
      <c r="V10" s="105"/>
    </row>
    <row r="11" spans="1:22" ht="12.75" outlineLevel="2">
      <c r="A11" s="3"/>
      <c r="B11" s="116"/>
      <c r="C11" s="117"/>
      <c r="D11" s="118"/>
      <c r="E11" s="119" t="s">
        <v>459</v>
      </c>
      <c r="F11" s="120"/>
      <c r="G11" s="121"/>
      <c r="H11" s="120"/>
      <c r="I11" s="118"/>
      <c r="J11" s="120"/>
      <c r="K11" s="122"/>
      <c r="L11" s="123"/>
      <c r="M11" s="123"/>
      <c r="N11" s="123"/>
      <c r="O11" s="123"/>
      <c r="P11" s="124"/>
      <c r="Q11" s="124"/>
      <c r="R11" s="124"/>
      <c r="S11" s="124"/>
      <c r="T11" s="125"/>
      <c r="U11" s="125"/>
      <c r="V11" s="105"/>
    </row>
    <row r="12" spans="1:22" ht="12.75" outlineLevel="2">
      <c r="A12" s="3"/>
      <c r="B12" s="105"/>
      <c r="C12" s="105"/>
      <c r="D12" s="126" t="s">
        <v>9</v>
      </c>
      <c r="E12" s="127">
        <v>1</v>
      </c>
      <c r="F12" s="128" t="s">
        <v>183</v>
      </c>
      <c r="G12" s="129" t="s">
        <v>562</v>
      </c>
      <c r="H12" s="130">
        <v>23.75</v>
      </c>
      <c r="I12" s="131" t="s">
        <v>24</v>
      </c>
      <c r="J12" s="132"/>
      <c r="K12" s="133">
        <f aca="true" t="shared" si="2" ref="K12:K18">H12*J12</f>
        <v>0</v>
      </c>
      <c r="L12" s="134">
        <f aca="true" t="shared" si="3" ref="L12:L18">IF(D12="S",K12,"")</f>
      </c>
      <c r="M12" s="135">
        <f aca="true" t="shared" si="4" ref="M12:M18">IF(OR(D12="P",D12="U"),K12,"")</f>
        <v>0</v>
      </c>
      <c r="N12" s="135">
        <f aca="true" t="shared" si="5" ref="N12:N18">IF(D12="H",K12,"")</f>
      </c>
      <c r="O12" s="135">
        <f aca="true" t="shared" si="6" ref="O12:O18">IF(D12="V",K12,"")</f>
      </c>
      <c r="P12" s="136">
        <v>0.04413659999999531</v>
      </c>
      <c r="Q12" s="136">
        <v>0</v>
      </c>
      <c r="R12" s="136">
        <v>0.42499999999984084</v>
      </c>
      <c r="S12" s="132">
        <v>49.02999999998015</v>
      </c>
      <c r="T12" s="137">
        <v>15</v>
      </c>
      <c r="U12" s="138">
        <f aca="true" t="shared" si="7" ref="U12:U18">K12*(T12+100)/100</f>
        <v>0</v>
      </c>
      <c r="V12" s="139"/>
    </row>
    <row r="13" spans="1:22" ht="12.75" outlineLevel="2">
      <c r="A13" s="3"/>
      <c r="B13" s="105"/>
      <c r="C13" s="105"/>
      <c r="D13" s="126" t="s">
        <v>9</v>
      </c>
      <c r="E13" s="127">
        <v>2</v>
      </c>
      <c r="F13" s="128" t="s">
        <v>181</v>
      </c>
      <c r="G13" s="129" t="s">
        <v>505</v>
      </c>
      <c r="H13" s="130">
        <v>7.8</v>
      </c>
      <c r="I13" s="131" t="s">
        <v>24</v>
      </c>
      <c r="J13" s="132"/>
      <c r="K13" s="133">
        <f t="shared" si="2"/>
        <v>0</v>
      </c>
      <c r="L13" s="134">
        <f t="shared" si="3"/>
      </c>
      <c r="M13" s="135">
        <f t="shared" si="4"/>
        <v>0</v>
      </c>
      <c r="N13" s="135">
        <f t="shared" si="5"/>
      </c>
      <c r="O13" s="135">
        <f t="shared" si="6"/>
      </c>
      <c r="P13" s="136">
        <v>0.10712000000005481</v>
      </c>
      <c r="Q13" s="136">
        <v>0</v>
      </c>
      <c r="R13" s="136">
        <v>0.5899999999999183</v>
      </c>
      <c r="S13" s="132">
        <v>61.689999999991684</v>
      </c>
      <c r="T13" s="137">
        <v>15</v>
      </c>
      <c r="U13" s="138">
        <f t="shared" si="7"/>
        <v>0</v>
      </c>
      <c r="V13" s="139"/>
    </row>
    <row r="14" spans="1:22" ht="12.75" outlineLevel="2">
      <c r="A14" s="3"/>
      <c r="B14" s="105"/>
      <c r="C14" s="105"/>
      <c r="D14" s="126" t="s">
        <v>9</v>
      </c>
      <c r="E14" s="127">
        <v>3</v>
      </c>
      <c r="F14" s="128" t="s">
        <v>184</v>
      </c>
      <c r="G14" s="129" t="s">
        <v>506</v>
      </c>
      <c r="H14" s="130">
        <v>7.8</v>
      </c>
      <c r="I14" s="131" t="s">
        <v>24</v>
      </c>
      <c r="J14" s="132"/>
      <c r="K14" s="133">
        <f t="shared" si="2"/>
        <v>0</v>
      </c>
      <c r="L14" s="134">
        <f t="shared" si="3"/>
      </c>
      <c r="M14" s="135">
        <f t="shared" si="4"/>
        <v>0</v>
      </c>
      <c r="N14" s="135">
        <f t="shared" si="5"/>
      </c>
      <c r="O14" s="135">
        <f t="shared" si="6"/>
      </c>
      <c r="P14" s="136">
        <v>0.0550746319999749</v>
      </c>
      <c r="Q14" s="136">
        <v>0</v>
      </c>
      <c r="R14" s="136">
        <v>1.5149999999994181</v>
      </c>
      <c r="S14" s="132">
        <v>167.37399999993576</v>
      </c>
      <c r="T14" s="137">
        <v>15</v>
      </c>
      <c r="U14" s="138">
        <f t="shared" si="7"/>
        <v>0</v>
      </c>
      <c r="V14" s="139"/>
    </row>
    <row r="15" spans="1:22" ht="12.75" outlineLevel="2">
      <c r="A15" s="3"/>
      <c r="B15" s="105"/>
      <c r="C15" s="105"/>
      <c r="D15" s="126" t="s">
        <v>9</v>
      </c>
      <c r="E15" s="127">
        <v>4</v>
      </c>
      <c r="F15" s="128" t="s">
        <v>180</v>
      </c>
      <c r="G15" s="129" t="s">
        <v>496</v>
      </c>
      <c r="H15" s="130">
        <v>4</v>
      </c>
      <c r="I15" s="131" t="s">
        <v>62</v>
      </c>
      <c r="J15" s="132"/>
      <c r="K15" s="133">
        <f t="shared" si="2"/>
        <v>0</v>
      </c>
      <c r="L15" s="134">
        <f t="shared" si="3"/>
      </c>
      <c r="M15" s="135">
        <f t="shared" si="4"/>
        <v>0</v>
      </c>
      <c r="N15" s="135">
        <f t="shared" si="5"/>
      </c>
      <c r="O15" s="135">
        <f t="shared" si="6"/>
      </c>
      <c r="P15" s="136">
        <v>0.04546398799999524</v>
      </c>
      <c r="Q15" s="136">
        <v>0</v>
      </c>
      <c r="R15" s="136">
        <v>0.7469999999998436</v>
      </c>
      <c r="S15" s="132">
        <v>84.16279999997951</v>
      </c>
      <c r="T15" s="137">
        <v>15</v>
      </c>
      <c r="U15" s="138">
        <f t="shared" si="7"/>
        <v>0</v>
      </c>
      <c r="V15" s="139"/>
    </row>
    <row r="16" spans="1:22" ht="12.75" outlineLevel="2">
      <c r="A16" s="3"/>
      <c r="B16" s="105"/>
      <c r="C16" s="105"/>
      <c r="D16" s="126" t="s">
        <v>9</v>
      </c>
      <c r="E16" s="127">
        <v>5</v>
      </c>
      <c r="F16" s="128" t="s">
        <v>179</v>
      </c>
      <c r="G16" s="129" t="s">
        <v>515</v>
      </c>
      <c r="H16" s="130">
        <v>6</v>
      </c>
      <c r="I16" s="131" t="s">
        <v>62</v>
      </c>
      <c r="J16" s="132"/>
      <c r="K16" s="133">
        <f t="shared" si="2"/>
        <v>0</v>
      </c>
      <c r="L16" s="134">
        <f t="shared" si="3"/>
      </c>
      <c r="M16" s="135">
        <f t="shared" si="4"/>
        <v>0</v>
      </c>
      <c r="N16" s="135">
        <f t="shared" si="5"/>
      </c>
      <c r="O16" s="135">
        <f t="shared" si="6"/>
      </c>
      <c r="P16" s="136">
        <v>0.013764664000000516</v>
      </c>
      <c r="Q16" s="136">
        <v>0</v>
      </c>
      <c r="R16" s="136">
        <v>0.3100000000001728</v>
      </c>
      <c r="S16" s="132">
        <v>34.34800000001824</v>
      </c>
      <c r="T16" s="137">
        <v>15</v>
      </c>
      <c r="U16" s="138">
        <f t="shared" si="7"/>
        <v>0</v>
      </c>
      <c r="V16" s="139"/>
    </row>
    <row r="17" spans="1:22" ht="12.75" outlineLevel="2">
      <c r="A17" s="3"/>
      <c r="B17" s="105"/>
      <c r="C17" s="105"/>
      <c r="D17" s="126" t="s">
        <v>9</v>
      </c>
      <c r="E17" s="127">
        <v>6</v>
      </c>
      <c r="F17" s="128" t="s">
        <v>178</v>
      </c>
      <c r="G17" s="129" t="s">
        <v>514</v>
      </c>
      <c r="H17" s="130">
        <v>8</v>
      </c>
      <c r="I17" s="131" t="s">
        <v>62</v>
      </c>
      <c r="J17" s="132"/>
      <c r="K17" s="133">
        <f t="shared" si="2"/>
        <v>0</v>
      </c>
      <c r="L17" s="134">
        <f t="shared" si="3"/>
      </c>
      <c r="M17" s="135">
        <f t="shared" si="4"/>
        <v>0</v>
      </c>
      <c r="N17" s="135">
        <f t="shared" si="5"/>
      </c>
      <c r="O17" s="135">
        <f t="shared" si="6"/>
      </c>
      <c r="P17" s="136">
        <v>0.004951339999999269</v>
      </c>
      <c r="Q17" s="136">
        <v>0</v>
      </c>
      <c r="R17" s="136">
        <v>0.23500000000012733</v>
      </c>
      <c r="S17" s="132">
        <v>26.37400000001453</v>
      </c>
      <c r="T17" s="137">
        <v>15</v>
      </c>
      <c r="U17" s="138">
        <f t="shared" si="7"/>
        <v>0</v>
      </c>
      <c r="V17" s="139"/>
    </row>
    <row r="18" spans="1:22" ht="12.75" outlineLevel="2">
      <c r="A18" s="3"/>
      <c r="B18" s="105"/>
      <c r="C18" s="105"/>
      <c r="D18" s="126" t="s">
        <v>9</v>
      </c>
      <c r="E18" s="127">
        <v>7</v>
      </c>
      <c r="F18" s="128" t="s">
        <v>186</v>
      </c>
      <c r="G18" s="129" t="s">
        <v>445</v>
      </c>
      <c r="H18" s="130">
        <v>215.75</v>
      </c>
      <c r="I18" s="131" t="s">
        <v>24</v>
      </c>
      <c r="J18" s="132"/>
      <c r="K18" s="133">
        <f t="shared" si="2"/>
        <v>0</v>
      </c>
      <c r="L18" s="134">
        <f t="shared" si="3"/>
      </c>
      <c r="M18" s="135">
        <f t="shared" si="4"/>
        <v>0</v>
      </c>
      <c r="N18" s="135">
        <f t="shared" si="5"/>
      </c>
      <c r="O18" s="135">
        <f t="shared" si="6"/>
      </c>
      <c r="P18" s="136">
        <v>0.00031999999999987594</v>
      </c>
      <c r="Q18" s="136">
        <v>0</v>
      </c>
      <c r="R18" s="136">
        <v>0</v>
      </c>
      <c r="S18" s="132">
        <v>1.3405000000002474</v>
      </c>
      <c r="T18" s="137">
        <v>15</v>
      </c>
      <c r="U18" s="138">
        <f t="shared" si="7"/>
        <v>0</v>
      </c>
      <c r="V18" s="139"/>
    </row>
    <row r="19" spans="1:22" s="36" customFormat="1" ht="10.5" customHeight="1" outlineLevel="3">
      <c r="A19" s="35"/>
      <c r="B19" s="140"/>
      <c r="C19" s="140"/>
      <c r="D19" s="140"/>
      <c r="E19" s="140"/>
      <c r="F19" s="140"/>
      <c r="G19" s="140" t="s">
        <v>356</v>
      </c>
      <c r="H19" s="141">
        <v>215.75</v>
      </c>
      <c r="I19" s="142"/>
      <c r="J19" s="140"/>
      <c r="K19" s="140"/>
      <c r="L19" s="143"/>
      <c r="M19" s="143"/>
      <c r="N19" s="143"/>
      <c r="O19" s="143"/>
      <c r="P19" s="143"/>
      <c r="Q19" s="143"/>
      <c r="R19" s="143"/>
      <c r="S19" s="143"/>
      <c r="T19" s="144"/>
      <c r="U19" s="144"/>
      <c r="V19" s="140"/>
    </row>
    <row r="20" spans="1:22" ht="12.75" outlineLevel="2">
      <c r="A20" s="3"/>
      <c r="B20" s="105"/>
      <c r="C20" s="105"/>
      <c r="D20" s="126" t="s">
        <v>9</v>
      </c>
      <c r="E20" s="127">
        <v>8</v>
      </c>
      <c r="F20" s="128" t="s">
        <v>182</v>
      </c>
      <c r="G20" s="129" t="s">
        <v>566</v>
      </c>
      <c r="H20" s="130">
        <v>147.61</v>
      </c>
      <c r="I20" s="131" t="s">
        <v>24</v>
      </c>
      <c r="J20" s="132"/>
      <c r="K20" s="133">
        <f>H20*J20</f>
        <v>0</v>
      </c>
      <c r="L20" s="134">
        <f>IF(D20="S",K20,"")</f>
      </c>
      <c r="M20" s="135">
        <f>IF(OR(D20="P",D20="U"),K20,"")</f>
        <v>0</v>
      </c>
      <c r="N20" s="135">
        <f>IF(D20="H",K20,"")</f>
      </c>
      <c r="O20" s="135">
        <f>IF(D20="V",K20,"")</f>
      </c>
      <c r="P20" s="136">
        <v>0.0029305000000002606</v>
      </c>
      <c r="Q20" s="136">
        <v>0</v>
      </c>
      <c r="R20" s="136">
        <v>0.0759999999999934</v>
      </c>
      <c r="S20" s="132">
        <v>8.888799999999073</v>
      </c>
      <c r="T20" s="137">
        <v>15</v>
      </c>
      <c r="U20" s="138">
        <f>K20*(T20+100)/100</f>
        <v>0</v>
      </c>
      <c r="V20" s="139"/>
    </row>
    <row r="21" spans="1:22" ht="26.25" outlineLevel="2">
      <c r="A21" s="3"/>
      <c r="B21" s="105"/>
      <c r="C21" s="105"/>
      <c r="D21" s="126" t="s">
        <v>9</v>
      </c>
      <c r="E21" s="127">
        <v>9</v>
      </c>
      <c r="F21" s="128" t="s">
        <v>185</v>
      </c>
      <c r="G21" s="129" t="s">
        <v>630</v>
      </c>
      <c r="H21" s="130">
        <v>147.61</v>
      </c>
      <c r="I21" s="131" t="s">
        <v>24</v>
      </c>
      <c r="J21" s="132"/>
      <c r="K21" s="133">
        <f>H21*J21</f>
        <v>0</v>
      </c>
      <c r="L21" s="134">
        <f>IF(D21="S",K21,"")</f>
      </c>
      <c r="M21" s="135">
        <f>IF(OR(D21="P",D21="U"),K21,"")</f>
        <v>0</v>
      </c>
      <c r="N21" s="135">
        <f>IF(D21="H",K21,"")</f>
      </c>
      <c r="O21" s="135">
        <f>IF(D21="V",K21,"")</f>
      </c>
      <c r="P21" s="136">
        <v>0.00473549999999916</v>
      </c>
      <c r="Q21" s="136">
        <v>0</v>
      </c>
      <c r="R21" s="136">
        <v>0.2500000000000284</v>
      </c>
      <c r="S21" s="132">
        <v>26.283000000002772</v>
      </c>
      <c r="T21" s="137">
        <v>15</v>
      </c>
      <c r="U21" s="138">
        <f>K21*(T21+100)/100</f>
        <v>0</v>
      </c>
      <c r="V21" s="139"/>
    </row>
    <row r="22" spans="1:22" ht="26.25" outlineLevel="2">
      <c r="A22" s="3"/>
      <c r="B22" s="105"/>
      <c r="C22" s="105"/>
      <c r="D22" s="126" t="s">
        <v>9</v>
      </c>
      <c r="E22" s="127">
        <v>10</v>
      </c>
      <c r="F22" s="128" t="s">
        <v>176</v>
      </c>
      <c r="G22" s="129" t="s">
        <v>606</v>
      </c>
      <c r="H22" s="130">
        <v>68.14</v>
      </c>
      <c r="I22" s="131" t="s">
        <v>24</v>
      </c>
      <c r="J22" s="132"/>
      <c r="K22" s="133">
        <f>H22*J22</f>
        <v>0</v>
      </c>
      <c r="L22" s="134">
        <f>IF(D22="S",K22,"")</f>
      </c>
      <c r="M22" s="135">
        <f>IF(OR(D22="P",D22="U"),K22,"")</f>
        <v>0</v>
      </c>
      <c r="N22" s="135">
        <f>IF(D22="H",K22,"")</f>
      </c>
      <c r="O22" s="135">
        <f>IF(D22="V",K22,"")</f>
      </c>
      <c r="P22" s="136">
        <v>0.005700000000000038</v>
      </c>
      <c r="Q22" s="136">
        <v>0</v>
      </c>
      <c r="R22" s="136">
        <v>0.25200000000000955</v>
      </c>
      <c r="S22" s="132">
        <v>31.130600000000502</v>
      </c>
      <c r="T22" s="137">
        <v>15</v>
      </c>
      <c r="U22" s="138">
        <f>K22*(T22+100)/100</f>
        <v>0</v>
      </c>
      <c r="V22" s="139"/>
    </row>
    <row r="23" spans="1:22" ht="26.25" outlineLevel="2">
      <c r="A23" s="3"/>
      <c r="B23" s="105"/>
      <c r="C23" s="105"/>
      <c r="D23" s="126" t="s">
        <v>9</v>
      </c>
      <c r="E23" s="127">
        <v>11</v>
      </c>
      <c r="F23" s="128" t="s">
        <v>177</v>
      </c>
      <c r="G23" s="129" t="s">
        <v>624</v>
      </c>
      <c r="H23" s="130">
        <v>68.14</v>
      </c>
      <c r="I23" s="131" t="s">
        <v>24</v>
      </c>
      <c r="J23" s="132"/>
      <c r="K23" s="133">
        <f>H23*J23</f>
        <v>0</v>
      </c>
      <c r="L23" s="134">
        <f>IF(D23="S",K23,"")</f>
      </c>
      <c r="M23" s="135">
        <f>IF(OR(D23="P",D23="U"),K23,"")</f>
        <v>0</v>
      </c>
      <c r="N23" s="135">
        <f>IF(D23="H",K23,"")</f>
      </c>
      <c r="O23" s="135">
        <f>IF(D23="V",K23,"")</f>
      </c>
      <c r="P23" s="136">
        <v>0.006101531999999559</v>
      </c>
      <c r="Q23" s="136">
        <v>0</v>
      </c>
      <c r="R23" s="136">
        <v>0.3810000000000855</v>
      </c>
      <c r="S23" s="132">
        <v>45.03240000000856</v>
      </c>
      <c r="T23" s="137">
        <v>15</v>
      </c>
      <c r="U23" s="138">
        <f>K23*(T23+100)/100</f>
        <v>0</v>
      </c>
      <c r="V23" s="139"/>
    </row>
    <row r="24" spans="1:22" ht="12.75" outlineLevel="1">
      <c r="A24" s="3"/>
      <c r="B24" s="106"/>
      <c r="C24" s="75" t="s">
        <v>27</v>
      </c>
      <c r="D24" s="76" t="s">
        <v>8</v>
      </c>
      <c r="E24" s="77"/>
      <c r="F24" s="77" t="s">
        <v>54</v>
      </c>
      <c r="G24" s="78" t="s">
        <v>427</v>
      </c>
      <c r="H24" s="77"/>
      <c r="I24" s="76"/>
      <c r="J24" s="77"/>
      <c r="K24" s="107">
        <f>SUBTOTAL(9,K25:K26)</f>
        <v>0</v>
      </c>
      <c r="L24" s="80">
        <f>SUBTOTAL(9,L25:L26)</f>
        <v>0</v>
      </c>
      <c r="M24" s="80">
        <f>SUBTOTAL(9,M25:M26)</f>
        <v>0</v>
      </c>
      <c r="N24" s="80">
        <f>SUBTOTAL(9,N25:N26)</f>
        <v>0</v>
      </c>
      <c r="O24" s="80">
        <f>SUBTOTAL(9,O25:O26)</f>
        <v>0</v>
      </c>
      <c r="P24" s="81">
        <f>SUMPRODUCT(P25:P26,$H25:$H26)</f>
        <v>0.16883999999989213</v>
      </c>
      <c r="Q24" s="81">
        <f>SUMPRODUCT(Q25:Q26,$H25:$H26)</f>
        <v>0</v>
      </c>
      <c r="R24" s="81">
        <f>SUMPRODUCT(R25:R26,$H25:$H26)</f>
        <v>1.2944400000000111</v>
      </c>
      <c r="S24" s="80">
        <f>SUMPRODUCT(S25:S26,$H25:$H26)</f>
        <v>134.57673600000274</v>
      </c>
      <c r="T24" s="108">
        <f>SUMPRODUCT(T25:T26,$K25:$K26)/100</f>
        <v>0</v>
      </c>
      <c r="U24" s="108">
        <f>K24+T24</f>
        <v>0</v>
      </c>
      <c r="V24" s="105"/>
    </row>
    <row r="25" spans="1:22" ht="12.75" outlineLevel="2">
      <c r="A25" s="3"/>
      <c r="B25" s="116"/>
      <c r="C25" s="117"/>
      <c r="D25" s="118"/>
      <c r="E25" s="119" t="s">
        <v>459</v>
      </c>
      <c r="F25" s="120"/>
      <c r="G25" s="121"/>
      <c r="H25" s="120"/>
      <c r="I25" s="118"/>
      <c r="J25" s="120"/>
      <c r="K25" s="122"/>
      <c r="L25" s="123"/>
      <c r="M25" s="123"/>
      <c r="N25" s="123"/>
      <c r="O25" s="123"/>
      <c r="P25" s="124"/>
      <c r="Q25" s="124"/>
      <c r="R25" s="124"/>
      <c r="S25" s="124"/>
      <c r="T25" s="125"/>
      <c r="U25" s="125"/>
      <c r="V25" s="105"/>
    </row>
    <row r="26" spans="1:22" ht="26.25" outlineLevel="2">
      <c r="A26" s="3"/>
      <c r="B26" s="105"/>
      <c r="C26" s="105"/>
      <c r="D26" s="126" t="s">
        <v>9</v>
      </c>
      <c r="E26" s="127">
        <v>1</v>
      </c>
      <c r="F26" s="128" t="s">
        <v>187</v>
      </c>
      <c r="G26" s="129" t="s">
        <v>601</v>
      </c>
      <c r="H26" s="130">
        <v>4.02</v>
      </c>
      <c r="I26" s="131" t="s">
        <v>24</v>
      </c>
      <c r="J26" s="132"/>
      <c r="K26" s="133">
        <f>H26*J26</f>
        <v>0</v>
      </c>
      <c r="L26" s="134">
        <f>IF(D26="S",K26,"")</f>
      </c>
      <c r="M26" s="135">
        <f>IF(OR(D26="P",D26="U"),K26,"")</f>
        <v>0</v>
      </c>
      <c r="N26" s="135">
        <f>IF(D26="H",K26,"")</f>
      </c>
      <c r="O26" s="135">
        <f>IF(D26="V",K26,"")</f>
      </c>
      <c r="P26" s="136">
        <v>0.04199999999997317</v>
      </c>
      <c r="Q26" s="136">
        <v>0</v>
      </c>
      <c r="R26" s="136">
        <v>0.3220000000000028</v>
      </c>
      <c r="S26" s="132">
        <v>33.47680000000069</v>
      </c>
      <c r="T26" s="137">
        <v>15</v>
      </c>
      <c r="U26" s="138">
        <f>K26*(T26+100)/100</f>
        <v>0</v>
      </c>
      <c r="V26" s="139"/>
    </row>
    <row r="27" spans="1:22" ht="12.75" outlineLevel="1">
      <c r="A27" s="3"/>
      <c r="B27" s="106"/>
      <c r="C27" s="75" t="s">
        <v>28</v>
      </c>
      <c r="D27" s="76" t="s">
        <v>8</v>
      </c>
      <c r="E27" s="77"/>
      <c r="F27" s="77" t="s">
        <v>54</v>
      </c>
      <c r="G27" s="78" t="s">
        <v>408</v>
      </c>
      <c r="H27" s="77"/>
      <c r="I27" s="76"/>
      <c r="J27" s="77"/>
      <c r="K27" s="107">
        <f>SUBTOTAL(9,K28:K33)</f>
        <v>0</v>
      </c>
      <c r="L27" s="80">
        <f>SUBTOTAL(9,L28:L33)</f>
        <v>0</v>
      </c>
      <c r="M27" s="80">
        <f>SUBTOTAL(9,M28:M33)</f>
        <v>0</v>
      </c>
      <c r="N27" s="80">
        <f>SUBTOTAL(9,N28:N33)</f>
        <v>0</v>
      </c>
      <c r="O27" s="80">
        <f>SUBTOTAL(9,O28:O33)</f>
        <v>0</v>
      </c>
      <c r="P27" s="81">
        <f>SUMPRODUCT(P28:P33,$H28:$H33)</f>
        <v>0.18036998699997223</v>
      </c>
      <c r="Q27" s="81">
        <f>SUMPRODUCT(Q28:Q33,$H28:$H33)</f>
        <v>0</v>
      </c>
      <c r="R27" s="81">
        <f>SUMPRODUCT(R28:R33,$H28:$H33)</f>
        <v>8.313079999997088</v>
      </c>
      <c r="S27" s="80">
        <f>SUMPRODUCT(S28:S33,$H28:$H33)</f>
        <v>897.8126399996854</v>
      </c>
      <c r="T27" s="108">
        <f>SUMPRODUCT(T28:T33,$K28:$K33)/100</f>
        <v>0</v>
      </c>
      <c r="U27" s="108">
        <f>K27+T27</f>
        <v>0</v>
      </c>
      <c r="V27" s="105"/>
    </row>
    <row r="28" spans="1:22" ht="12.75" outlineLevel="2">
      <c r="A28" s="3"/>
      <c r="B28" s="116"/>
      <c r="C28" s="117"/>
      <c r="D28" s="118"/>
      <c r="E28" s="119" t="s">
        <v>459</v>
      </c>
      <c r="F28" s="120"/>
      <c r="G28" s="121"/>
      <c r="H28" s="120"/>
      <c r="I28" s="118"/>
      <c r="J28" s="120"/>
      <c r="K28" s="122"/>
      <c r="L28" s="123"/>
      <c r="M28" s="123"/>
      <c r="N28" s="123"/>
      <c r="O28" s="123"/>
      <c r="P28" s="124"/>
      <c r="Q28" s="124"/>
      <c r="R28" s="124"/>
      <c r="S28" s="124"/>
      <c r="T28" s="125"/>
      <c r="U28" s="125"/>
      <c r="V28" s="105"/>
    </row>
    <row r="29" spans="1:22" ht="12.75" outlineLevel="2">
      <c r="A29" s="3"/>
      <c r="B29" s="105"/>
      <c r="C29" s="105"/>
      <c r="D29" s="126" t="s">
        <v>9</v>
      </c>
      <c r="E29" s="127">
        <v>1</v>
      </c>
      <c r="F29" s="128" t="s">
        <v>284</v>
      </c>
      <c r="G29" s="129" t="s">
        <v>488</v>
      </c>
      <c r="H29" s="130">
        <v>68.14</v>
      </c>
      <c r="I29" s="131" t="s">
        <v>24</v>
      </c>
      <c r="J29" s="132"/>
      <c r="K29" s="133">
        <f>H29*J29</f>
        <v>0</v>
      </c>
      <c r="L29" s="134">
        <f>IF(D29="S",K29,"")</f>
      </c>
      <c r="M29" s="135">
        <f>IF(OR(D29="P",D29="U"),K29,"")</f>
        <v>0</v>
      </c>
      <c r="N29" s="135">
        <f>IF(D29="H",K29,"")</f>
      </c>
      <c r="O29" s="135">
        <f>IF(D29="V",K29,"")</f>
      </c>
      <c r="P29" s="136">
        <v>0.0026470499999995925</v>
      </c>
      <c r="Q29" s="136">
        <v>0</v>
      </c>
      <c r="R29" s="136">
        <v>0.12199999999995725</v>
      </c>
      <c r="S29" s="132">
        <v>13.175999999995383</v>
      </c>
      <c r="T29" s="137">
        <v>15</v>
      </c>
      <c r="U29" s="138">
        <f>K29*(T29+100)/100</f>
        <v>0</v>
      </c>
      <c r="V29" s="139"/>
    </row>
    <row r="30" spans="1:22" s="36" customFormat="1" ht="10.5" customHeight="1" outlineLevel="3">
      <c r="A30" s="35"/>
      <c r="B30" s="140"/>
      <c r="C30" s="140"/>
      <c r="D30" s="140"/>
      <c r="E30" s="140"/>
      <c r="F30" s="140"/>
      <c r="G30" s="140" t="s">
        <v>77</v>
      </c>
      <c r="H30" s="141">
        <v>19.2</v>
      </c>
      <c r="I30" s="142"/>
      <c r="J30" s="140"/>
      <c r="K30" s="140"/>
      <c r="L30" s="143"/>
      <c r="M30" s="143"/>
      <c r="N30" s="143"/>
      <c r="O30" s="143"/>
      <c r="P30" s="143"/>
      <c r="Q30" s="143"/>
      <c r="R30" s="143"/>
      <c r="S30" s="143"/>
      <c r="T30" s="144"/>
      <c r="U30" s="144"/>
      <c r="V30" s="140"/>
    </row>
    <row r="31" spans="1:22" s="36" customFormat="1" ht="10.5" customHeight="1" outlineLevel="3">
      <c r="A31" s="35"/>
      <c r="B31" s="140"/>
      <c r="C31" s="140"/>
      <c r="D31" s="140"/>
      <c r="E31" s="140"/>
      <c r="F31" s="140"/>
      <c r="G31" s="140" t="s">
        <v>112</v>
      </c>
      <c r="H31" s="141">
        <v>22.54</v>
      </c>
      <c r="I31" s="142"/>
      <c r="J31" s="140"/>
      <c r="K31" s="140"/>
      <c r="L31" s="143"/>
      <c r="M31" s="143"/>
      <c r="N31" s="143"/>
      <c r="O31" s="143"/>
      <c r="P31" s="143"/>
      <c r="Q31" s="143"/>
      <c r="R31" s="143"/>
      <c r="S31" s="143"/>
      <c r="T31" s="144"/>
      <c r="U31" s="144"/>
      <c r="V31" s="140"/>
    </row>
    <row r="32" spans="1:22" s="36" customFormat="1" ht="10.5" customHeight="1" outlineLevel="3">
      <c r="A32" s="35"/>
      <c r="B32" s="140"/>
      <c r="C32" s="140"/>
      <c r="D32" s="140"/>
      <c r="E32" s="140"/>
      <c r="F32" s="140"/>
      <c r="G32" s="140" t="s">
        <v>108</v>
      </c>
      <c r="H32" s="141">
        <v>16.8</v>
      </c>
      <c r="I32" s="142"/>
      <c r="J32" s="140"/>
      <c r="K32" s="140"/>
      <c r="L32" s="143"/>
      <c r="M32" s="143"/>
      <c r="N32" s="143"/>
      <c r="O32" s="143"/>
      <c r="P32" s="143"/>
      <c r="Q32" s="143"/>
      <c r="R32" s="143"/>
      <c r="S32" s="143"/>
      <c r="T32" s="144"/>
      <c r="U32" s="144"/>
      <c r="V32" s="140"/>
    </row>
    <row r="33" spans="1:22" s="36" customFormat="1" ht="10.5" customHeight="1" outlineLevel="3">
      <c r="A33" s="35"/>
      <c r="B33" s="140"/>
      <c r="C33" s="140"/>
      <c r="D33" s="140"/>
      <c r="E33" s="140"/>
      <c r="F33" s="140"/>
      <c r="G33" s="140" t="s">
        <v>74</v>
      </c>
      <c r="H33" s="141">
        <v>9.6</v>
      </c>
      <c r="I33" s="142"/>
      <c r="J33" s="140"/>
      <c r="K33" s="140"/>
      <c r="L33" s="143"/>
      <c r="M33" s="143"/>
      <c r="N33" s="143"/>
      <c r="O33" s="143"/>
      <c r="P33" s="143"/>
      <c r="Q33" s="143"/>
      <c r="R33" s="143"/>
      <c r="S33" s="143"/>
      <c r="T33" s="144"/>
      <c r="U33" s="144"/>
      <c r="V33" s="140"/>
    </row>
    <row r="34" spans="1:22" ht="12.75" outlineLevel="1">
      <c r="A34" s="3"/>
      <c r="B34" s="106"/>
      <c r="C34" s="75" t="s">
        <v>29</v>
      </c>
      <c r="D34" s="76" t="s">
        <v>8</v>
      </c>
      <c r="E34" s="77"/>
      <c r="F34" s="77" t="s">
        <v>54</v>
      </c>
      <c r="G34" s="78" t="s">
        <v>428</v>
      </c>
      <c r="H34" s="77"/>
      <c r="I34" s="76"/>
      <c r="J34" s="77"/>
      <c r="K34" s="107">
        <f>SUBTOTAL(9,K35:K40)</f>
        <v>0</v>
      </c>
      <c r="L34" s="80">
        <f>SUBTOTAL(9,L35:L40)</f>
        <v>0</v>
      </c>
      <c r="M34" s="80">
        <f>SUBTOTAL(9,M35:M40)</f>
        <v>0</v>
      </c>
      <c r="N34" s="80">
        <f>SUBTOTAL(9,N35:N40)</f>
        <v>0</v>
      </c>
      <c r="O34" s="80">
        <f>SUBTOTAL(9,O35:O40)</f>
        <v>0</v>
      </c>
      <c r="P34" s="81">
        <f>SUMPRODUCT(P35:P40,$H35:$H40)</f>
        <v>0.02398759399998935</v>
      </c>
      <c r="Q34" s="81">
        <f>SUMPRODUCT(Q35:Q40,$H35:$H40)</f>
        <v>0</v>
      </c>
      <c r="R34" s="81">
        <f>SUMPRODUCT(R35:R40,$H35:$H40)</f>
        <v>25.677120000000127</v>
      </c>
      <c r="S34" s="80">
        <f>SUMPRODUCT(S35:S40,$H35:$H40)</f>
        <v>2386.4743680000083</v>
      </c>
      <c r="T34" s="108">
        <f>SUMPRODUCT(T35:T40,$K35:$K40)/100</f>
        <v>0</v>
      </c>
      <c r="U34" s="108">
        <f>K34+T34</f>
        <v>0</v>
      </c>
      <c r="V34" s="105"/>
    </row>
    <row r="35" spans="1:22" ht="12.75" outlineLevel="2">
      <c r="A35" s="3"/>
      <c r="B35" s="116"/>
      <c r="C35" s="117"/>
      <c r="D35" s="118"/>
      <c r="E35" s="119" t="s">
        <v>459</v>
      </c>
      <c r="F35" s="120"/>
      <c r="G35" s="121"/>
      <c r="H35" s="120"/>
      <c r="I35" s="118"/>
      <c r="J35" s="120"/>
      <c r="K35" s="122"/>
      <c r="L35" s="123"/>
      <c r="M35" s="123"/>
      <c r="N35" s="123"/>
      <c r="O35" s="123"/>
      <c r="P35" s="124"/>
      <c r="Q35" s="124"/>
      <c r="R35" s="124"/>
      <c r="S35" s="124"/>
      <c r="T35" s="125"/>
      <c r="U35" s="125"/>
      <c r="V35" s="105"/>
    </row>
    <row r="36" spans="1:22" ht="12.75" outlineLevel="2">
      <c r="A36" s="3"/>
      <c r="B36" s="105"/>
      <c r="C36" s="105"/>
      <c r="D36" s="126" t="s">
        <v>9</v>
      </c>
      <c r="E36" s="127">
        <v>1</v>
      </c>
      <c r="F36" s="128" t="s">
        <v>285</v>
      </c>
      <c r="G36" s="129" t="s">
        <v>591</v>
      </c>
      <c r="H36" s="130">
        <v>68.14</v>
      </c>
      <c r="I36" s="131" t="s">
        <v>24</v>
      </c>
      <c r="J36" s="132"/>
      <c r="K36" s="133">
        <f>H36*J36</f>
        <v>0</v>
      </c>
      <c r="L36" s="134">
        <f>IF(D36="S",K36,"")</f>
      </c>
      <c r="M36" s="135">
        <f>IF(OR(D36="P",D36="U"),K36,"")</f>
        <v>0</v>
      </c>
      <c r="N36" s="135">
        <f>IF(D36="H",K36,"")</f>
      </c>
      <c r="O36" s="135">
        <f>IF(D36="V",K36,"")</f>
      </c>
      <c r="P36" s="136">
        <v>3.9500000000006E-05</v>
      </c>
      <c r="Q36" s="136">
        <v>0</v>
      </c>
      <c r="R36" s="136">
        <v>0.3079999999999927</v>
      </c>
      <c r="S36" s="132">
        <v>29.691199999999295</v>
      </c>
      <c r="T36" s="137">
        <v>15</v>
      </c>
      <c r="U36" s="138">
        <f>K36*(T36+100)/100</f>
        <v>0</v>
      </c>
      <c r="V36" s="139"/>
    </row>
    <row r="37" spans="1:22" ht="12.75" outlineLevel="2">
      <c r="A37" s="3"/>
      <c r="B37" s="105"/>
      <c r="C37" s="105"/>
      <c r="D37" s="126" t="s">
        <v>9</v>
      </c>
      <c r="E37" s="127">
        <v>2</v>
      </c>
      <c r="F37" s="128" t="s">
        <v>288</v>
      </c>
      <c r="G37" s="129" t="s">
        <v>500</v>
      </c>
      <c r="H37" s="130">
        <v>2</v>
      </c>
      <c r="I37" s="131" t="s">
        <v>62</v>
      </c>
      <c r="J37" s="132"/>
      <c r="K37" s="133">
        <f>H37*J37</f>
        <v>0</v>
      </c>
      <c r="L37" s="134">
        <f>IF(D37="S",K37,"")</f>
      </c>
      <c r="M37" s="135">
        <f>IF(OR(D37="P",D37="U"),K37,"")</f>
        <v>0</v>
      </c>
      <c r="N37" s="135">
        <f>IF(D37="H",K37,"")</f>
      </c>
      <c r="O37" s="135">
        <f>IF(D37="V",K37,"")</f>
      </c>
      <c r="P37" s="136">
        <v>0.01064803199999447</v>
      </c>
      <c r="Q37" s="136">
        <v>0</v>
      </c>
      <c r="R37" s="136">
        <v>0.8450000000002547</v>
      </c>
      <c r="S37" s="132">
        <v>81.45800000002455</v>
      </c>
      <c r="T37" s="137">
        <v>15</v>
      </c>
      <c r="U37" s="138">
        <f>K37*(T37+100)/100</f>
        <v>0</v>
      </c>
      <c r="V37" s="139"/>
    </row>
    <row r="38" spans="1:22" ht="12.75" outlineLevel="2">
      <c r="A38" s="3"/>
      <c r="B38" s="105"/>
      <c r="C38" s="105"/>
      <c r="D38" s="126" t="s">
        <v>10</v>
      </c>
      <c r="E38" s="127">
        <v>3</v>
      </c>
      <c r="F38" s="128" t="s">
        <v>129</v>
      </c>
      <c r="G38" s="129" t="s">
        <v>379</v>
      </c>
      <c r="H38" s="130">
        <v>1</v>
      </c>
      <c r="I38" s="131" t="s">
        <v>56</v>
      </c>
      <c r="J38" s="132"/>
      <c r="K38" s="133">
        <f>H38*J38</f>
        <v>0</v>
      </c>
      <c r="L38" s="134">
        <f>IF(D38="S",K38,"")</f>
        <v>0</v>
      </c>
      <c r="M38" s="135">
        <f>IF(OR(D38="P",D38="U"),K38,"")</f>
      </c>
      <c r="N38" s="135">
        <f>IF(D38="H",K38,"")</f>
      </c>
      <c r="O38" s="135">
        <f>IF(D38="V",K38,"")</f>
      </c>
      <c r="P38" s="136">
        <v>0</v>
      </c>
      <c r="Q38" s="136">
        <v>0</v>
      </c>
      <c r="R38" s="136">
        <v>0</v>
      </c>
      <c r="S38" s="132">
        <v>0</v>
      </c>
      <c r="T38" s="137">
        <v>15</v>
      </c>
      <c r="U38" s="138">
        <f>K38*(T38+100)/100</f>
        <v>0</v>
      </c>
      <c r="V38" s="139"/>
    </row>
    <row r="39" spans="1:22" ht="12.75" outlineLevel="2">
      <c r="A39" s="3"/>
      <c r="B39" s="105"/>
      <c r="C39" s="105"/>
      <c r="D39" s="126" t="s">
        <v>10</v>
      </c>
      <c r="E39" s="127">
        <v>4</v>
      </c>
      <c r="F39" s="128" t="s">
        <v>130</v>
      </c>
      <c r="G39" s="129" t="s">
        <v>382</v>
      </c>
      <c r="H39" s="130">
        <v>1</v>
      </c>
      <c r="I39" s="131" t="s">
        <v>56</v>
      </c>
      <c r="J39" s="132"/>
      <c r="K39" s="133">
        <f>H39*J39</f>
        <v>0</v>
      </c>
      <c r="L39" s="134">
        <f>IF(D39="S",K39,"")</f>
        <v>0</v>
      </c>
      <c r="M39" s="135">
        <f>IF(OR(D39="P",D39="U"),K39,"")</f>
      </c>
      <c r="N39" s="135">
        <f>IF(D39="H",K39,"")</f>
      </c>
      <c r="O39" s="135">
        <f>IF(D39="V",K39,"")</f>
      </c>
      <c r="P39" s="136">
        <v>0</v>
      </c>
      <c r="Q39" s="136">
        <v>0</v>
      </c>
      <c r="R39" s="136">
        <v>0</v>
      </c>
      <c r="S39" s="132">
        <v>0</v>
      </c>
      <c r="T39" s="137">
        <v>15</v>
      </c>
      <c r="U39" s="138">
        <f>K39*(T39+100)/100</f>
        <v>0</v>
      </c>
      <c r="V39" s="139"/>
    </row>
    <row r="40" spans="1:22" ht="26.25" outlineLevel="2">
      <c r="A40" s="3"/>
      <c r="B40" s="105"/>
      <c r="C40" s="105"/>
      <c r="D40" s="126" t="s">
        <v>9</v>
      </c>
      <c r="E40" s="127">
        <v>5</v>
      </c>
      <c r="F40" s="128" t="s">
        <v>286</v>
      </c>
      <c r="G40" s="129" t="s">
        <v>604</v>
      </c>
      <c r="H40" s="130">
        <v>200</v>
      </c>
      <c r="I40" s="131" t="s">
        <v>24</v>
      </c>
      <c r="J40" s="132"/>
      <c r="K40" s="133">
        <f>H40*J40</f>
        <v>0</v>
      </c>
      <c r="L40" s="134">
        <f>IF(D40="S",K40,"")</f>
      </c>
      <c r="M40" s="135">
        <f>IF(OR(D40="P",D40="U"),K40,"")</f>
        <v>0</v>
      </c>
      <c r="N40" s="135">
        <f>IF(D40="H",K40,"")</f>
      </c>
      <c r="O40" s="135">
        <f>IF(D40="V",K40,"")</f>
      </c>
      <c r="P40" s="136">
        <v>0</v>
      </c>
      <c r="Q40" s="136">
        <v>0</v>
      </c>
      <c r="R40" s="136">
        <v>0.015000000000000568</v>
      </c>
      <c r="S40" s="132">
        <v>1.002000000000038</v>
      </c>
      <c r="T40" s="137">
        <v>15</v>
      </c>
      <c r="U40" s="138">
        <f>K40*(T40+100)/100</f>
        <v>0</v>
      </c>
      <c r="V40" s="139"/>
    </row>
    <row r="41" spans="1:22" ht="12.75" outlineLevel="1">
      <c r="A41" s="3"/>
      <c r="B41" s="106"/>
      <c r="C41" s="75" t="s">
        <v>30</v>
      </c>
      <c r="D41" s="76" t="s">
        <v>8</v>
      </c>
      <c r="E41" s="77"/>
      <c r="F41" s="77" t="s">
        <v>54</v>
      </c>
      <c r="G41" s="78" t="s">
        <v>429</v>
      </c>
      <c r="H41" s="77"/>
      <c r="I41" s="76"/>
      <c r="J41" s="77"/>
      <c r="K41" s="107">
        <f>SUBTOTAL(9,K42:K57)</f>
        <v>0</v>
      </c>
      <c r="L41" s="80">
        <f>SUBTOTAL(9,L42:L57)</f>
        <v>0</v>
      </c>
      <c r="M41" s="80">
        <f>SUBTOTAL(9,M42:M57)</f>
        <v>0</v>
      </c>
      <c r="N41" s="80">
        <f>SUBTOTAL(9,N42:N57)</f>
        <v>0</v>
      </c>
      <c r="O41" s="80">
        <f>SUBTOTAL(9,O42:O57)</f>
        <v>0</v>
      </c>
      <c r="P41" s="81">
        <f>SUMPRODUCT(P42:P57,$H42:$H57)</f>
        <v>0.004927800000001747</v>
      </c>
      <c r="Q41" s="81">
        <f>SUMPRODUCT(Q42:Q57,$H42:$H57)</f>
        <v>0.4969</v>
      </c>
      <c r="R41" s="81">
        <f>SUMPRODUCT(R42:R57,$H42:$H57)</f>
        <v>20.117701712499652</v>
      </c>
      <c r="S41" s="80">
        <f>SUMPRODUCT(S42:S57,$H42:$H57)</f>
        <v>1939.3464450849665</v>
      </c>
      <c r="T41" s="108">
        <f>SUMPRODUCT(T42:T57,$K42:$K57)/100</f>
        <v>0</v>
      </c>
      <c r="U41" s="108">
        <f>K41+T41</f>
        <v>0</v>
      </c>
      <c r="V41" s="105"/>
    </row>
    <row r="42" spans="1:22" ht="12.75" outlineLevel="2">
      <c r="A42" s="3"/>
      <c r="B42" s="116"/>
      <c r="C42" s="117"/>
      <c r="D42" s="118"/>
      <c r="E42" s="119" t="s">
        <v>459</v>
      </c>
      <c r="F42" s="120"/>
      <c r="G42" s="121"/>
      <c r="H42" s="120"/>
      <c r="I42" s="118"/>
      <c r="J42" s="120"/>
      <c r="K42" s="122"/>
      <c r="L42" s="123"/>
      <c r="M42" s="123"/>
      <c r="N42" s="123"/>
      <c r="O42" s="123"/>
      <c r="P42" s="124"/>
      <c r="Q42" s="124"/>
      <c r="R42" s="124"/>
      <c r="S42" s="124"/>
      <c r="T42" s="125"/>
      <c r="U42" s="125"/>
      <c r="V42" s="105"/>
    </row>
    <row r="43" spans="1:22" ht="12.75" outlineLevel="2">
      <c r="A43" s="3"/>
      <c r="B43" s="105"/>
      <c r="C43" s="105"/>
      <c r="D43" s="126" t="s">
        <v>11</v>
      </c>
      <c r="E43" s="127">
        <v>1</v>
      </c>
      <c r="F43" s="128" t="s">
        <v>309</v>
      </c>
      <c r="G43" s="129" t="s">
        <v>590</v>
      </c>
      <c r="H43" s="130">
        <v>5.453752500000001</v>
      </c>
      <c r="I43" s="131" t="s">
        <v>15</v>
      </c>
      <c r="J43" s="132"/>
      <c r="K43" s="133">
        <f aca="true" t="shared" si="8" ref="K43:K57">H43*J43</f>
        <v>0</v>
      </c>
      <c r="L43" s="134">
        <f aca="true" t="shared" si="9" ref="L43:L57">IF(D43="S",K43,"")</f>
      </c>
      <c r="M43" s="135">
        <f aca="true" t="shared" si="10" ref="M43:M57">IF(OR(D43="P",D43="U"),K43,"")</f>
        <v>0</v>
      </c>
      <c r="N43" s="135">
        <f aca="true" t="shared" si="11" ref="N43:N57">IF(D43="H",K43,"")</f>
      </c>
      <c r="O43" s="135">
        <f aca="true" t="shared" si="12" ref="O43:O57">IF(D43="V",K43,"")</f>
      </c>
      <c r="P43" s="136">
        <v>0</v>
      </c>
      <c r="Q43" s="136">
        <v>0</v>
      </c>
      <c r="R43" s="136">
        <v>0.9420000000000072</v>
      </c>
      <c r="S43" s="132">
        <v>90.80880000000069</v>
      </c>
      <c r="T43" s="137">
        <v>15</v>
      </c>
      <c r="U43" s="138">
        <f aca="true" t="shared" si="13" ref="U43:U57">K43*(T43+100)/100</f>
        <v>0</v>
      </c>
      <c r="V43" s="139"/>
    </row>
    <row r="44" spans="1:22" ht="26.25" outlineLevel="2">
      <c r="A44" s="3"/>
      <c r="B44" s="105"/>
      <c r="C44" s="105"/>
      <c r="D44" s="126" t="s">
        <v>11</v>
      </c>
      <c r="E44" s="127">
        <v>2</v>
      </c>
      <c r="F44" s="128" t="s">
        <v>310</v>
      </c>
      <c r="G44" s="129" t="s">
        <v>609</v>
      </c>
      <c r="H44" s="130">
        <v>21.815010000000004</v>
      </c>
      <c r="I44" s="131" t="s">
        <v>15</v>
      </c>
      <c r="J44" s="132"/>
      <c r="K44" s="133">
        <f t="shared" si="8"/>
        <v>0</v>
      </c>
      <c r="L44" s="134">
        <f t="shared" si="9"/>
      </c>
      <c r="M44" s="135">
        <f t="shared" si="10"/>
        <v>0</v>
      </c>
      <c r="N44" s="135">
        <f t="shared" si="11"/>
      </c>
      <c r="O44" s="135">
        <f t="shared" si="12"/>
      </c>
      <c r="P44" s="136">
        <v>0</v>
      </c>
      <c r="Q44" s="136">
        <v>0</v>
      </c>
      <c r="R44" s="136">
        <v>0.10500000000001819</v>
      </c>
      <c r="S44" s="132">
        <v>10.122000000001753</v>
      </c>
      <c r="T44" s="137">
        <v>15</v>
      </c>
      <c r="U44" s="138">
        <f t="shared" si="13"/>
        <v>0</v>
      </c>
      <c r="V44" s="139"/>
    </row>
    <row r="45" spans="1:22" ht="12.75" outlineLevel="2">
      <c r="A45" s="3"/>
      <c r="B45" s="105"/>
      <c r="C45" s="105"/>
      <c r="D45" s="126" t="s">
        <v>11</v>
      </c>
      <c r="E45" s="127">
        <v>3</v>
      </c>
      <c r="F45" s="128" t="s">
        <v>305</v>
      </c>
      <c r="G45" s="129" t="s">
        <v>548</v>
      </c>
      <c r="H45" s="130">
        <v>5.453752500000001</v>
      </c>
      <c r="I45" s="131" t="s">
        <v>15</v>
      </c>
      <c r="J45" s="132"/>
      <c r="K45" s="133">
        <f t="shared" si="8"/>
        <v>0</v>
      </c>
      <c r="L45" s="134">
        <f t="shared" si="9"/>
      </c>
      <c r="M45" s="135">
        <f t="shared" si="10"/>
        <v>0</v>
      </c>
      <c r="N45" s="135">
        <f t="shared" si="11"/>
      </c>
      <c r="O45" s="135">
        <f t="shared" si="12"/>
      </c>
      <c r="P45" s="136">
        <v>0</v>
      </c>
      <c r="Q45" s="136">
        <v>0</v>
      </c>
      <c r="R45" s="136">
        <v>0.9329999999999926</v>
      </c>
      <c r="S45" s="132">
        <v>89.94119999999928</v>
      </c>
      <c r="T45" s="137">
        <v>15</v>
      </c>
      <c r="U45" s="138">
        <f t="shared" si="13"/>
        <v>0</v>
      </c>
      <c r="V45" s="139"/>
    </row>
    <row r="46" spans="1:22" ht="12.75" outlineLevel="2">
      <c r="A46" s="3"/>
      <c r="B46" s="105"/>
      <c r="C46" s="105"/>
      <c r="D46" s="126" t="s">
        <v>11</v>
      </c>
      <c r="E46" s="127">
        <v>4</v>
      </c>
      <c r="F46" s="128" t="s">
        <v>306</v>
      </c>
      <c r="G46" s="129" t="s">
        <v>534</v>
      </c>
      <c r="H46" s="130">
        <v>5.453752500000001</v>
      </c>
      <c r="I46" s="131" t="s">
        <v>15</v>
      </c>
      <c r="J46" s="132"/>
      <c r="K46" s="133">
        <f t="shared" si="8"/>
        <v>0</v>
      </c>
      <c r="L46" s="134">
        <f t="shared" si="9"/>
      </c>
      <c r="M46" s="135">
        <f t="shared" si="10"/>
        <v>0</v>
      </c>
      <c r="N46" s="135">
        <f t="shared" si="11"/>
      </c>
      <c r="O46" s="135">
        <f t="shared" si="12"/>
      </c>
      <c r="P46" s="136">
        <v>0</v>
      </c>
      <c r="Q46" s="136">
        <v>0</v>
      </c>
      <c r="R46" s="136">
        <v>0.4000000000000909</v>
      </c>
      <c r="S46" s="132">
        <v>38.56000000000876</v>
      </c>
      <c r="T46" s="137">
        <v>15</v>
      </c>
      <c r="U46" s="138">
        <f t="shared" si="13"/>
        <v>0</v>
      </c>
      <c r="V46" s="139"/>
    </row>
    <row r="47" spans="1:22" ht="12.75" outlineLevel="2">
      <c r="A47" s="3"/>
      <c r="B47" s="105"/>
      <c r="C47" s="105"/>
      <c r="D47" s="126" t="s">
        <v>11</v>
      </c>
      <c r="E47" s="127">
        <v>5</v>
      </c>
      <c r="F47" s="128" t="s">
        <v>307</v>
      </c>
      <c r="G47" s="129" t="s">
        <v>454</v>
      </c>
      <c r="H47" s="130">
        <v>5.453752500000001</v>
      </c>
      <c r="I47" s="131" t="s">
        <v>15</v>
      </c>
      <c r="J47" s="132"/>
      <c r="K47" s="133">
        <f t="shared" si="8"/>
        <v>0</v>
      </c>
      <c r="L47" s="134">
        <f t="shared" si="9"/>
      </c>
      <c r="M47" s="135">
        <f t="shared" si="10"/>
        <v>0</v>
      </c>
      <c r="N47" s="135">
        <f t="shared" si="11"/>
      </c>
      <c r="O47" s="135">
        <f t="shared" si="12"/>
      </c>
      <c r="P47" s="136">
        <v>0</v>
      </c>
      <c r="Q47" s="136">
        <v>0</v>
      </c>
      <c r="R47" s="136">
        <v>0.4899999999997817</v>
      </c>
      <c r="S47" s="132">
        <v>47.23599999997896</v>
      </c>
      <c r="T47" s="137">
        <v>15</v>
      </c>
      <c r="U47" s="138">
        <f t="shared" si="13"/>
        <v>0</v>
      </c>
      <c r="V47" s="139"/>
    </row>
    <row r="48" spans="1:22" ht="12.75" outlineLevel="2">
      <c r="A48" s="3"/>
      <c r="B48" s="105"/>
      <c r="C48" s="105"/>
      <c r="D48" s="126" t="s">
        <v>11</v>
      </c>
      <c r="E48" s="127">
        <v>6</v>
      </c>
      <c r="F48" s="128" t="s">
        <v>308</v>
      </c>
      <c r="G48" s="129" t="s">
        <v>573</v>
      </c>
      <c r="H48" s="130">
        <v>65.44503000000002</v>
      </c>
      <c r="I48" s="131" t="s">
        <v>15</v>
      </c>
      <c r="J48" s="132"/>
      <c r="K48" s="133">
        <f t="shared" si="8"/>
        <v>0</v>
      </c>
      <c r="L48" s="134">
        <f t="shared" si="9"/>
      </c>
      <c r="M48" s="135">
        <f t="shared" si="10"/>
        <v>0</v>
      </c>
      <c r="N48" s="135">
        <f t="shared" si="11"/>
      </c>
      <c r="O48" s="135">
        <f t="shared" si="12"/>
      </c>
      <c r="P48" s="136">
        <v>0</v>
      </c>
      <c r="Q48" s="136">
        <v>0</v>
      </c>
      <c r="R48" s="136">
        <v>0</v>
      </c>
      <c r="S48" s="132">
        <v>0</v>
      </c>
      <c r="T48" s="137">
        <v>15</v>
      </c>
      <c r="U48" s="138">
        <f t="shared" si="13"/>
        <v>0</v>
      </c>
      <c r="V48" s="139"/>
    </row>
    <row r="49" spans="1:22" ht="26.25" outlineLevel="2">
      <c r="A49" s="3"/>
      <c r="B49" s="105"/>
      <c r="C49" s="105"/>
      <c r="D49" s="126" t="s">
        <v>11</v>
      </c>
      <c r="E49" s="127">
        <v>7</v>
      </c>
      <c r="F49" s="128" t="s">
        <v>311</v>
      </c>
      <c r="G49" s="129" t="s">
        <v>596</v>
      </c>
      <c r="H49" s="130">
        <v>5.453752500000001</v>
      </c>
      <c r="I49" s="131" t="s">
        <v>15</v>
      </c>
      <c r="J49" s="132"/>
      <c r="K49" s="133">
        <f t="shared" si="8"/>
        <v>0</v>
      </c>
      <c r="L49" s="134">
        <f t="shared" si="9"/>
      </c>
      <c r="M49" s="135">
        <f t="shared" si="10"/>
        <v>0</v>
      </c>
      <c r="N49" s="135">
        <f t="shared" si="11"/>
      </c>
      <c r="O49" s="135">
        <f t="shared" si="12"/>
      </c>
      <c r="P49" s="136">
        <v>0</v>
      </c>
      <c r="Q49" s="136">
        <v>0</v>
      </c>
      <c r="R49" s="136">
        <v>0</v>
      </c>
      <c r="S49" s="132">
        <v>0</v>
      </c>
      <c r="T49" s="137">
        <v>15</v>
      </c>
      <c r="U49" s="138">
        <f t="shared" si="13"/>
        <v>0</v>
      </c>
      <c r="V49" s="139"/>
    </row>
    <row r="50" spans="1:22" ht="26.25" outlineLevel="2">
      <c r="A50" s="3"/>
      <c r="B50" s="105"/>
      <c r="C50" s="105"/>
      <c r="D50" s="126" t="s">
        <v>9</v>
      </c>
      <c r="E50" s="127">
        <v>8</v>
      </c>
      <c r="F50" s="128" t="s">
        <v>290</v>
      </c>
      <c r="G50" s="129" t="s">
        <v>610</v>
      </c>
      <c r="H50" s="130">
        <v>4.02</v>
      </c>
      <c r="I50" s="131" t="s">
        <v>24</v>
      </c>
      <c r="J50" s="132"/>
      <c r="K50" s="133">
        <f t="shared" si="8"/>
        <v>0</v>
      </c>
      <c r="L50" s="134">
        <f t="shared" si="9"/>
      </c>
      <c r="M50" s="135">
        <f t="shared" si="10"/>
        <v>0</v>
      </c>
      <c r="N50" s="135">
        <f t="shared" si="11"/>
      </c>
      <c r="O50" s="135">
        <f t="shared" si="12"/>
      </c>
      <c r="P50" s="136">
        <v>0</v>
      </c>
      <c r="Q50" s="136">
        <v>0.035</v>
      </c>
      <c r="R50" s="136">
        <v>0</v>
      </c>
      <c r="S50" s="132">
        <v>0</v>
      </c>
      <c r="T50" s="137">
        <v>15</v>
      </c>
      <c r="U50" s="138">
        <f t="shared" si="13"/>
        <v>0</v>
      </c>
      <c r="V50" s="139"/>
    </row>
    <row r="51" spans="1:22" ht="12.75" outlineLevel="2">
      <c r="A51" s="3"/>
      <c r="B51" s="105"/>
      <c r="C51" s="105"/>
      <c r="D51" s="126" t="s">
        <v>9</v>
      </c>
      <c r="E51" s="127">
        <v>9</v>
      </c>
      <c r="F51" s="128" t="s">
        <v>294</v>
      </c>
      <c r="G51" s="129" t="s">
        <v>563</v>
      </c>
      <c r="H51" s="130">
        <v>6</v>
      </c>
      <c r="I51" s="131" t="s">
        <v>62</v>
      </c>
      <c r="J51" s="132"/>
      <c r="K51" s="133">
        <f t="shared" si="8"/>
        <v>0</v>
      </c>
      <c r="L51" s="134">
        <f t="shared" si="9"/>
      </c>
      <c r="M51" s="135">
        <f t="shared" si="10"/>
        <v>0</v>
      </c>
      <c r="N51" s="135">
        <f t="shared" si="11"/>
      </c>
      <c r="O51" s="135">
        <f t="shared" si="12"/>
      </c>
      <c r="P51" s="136">
        <v>0</v>
      </c>
      <c r="Q51" s="136">
        <v>0</v>
      </c>
      <c r="R51" s="136">
        <v>0.05000000000001137</v>
      </c>
      <c r="S51" s="132">
        <v>4.820000000001096</v>
      </c>
      <c r="T51" s="137">
        <v>15</v>
      </c>
      <c r="U51" s="138">
        <f t="shared" si="13"/>
        <v>0</v>
      </c>
      <c r="V51" s="139"/>
    </row>
    <row r="52" spans="1:22" ht="12.75" outlineLevel="2">
      <c r="A52" s="3"/>
      <c r="B52" s="105"/>
      <c r="C52" s="105"/>
      <c r="D52" s="126" t="s">
        <v>9</v>
      </c>
      <c r="E52" s="127">
        <v>10</v>
      </c>
      <c r="F52" s="128" t="s">
        <v>221</v>
      </c>
      <c r="G52" s="129" t="s">
        <v>458</v>
      </c>
      <c r="H52" s="130">
        <v>1</v>
      </c>
      <c r="I52" s="131" t="s">
        <v>100</v>
      </c>
      <c r="J52" s="132"/>
      <c r="K52" s="133">
        <f t="shared" si="8"/>
        <v>0</v>
      </c>
      <c r="L52" s="134">
        <f t="shared" si="9"/>
      </c>
      <c r="M52" s="135">
        <f t="shared" si="10"/>
        <v>0</v>
      </c>
      <c r="N52" s="135">
        <f t="shared" si="11"/>
      </c>
      <c r="O52" s="135">
        <f t="shared" si="12"/>
      </c>
      <c r="P52" s="136">
        <v>0</v>
      </c>
      <c r="Q52" s="136">
        <v>0.067</v>
      </c>
      <c r="R52" s="136">
        <v>0.30999999999994543</v>
      </c>
      <c r="S52" s="132">
        <v>29.883999999994742</v>
      </c>
      <c r="T52" s="137">
        <v>15</v>
      </c>
      <c r="U52" s="138">
        <f t="shared" si="13"/>
        <v>0</v>
      </c>
      <c r="V52" s="139"/>
    </row>
    <row r="53" spans="1:22" ht="12.75" outlineLevel="2">
      <c r="A53" s="3"/>
      <c r="B53" s="105"/>
      <c r="C53" s="105"/>
      <c r="D53" s="126" t="s">
        <v>9</v>
      </c>
      <c r="E53" s="127">
        <v>11</v>
      </c>
      <c r="F53" s="128" t="s">
        <v>220</v>
      </c>
      <c r="G53" s="129" t="s">
        <v>413</v>
      </c>
      <c r="H53" s="130">
        <v>1</v>
      </c>
      <c r="I53" s="131" t="s">
        <v>100</v>
      </c>
      <c r="J53" s="132"/>
      <c r="K53" s="133">
        <f t="shared" si="8"/>
        <v>0</v>
      </c>
      <c r="L53" s="134">
        <f t="shared" si="9"/>
      </c>
      <c r="M53" s="135">
        <f t="shared" si="10"/>
        <v>0</v>
      </c>
      <c r="N53" s="135">
        <f t="shared" si="11"/>
      </c>
      <c r="O53" s="135">
        <f t="shared" si="12"/>
      </c>
      <c r="P53" s="136">
        <v>0</v>
      </c>
      <c r="Q53" s="136">
        <v>0.1267</v>
      </c>
      <c r="R53" s="136">
        <v>0</v>
      </c>
      <c r="S53" s="132">
        <v>0</v>
      </c>
      <c r="T53" s="137">
        <v>15</v>
      </c>
      <c r="U53" s="138">
        <f t="shared" si="13"/>
        <v>0</v>
      </c>
      <c r="V53" s="139"/>
    </row>
    <row r="54" spans="1:22" ht="12.75" outlineLevel="2">
      <c r="A54" s="3"/>
      <c r="B54" s="105"/>
      <c r="C54" s="105"/>
      <c r="D54" s="126" t="s">
        <v>9</v>
      </c>
      <c r="E54" s="127">
        <v>12</v>
      </c>
      <c r="F54" s="128" t="s">
        <v>295</v>
      </c>
      <c r="G54" s="129" t="s">
        <v>460</v>
      </c>
      <c r="H54" s="130">
        <v>12.5</v>
      </c>
      <c r="I54" s="131" t="s">
        <v>14</v>
      </c>
      <c r="J54" s="132"/>
      <c r="K54" s="133">
        <f t="shared" si="8"/>
        <v>0</v>
      </c>
      <c r="L54" s="134">
        <f t="shared" si="9"/>
      </c>
      <c r="M54" s="135">
        <f t="shared" si="10"/>
        <v>0</v>
      </c>
      <c r="N54" s="135">
        <f t="shared" si="11"/>
      </c>
      <c r="O54" s="135">
        <f t="shared" si="12"/>
      </c>
      <c r="P54" s="136">
        <v>0.0003942240000001398</v>
      </c>
      <c r="Q54" s="136">
        <v>0.013000000000000001</v>
      </c>
      <c r="R54" s="136">
        <v>0.1069999999999709</v>
      </c>
      <c r="S54" s="132">
        <v>10.314799999997195</v>
      </c>
      <c r="T54" s="137">
        <v>15</v>
      </c>
      <c r="U54" s="138">
        <f t="shared" si="13"/>
        <v>0</v>
      </c>
      <c r="V54" s="139"/>
    </row>
    <row r="55" spans="1:22" ht="12.75" outlineLevel="2">
      <c r="A55" s="3"/>
      <c r="B55" s="105"/>
      <c r="C55" s="105"/>
      <c r="D55" s="126" t="s">
        <v>9</v>
      </c>
      <c r="E55" s="127">
        <v>13</v>
      </c>
      <c r="F55" s="128" t="s">
        <v>291</v>
      </c>
      <c r="G55" s="129" t="s">
        <v>543</v>
      </c>
      <c r="H55" s="130">
        <v>6</v>
      </c>
      <c r="I55" s="131" t="s">
        <v>62</v>
      </c>
      <c r="J55" s="132"/>
      <c r="K55" s="133">
        <f t="shared" si="8"/>
        <v>0</v>
      </c>
      <c r="L55" s="134">
        <f t="shared" si="9"/>
      </c>
      <c r="M55" s="135">
        <f t="shared" si="10"/>
        <v>0</v>
      </c>
      <c r="N55" s="135">
        <f t="shared" si="11"/>
      </c>
      <c r="O55" s="135">
        <f t="shared" si="12"/>
      </c>
      <c r="P55" s="136">
        <v>0</v>
      </c>
      <c r="Q55" s="136">
        <v>0</v>
      </c>
      <c r="R55" s="136">
        <v>0.040000000000020464</v>
      </c>
      <c r="S55" s="132">
        <v>3.8560000000019725</v>
      </c>
      <c r="T55" s="137">
        <v>15</v>
      </c>
      <c r="U55" s="138">
        <f t="shared" si="13"/>
        <v>0</v>
      </c>
      <c r="V55" s="139"/>
    </row>
    <row r="56" spans="1:22" ht="12.75" outlineLevel="2">
      <c r="A56" s="3"/>
      <c r="B56" s="105"/>
      <c r="C56" s="105"/>
      <c r="D56" s="126" t="s">
        <v>9</v>
      </c>
      <c r="E56" s="127">
        <v>14</v>
      </c>
      <c r="F56" s="128" t="s">
        <v>292</v>
      </c>
      <c r="G56" s="129" t="s">
        <v>544</v>
      </c>
      <c r="H56" s="130">
        <v>2</v>
      </c>
      <c r="I56" s="131" t="s">
        <v>62</v>
      </c>
      <c r="J56" s="132"/>
      <c r="K56" s="133">
        <f t="shared" si="8"/>
        <v>0</v>
      </c>
      <c r="L56" s="134">
        <f t="shared" si="9"/>
      </c>
      <c r="M56" s="135">
        <f t="shared" si="10"/>
        <v>0</v>
      </c>
      <c r="N56" s="135">
        <f t="shared" si="11"/>
      </c>
      <c r="O56" s="135">
        <f t="shared" si="12"/>
      </c>
      <c r="P56" s="136">
        <v>0</v>
      </c>
      <c r="Q56" s="136">
        <v>0</v>
      </c>
      <c r="R56" s="136">
        <v>0.08100000000001728</v>
      </c>
      <c r="S56" s="132">
        <v>7.808400000001666</v>
      </c>
      <c r="T56" s="137">
        <v>15</v>
      </c>
      <c r="U56" s="138">
        <f t="shared" si="13"/>
        <v>0</v>
      </c>
      <c r="V56" s="139"/>
    </row>
    <row r="57" spans="1:22" ht="12.75" outlineLevel="2">
      <c r="A57" s="3"/>
      <c r="B57" s="105"/>
      <c r="C57" s="105"/>
      <c r="D57" s="126" t="s">
        <v>9</v>
      </c>
      <c r="E57" s="127">
        <v>15</v>
      </c>
      <c r="F57" s="128" t="s">
        <v>293</v>
      </c>
      <c r="G57" s="129" t="s">
        <v>545</v>
      </c>
      <c r="H57" s="130">
        <v>2</v>
      </c>
      <c r="I57" s="131" t="s">
        <v>62</v>
      </c>
      <c r="J57" s="132"/>
      <c r="K57" s="133">
        <f t="shared" si="8"/>
        <v>0</v>
      </c>
      <c r="L57" s="134">
        <f t="shared" si="9"/>
      </c>
      <c r="M57" s="135">
        <f t="shared" si="10"/>
        <v>0</v>
      </c>
      <c r="N57" s="135">
        <f t="shared" si="11"/>
      </c>
      <c r="O57" s="135">
        <f t="shared" si="12"/>
      </c>
      <c r="P57" s="136">
        <v>0</v>
      </c>
      <c r="Q57" s="136">
        <v>0</v>
      </c>
      <c r="R57" s="136">
        <v>0.19900000000006912</v>
      </c>
      <c r="S57" s="132">
        <v>19.183600000006663</v>
      </c>
      <c r="T57" s="137">
        <v>15</v>
      </c>
      <c r="U57" s="138">
        <f t="shared" si="13"/>
        <v>0</v>
      </c>
      <c r="V57" s="139"/>
    </row>
    <row r="58" spans="1:22" ht="12.75" outlineLevel="1">
      <c r="A58" s="3"/>
      <c r="B58" s="106"/>
      <c r="C58" s="75" t="s">
        <v>31</v>
      </c>
      <c r="D58" s="76" t="s">
        <v>8</v>
      </c>
      <c r="E58" s="77"/>
      <c r="F58" s="77" t="s">
        <v>54</v>
      </c>
      <c r="G58" s="78" t="s">
        <v>436</v>
      </c>
      <c r="H58" s="77"/>
      <c r="I58" s="76"/>
      <c r="J58" s="77"/>
      <c r="K58" s="107">
        <f>SUBTOTAL(9,K59:K76)</f>
        <v>0</v>
      </c>
      <c r="L58" s="80">
        <f>SUBTOTAL(9,L59:L76)</f>
        <v>0</v>
      </c>
      <c r="M58" s="80">
        <f>SUBTOTAL(9,M59:M76)</f>
        <v>0</v>
      </c>
      <c r="N58" s="80">
        <f>SUBTOTAL(9,N59:N76)</f>
        <v>0</v>
      </c>
      <c r="O58" s="80">
        <f>SUBTOTAL(9,O59:O76)</f>
        <v>0</v>
      </c>
      <c r="P58" s="81">
        <f>SUMPRODUCT(P59:P76,$H59:$H76)</f>
        <v>0.01646847999999211</v>
      </c>
      <c r="Q58" s="81">
        <f>SUMPRODUCT(Q59:Q76,$H59:$H76)</f>
        <v>2.7207800000000004</v>
      </c>
      <c r="R58" s="81">
        <f>SUMPRODUCT(R59:R76,$H59:$H76)</f>
        <v>18.928980000005872</v>
      </c>
      <c r="S58" s="80">
        <f>SUMPRODUCT(S59:S76,$H59:$H76)</f>
        <v>1824.753672000566</v>
      </c>
      <c r="T58" s="108">
        <f>SUMPRODUCT(T59:T76,$K59:$K76)/100</f>
        <v>0</v>
      </c>
      <c r="U58" s="108">
        <f>K58+T58</f>
        <v>0</v>
      </c>
      <c r="V58" s="105"/>
    </row>
    <row r="59" spans="1:22" ht="12.75" outlineLevel="2">
      <c r="A59" s="3"/>
      <c r="B59" s="116"/>
      <c r="C59" s="117"/>
      <c r="D59" s="118"/>
      <c r="E59" s="119" t="s">
        <v>459</v>
      </c>
      <c r="F59" s="120"/>
      <c r="G59" s="121"/>
      <c r="H59" s="120"/>
      <c r="I59" s="118"/>
      <c r="J59" s="120"/>
      <c r="K59" s="122"/>
      <c r="L59" s="123"/>
      <c r="M59" s="123"/>
      <c r="N59" s="123"/>
      <c r="O59" s="123"/>
      <c r="P59" s="124"/>
      <c r="Q59" s="124"/>
      <c r="R59" s="124"/>
      <c r="S59" s="124"/>
      <c r="T59" s="125"/>
      <c r="U59" s="125"/>
      <c r="V59" s="105"/>
    </row>
    <row r="60" spans="1:22" ht="12.75" outlineLevel="2">
      <c r="A60" s="3"/>
      <c r="B60" s="105"/>
      <c r="C60" s="105"/>
      <c r="D60" s="126" t="s">
        <v>9</v>
      </c>
      <c r="E60" s="127">
        <v>1</v>
      </c>
      <c r="F60" s="128" t="s">
        <v>301</v>
      </c>
      <c r="G60" s="129" t="s">
        <v>583</v>
      </c>
      <c r="H60" s="130">
        <v>147.61</v>
      </c>
      <c r="I60" s="131" t="s">
        <v>24</v>
      </c>
      <c r="J60" s="132"/>
      <c r="K60" s="133">
        <f>H60*J60</f>
        <v>0</v>
      </c>
      <c r="L60" s="134">
        <f>IF(D60="S",K60,"")</f>
      </c>
      <c r="M60" s="135">
        <f>IF(OR(D60="P",D60="U"),K60,"")</f>
        <v>0</v>
      </c>
      <c r="N60" s="135">
        <f>IF(D60="H",K60,"")</f>
      </c>
      <c r="O60" s="135">
        <f>IF(D60="V",K60,"")</f>
      </c>
      <c r="P60" s="136">
        <v>0</v>
      </c>
      <c r="Q60" s="136">
        <v>0.002</v>
      </c>
      <c r="R60" s="136">
        <v>0.010000000000005118</v>
      </c>
      <c r="S60" s="132">
        <v>0.9640000000004932</v>
      </c>
      <c r="T60" s="137">
        <v>15</v>
      </c>
      <c r="U60" s="138">
        <f>K60*(T60+100)/100</f>
        <v>0</v>
      </c>
      <c r="V60" s="139"/>
    </row>
    <row r="61" spans="1:22" s="36" customFormat="1" ht="10.5" customHeight="1" outlineLevel="3">
      <c r="A61" s="35"/>
      <c r="B61" s="140"/>
      <c r="C61" s="140"/>
      <c r="D61" s="140"/>
      <c r="E61" s="140"/>
      <c r="F61" s="140"/>
      <c r="G61" s="140" t="s">
        <v>175</v>
      </c>
      <c r="H61" s="141">
        <v>103.68</v>
      </c>
      <c r="I61" s="142"/>
      <c r="J61" s="140"/>
      <c r="K61" s="140"/>
      <c r="L61" s="143"/>
      <c r="M61" s="143"/>
      <c r="N61" s="143"/>
      <c r="O61" s="143"/>
      <c r="P61" s="143"/>
      <c r="Q61" s="143"/>
      <c r="R61" s="143"/>
      <c r="S61" s="143"/>
      <c r="T61" s="144"/>
      <c r="U61" s="144"/>
      <c r="V61" s="140"/>
    </row>
    <row r="62" spans="1:22" s="36" customFormat="1" ht="10.5" customHeight="1" outlineLevel="3">
      <c r="A62" s="35"/>
      <c r="B62" s="140"/>
      <c r="C62" s="140"/>
      <c r="D62" s="140"/>
      <c r="E62" s="140"/>
      <c r="F62" s="140"/>
      <c r="G62" s="140" t="s">
        <v>109</v>
      </c>
      <c r="H62" s="141">
        <v>21.6</v>
      </c>
      <c r="I62" s="142"/>
      <c r="J62" s="140"/>
      <c r="K62" s="140"/>
      <c r="L62" s="143"/>
      <c r="M62" s="143"/>
      <c r="N62" s="143"/>
      <c r="O62" s="143"/>
      <c r="P62" s="143"/>
      <c r="Q62" s="143"/>
      <c r="R62" s="143"/>
      <c r="S62" s="143"/>
      <c r="T62" s="144"/>
      <c r="U62" s="144"/>
      <c r="V62" s="140"/>
    </row>
    <row r="63" spans="1:22" s="36" customFormat="1" ht="10.5" customHeight="1" outlineLevel="3">
      <c r="A63" s="35"/>
      <c r="B63" s="140"/>
      <c r="C63" s="140"/>
      <c r="D63" s="140"/>
      <c r="E63" s="140"/>
      <c r="F63" s="140"/>
      <c r="G63" s="140" t="s">
        <v>174</v>
      </c>
      <c r="H63" s="141">
        <v>24.84</v>
      </c>
      <c r="I63" s="142"/>
      <c r="J63" s="140"/>
      <c r="K63" s="140"/>
      <c r="L63" s="143"/>
      <c r="M63" s="143"/>
      <c r="N63" s="143"/>
      <c r="O63" s="143"/>
      <c r="P63" s="143"/>
      <c r="Q63" s="143"/>
      <c r="R63" s="143"/>
      <c r="S63" s="143"/>
      <c r="T63" s="144"/>
      <c r="U63" s="144"/>
      <c r="V63" s="140"/>
    </row>
    <row r="64" spans="1:22" s="36" customFormat="1" ht="10.5" customHeight="1" outlineLevel="3">
      <c r="A64" s="35"/>
      <c r="B64" s="140"/>
      <c r="C64" s="140"/>
      <c r="D64" s="140"/>
      <c r="E64" s="140"/>
      <c r="F64" s="140"/>
      <c r="G64" s="140" t="s">
        <v>173</v>
      </c>
      <c r="H64" s="141">
        <v>18.9</v>
      </c>
      <c r="I64" s="142"/>
      <c r="J64" s="140"/>
      <c r="K64" s="140"/>
      <c r="L64" s="143"/>
      <c r="M64" s="143"/>
      <c r="N64" s="143"/>
      <c r="O64" s="143"/>
      <c r="P64" s="143"/>
      <c r="Q64" s="143"/>
      <c r="R64" s="143"/>
      <c r="S64" s="143"/>
      <c r="T64" s="144"/>
      <c r="U64" s="144"/>
      <c r="V64" s="140"/>
    </row>
    <row r="65" spans="1:22" s="36" customFormat="1" ht="10.5" customHeight="1" outlineLevel="3">
      <c r="A65" s="35"/>
      <c r="B65" s="140"/>
      <c r="C65" s="140"/>
      <c r="D65" s="140"/>
      <c r="E65" s="140"/>
      <c r="F65" s="140"/>
      <c r="G65" s="140" t="s">
        <v>106</v>
      </c>
      <c r="H65" s="141">
        <v>21.6</v>
      </c>
      <c r="I65" s="142"/>
      <c r="J65" s="140"/>
      <c r="K65" s="140"/>
      <c r="L65" s="143"/>
      <c r="M65" s="143"/>
      <c r="N65" s="143"/>
      <c r="O65" s="143"/>
      <c r="P65" s="143"/>
      <c r="Q65" s="143"/>
      <c r="R65" s="143"/>
      <c r="S65" s="143"/>
      <c r="T65" s="144"/>
      <c r="U65" s="144"/>
      <c r="V65" s="140"/>
    </row>
    <row r="66" spans="1:22" s="36" customFormat="1" ht="10.5" customHeight="1" outlineLevel="3">
      <c r="A66" s="35"/>
      <c r="B66" s="140"/>
      <c r="C66" s="140"/>
      <c r="D66" s="140"/>
      <c r="E66" s="140"/>
      <c r="F66" s="140"/>
      <c r="G66" s="140" t="s">
        <v>158</v>
      </c>
      <c r="H66" s="141">
        <v>6.48</v>
      </c>
      <c r="I66" s="142"/>
      <c r="J66" s="140"/>
      <c r="K66" s="140"/>
      <c r="L66" s="143"/>
      <c r="M66" s="143"/>
      <c r="N66" s="143"/>
      <c r="O66" s="143"/>
      <c r="P66" s="143"/>
      <c r="Q66" s="143"/>
      <c r="R66" s="143"/>
      <c r="S66" s="143"/>
      <c r="T66" s="144"/>
      <c r="U66" s="144"/>
      <c r="V66" s="140"/>
    </row>
    <row r="67" spans="1:22" s="36" customFormat="1" ht="10.5" customHeight="1" outlineLevel="3">
      <c r="A67" s="35"/>
      <c r="B67" s="140"/>
      <c r="C67" s="140"/>
      <c r="D67" s="140"/>
      <c r="E67" s="140"/>
      <c r="F67" s="140"/>
      <c r="G67" s="140" t="s">
        <v>343</v>
      </c>
      <c r="H67" s="141">
        <v>-25.74</v>
      </c>
      <c r="I67" s="142"/>
      <c r="J67" s="140"/>
      <c r="K67" s="140"/>
      <c r="L67" s="143"/>
      <c r="M67" s="143"/>
      <c r="N67" s="143"/>
      <c r="O67" s="143"/>
      <c r="P67" s="143"/>
      <c r="Q67" s="143"/>
      <c r="R67" s="143"/>
      <c r="S67" s="143"/>
      <c r="T67" s="144"/>
      <c r="U67" s="144"/>
      <c r="V67" s="140"/>
    </row>
    <row r="68" spans="1:22" s="36" customFormat="1" ht="10.5" customHeight="1" outlineLevel="3">
      <c r="A68" s="35"/>
      <c r="B68" s="140"/>
      <c r="C68" s="140"/>
      <c r="D68" s="140"/>
      <c r="E68" s="140"/>
      <c r="F68" s="140"/>
      <c r="G68" s="140" t="s">
        <v>89</v>
      </c>
      <c r="H68" s="141">
        <v>-23.75</v>
      </c>
      <c r="I68" s="142"/>
      <c r="J68" s="140"/>
      <c r="K68" s="140"/>
      <c r="L68" s="143"/>
      <c r="M68" s="143"/>
      <c r="N68" s="143"/>
      <c r="O68" s="143"/>
      <c r="P68" s="143"/>
      <c r="Q68" s="143"/>
      <c r="R68" s="143"/>
      <c r="S68" s="143"/>
      <c r="T68" s="144"/>
      <c r="U68" s="144"/>
      <c r="V68" s="140"/>
    </row>
    <row r="69" spans="1:22" ht="12.75" outlineLevel="2">
      <c r="A69" s="3"/>
      <c r="B69" s="105"/>
      <c r="C69" s="105"/>
      <c r="D69" s="126" t="s">
        <v>9</v>
      </c>
      <c r="E69" s="127">
        <v>2</v>
      </c>
      <c r="F69" s="128" t="s">
        <v>302</v>
      </c>
      <c r="G69" s="129" t="s">
        <v>521</v>
      </c>
      <c r="H69" s="130">
        <v>147.61</v>
      </c>
      <c r="I69" s="131" t="s">
        <v>24</v>
      </c>
      <c r="J69" s="132"/>
      <c r="K69" s="133">
        <f aca="true" t="shared" si="14" ref="K69:K76">H69*J69</f>
        <v>0</v>
      </c>
      <c r="L69" s="134">
        <f aca="true" t="shared" si="15" ref="L69:L76">IF(D69="S",K69,"")</f>
      </c>
      <c r="M69" s="135">
        <f aca="true" t="shared" si="16" ref="M69:M76">IF(OR(D69="P",D69="U"),K69,"")</f>
        <v>0</v>
      </c>
      <c r="N69" s="135">
        <f aca="true" t="shared" si="17" ref="N69:N76">IF(D69="H",K69,"")</f>
      </c>
      <c r="O69" s="135">
        <f aca="true" t="shared" si="18" ref="O69:O76">IF(D69="V",K69,"")</f>
      </c>
      <c r="P69" s="136">
        <v>0</v>
      </c>
      <c r="Q69" s="136">
        <v>0</v>
      </c>
      <c r="R69" s="136">
        <v>0</v>
      </c>
      <c r="S69" s="132">
        <v>0</v>
      </c>
      <c r="T69" s="137">
        <v>15</v>
      </c>
      <c r="U69" s="138">
        <f aca="true" t="shared" si="19" ref="U69:U76">K69*(T69+100)/100</f>
        <v>0</v>
      </c>
      <c r="V69" s="139"/>
    </row>
    <row r="70" spans="1:22" ht="26.25" outlineLevel="2">
      <c r="A70" s="3"/>
      <c r="B70" s="105"/>
      <c r="C70" s="105"/>
      <c r="D70" s="126" t="s">
        <v>9</v>
      </c>
      <c r="E70" s="127">
        <v>3</v>
      </c>
      <c r="F70" s="128" t="s">
        <v>296</v>
      </c>
      <c r="G70" s="129" t="s">
        <v>607</v>
      </c>
      <c r="H70" s="130">
        <v>4</v>
      </c>
      <c r="I70" s="131" t="s">
        <v>62</v>
      </c>
      <c r="J70" s="132"/>
      <c r="K70" s="133">
        <f t="shared" si="14"/>
        <v>0</v>
      </c>
      <c r="L70" s="134">
        <f t="shared" si="15"/>
      </c>
      <c r="M70" s="135">
        <f t="shared" si="16"/>
        <v>0</v>
      </c>
      <c r="N70" s="135">
        <f t="shared" si="17"/>
      </c>
      <c r="O70" s="135">
        <f t="shared" si="18"/>
      </c>
      <c r="P70" s="136">
        <v>0.000343800000000013</v>
      </c>
      <c r="Q70" s="136">
        <v>0.025</v>
      </c>
      <c r="R70" s="136">
        <v>0.21299999999996544</v>
      </c>
      <c r="S70" s="132">
        <v>20.53319999999667</v>
      </c>
      <c r="T70" s="137">
        <v>15</v>
      </c>
      <c r="U70" s="138">
        <f t="shared" si="19"/>
        <v>0</v>
      </c>
      <c r="V70" s="139"/>
    </row>
    <row r="71" spans="1:22" ht="12.75" outlineLevel="2">
      <c r="A71" s="3"/>
      <c r="B71" s="105"/>
      <c r="C71" s="105"/>
      <c r="D71" s="126" t="s">
        <v>9</v>
      </c>
      <c r="E71" s="127">
        <v>4</v>
      </c>
      <c r="F71" s="128" t="s">
        <v>303</v>
      </c>
      <c r="G71" s="129" t="s">
        <v>593</v>
      </c>
      <c r="H71" s="130">
        <v>23.75</v>
      </c>
      <c r="I71" s="131" t="s">
        <v>24</v>
      </c>
      <c r="J71" s="132"/>
      <c r="K71" s="133">
        <f t="shared" si="14"/>
        <v>0</v>
      </c>
      <c r="L71" s="134">
        <f t="shared" si="15"/>
      </c>
      <c r="M71" s="135">
        <f t="shared" si="16"/>
        <v>0</v>
      </c>
      <c r="N71" s="135">
        <f t="shared" si="17"/>
      </c>
      <c r="O71" s="135">
        <f t="shared" si="18"/>
      </c>
      <c r="P71" s="136">
        <v>0</v>
      </c>
      <c r="Q71" s="136">
        <v>0.068</v>
      </c>
      <c r="R71" s="136">
        <v>0.3000000000001819</v>
      </c>
      <c r="S71" s="132">
        <v>28.920000000017538</v>
      </c>
      <c r="T71" s="137">
        <v>15</v>
      </c>
      <c r="U71" s="138">
        <f t="shared" si="19"/>
        <v>0</v>
      </c>
      <c r="V71" s="139"/>
    </row>
    <row r="72" spans="1:22" ht="26.25" outlineLevel="2">
      <c r="A72" s="3"/>
      <c r="B72" s="105"/>
      <c r="C72" s="105"/>
      <c r="D72" s="126" t="s">
        <v>9</v>
      </c>
      <c r="E72" s="127">
        <v>5</v>
      </c>
      <c r="F72" s="128" t="s">
        <v>297</v>
      </c>
      <c r="G72" s="129" t="s">
        <v>486</v>
      </c>
      <c r="H72" s="130">
        <v>4</v>
      </c>
      <c r="I72" s="131" t="s">
        <v>62</v>
      </c>
      <c r="J72" s="132"/>
      <c r="K72" s="133">
        <f t="shared" si="14"/>
        <v>0</v>
      </c>
      <c r="L72" s="134">
        <f t="shared" si="15"/>
      </c>
      <c r="M72" s="135">
        <f t="shared" si="16"/>
        <v>0</v>
      </c>
      <c r="N72" s="135">
        <f t="shared" si="17"/>
      </c>
      <c r="O72" s="135">
        <f t="shared" si="18"/>
      </c>
      <c r="P72" s="136">
        <v>0.000504239999999639</v>
      </c>
      <c r="Q72" s="136">
        <v>0.015</v>
      </c>
      <c r="R72" s="136">
        <v>0.5420000000003711</v>
      </c>
      <c r="S72" s="132">
        <v>52.24880000003577</v>
      </c>
      <c r="T72" s="137">
        <v>15</v>
      </c>
      <c r="U72" s="138">
        <f t="shared" si="19"/>
        <v>0</v>
      </c>
      <c r="V72" s="139"/>
    </row>
    <row r="73" spans="1:22" ht="12.75" outlineLevel="2">
      <c r="A73" s="3"/>
      <c r="B73" s="105"/>
      <c r="C73" s="105"/>
      <c r="D73" s="126" t="s">
        <v>9</v>
      </c>
      <c r="E73" s="127">
        <v>6</v>
      </c>
      <c r="F73" s="128" t="s">
        <v>298</v>
      </c>
      <c r="G73" s="129" t="s">
        <v>541</v>
      </c>
      <c r="H73" s="130">
        <v>18</v>
      </c>
      <c r="I73" s="131" t="s">
        <v>14</v>
      </c>
      <c r="J73" s="132"/>
      <c r="K73" s="133">
        <f t="shared" si="14"/>
        <v>0</v>
      </c>
      <c r="L73" s="134">
        <f t="shared" si="15"/>
      </c>
      <c r="M73" s="135">
        <f t="shared" si="16"/>
        <v>0</v>
      </c>
      <c r="N73" s="135">
        <f t="shared" si="17"/>
      </c>
      <c r="O73" s="135">
        <f t="shared" si="18"/>
      </c>
      <c r="P73" s="136">
        <v>0.0005042399999996389</v>
      </c>
      <c r="Q73" s="136">
        <v>0.008999999999999998</v>
      </c>
      <c r="R73" s="136">
        <v>0.24700000000007094</v>
      </c>
      <c r="S73" s="132">
        <v>23.81080000000684</v>
      </c>
      <c r="T73" s="137">
        <v>15</v>
      </c>
      <c r="U73" s="138">
        <f t="shared" si="19"/>
        <v>0</v>
      </c>
      <c r="V73" s="139"/>
    </row>
    <row r="74" spans="1:22" ht="12.75" outlineLevel="2">
      <c r="A74" s="3"/>
      <c r="B74" s="105"/>
      <c r="C74" s="105"/>
      <c r="D74" s="126" t="s">
        <v>9</v>
      </c>
      <c r="E74" s="127">
        <v>7</v>
      </c>
      <c r="F74" s="128" t="s">
        <v>299</v>
      </c>
      <c r="G74" s="129" t="s">
        <v>553</v>
      </c>
      <c r="H74" s="130">
        <v>8</v>
      </c>
      <c r="I74" s="131" t="s">
        <v>14</v>
      </c>
      <c r="J74" s="132"/>
      <c r="K74" s="133">
        <f t="shared" si="14"/>
        <v>0</v>
      </c>
      <c r="L74" s="134">
        <f t="shared" si="15"/>
      </c>
      <c r="M74" s="135">
        <f t="shared" si="16"/>
        <v>0</v>
      </c>
      <c r="N74" s="135">
        <f t="shared" si="17"/>
      </c>
      <c r="O74" s="135">
        <f t="shared" si="18"/>
      </c>
      <c r="P74" s="136">
        <v>0.0005</v>
      </c>
      <c r="Q74" s="136">
        <v>0.027</v>
      </c>
      <c r="R74" s="136">
        <v>0</v>
      </c>
      <c r="S74" s="132">
        <v>0</v>
      </c>
      <c r="T74" s="137">
        <v>15</v>
      </c>
      <c r="U74" s="138">
        <f t="shared" si="19"/>
        <v>0</v>
      </c>
      <c r="V74" s="139"/>
    </row>
    <row r="75" spans="1:22" ht="26.25" outlineLevel="2">
      <c r="A75" s="3"/>
      <c r="B75" s="105"/>
      <c r="C75" s="105"/>
      <c r="D75" s="126" t="s">
        <v>9</v>
      </c>
      <c r="E75" s="127">
        <v>8</v>
      </c>
      <c r="F75" s="128" t="s">
        <v>300</v>
      </c>
      <c r="G75" s="129" t="s">
        <v>626</v>
      </c>
      <c r="H75" s="130">
        <v>68.14</v>
      </c>
      <c r="I75" s="131" t="s">
        <v>24</v>
      </c>
      <c r="J75" s="132"/>
      <c r="K75" s="133">
        <f t="shared" si="14"/>
        <v>0</v>
      </c>
      <c r="L75" s="134">
        <f t="shared" si="15"/>
      </c>
      <c r="M75" s="135">
        <f t="shared" si="16"/>
        <v>0</v>
      </c>
      <c r="N75" s="135">
        <f t="shared" si="17"/>
      </c>
      <c r="O75" s="135">
        <f t="shared" si="18"/>
      </c>
      <c r="P75" s="136">
        <v>0</v>
      </c>
      <c r="Q75" s="136">
        <v>0.004</v>
      </c>
      <c r="R75" s="136">
        <v>0.04199999999997317</v>
      </c>
      <c r="S75" s="132">
        <v>4.048799999997414</v>
      </c>
      <c r="T75" s="137">
        <v>15</v>
      </c>
      <c r="U75" s="138">
        <f t="shared" si="19"/>
        <v>0</v>
      </c>
      <c r="V75" s="139"/>
    </row>
    <row r="76" spans="1:22" ht="12.75" outlineLevel="2">
      <c r="A76" s="3"/>
      <c r="B76" s="105"/>
      <c r="C76" s="105"/>
      <c r="D76" s="126" t="s">
        <v>9</v>
      </c>
      <c r="E76" s="127">
        <v>9</v>
      </c>
      <c r="F76" s="128" t="s">
        <v>304</v>
      </c>
      <c r="G76" s="129" t="s">
        <v>533</v>
      </c>
      <c r="H76" s="130">
        <v>68.14</v>
      </c>
      <c r="I76" s="131" t="s">
        <v>24</v>
      </c>
      <c r="J76" s="132"/>
      <c r="K76" s="133">
        <f t="shared" si="14"/>
        <v>0</v>
      </c>
      <c r="L76" s="134">
        <f t="shared" si="15"/>
      </c>
      <c r="M76" s="135">
        <f t="shared" si="16"/>
        <v>0</v>
      </c>
      <c r="N76" s="135">
        <f t="shared" si="17"/>
      </c>
      <c r="O76" s="135">
        <f t="shared" si="18"/>
      </c>
      <c r="P76" s="136">
        <v>0</v>
      </c>
      <c r="Q76" s="136">
        <v>0</v>
      </c>
      <c r="R76" s="136">
        <v>0</v>
      </c>
      <c r="S76" s="132">
        <v>0</v>
      </c>
      <c r="T76" s="137">
        <v>15</v>
      </c>
      <c r="U76" s="138">
        <f t="shared" si="19"/>
        <v>0</v>
      </c>
      <c r="V76" s="139"/>
    </row>
    <row r="77" spans="1:22" ht="12.75" outlineLevel="1">
      <c r="A77" s="3"/>
      <c r="B77" s="106"/>
      <c r="C77" s="75" t="s">
        <v>32</v>
      </c>
      <c r="D77" s="76" t="s">
        <v>8</v>
      </c>
      <c r="E77" s="77"/>
      <c r="F77" s="77" t="s">
        <v>54</v>
      </c>
      <c r="G77" s="78" t="s">
        <v>353</v>
      </c>
      <c r="H77" s="77"/>
      <c r="I77" s="76"/>
      <c r="J77" s="77"/>
      <c r="K77" s="107">
        <f>SUBTOTAL(9,K78:K79)</f>
        <v>0</v>
      </c>
      <c r="L77" s="80">
        <f>SUBTOTAL(9,L78:L79)</f>
        <v>0</v>
      </c>
      <c r="M77" s="80">
        <f>SUBTOTAL(9,M78:M79)</f>
        <v>0</v>
      </c>
      <c r="N77" s="80">
        <f>SUBTOTAL(9,N78:N79)</f>
        <v>0</v>
      </c>
      <c r="O77" s="80">
        <f>SUBTOTAL(9,O78:O79)</f>
        <v>0</v>
      </c>
      <c r="P77" s="81">
        <f>SUMPRODUCT(P78:P79,$H78:$H79)</f>
        <v>0</v>
      </c>
      <c r="Q77" s="81">
        <f>SUMPRODUCT(Q78:Q79,$H78:$H79)</f>
        <v>0</v>
      </c>
      <c r="R77" s="81">
        <f>SUMPRODUCT(R78:R79,$H78:$H79)</f>
        <v>26.680209328740595</v>
      </c>
      <c r="S77" s="80">
        <f>SUMPRODUCT(S78:S79,$H78:$H79)</f>
        <v>2211.7893533525953</v>
      </c>
      <c r="T77" s="108">
        <f>SUMPRODUCT(T78:T79,$K78:$K79)/100</f>
        <v>0</v>
      </c>
      <c r="U77" s="108">
        <f>K77+T77</f>
        <v>0</v>
      </c>
      <c r="V77" s="105"/>
    </row>
    <row r="78" spans="1:22" ht="12.75" outlineLevel="2">
      <c r="A78" s="3"/>
      <c r="B78" s="116"/>
      <c r="C78" s="117"/>
      <c r="D78" s="118"/>
      <c r="E78" s="119" t="s">
        <v>459</v>
      </c>
      <c r="F78" s="120"/>
      <c r="G78" s="121"/>
      <c r="H78" s="120"/>
      <c r="I78" s="118"/>
      <c r="J78" s="120"/>
      <c r="K78" s="122"/>
      <c r="L78" s="123"/>
      <c r="M78" s="123"/>
      <c r="N78" s="123"/>
      <c r="O78" s="123"/>
      <c r="P78" s="124"/>
      <c r="Q78" s="124"/>
      <c r="R78" s="124"/>
      <c r="S78" s="124"/>
      <c r="T78" s="125"/>
      <c r="U78" s="125"/>
      <c r="V78" s="105"/>
    </row>
    <row r="79" spans="1:22" ht="12.75" outlineLevel="2">
      <c r="A79" s="3"/>
      <c r="B79" s="105"/>
      <c r="C79" s="105"/>
      <c r="D79" s="126" t="s">
        <v>11</v>
      </c>
      <c r="E79" s="127">
        <v>1</v>
      </c>
      <c r="F79" s="128" t="s">
        <v>325</v>
      </c>
      <c r="G79" s="129" t="s">
        <v>526</v>
      </c>
      <c r="H79" s="130">
        <v>10.269518602280485</v>
      </c>
      <c r="I79" s="131" t="s">
        <v>15</v>
      </c>
      <c r="J79" s="132"/>
      <c r="K79" s="133">
        <f>H79*J79</f>
        <v>0</v>
      </c>
      <c r="L79" s="134">
        <f>IF(D79="S",K79,"")</f>
      </c>
      <c r="M79" s="135">
        <f>IF(OR(D79="P",D79="U"),K79,"")</f>
        <v>0</v>
      </c>
      <c r="N79" s="135">
        <f>IF(D79="H",K79,"")</f>
      </c>
      <c r="O79" s="135">
        <f>IF(D79="V",K79,"")</f>
      </c>
      <c r="P79" s="136">
        <v>0</v>
      </c>
      <c r="Q79" s="136">
        <v>0</v>
      </c>
      <c r="R79" s="136">
        <v>2.598000000001548</v>
      </c>
      <c r="S79" s="132">
        <v>215.37420000012833</v>
      </c>
      <c r="T79" s="137">
        <v>15</v>
      </c>
      <c r="U79" s="138">
        <f>K79*(T79+100)/100</f>
        <v>0</v>
      </c>
      <c r="V79" s="139"/>
    </row>
    <row r="80" spans="1:22" ht="12.75" outlineLevel="1">
      <c r="A80" s="3"/>
      <c r="B80" s="106"/>
      <c r="C80" s="75" t="s">
        <v>34</v>
      </c>
      <c r="D80" s="76" t="s">
        <v>8</v>
      </c>
      <c r="E80" s="77"/>
      <c r="F80" s="77" t="s">
        <v>59</v>
      </c>
      <c r="G80" s="78" t="s">
        <v>388</v>
      </c>
      <c r="H80" s="77"/>
      <c r="I80" s="76"/>
      <c r="J80" s="77"/>
      <c r="K80" s="107">
        <f>SUBTOTAL(9,K81:K88)</f>
        <v>0</v>
      </c>
      <c r="L80" s="80">
        <f>SUBTOTAL(9,L81:L88)</f>
        <v>0</v>
      </c>
      <c r="M80" s="80">
        <f>SUBTOTAL(9,M81:M88)</f>
        <v>0</v>
      </c>
      <c r="N80" s="80">
        <f>SUBTOTAL(9,N81:N88)</f>
        <v>0</v>
      </c>
      <c r="O80" s="80">
        <f>SUBTOTAL(9,O81:O88)</f>
        <v>0</v>
      </c>
      <c r="P80" s="81">
        <f>SUMPRODUCT(P81:P88,$H81:$H88)</f>
        <v>0.05048727999999766</v>
      </c>
      <c r="Q80" s="81">
        <f>SUMPRODUCT(Q81:Q88,$H81:$H88)</f>
        <v>0</v>
      </c>
      <c r="R80" s="81">
        <f>SUMPRODUCT(R81:R88,$H81:$H88)</f>
        <v>3.012278673440833</v>
      </c>
      <c r="S80" s="80">
        <f>SUMPRODUCT(S81:S88,$H81:$H88)</f>
        <v>311.9695385807252</v>
      </c>
      <c r="T80" s="108">
        <f>SUMPRODUCT(T81:T88,$K81:$K88)/100</f>
        <v>0</v>
      </c>
      <c r="U80" s="108">
        <f>K80+T80</f>
        <v>0</v>
      </c>
      <c r="V80" s="105"/>
    </row>
    <row r="81" spans="1:22" ht="12.75" outlineLevel="2">
      <c r="A81" s="3"/>
      <c r="B81" s="116"/>
      <c r="C81" s="117"/>
      <c r="D81" s="118"/>
      <c r="E81" s="119" t="s">
        <v>459</v>
      </c>
      <c r="F81" s="120"/>
      <c r="G81" s="121"/>
      <c r="H81" s="120"/>
      <c r="I81" s="118"/>
      <c r="J81" s="120"/>
      <c r="K81" s="122"/>
      <c r="L81" s="123"/>
      <c r="M81" s="123"/>
      <c r="N81" s="123"/>
      <c r="O81" s="123"/>
      <c r="P81" s="124"/>
      <c r="Q81" s="124"/>
      <c r="R81" s="124"/>
      <c r="S81" s="124"/>
      <c r="T81" s="125"/>
      <c r="U81" s="125"/>
      <c r="V81" s="105"/>
    </row>
    <row r="82" spans="1:22" ht="12.75" outlineLevel="2">
      <c r="A82" s="3"/>
      <c r="B82" s="105"/>
      <c r="C82" s="105"/>
      <c r="D82" s="126" t="s">
        <v>9</v>
      </c>
      <c r="E82" s="127">
        <v>1</v>
      </c>
      <c r="F82" s="128" t="s">
        <v>188</v>
      </c>
      <c r="G82" s="129" t="s">
        <v>597</v>
      </c>
      <c r="H82" s="130">
        <v>4.02</v>
      </c>
      <c r="I82" s="131" t="s">
        <v>24</v>
      </c>
      <c r="J82" s="132"/>
      <c r="K82" s="133">
        <f>H82*J82</f>
        <v>0</v>
      </c>
      <c r="L82" s="134">
        <f>IF(D82="S",K82,"")</f>
      </c>
      <c r="M82" s="135">
        <f>IF(OR(D82="P",D82="U"),K82,"")</f>
        <v>0</v>
      </c>
      <c r="N82" s="135">
        <f>IF(D82="H",K82,"")</f>
      </c>
      <c r="O82" s="135">
        <f>IF(D82="V",K82,"")</f>
      </c>
      <c r="P82" s="136">
        <v>0.0035</v>
      </c>
      <c r="Q82" s="136">
        <v>0</v>
      </c>
      <c r="R82" s="136">
        <v>0.18000000000006366</v>
      </c>
      <c r="S82" s="132">
        <v>17.352000000006143</v>
      </c>
      <c r="T82" s="137">
        <v>15</v>
      </c>
      <c r="U82" s="138">
        <f>K82*(T82+100)/100</f>
        <v>0</v>
      </c>
      <c r="V82" s="139"/>
    </row>
    <row r="83" spans="1:22" ht="12.75" outlineLevel="2">
      <c r="A83" s="3"/>
      <c r="B83" s="105"/>
      <c r="C83" s="105"/>
      <c r="D83" s="126" t="s">
        <v>9</v>
      </c>
      <c r="E83" s="127">
        <v>2</v>
      </c>
      <c r="F83" s="128" t="s">
        <v>189</v>
      </c>
      <c r="G83" s="129" t="s">
        <v>592</v>
      </c>
      <c r="H83" s="130">
        <v>9.2</v>
      </c>
      <c r="I83" s="131" t="s">
        <v>24</v>
      </c>
      <c r="J83" s="132"/>
      <c r="K83" s="133">
        <f>H83*J83</f>
        <v>0</v>
      </c>
      <c r="L83" s="134">
        <f>IF(D83="S",K83,"")</f>
      </c>
      <c r="M83" s="135">
        <f>IF(OR(D83="P",D83="U"),K83,"")</f>
        <v>0</v>
      </c>
      <c r="N83" s="135">
        <f>IF(D83="H",K83,"")</f>
      </c>
      <c r="O83" s="135">
        <f>IF(D83="V",K83,"")</f>
      </c>
      <c r="P83" s="136">
        <v>0.003958399999999746</v>
      </c>
      <c r="Q83" s="136">
        <v>0</v>
      </c>
      <c r="R83" s="136">
        <v>0.24000000000006594</v>
      </c>
      <c r="S83" s="132">
        <v>25.456000000006885</v>
      </c>
      <c r="T83" s="137">
        <v>15</v>
      </c>
      <c r="U83" s="138">
        <f>K83*(T83+100)/100</f>
        <v>0</v>
      </c>
      <c r="V83" s="139"/>
    </row>
    <row r="84" spans="1:22" s="115" customFormat="1" ht="9.75" outlineLevel="2">
      <c r="A84" s="109"/>
      <c r="B84" s="109"/>
      <c r="C84" s="109"/>
      <c r="D84" s="109"/>
      <c r="E84" s="109"/>
      <c r="F84" s="109"/>
      <c r="G84" s="110" t="s">
        <v>414</v>
      </c>
      <c r="H84" s="109"/>
      <c r="I84" s="111"/>
      <c r="J84" s="109"/>
      <c r="K84" s="109"/>
      <c r="L84" s="112"/>
      <c r="M84" s="112"/>
      <c r="N84" s="112"/>
      <c r="O84" s="112"/>
      <c r="P84" s="113"/>
      <c r="Q84" s="109"/>
      <c r="R84" s="109"/>
      <c r="S84" s="109"/>
      <c r="T84" s="114"/>
      <c r="U84" s="114"/>
      <c r="V84" s="109"/>
    </row>
    <row r="85" spans="1:22" s="36" customFormat="1" ht="10.5" customHeight="1" outlineLevel="3">
      <c r="A85" s="35"/>
      <c r="B85" s="140"/>
      <c r="C85" s="140"/>
      <c r="D85" s="140"/>
      <c r="E85" s="140"/>
      <c r="F85" s="140"/>
      <c r="G85" s="140" t="s">
        <v>395</v>
      </c>
      <c r="H85" s="141">
        <v>0</v>
      </c>
      <c r="I85" s="142"/>
      <c r="J85" s="140"/>
      <c r="K85" s="140"/>
      <c r="L85" s="143"/>
      <c r="M85" s="143"/>
      <c r="N85" s="143"/>
      <c r="O85" s="143"/>
      <c r="P85" s="143"/>
      <c r="Q85" s="143"/>
      <c r="R85" s="143"/>
      <c r="S85" s="143"/>
      <c r="T85" s="144"/>
      <c r="U85" s="144"/>
      <c r="V85" s="140"/>
    </row>
    <row r="86" spans="1:22" s="36" customFormat="1" ht="10.5" customHeight="1" outlineLevel="3">
      <c r="A86" s="35"/>
      <c r="B86" s="140"/>
      <c r="C86" s="140"/>
      <c r="D86" s="140"/>
      <c r="E86" s="140"/>
      <c r="F86" s="140"/>
      <c r="G86" s="140" t="s">
        <v>72</v>
      </c>
      <c r="H86" s="141">
        <v>3.2</v>
      </c>
      <c r="I86" s="142"/>
      <c r="J86" s="140"/>
      <c r="K86" s="140"/>
      <c r="L86" s="143"/>
      <c r="M86" s="143"/>
      <c r="N86" s="143"/>
      <c r="O86" s="143"/>
      <c r="P86" s="143"/>
      <c r="Q86" s="143"/>
      <c r="R86" s="143"/>
      <c r="S86" s="143"/>
      <c r="T86" s="144"/>
      <c r="U86" s="144"/>
      <c r="V86" s="140"/>
    </row>
    <row r="87" spans="1:22" s="36" customFormat="1" ht="10.5" customHeight="1" outlineLevel="3">
      <c r="A87" s="35"/>
      <c r="B87" s="140"/>
      <c r="C87" s="140"/>
      <c r="D87" s="140"/>
      <c r="E87" s="140"/>
      <c r="F87" s="140"/>
      <c r="G87" s="140" t="s">
        <v>103</v>
      </c>
      <c r="H87" s="141">
        <v>6</v>
      </c>
      <c r="I87" s="142"/>
      <c r="J87" s="140"/>
      <c r="K87" s="140"/>
      <c r="L87" s="143"/>
      <c r="M87" s="143"/>
      <c r="N87" s="143"/>
      <c r="O87" s="143"/>
      <c r="P87" s="143"/>
      <c r="Q87" s="143"/>
      <c r="R87" s="143"/>
      <c r="S87" s="143"/>
      <c r="T87" s="144"/>
      <c r="U87" s="144"/>
      <c r="V87" s="140"/>
    </row>
    <row r="88" spans="1:22" ht="26.25" outlineLevel="2">
      <c r="A88" s="3"/>
      <c r="B88" s="105"/>
      <c r="C88" s="105"/>
      <c r="D88" s="126" t="s">
        <v>11</v>
      </c>
      <c r="E88" s="127">
        <v>3</v>
      </c>
      <c r="F88" s="128" t="s">
        <v>312</v>
      </c>
      <c r="G88" s="129" t="s">
        <v>612</v>
      </c>
      <c r="H88" s="130">
        <v>0.05048727999999766</v>
      </c>
      <c r="I88" s="131" t="s">
        <v>15</v>
      </c>
      <c r="J88" s="132"/>
      <c r="K88" s="133">
        <f>H88*J88</f>
        <v>0</v>
      </c>
      <c r="L88" s="134">
        <f>IF(D88="S",K88,"")</f>
      </c>
      <c r="M88" s="135">
        <f>IF(OR(D88="P",D88="U"),K88,"")</f>
        <v>0</v>
      </c>
      <c r="N88" s="135">
        <f>IF(D88="H",K88,"")</f>
      </c>
      <c r="O88" s="135">
        <f>IF(D88="V",K88,"")</f>
      </c>
      <c r="P88" s="136">
        <v>0</v>
      </c>
      <c r="Q88" s="136">
        <v>0</v>
      </c>
      <c r="R88" s="136">
        <v>1.5979999999995016</v>
      </c>
      <c r="S88" s="132">
        <v>158.8379999999521</v>
      </c>
      <c r="T88" s="137">
        <v>15</v>
      </c>
      <c r="U88" s="138">
        <f>K88*(T88+100)/100</f>
        <v>0</v>
      </c>
      <c r="V88" s="139"/>
    </row>
    <row r="89" spans="1:22" ht="12.75" outlineLevel="1">
      <c r="A89" s="3"/>
      <c r="B89" s="106"/>
      <c r="C89" s="75" t="s">
        <v>35</v>
      </c>
      <c r="D89" s="76" t="s">
        <v>8</v>
      </c>
      <c r="E89" s="77"/>
      <c r="F89" s="77" t="s">
        <v>59</v>
      </c>
      <c r="G89" s="78" t="s">
        <v>389</v>
      </c>
      <c r="H89" s="77"/>
      <c r="I89" s="76"/>
      <c r="J89" s="77"/>
      <c r="K89" s="107">
        <f>SUBTOTAL(9,K90:K100)</f>
        <v>0</v>
      </c>
      <c r="L89" s="80">
        <f>SUBTOTAL(9,L90:L100)</f>
        <v>0</v>
      </c>
      <c r="M89" s="80">
        <f>SUBTOTAL(9,M90:M100)</f>
        <v>0</v>
      </c>
      <c r="N89" s="80">
        <f>SUBTOTAL(9,N90:N100)</f>
        <v>0</v>
      </c>
      <c r="O89" s="80">
        <f>SUBTOTAL(9,O90:O100)</f>
        <v>0</v>
      </c>
      <c r="P89" s="81">
        <f>SUMPRODUCT(P90:P100,$H90:$H100)</f>
        <v>0.27603378080005336</v>
      </c>
      <c r="Q89" s="81">
        <f>SUMPRODUCT(Q90:Q100,$H90:$H100)</f>
        <v>0</v>
      </c>
      <c r="R89" s="81">
        <f>SUMPRODUCT(R90:R100,$H90:$H100)</f>
        <v>26.630099448163453</v>
      </c>
      <c r="S89" s="80">
        <f>SUMPRODUCT(S90:S100,$H90:$H100)</f>
        <v>2871.8732668030666</v>
      </c>
      <c r="T89" s="108">
        <f>SUMPRODUCT(T90:T100,$K90:$K100)/100</f>
        <v>0</v>
      </c>
      <c r="U89" s="108">
        <f>K89+T89</f>
        <v>0</v>
      </c>
      <c r="V89" s="105"/>
    </row>
    <row r="90" spans="1:22" ht="12.75" outlineLevel="2">
      <c r="A90" s="3"/>
      <c r="B90" s="116"/>
      <c r="C90" s="117"/>
      <c r="D90" s="118"/>
      <c r="E90" s="119" t="s">
        <v>459</v>
      </c>
      <c r="F90" s="120"/>
      <c r="G90" s="121"/>
      <c r="H90" s="120"/>
      <c r="I90" s="118"/>
      <c r="J90" s="120"/>
      <c r="K90" s="122"/>
      <c r="L90" s="123"/>
      <c r="M90" s="123"/>
      <c r="N90" s="123"/>
      <c r="O90" s="123"/>
      <c r="P90" s="124"/>
      <c r="Q90" s="124"/>
      <c r="R90" s="124"/>
      <c r="S90" s="124"/>
      <c r="T90" s="125"/>
      <c r="U90" s="125"/>
      <c r="V90" s="105"/>
    </row>
    <row r="91" spans="1:22" ht="12.75" outlineLevel="2">
      <c r="A91" s="3"/>
      <c r="B91" s="105"/>
      <c r="C91" s="105"/>
      <c r="D91" s="126" t="s">
        <v>9</v>
      </c>
      <c r="E91" s="127">
        <v>1</v>
      </c>
      <c r="F91" s="128" t="s">
        <v>191</v>
      </c>
      <c r="G91" s="129" t="s">
        <v>438</v>
      </c>
      <c r="H91" s="130">
        <v>4</v>
      </c>
      <c r="I91" s="131" t="s">
        <v>7</v>
      </c>
      <c r="J91" s="132"/>
      <c r="K91" s="133">
        <f aca="true" t="shared" si="20" ref="K91:K100">H91*J91</f>
        <v>0</v>
      </c>
      <c r="L91" s="134">
        <f aca="true" t="shared" si="21" ref="L91:L100">IF(D91="S",K91,"")</f>
      </c>
      <c r="M91" s="135">
        <f aca="true" t="shared" si="22" ref="M91:M100">IF(OR(D91="P",D91="U"),K91,"")</f>
        <v>0</v>
      </c>
      <c r="N91" s="135">
        <f aca="true" t="shared" si="23" ref="N91:N100">IF(D91="H",K91,"")</f>
      </c>
      <c r="O91" s="135">
        <f aca="true" t="shared" si="24" ref="O91:O100">IF(D91="V",K91,"")</f>
      </c>
      <c r="P91" s="136">
        <v>0.0038252299999991727</v>
      </c>
      <c r="Q91" s="136">
        <v>0</v>
      </c>
      <c r="R91" s="136">
        <v>3.8580000000009704</v>
      </c>
      <c r="S91" s="132">
        <v>420.7732000001212</v>
      </c>
      <c r="T91" s="137">
        <v>15</v>
      </c>
      <c r="U91" s="138">
        <f aca="true" t="shared" si="25" ref="U91:U100">K91*(T91+100)/100</f>
        <v>0</v>
      </c>
      <c r="V91" s="139"/>
    </row>
    <row r="92" spans="1:22" ht="12.75" outlineLevel="2">
      <c r="A92" s="3"/>
      <c r="B92" s="105"/>
      <c r="C92" s="105"/>
      <c r="D92" s="126" t="s">
        <v>9</v>
      </c>
      <c r="E92" s="127">
        <v>2</v>
      </c>
      <c r="F92" s="128" t="s">
        <v>192</v>
      </c>
      <c r="G92" s="129" t="s">
        <v>539</v>
      </c>
      <c r="H92" s="130">
        <v>6.5</v>
      </c>
      <c r="I92" s="131" t="s">
        <v>14</v>
      </c>
      <c r="J92" s="132"/>
      <c r="K92" s="133">
        <f t="shared" si="20"/>
        <v>0</v>
      </c>
      <c r="L92" s="134">
        <f t="shared" si="21"/>
      </c>
      <c r="M92" s="135">
        <f t="shared" si="22"/>
        <v>0</v>
      </c>
      <c r="N92" s="135">
        <f t="shared" si="23"/>
      </c>
      <c r="O92" s="135">
        <f t="shared" si="24"/>
      </c>
      <c r="P92" s="136">
        <v>0.024950348000003557</v>
      </c>
      <c r="Q92" s="136">
        <v>0</v>
      </c>
      <c r="R92" s="136">
        <v>0.8380000000001786</v>
      </c>
      <c r="S92" s="132">
        <v>86.46240000001828</v>
      </c>
      <c r="T92" s="137">
        <v>15</v>
      </c>
      <c r="U92" s="138">
        <f t="shared" si="25"/>
        <v>0</v>
      </c>
      <c r="V92" s="139"/>
    </row>
    <row r="93" spans="1:22" ht="12.75" outlineLevel="2">
      <c r="A93" s="3"/>
      <c r="B93" s="105"/>
      <c r="C93" s="105"/>
      <c r="D93" s="126" t="s">
        <v>9</v>
      </c>
      <c r="E93" s="127">
        <v>3</v>
      </c>
      <c r="F93" s="128" t="s">
        <v>193</v>
      </c>
      <c r="G93" s="129" t="s">
        <v>540</v>
      </c>
      <c r="H93" s="130">
        <v>2.1</v>
      </c>
      <c r="I93" s="131" t="s">
        <v>14</v>
      </c>
      <c r="J93" s="132"/>
      <c r="K93" s="133">
        <f t="shared" si="20"/>
        <v>0</v>
      </c>
      <c r="L93" s="134">
        <f t="shared" si="21"/>
      </c>
      <c r="M93" s="135">
        <f t="shared" si="22"/>
        <v>0</v>
      </c>
      <c r="N93" s="135">
        <f t="shared" si="23"/>
      </c>
      <c r="O93" s="135">
        <f t="shared" si="24"/>
      </c>
      <c r="P93" s="136">
        <v>0.02093884800000463</v>
      </c>
      <c r="Q93" s="136">
        <v>0</v>
      </c>
      <c r="R93" s="136">
        <v>0.7430000000001513</v>
      </c>
      <c r="S93" s="132">
        <v>77.40360000001328</v>
      </c>
      <c r="T93" s="137">
        <v>15</v>
      </c>
      <c r="U93" s="138">
        <f t="shared" si="25"/>
        <v>0</v>
      </c>
      <c r="V93" s="139"/>
    </row>
    <row r="94" spans="1:22" ht="12.75" outlineLevel="2">
      <c r="A94" s="3"/>
      <c r="B94" s="105"/>
      <c r="C94" s="105"/>
      <c r="D94" s="126" t="s">
        <v>9</v>
      </c>
      <c r="E94" s="127">
        <v>4</v>
      </c>
      <c r="F94" s="128" t="s">
        <v>194</v>
      </c>
      <c r="G94" s="129" t="s">
        <v>546</v>
      </c>
      <c r="H94" s="130">
        <v>1</v>
      </c>
      <c r="I94" s="131" t="s">
        <v>14</v>
      </c>
      <c r="J94" s="132"/>
      <c r="K94" s="133">
        <f t="shared" si="20"/>
        <v>0</v>
      </c>
      <c r="L94" s="134">
        <f t="shared" si="21"/>
      </c>
      <c r="M94" s="135">
        <f t="shared" si="22"/>
        <v>0</v>
      </c>
      <c r="N94" s="135">
        <f t="shared" si="23"/>
      </c>
      <c r="O94" s="135">
        <f t="shared" si="24"/>
      </c>
      <c r="P94" s="136">
        <v>0.020486065999998585</v>
      </c>
      <c r="Q94" s="136">
        <v>0</v>
      </c>
      <c r="R94" s="136">
        <v>0.7840000000001623</v>
      </c>
      <c r="S94" s="132">
        <v>83.01760000002017</v>
      </c>
      <c r="T94" s="137">
        <v>15</v>
      </c>
      <c r="U94" s="138">
        <f t="shared" si="25"/>
        <v>0</v>
      </c>
      <c r="V94" s="139"/>
    </row>
    <row r="95" spans="1:22" ht="12.75" outlineLevel="2">
      <c r="A95" s="3"/>
      <c r="B95" s="105"/>
      <c r="C95" s="105"/>
      <c r="D95" s="126" t="s">
        <v>9</v>
      </c>
      <c r="E95" s="127">
        <v>5</v>
      </c>
      <c r="F95" s="128" t="s">
        <v>195</v>
      </c>
      <c r="G95" s="129" t="s">
        <v>569</v>
      </c>
      <c r="H95" s="130">
        <v>3.2</v>
      </c>
      <c r="I95" s="131" t="s">
        <v>14</v>
      </c>
      <c r="J95" s="132"/>
      <c r="K95" s="133">
        <f t="shared" si="20"/>
        <v>0</v>
      </c>
      <c r="L95" s="134">
        <f t="shared" si="21"/>
      </c>
      <c r="M95" s="135">
        <f t="shared" si="22"/>
        <v>0</v>
      </c>
      <c r="N95" s="135">
        <f t="shared" si="23"/>
      </c>
      <c r="O95" s="135">
        <f t="shared" si="24"/>
      </c>
      <c r="P95" s="136">
        <v>0.0008368599999999096</v>
      </c>
      <c r="Q95" s="136">
        <v>0</v>
      </c>
      <c r="R95" s="136">
        <v>0.6269999999998248</v>
      </c>
      <c r="S95" s="132">
        <v>69.34599999998122</v>
      </c>
      <c r="T95" s="137">
        <v>15</v>
      </c>
      <c r="U95" s="138">
        <f t="shared" si="25"/>
        <v>0</v>
      </c>
      <c r="V95" s="139"/>
    </row>
    <row r="96" spans="1:22" ht="12.75" outlineLevel="2">
      <c r="A96" s="3"/>
      <c r="B96" s="105"/>
      <c r="C96" s="105"/>
      <c r="D96" s="126" t="s">
        <v>9</v>
      </c>
      <c r="E96" s="127">
        <v>6</v>
      </c>
      <c r="F96" s="128" t="s">
        <v>197</v>
      </c>
      <c r="G96" s="129" t="s">
        <v>512</v>
      </c>
      <c r="H96" s="130">
        <v>2</v>
      </c>
      <c r="I96" s="131" t="s">
        <v>62</v>
      </c>
      <c r="J96" s="132"/>
      <c r="K96" s="133">
        <f t="shared" si="20"/>
        <v>0</v>
      </c>
      <c r="L96" s="134">
        <f t="shared" si="21"/>
      </c>
      <c r="M96" s="135">
        <f t="shared" si="22"/>
        <v>0</v>
      </c>
      <c r="N96" s="135">
        <f t="shared" si="23"/>
      </c>
      <c r="O96" s="135">
        <f t="shared" si="24"/>
      </c>
      <c r="P96" s="136">
        <v>0</v>
      </c>
      <c r="Q96" s="136">
        <v>0</v>
      </c>
      <c r="R96" s="136">
        <v>0.15699999999992542</v>
      </c>
      <c r="S96" s="132">
        <v>19.028399999990963</v>
      </c>
      <c r="T96" s="137">
        <v>15</v>
      </c>
      <c r="U96" s="138">
        <f t="shared" si="25"/>
        <v>0</v>
      </c>
      <c r="V96" s="139"/>
    </row>
    <row r="97" spans="1:22" ht="12.75" outlineLevel="2">
      <c r="A97" s="3"/>
      <c r="B97" s="105"/>
      <c r="C97" s="105"/>
      <c r="D97" s="126" t="s">
        <v>9</v>
      </c>
      <c r="E97" s="127">
        <v>7</v>
      </c>
      <c r="F97" s="128" t="s">
        <v>198</v>
      </c>
      <c r="G97" s="129" t="s">
        <v>513</v>
      </c>
      <c r="H97" s="130">
        <v>2</v>
      </c>
      <c r="I97" s="131" t="s">
        <v>62</v>
      </c>
      <c r="J97" s="132"/>
      <c r="K97" s="133">
        <f t="shared" si="20"/>
        <v>0</v>
      </c>
      <c r="L97" s="134">
        <f t="shared" si="21"/>
      </c>
      <c r="M97" s="135">
        <f t="shared" si="22"/>
        <v>0</v>
      </c>
      <c r="N97" s="135">
        <f t="shared" si="23"/>
      </c>
      <c r="O97" s="135">
        <f t="shared" si="24"/>
      </c>
      <c r="P97" s="136">
        <v>0</v>
      </c>
      <c r="Q97" s="136">
        <v>0</v>
      </c>
      <c r="R97" s="136">
        <v>0.17399999999997817</v>
      </c>
      <c r="S97" s="132">
        <v>21.088799999997356</v>
      </c>
      <c r="T97" s="137">
        <v>15</v>
      </c>
      <c r="U97" s="138">
        <f t="shared" si="25"/>
        <v>0</v>
      </c>
      <c r="V97" s="139"/>
    </row>
    <row r="98" spans="1:22" ht="12.75" outlineLevel="2">
      <c r="A98" s="3"/>
      <c r="B98" s="105"/>
      <c r="C98" s="105"/>
      <c r="D98" s="126" t="s">
        <v>9</v>
      </c>
      <c r="E98" s="127">
        <v>8</v>
      </c>
      <c r="F98" s="128" t="s">
        <v>199</v>
      </c>
      <c r="G98" s="129" t="s">
        <v>518</v>
      </c>
      <c r="H98" s="130">
        <v>1</v>
      </c>
      <c r="I98" s="131" t="s">
        <v>62</v>
      </c>
      <c r="J98" s="132"/>
      <c r="K98" s="133">
        <f t="shared" si="20"/>
        <v>0</v>
      </c>
      <c r="L98" s="134">
        <f t="shared" si="21"/>
      </c>
      <c r="M98" s="135">
        <f t="shared" si="22"/>
        <v>0</v>
      </c>
      <c r="N98" s="135">
        <f t="shared" si="23"/>
      </c>
      <c r="O98" s="135">
        <f t="shared" si="24"/>
      </c>
      <c r="P98" s="136">
        <v>0</v>
      </c>
      <c r="Q98" s="136">
        <v>0</v>
      </c>
      <c r="R98" s="136">
        <v>0.25900000000001455</v>
      </c>
      <c r="S98" s="132">
        <v>31.390800000001764</v>
      </c>
      <c r="T98" s="137">
        <v>15</v>
      </c>
      <c r="U98" s="138">
        <f t="shared" si="25"/>
        <v>0</v>
      </c>
      <c r="V98" s="139"/>
    </row>
    <row r="99" spans="1:22" ht="12.75" outlineLevel="2">
      <c r="A99" s="3"/>
      <c r="B99" s="105"/>
      <c r="C99" s="105"/>
      <c r="D99" s="126" t="s">
        <v>9</v>
      </c>
      <c r="E99" s="127">
        <v>9</v>
      </c>
      <c r="F99" s="128" t="s">
        <v>200</v>
      </c>
      <c r="G99" s="129" t="s">
        <v>446</v>
      </c>
      <c r="H99" s="130">
        <v>1</v>
      </c>
      <c r="I99" s="131" t="s">
        <v>100</v>
      </c>
      <c r="J99" s="132"/>
      <c r="K99" s="133">
        <f t="shared" si="20"/>
        <v>0</v>
      </c>
      <c r="L99" s="134">
        <f t="shared" si="21"/>
      </c>
      <c r="M99" s="135">
        <f t="shared" si="22"/>
        <v>0</v>
      </c>
      <c r="N99" s="135">
        <f t="shared" si="23"/>
      </c>
      <c r="O99" s="135">
        <f t="shared" si="24"/>
      </c>
      <c r="P99" s="136">
        <v>0.03142000000002554</v>
      </c>
      <c r="Q99" s="136">
        <v>0</v>
      </c>
      <c r="R99" s="136">
        <v>0.05900000000002592</v>
      </c>
      <c r="S99" s="132">
        <v>7.150800000003142</v>
      </c>
      <c r="T99" s="137">
        <v>15</v>
      </c>
      <c r="U99" s="138">
        <f t="shared" si="25"/>
        <v>0</v>
      </c>
      <c r="V99" s="139"/>
    </row>
    <row r="100" spans="1:22" ht="12.75" outlineLevel="2">
      <c r="A100" s="3"/>
      <c r="B100" s="105"/>
      <c r="C100" s="105"/>
      <c r="D100" s="126" t="s">
        <v>11</v>
      </c>
      <c r="E100" s="127">
        <v>10</v>
      </c>
      <c r="F100" s="128" t="s">
        <v>313</v>
      </c>
      <c r="G100" s="129" t="s">
        <v>556</v>
      </c>
      <c r="H100" s="130">
        <v>0.27603378080005336</v>
      </c>
      <c r="I100" s="131" t="s">
        <v>15</v>
      </c>
      <c r="J100" s="132"/>
      <c r="K100" s="133">
        <f t="shared" si="20"/>
        <v>0</v>
      </c>
      <c r="L100" s="134">
        <f t="shared" si="21"/>
      </c>
      <c r="M100" s="135">
        <f t="shared" si="22"/>
        <v>0</v>
      </c>
      <c r="N100" s="135">
        <f t="shared" si="23"/>
      </c>
      <c r="O100" s="135">
        <f t="shared" si="24"/>
      </c>
      <c r="P100" s="136">
        <v>0</v>
      </c>
      <c r="Q100" s="136">
        <v>0</v>
      </c>
      <c r="R100" s="136">
        <v>1.523000000000593</v>
      </c>
      <c r="S100" s="132">
        <v>146.81720000005717</v>
      </c>
      <c r="T100" s="137">
        <v>15</v>
      </c>
      <c r="U100" s="138">
        <f t="shared" si="25"/>
        <v>0</v>
      </c>
      <c r="V100" s="139"/>
    </row>
    <row r="101" spans="1:22" ht="12.75" outlineLevel="1">
      <c r="A101" s="3"/>
      <c r="B101" s="106"/>
      <c r="C101" s="75" t="s">
        <v>36</v>
      </c>
      <c r="D101" s="76" t="s">
        <v>8</v>
      </c>
      <c r="E101" s="77"/>
      <c r="F101" s="77" t="s">
        <v>59</v>
      </c>
      <c r="G101" s="78" t="s">
        <v>373</v>
      </c>
      <c r="H101" s="77"/>
      <c r="I101" s="76"/>
      <c r="J101" s="77"/>
      <c r="K101" s="107">
        <f>SUBTOTAL(9,K102:K113)</f>
        <v>0</v>
      </c>
      <c r="L101" s="80">
        <f>SUBTOTAL(9,L102:L113)</f>
        <v>0</v>
      </c>
      <c r="M101" s="80">
        <f>SUBTOTAL(9,M102:M113)</f>
        <v>0</v>
      </c>
      <c r="N101" s="80">
        <f>SUBTOTAL(9,N102:N113)</f>
        <v>0</v>
      </c>
      <c r="O101" s="80">
        <f>SUBTOTAL(9,O102:O113)</f>
        <v>0</v>
      </c>
      <c r="P101" s="81">
        <f>SUMPRODUCT(P102:P113,$H102:$H113)</f>
        <v>0.08845274039997385</v>
      </c>
      <c r="Q101" s="81">
        <f>SUMPRODUCT(Q102:Q113,$H102:$H113)</f>
        <v>0</v>
      </c>
      <c r="R101" s="81">
        <f>SUMPRODUCT(R102:R113,$H102:$H113)</f>
        <v>16.255934065309066</v>
      </c>
      <c r="S101" s="80">
        <f>SUMPRODUCT(S102:S113,$H102:$H113)</f>
        <v>1853.623933895767</v>
      </c>
      <c r="T101" s="108">
        <f>SUMPRODUCT(T102:T113,$K102:$K113)/100</f>
        <v>0</v>
      </c>
      <c r="U101" s="108">
        <f>K101+T101</f>
        <v>0</v>
      </c>
      <c r="V101" s="105"/>
    </row>
    <row r="102" spans="1:22" ht="12.75" outlineLevel="2">
      <c r="A102" s="3"/>
      <c r="B102" s="116"/>
      <c r="C102" s="117"/>
      <c r="D102" s="118"/>
      <c r="E102" s="119" t="s">
        <v>459</v>
      </c>
      <c r="F102" s="120"/>
      <c r="G102" s="121"/>
      <c r="H102" s="120"/>
      <c r="I102" s="118"/>
      <c r="J102" s="120"/>
      <c r="K102" s="122"/>
      <c r="L102" s="123"/>
      <c r="M102" s="123"/>
      <c r="N102" s="123"/>
      <c r="O102" s="123"/>
      <c r="P102" s="124"/>
      <c r="Q102" s="124"/>
      <c r="R102" s="124"/>
      <c r="S102" s="124"/>
      <c r="T102" s="125"/>
      <c r="U102" s="125"/>
      <c r="V102" s="105"/>
    </row>
    <row r="103" spans="1:22" ht="12.75" outlineLevel="2">
      <c r="A103" s="3"/>
      <c r="B103" s="105"/>
      <c r="C103" s="105"/>
      <c r="D103" s="126" t="s">
        <v>9</v>
      </c>
      <c r="E103" s="127">
        <v>1</v>
      </c>
      <c r="F103" s="128" t="s">
        <v>201</v>
      </c>
      <c r="G103" s="129" t="s">
        <v>475</v>
      </c>
      <c r="H103" s="130">
        <v>18.3</v>
      </c>
      <c r="I103" s="131" t="s">
        <v>14</v>
      </c>
      <c r="J103" s="132"/>
      <c r="K103" s="133">
        <f aca="true" t="shared" si="26" ref="K103:K113">H103*J103</f>
        <v>0</v>
      </c>
      <c r="L103" s="134">
        <f aca="true" t="shared" si="27" ref="L103:L113">IF(D103="S",K103,"")</f>
      </c>
      <c r="M103" s="135">
        <f aca="true" t="shared" si="28" ref="M103:M113">IF(OR(D103="P",D103="U"),K103,"")</f>
        <v>0</v>
      </c>
      <c r="N103" s="135">
        <f aca="true" t="shared" si="29" ref="N103:N113">IF(D103="H",K103,"")</f>
      </c>
      <c r="O103" s="135">
        <f aca="true" t="shared" si="30" ref="O103:O113">IF(D103="V",K103,"")</f>
      </c>
      <c r="P103" s="136">
        <v>0.004526113999998476</v>
      </c>
      <c r="Q103" s="136">
        <v>0</v>
      </c>
      <c r="R103" s="136">
        <v>0.55600000000004</v>
      </c>
      <c r="S103" s="132">
        <v>62.94040000000323</v>
      </c>
      <c r="T103" s="137">
        <v>15</v>
      </c>
      <c r="U103" s="138">
        <f aca="true" t="shared" si="31" ref="U103:U113">K103*(T103+100)/100</f>
        <v>0</v>
      </c>
      <c r="V103" s="139"/>
    </row>
    <row r="104" spans="1:22" ht="26.25" outlineLevel="2">
      <c r="A104" s="3"/>
      <c r="B104" s="105"/>
      <c r="C104" s="105"/>
      <c r="D104" s="126" t="s">
        <v>9</v>
      </c>
      <c r="E104" s="127">
        <v>2</v>
      </c>
      <c r="F104" s="128" t="s">
        <v>202</v>
      </c>
      <c r="G104" s="129" t="s">
        <v>635</v>
      </c>
      <c r="H104" s="130">
        <v>18.3</v>
      </c>
      <c r="I104" s="131" t="s">
        <v>14</v>
      </c>
      <c r="J104" s="132"/>
      <c r="K104" s="133">
        <f t="shared" si="26"/>
        <v>0</v>
      </c>
      <c r="L104" s="134">
        <f t="shared" si="27"/>
      </c>
      <c r="M104" s="135">
        <f t="shared" si="28"/>
        <v>0</v>
      </c>
      <c r="N104" s="135">
        <f t="shared" si="29"/>
      </c>
      <c r="O104" s="135">
        <f t="shared" si="30"/>
      </c>
      <c r="P104" s="136">
        <v>4.6619999999993526E-05</v>
      </c>
      <c r="Q104" s="136">
        <v>0</v>
      </c>
      <c r="R104" s="136">
        <v>0.1029999999999518</v>
      </c>
      <c r="S104" s="132">
        <v>11.123999999994794</v>
      </c>
      <c r="T104" s="137">
        <v>15</v>
      </c>
      <c r="U104" s="138">
        <f t="shared" si="31"/>
        <v>0</v>
      </c>
      <c r="V104" s="139"/>
    </row>
    <row r="105" spans="1:22" ht="12.75" outlineLevel="2">
      <c r="A105" s="3"/>
      <c r="B105" s="105"/>
      <c r="C105" s="105"/>
      <c r="D105" s="126" t="s">
        <v>9</v>
      </c>
      <c r="E105" s="127">
        <v>3</v>
      </c>
      <c r="F105" s="128" t="s">
        <v>203</v>
      </c>
      <c r="G105" s="129" t="s">
        <v>535</v>
      </c>
      <c r="H105" s="130">
        <v>4</v>
      </c>
      <c r="I105" s="131" t="s">
        <v>62</v>
      </c>
      <c r="J105" s="132"/>
      <c r="K105" s="133">
        <f t="shared" si="26"/>
        <v>0</v>
      </c>
      <c r="L105" s="134">
        <f t="shared" si="27"/>
      </c>
      <c r="M105" s="135">
        <f t="shared" si="28"/>
        <v>0</v>
      </c>
      <c r="N105" s="135">
        <f t="shared" si="29"/>
      </c>
      <c r="O105" s="135">
        <f t="shared" si="30"/>
      </c>
      <c r="P105" s="136">
        <v>0.00022857000000000031</v>
      </c>
      <c r="Q105" s="136">
        <v>0</v>
      </c>
      <c r="R105" s="136">
        <v>0.2719999999999345</v>
      </c>
      <c r="S105" s="132">
        <v>28.279199999992944</v>
      </c>
      <c r="T105" s="137">
        <v>15</v>
      </c>
      <c r="U105" s="138">
        <f t="shared" si="31"/>
        <v>0</v>
      </c>
      <c r="V105" s="139"/>
    </row>
    <row r="106" spans="1:22" ht="12.75" outlineLevel="2">
      <c r="A106" s="3"/>
      <c r="B106" s="105"/>
      <c r="C106" s="105"/>
      <c r="D106" s="126" t="s">
        <v>9</v>
      </c>
      <c r="E106" s="127">
        <v>4</v>
      </c>
      <c r="F106" s="128" t="s">
        <v>204</v>
      </c>
      <c r="G106" s="129" t="s">
        <v>404</v>
      </c>
      <c r="H106" s="130">
        <v>1</v>
      </c>
      <c r="I106" s="131" t="s">
        <v>62</v>
      </c>
      <c r="J106" s="132"/>
      <c r="K106" s="133">
        <f t="shared" si="26"/>
        <v>0</v>
      </c>
      <c r="L106" s="134">
        <f t="shared" si="27"/>
      </c>
      <c r="M106" s="135">
        <f t="shared" si="28"/>
        <v>0</v>
      </c>
      <c r="N106" s="135">
        <f t="shared" si="29"/>
      </c>
      <c r="O106" s="135">
        <f t="shared" si="30"/>
      </c>
      <c r="P106" s="136">
        <v>0</v>
      </c>
      <c r="Q106" s="136">
        <v>0</v>
      </c>
      <c r="R106" s="136">
        <v>0</v>
      </c>
      <c r="S106" s="132">
        <v>0</v>
      </c>
      <c r="T106" s="137">
        <v>15</v>
      </c>
      <c r="U106" s="138">
        <f t="shared" si="31"/>
        <v>0</v>
      </c>
      <c r="V106" s="139"/>
    </row>
    <row r="107" spans="1:22" ht="12.75" outlineLevel="2">
      <c r="A107" s="3"/>
      <c r="B107" s="105"/>
      <c r="C107" s="105"/>
      <c r="D107" s="126" t="s">
        <v>9</v>
      </c>
      <c r="E107" s="127">
        <v>5</v>
      </c>
      <c r="F107" s="128" t="s">
        <v>206</v>
      </c>
      <c r="G107" s="129" t="s">
        <v>564</v>
      </c>
      <c r="H107" s="130">
        <v>18.3</v>
      </c>
      <c r="I107" s="131" t="s">
        <v>14</v>
      </c>
      <c r="J107" s="132"/>
      <c r="K107" s="133">
        <f t="shared" si="26"/>
        <v>0</v>
      </c>
      <c r="L107" s="134">
        <f t="shared" si="27"/>
      </c>
      <c r="M107" s="135">
        <f t="shared" si="28"/>
        <v>0</v>
      </c>
      <c r="N107" s="135">
        <f t="shared" si="29"/>
      </c>
      <c r="O107" s="135">
        <f t="shared" si="30"/>
      </c>
      <c r="P107" s="136">
        <v>0.00018985400000009372</v>
      </c>
      <c r="Q107" s="136">
        <v>0</v>
      </c>
      <c r="R107" s="136">
        <v>0.06699999999999307</v>
      </c>
      <c r="S107" s="132">
        <v>8.744699999999044</v>
      </c>
      <c r="T107" s="137">
        <v>15</v>
      </c>
      <c r="U107" s="138">
        <f t="shared" si="31"/>
        <v>0</v>
      </c>
      <c r="V107" s="139"/>
    </row>
    <row r="108" spans="1:22" ht="12.75" outlineLevel="2">
      <c r="A108" s="3"/>
      <c r="B108" s="105"/>
      <c r="C108" s="105"/>
      <c r="D108" s="126" t="s">
        <v>9</v>
      </c>
      <c r="E108" s="127">
        <v>6</v>
      </c>
      <c r="F108" s="128" t="s">
        <v>207</v>
      </c>
      <c r="G108" s="129" t="s">
        <v>456</v>
      </c>
      <c r="H108" s="130">
        <v>18.3</v>
      </c>
      <c r="I108" s="131" t="s">
        <v>14</v>
      </c>
      <c r="J108" s="132"/>
      <c r="K108" s="133">
        <f t="shared" si="26"/>
        <v>0</v>
      </c>
      <c r="L108" s="134">
        <f t="shared" si="27"/>
      </c>
      <c r="M108" s="135">
        <f t="shared" si="28"/>
        <v>0</v>
      </c>
      <c r="N108" s="135">
        <f t="shared" si="29"/>
      </c>
      <c r="O108" s="135">
        <f t="shared" si="30"/>
      </c>
      <c r="P108" s="136">
        <v>1.0000000000005117E-05</v>
      </c>
      <c r="Q108" s="136">
        <v>0</v>
      </c>
      <c r="R108" s="136">
        <v>0.08199999999999363</v>
      </c>
      <c r="S108" s="132">
        <v>9.938399999999229</v>
      </c>
      <c r="T108" s="137">
        <v>15</v>
      </c>
      <c r="U108" s="138">
        <f t="shared" si="31"/>
        <v>0</v>
      </c>
      <c r="V108" s="139"/>
    </row>
    <row r="109" spans="1:22" ht="12.75" outlineLevel="2">
      <c r="A109" s="3"/>
      <c r="B109" s="105"/>
      <c r="C109" s="105"/>
      <c r="D109" s="126" t="s">
        <v>9</v>
      </c>
      <c r="E109" s="127">
        <v>7</v>
      </c>
      <c r="F109" s="128" t="s">
        <v>205</v>
      </c>
      <c r="G109" s="129" t="s">
        <v>542</v>
      </c>
      <c r="H109" s="130">
        <v>2</v>
      </c>
      <c r="I109" s="131" t="s">
        <v>62</v>
      </c>
      <c r="J109" s="132"/>
      <c r="K109" s="133">
        <f t="shared" si="26"/>
        <v>0</v>
      </c>
      <c r="L109" s="134">
        <f t="shared" si="27"/>
      </c>
      <c r="M109" s="135">
        <f t="shared" si="28"/>
        <v>0</v>
      </c>
      <c r="N109" s="135">
        <f t="shared" si="29"/>
      </c>
      <c r="O109" s="135">
        <f t="shared" si="30"/>
      </c>
      <c r="P109" s="136">
        <v>0.00010005000000001101</v>
      </c>
      <c r="Q109" s="136">
        <v>0</v>
      </c>
      <c r="R109" s="136">
        <v>0.13000000000010914</v>
      </c>
      <c r="S109" s="132">
        <v>15.756000000013229</v>
      </c>
      <c r="T109" s="137">
        <v>15</v>
      </c>
      <c r="U109" s="138">
        <f t="shared" si="31"/>
        <v>0</v>
      </c>
      <c r="V109" s="139"/>
    </row>
    <row r="110" spans="1:22" ht="12.75" outlineLevel="2">
      <c r="A110" s="3"/>
      <c r="B110" s="105"/>
      <c r="C110" s="105"/>
      <c r="D110" s="126" t="s">
        <v>9</v>
      </c>
      <c r="E110" s="127">
        <v>8</v>
      </c>
      <c r="F110" s="128" t="s">
        <v>208</v>
      </c>
      <c r="G110" s="129" t="s">
        <v>409</v>
      </c>
      <c r="H110" s="130">
        <v>3</v>
      </c>
      <c r="I110" s="131" t="s">
        <v>7</v>
      </c>
      <c r="J110" s="132"/>
      <c r="K110" s="133">
        <f t="shared" si="26"/>
        <v>0</v>
      </c>
      <c r="L110" s="134">
        <f t="shared" si="27"/>
      </c>
      <c r="M110" s="135">
        <f t="shared" si="28"/>
        <v>0</v>
      </c>
      <c r="N110" s="135">
        <f t="shared" si="29"/>
      </c>
      <c r="O110" s="135">
        <f t="shared" si="30"/>
      </c>
      <c r="P110" s="136">
        <v>0</v>
      </c>
      <c r="Q110" s="136">
        <v>0</v>
      </c>
      <c r="R110" s="136">
        <v>0</v>
      </c>
      <c r="S110" s="132">
        <v>0</v>
      </c>
      <c r="T110" s="137">
        <v>15</v>
      </c>
      <c r="U110" s="138">
        <f t="shared" si="31"/>
        <v>0</v>
      </c>
      <c r="V110" s="139"/>
    </row>
    <row r="111" spans="1:22" ht="12.75" outlineLevel="2">
      <c r="A111" s="3"/>
      <c r="B111" s="105"/>
      <c r="C111" s="105"/>
      <c r="D111" s="126" t="s">
        <v>9</v>
      </c>
      <c r="E111" s="127">
        <v>9</v>
      </c>
      <c r="F111" s="128" t="s">
        <v>316</v>
      </c>
      <c r="G111" s="129" t="s">
        <v>416</v>
      </c>
      <c r="H111" s="130">
        <v>1</v>
      </c>
      <c r="I111" s="131" t="s">
        <v>100</v>
      </c>
      <c r="J111" s="132"/>
      <c r="K111" s="133">
        <f t="shared" si="26"/>
        <v>0</v>
      </c>
      <c r="L111" s="134">
        <f t="shared" si="27"/>
      </c>
      <c r="M111" s="135">
        <f t="shared" si="28"/>
        <v>0</v>
      </c>
      <c r="N111" s="135">
        <f t="shared" si="29"/>
      </c>
      <c r="O111" s="135">
        <f t="shared" si="30"/>
      </c>
      <c r="P111" s="136">
        <v>0</v>
      </c>
      <c r="Q111" s="136">
        <v>0</v>
      </c>
      <c r="R111" s="136">
        <v>0</v>
      </c>
      <c r="S111" s="132">
        <v>0</v>
      </c>
      <c r="T111" s="137">
        <v>15</v>
      </c>
      <c r="U111" s="138">
        <f t="shared" si="31"/>
        <v>0</v>
      </c>
      <c r="V111" s="139"/>
    </row>
    <row r="112" spans="1:22" ht="12.75" outlineLevel="2">
      <c r="A112" s="3"/>
      <c r="B112" s="105"/>
      <c r="C112" s="105"/>
      <c r="D112" s="126" t="s">
        <v>9</v>
      </c>
      <c r="E112" s="127">
        <v>10</v>
      </c>
      <c r="F112" s="128" t="s">
        <v>289</v>
      </c>
      <c r="G112" s="129" t="s">
        <v>410</v>
      </c>
      <c r="H112" s="130">
        <v>1</v>
      </c>
      <c r="I112" s="131" t="s">
        <v>100</v>
      </c>
      <c r="J112" s="132"/>
      <c r="K112" s="133">
        <f t="shared" si="26"/>
        <v>0</v>
      </c>
      <c r="L112" s="134">
        <f t="shared" si="27"/>
      </c>
      <c r="M112" s="135">
        <f t="shared" si="28"/>
        <v>0</v>
      </c>
      <c r="N112" s="135">
        <f t="shared" si="29"/>
      </c>
      <c r="O112" s="135">
        <f t="shared" si="30"/>
      </c>
      <c r="P112" s="136">
        <v>0</v>
      </c>
      <c r="Q112" s="136">
        <v>0</v>
      </c>
      <c r="R112" s="136">
        <v>0</v>
      </c>
      <c r="S112" s="132">
        <v>0</v>
      </c>
      <c r="T112" s="137">
        <v>15</v>
      </c>
      <c r="U112" s="138">
        <f t="shared" si="31"/>
        <v>0</v>
      </c>
      <c r="V112" s="139"/>
    </row>
    <row r="113" spans="1:22" ht="12.75" outlineLevel="2">
      <c r="A113" s="3"/>
      <c r="B113" s="105"/>
      <c r="C113" s="105"/>
      <c r="D113" s="126" t="s">
        <v>11</v>
      </c>
      <c r="E113" s="127">
        <v>11</v>
      </c>
      <c r="F113" s="128" t="s">
        <v>314</v>
      </c>
      <c r="G113" s="129" t="s">
        <v>538</v>
      </c>
      <c r="H113" s="130">
        <v>0.08845274039997385</v>
      </c>
      <c r="I113" s="131" t="s">
        <v>15</v>
      </c>
      <c r="J113" s="132"/>
      <c r="K113" s="133">
        <f t="shared" si="26"/>
        <v>0</v>
      </c>
      <c r="L113" s="134">
        <f t="shared" si="27"/>
      </c>
      <c r="M113" s="135">
        <f t="shared" si="28"/>
        <v>0</v>
      </c>
      <c r="N113" s="135">
        <f t="shared" si="29"/>
      </c>
      <c r="O113" s="135">
        <f t="shared" si="30"/>
      </c>
      <c r="P113" s="136">
        <v>0</v>
      </c>
      <c r="Q113" s="136">
        <v>0</v>
      </c>
      <c r="R113" s="136">
        <v>1.3739999999993415</v>
      </c>
      <c r="S113" s="132">
        <v>132.45359999993653</v>
      </c>
      <c r="T113" s="137">
        <v>15</v>
      </c>
      <c r="U113" s="138">
        <f t="shared" si="31"/>
        <v>0</v>
      </c>
      <c r="V113" s="139"/>
    </row>
    <row r="114" spans="1:22" ht="12.75" outlineLevel="1">
      <c r="A114" s="3"/>
      <c r="B114" s="106"/>
      <c r="C114" s="75" t="s">
        <v>37</v>
      </c>
      <c r="D114" s="76" t="s">
        <v>8</v>
      </c>
      <c r="E114" s="77"/>
      <c r="F114" s="77" t="s">
        <v>59</v>
      </c>
      <c r="G114" s="78" t="s">
        <v>441</v>
      </c>
      <c r="H114" s="77"/>
      <c r="I114" s="76"/>
      <c r="J114" s="77"/>
      <c r="K114" s="107">
        <f>SUBTOTAL(9,K115:K127)</f>
        <v>0</v>
      </c>
      <c r="L114" s="80">
        <f>SUBTOTAL(9,L115:L127)</f>
        <v>0</v>
      </c>
      <c r="M114" s="80">
        <f>SUBTOTAL(9,M115:M127)</f>
        <v>0</v>
      </c>
      <c r="N114" s="80">
        <f>SUBTOTAL(9,N115:N127)</f>
        <v>0</v>
      </c>
      <c r="O114" s="80">
        <f>SUBTOTAL(9,O115:O127)</f>
        <v>0</v>
      </c>
      <c r="P114" s="81">
        <f>SUMPRODUCT(P115:P127,$H115:$H127)</f>
        <v>0.041060093400000046</v>
      </c>
      <c r="Q114" s="81">
        <f>SUMPRODUCT(Q115:Q127,$H115:$H127)</f>
        <v>0.067</v>
      </c>
      <c r="R114" s="81">
        <f>SUMPRODUCT(R115:R127,$H115:$H127)</f>
        <v>2.485000000000241</v>
      </c>
      <c r="S114" s="80">
        <f>SUMPRODUCT(S115:S127,$H115:$H127)</f>
        <v>301.69520000003934</v>
      </c>
      <c r="T114" s="108">
        <f>SUMPRODUCT(T115:T127,$K115:$K127)/100</f>
        <v>0</v>
      </c>
      <c r="U114" s="108">
        <f>K114+T114</f>
        <v>0</v>
      </c>
      <c r="V114" s="105"/>
    </row>
    <row r="115" spans="1:22" ht="12.75" outlineLevel="2">
      <c r="A115" s="3"/>
      <c r="B115" s="116"/>
      <c r="C115" s="117"/>
      <c r="D115" s="118"/>
      <c r="E115" s="119" t="s">
        <v>459</v>
      </c>
      <c r="F115" s="120"/>
      <c r="G115" s="121"/>
      <c r="H115" s="120"/>
      <c r="I115" s="118"/>
      <c r="J115" s="120"/>
      <c r="K115" s="122"/>
      <c r="L115" s="123"/>
      <c r="M115" s="123"/>
      <c r="N115" s="123"/>
      <c r="O115" s="123"/>
      <c r="P115" s="124"/>
      <c r="Q115" s="124"/>
      <c r="R115" s="124"/>
      <c r="S115" s="124"/>
      <c r="T115" s="125"/>
      <c r="U115" s="125"/>
      <c r="V115" s="105"/>
    </row>
    <row r="116" spans="1:22" ht="12.75" outlineLevel="2">
      <c r="A116" s="3"/>
      <c r="B116" s="105"/>
      <c r="C116" s="105"/>
      <c r="D116" s="126" t="s">
        <v>9</v>
      </c>
      <c r="E116" s="127">
        <v>1</v>
      </c>
      <c r="F116" s="128" t="s">
        <v>221</v>
      </c>
      <c r="G116" s="129" t="s">
        <v>458</v>
      </c>
      <c r="H116" s="130">
        <v>1</v>
      </c>
      <c r="I116" s="131" t="s">
        <v>100</v>
      </c>
      <c r="J116" s="132"/>
      <c r="K116" s="133">
        <f aca="true" t="shared" si="32" ref="K116:K123">H116*J116</f>
        <v>0</v>
      </c>
      <c r="L116" s="134">
        <f aca="true" t="shared" si="33" ref="L116:L123">IF(D116="S",K116,"")</f>
      </c>
      <c r="M116" s="135">
        <f aca="true" t="shared" si="34" ref="M116:M123">IF(OR(D116="P",D116="U"),K116,"")</f>
        <v>0</v>
      </c>
      <c r="N116" s="135">
        <f aca="true" t="shared" si="35" ref="N116:N123">IF(D116="H",K116,"")</f>
      </c>
      <c r="O116" s="135">
        <f aca="true" t="shared" si="36" ref="O116:O123">IF(D116="V",K116,"")</f>
      </c>
      <c r="P116" s="136">
        <v>0</v>
      </c>
      <c r="Q116" s="136">
        <v>0.067</v>
      </c>
      <c r="R116" s="136">
        <v>0.30999999999994543</v>
      </c>
      <c r="S116" s="132">
        <v>29.883999999994742</v>
      </c>
      <c r="T116" s="137">
        <v>15</v>
      </c>
      <c r="U116" s="138">
        <f aca="true" t="shared" si="37" ref="U116:U123">K116*(T116+100)/100</f>
        <v>0</v>
      </c>
      <c r="V116" s="139"/>
    </row>
    <row r="117" spans="1:22" ht="12.75" outlineLevel="2">
      <c r="A117" s="3"/>
      <c r="B117" s="105"/>
      <c r="C117" s="105"/>
      <c r="D117" s="126" t="s">
        <v>9</v>
      </c>
      <c r="E117" s="127">
        <v>2</v>
      </c>
      <c r="F117" s="128" t="s">
        <v>222</v>
      </c>
      <c r="G117" s="129" t="s">
        <v>464</v>
      </c>
      <c r="H117" s="130">
        <v>1</v>
      </c>
      <c r="I117" s="131" t="s">
        <v>62</v>
      </c>
      <c r="J117" s="132"/>
      <c r="K117" s="133">
        <f t="shared" si="32"/>
        <v>0</v>
      </c>
      <c r="L117" s="134">
        <f t="shared" si="33"/>
      </c>
      <c r="M117" s="135">
        <f t="shared" si="34"/>
        <v>0</v>
      </c>
      <c r="N117" s="135">
        <f t="shared" si="35"/>
      </c>
      <c r="O117" s="135">
        <f t="shared" si="36"/>
      </c>
      <c r="P117" s="136">
        <v>0.001979586000000014</v>
      </c>
      <c r="Q117" s="136">
        <v>0</v>
      </c>
      <c r="R117" s="136">
        <v>1.2620000000006257</v>
      </c>
      <c r="S117" s="132">
        <v>165.32200000008197</v>
      </c>
      <c r="T117" s="137">
        <v>15</v>
      </c>
      <c r="U117" s="138">
        <f t="shared" si="37"/>
        <v>0</v>
      </c>
      <c r="V117" s="139"/>
    </row>
    <row r="118" spans="1:22" ht="12.75" outlineLevel="2">
      <c r="A118" s="3"/>
      <c r="B118" s="105"/>
      <c r="C118" s="105"/>
      <c r="D118" s="126" t="s">
        <v>10</v>
      </c>
      <c r="E118" s="127">
        <v>3</v>
      </c>
      <c r="F118" s="128" t="s">
        <v>135</v>
      </c>
      <c r="G118" s="129" t="s">
        <v>447</v>
      </c>
      <c r="H118" s="130">
        <v>1</v>
      </c>
      <c r="I118" s="131" t="s">
        <v>62</v>
      </c>
      <c r="J118" s="132"/>
      <c r="K118" s="133">
        <f t="shared" si="32"/>
        <v>0</v>
      </c>
      <c r="L118" s="134">
        <f t="shared" si="33"/>
        <v>0</v>
      </c>
      <c r="M118" s="135">
        <f t="shared" si="34"/>
      </c>
      <c r="N118" s="135">
        <f t="shared" si="35"/>
      </c>
      <c r="O118" s="135">
        <f t="shared" si="36"/>
      </c>
      <c r="P118" s="136">
        <v>0.036</v>
      </c>
      <c r="Q118" s="136">
        <v>0</v>
      </c>
      <c r="R118" s="136">
        <v>0</v>
      </c>
      <c r="S118" s="132">
        <v>0</v>
      </c>
      <c r="T118" s="137">
        <v>15</v>
      </c>
      <c r="U118" s="138">
        <f t="shared" si="37"/>
        <v>0</v>
      </c>
      <c r="V118" s="139"/>
    </row>
    <row r="119" spans="1:22" ht="12.75" outlineLevel="2">
      <c r="A119" s="3"/>
      <c r="B119" s="105"/>
      <c r="C119" s="105"/>
      <c r="D119" s="126" t="s">
        <v>9</v>
      </c>
      <c r="E119" s="127">
        <v>4</v>
      </c>
      <c r="F119" s="128" t="s">
        <v>209</v>
      </c>
      <c r="G119" s="129" t="s">
        <v>547</v>
      </c>
      <c r="H119" s="130">
        <v>2</v>
      </c>
      <c r="I119" s="131" t="s">
        <v>14</v>
      </c>
      <c r="J119" s="132"/>
      <c r="K119" s="133">
        <f t="shared" si="32"/>
        <v>0</v>
      </c>
      <c r="L119" s="134">
        <f t="shared" si="33"/>
      </c>
      <c r="M119" s="135">
        <f t="shared" si="34"/>
        <v>0</v>
      </c>
      <c r="N119" s="135">
        <f t="shared" si="35"/>
      </c>
      <c r="O119" s="135">
        <f t="shared" si="36"/>
      </c>
      <c r="P119" s="136">
        <v>0.0010348950000000118</v>
      </c>
      <c r="Q119" s="136">
        <v>0</v>
      </c>
      <c r="R119" s="136">
        <v>0.25099999999986267</v>
      </c>
      <c r="S119" s="132">
        <v>28.337999999984685</v>
      </c>
      <c r="T119" s="137">
        <v>15</v>
      </c>
      <c r="U119" s="138">
        <f t="shared" si="37"/>
        <v>0</v>
      </c>
      <c r="V119" s="139"/>
    </row>
    <row r="120" spans="1:22" ht="12.75" outlineLevel="2">
      <c r="A120" s="3"/>
      <c r="B120" s="105"/>
      <c r="C120" s="105"/>
      <c r="D120" s="126" t="s">
        <v>9</v>
      </c>
      <c r="E120" s="127">
        <v>5</v>
      </c>
      <c r="F120" s="128" t="s">
        <v>212</v>
      </c>
      <c r="G120" s="129" t="s">
        <v>588</v>
      </c>
      <c r="H120" s="130">
        <v>1</v>
      </c>
      <c r="I120" s="131" t="s">
        <v>14</v>
      </c>
      <c r="J120" s="132"/>
      <c r="K120" s="133">
        <f t="shared" si="32"/>
        <v>0</v>
      </c>
      <c r="L120" s="134">
        <f t="shared" si="33"/>
      </c>
      <c r="M120" s="135">
        <f t="shared" si="34"/>
        <v>0</v>
      </c>
      <c r="N120" s="135">
        <f t="shared" si="35"/>
      </c>
      <c r="O120" s="135">
        <f t="shared" si="36"/>
      </c>
      <c r="P120" s="136">
        <v>0.0005607174000000116</v>
      </c>
      <c r="Q120" s="136">
        <v>0</v>
      </c>
      <c r="R120" s="136">
        <v>0.1449999999999818</v>
      </c>
      <c r="S120" s="132">
        <v>17.573999999997795</v>
      </c>
      <c r="T120" s="137">
        <v>15</v>
      </c>
      <c r="U120" s="138">
        <f t="shared" si="37"/>
        <v>0</v>
      </c>
      <c r="V120" s="139"/>
    </row>
    <row r="121" spans="1:22" ht="26.25" outlineLevel="2">
      <c r="A121" s="3"/>
      <c r="B121" s="105"/>
      <c r="C121" s="105"/>
      <c r="D121" s="126" t="s">
        <v>9</v>
      </c>
      <c r="E121" s="127">
        <v>6</v>
      </c>
      <c r="F121" s="128" t="s">
        <v>211</v>
      </c>
      <c r="G121" s="129" t="s">
        <v>614</v>
      </c>
      <c r="H121" s="130">
        <v>1</v>
      </c>
      <c r="I121" s="131" t="s">
        <v>62</v>
      </c>
      <c r="J121" s="132"/>
      <c r="K121" s="133">
        <f t="shared" si="32"/>
        <v>0</v>
      </c>
      <c r="L121" s="134">
        <f t="shared" si="33"/>
      </c>
      <c r="M121" s="135">
        <f t="shared" si="34"/>
        <v>0</v>
      </c>
      <c r="N121" s="135">
        <f t="shared" si="35"/>
      </c>
      <c r="O121" s="135">
        <f t="shared" si="36"/>
      </c>
      <c r="P121" s="136">
        <v>0.00039</v>
      </c>
      <c r="Q121" s="136">
        <v>0</v>
      </c>
      <c r="R121" s="136">
        <v>0.16599999999993997</v>
      </c>
      <c r="S121" s="132">
        <v>20.119199999992727</v>
      </c>
      <c r="T121" s="137">
        <v>15</v>
      </c>
      <c r="U121" s="138">
        <f t="shared" si="37"/>
        <v>0</v>
      </c>
      <c r="V121" s="139"/>
    </row>
    <row r="122" spans="1:22" ht="12.75" outlineLevel="2">
      <c r="A122" s="3"/>
      <c r="B122" s="105"/>
      <c r="C122" s="105"/>
      <c r="D122" s="126" t="s">
        <v>9</v>
      </c>
      <c r="E122" s="127">
        <v>7</v>
      </c>
      <c r="F122" s="128" t="s">
        <v>210</v>
      </c>
      <c r="G122" s="129" t="s">
        <v>577</v>
      </c>
      <c r="H122" s="130">
        <v>1</v>
      </c>
      <c r="I122" s="131" t="s">
        <v>62</v>
      </c>
      <c r="J122" s="132"/>
      <c r="K122" s="133">
        <f t="shared" si="32"/>
        <v>0</v>
      </c>
      <c r="L122" s="134">
        <f t="shared" si="33"/>
      </c>
      <c r="M122" s="135">
        <f t="shared" si="34"/>
        <v>0</v>
      </c>
      <c r="N122" s="135">
        <f t="shared" si="35"/>
      </c>
      <c r="O122" s="135">
        <f t="shared" si="36"/>
      </c>
      <c r="P122" s="136">
        <v>6E-05</v>
      </c>
      <c r="Q122" s="136">
        <v>0</v>
      </c>
      <c r="R122" s="136">
        <v>0.10000000000002274</v>
      </c>
      <c r="S122" s="132">
        <v>12.120000000002756</v>
      </c>
      <c r="T122" s="137">
        <v>15</v>
      </c>
      <c r="U122" s="138">
        <f t="shared" si="37"/>
        <v>0</v>
      </c>
      <c r="V122" s="139"/>
    </row>
    <row r="123" spans="1:22" ht="12.75" outlineLevel="2">
      <c r="A123" s="3"/>
      <c r="B123" s="105"/>
      <c r="C123" s="105"/>
      <c r="D123" s="126" t="s">
        <v>9</v>
      </c>
      <c r="E123" s="127">
        <v>8</v>
      </c>
      <c r="F123" s="128" t="s">
        <v>119</v>
      </c>
      <c r="G123" s="129" t="s">
        <v>523</v>
      </c>
      <c r="H123" s="130">
        <v>6</v>
      </c>
      <c r="I123" s="131" t="s">
        <v>61</v>
      </c>
      <c r="J123" s="132"/>
      <c r="K123" s="133">
        <f t="shared" si="32"/>
        <v>0</v>
      </c>
      <c r="L123" s="134">
        <f t="shared" si="33"/>
      </c>
      <c r="M123" s="135">
        <f t="shared" si="34"/>
        <v>0</v>
      </c>
      <c r="N123" s="135">
        <f t="shared" si="35"/>
      </c>
      <c r="O123" s="135">
        <f t="shared" si="36"/>
      </c>
      <c r="P123" s="136">
        <v>0</v>
      </c>
      <c r="Q123" s="136">
        <v>0</v>
      </c>
      <c r="R123" s="136">
        <v>0</v>
      </c>
      <c r="S123" s="132">
        <v>0</v>
      </c>
      <c r="T123" s="137">
        <v>15</v>
      </c>
      <c r="U123" s="138">
        <f t="shared" si="37"/>
        <v>0</v>
      </c>
      <c r="V123" s="139"/>
    </row>
    <row r="124" spans="1:22" s="36" customFormat="1" ht="10.5" customHeight="1" outlineLevel="3">
      <c r="A124" s="35"/>
      <c r="B124" s="140"/>
      <c r="C124" s="140"/>
      <c r="D124" s="140"/>
      <c r="E124" s="140"/>
      <c r="F124" s="140"/>
      <c r="G124" s="140" t="s">
        <v>448</v>
      </c>
      <c r="H124" s="141">
        <v>0</v>
      </c>
      <c r="I124" s="142"/>
      <c r="J124" s="140"/>
      <c r="K124" s="140"/>
      <c r="L124" s="143"/>
      <c r="M124" s="143"/>
      <c r="N124" s="143"/>
      <c r="O124" s="143"/>
      <c r="P124" s="143"/>
      <c r="Q124" s="143"/>
      <c r="R124" s="143"/>
      <c r="S124" s="143"/>
      <c r="T124" s="144"/>
      <c r="U124" s="144"/>
      <c r="V124" s="140"/>
    </row>
    <row r="125" spans="1:22" s="36" customFormat="1" ht="10.5" customHeight="1" outlineLevel="3">
      <c r="A125" s="35"/>
      <c r="B125" s="140"/>
      <c r="C125" s="140"/>
      <c r="D125" s="140"/>
      <c r="E125" s="140"/>
      <c r="F125" s="140"/>
      <c r="G125" s="140" t="s">
        <v>4</v>
      </c>
      <c r="H125" s="141">
        <v>6</v>
      </c>
      <c r="I125" s="142"/>
      <c r="J125" s="140"/>
      <c r="K125" s="140"/>
      <c r="L125" s="143"/>
      <c r="M125" s="143"/>
      <c r="N125" s="143"/>
      <c r="O125" s="143"/>
      <c r="P125" s="143"/>
      <c r="Q125" s="143"/>
      <c r="R125" s="143"/>
      <c r="S125" s="143"/>
      <c r="T125" s="144"/>
      <c r="U125" s="144"/>
      <c r="V125" s="140"/>
    </row>
    <row r="126" spans="1:22" ht="12.75" outlineLevel="2">
      <c r="A126" s="3"/>
      <c r="B126" s="105"/>
      <c r="C126" s="105"/>
      <c r="D126" s="126" t="s">
        <v>10</v>
      </c>
      <c r="E126" s="127">
        <v>9</v>
      </c>
      <c r="F126" s="128" t="s">
        <v>37</v>
      </c>
      <c r="G126" s="129" t="s">
        <v>403</v>
      </c>
      <c r="H126" s="130">
        <v>1</v>
      </c>
      <c r="I126" s="131" t="s">
        <v>100</v>
      </c>
      <c r="J126" s="132"/>
      <c r="K126" s="133">
        <f>H126*J126</f>
        <v>0</v>
      </c>
      <c r="L126" s="134">
        <f>IF(D126="S",K126,"")</f>
        <v>0</v>
      </c>
      <c r="M126" s="135">
        <f>IF(OR(D126="P",D126="U"),K126,"")</f>
      </c>
      <c r="N126" s="135">
        <f>IF(D126="H",K126,"")</f>
      </c>
      <c r="O126" s="135">
        <f>IF(D126="V",K126,"")</f>
      </c>
      <c r="P126" s="136">
        <v>0</v>
      </c>
      <c r="Q126" s="136">
        <v>0</v>
      </c>
      <c r="R126" s="136">
        <v>0</v>
      </c>
      <c r="S126" s="132">
        <v>0</v>
      </c>
      <c r="T126" s="137">
        <v>15</v>
      </c>
      <c r="U126" s="138">
        <f>K126*(T126+100)/100</f>
        <v>0</v>
      </c>
      <c r="V126" s="139"/>
    </row>
    <row r="127" spans="1:22" ht="12.75" outlineLevel="2">
      <c r="A127" s="3"/>
      <c r="B127" s="105"/>
      <c r="C127" s="105"/>
      <c r="D127" s="126" t="s">
        <v>9</v>
      </c>
      <c r="E127" s="127">
        <v>10</v>
      </c>
      <c r="F127" s="128" t="s">
        <v>159</v>
      </c>
      <c r="G127" s="129" t="s">
        <v>360</v>
      </c>
      <c r="H127" s="130">
        <v>1</v>
      </c>
      <c r="I127" s="131" t="s">
        <v>62</v>
      </c>
      <c r="J127" s="132"/>
      <c r="K127" s="133">
        <f>H127*J127</f>
        <v>0</v>
      </c>
      <c r="L127" s="134">
        <f>IF(D127="S",K127,"")</f>
      </c>
      <c r="M127" s="135">
        <f>IF(OR(D127="P",D127="U"),K127,"")</f>
        <v>0</v>
      </c>
      <c r="N127" s="135">
        <f>IF(D127="H",K127,"")</f>
      </c>
      <c r="O127" s="135">
        <f>IF(D127="V",K127,"")</f>
      </c>
      <c r="P127" s="136">
        <v>0</v>
      </c>
      <c r="Q127" s="136">
        <v>0</v>
      </c>
      <c r="R127" s="136">
        <v>0</v>
      </c>
      <c r="S127" s="132">
        <v>0</v>
      </c>
      <c r="T127" s="137">
        <v>15</v>
      </c>
      <c r="U127" s="138">
        <f>K127*(T127+100)/100</f>
        <v>0</v>
      </c>
      <c r="V127" s="139"/>
    </row>
    <row r="128" spans="1:22" ht="12.75" outlineLevel="1">
      <c r="A128" s="3"/>
      <c r="B128" s="106"/>
      <c r="C128" s="75" t="s">
        <v>38</v>
      </c>
      <c r="D128" s="76" t="s">
        <v>8</v>
      </c>
      <c r="E128" s="77"/>
      <c r="F128" s="77" t="s">
        <v>59</v>
      </c>
      <c r="G128" s="78" t="s">
        <v>365</v>
      </c>
      <c r="H128" s="77"/>
      <c r="I128" s="76"/>
      <c r="J128" s="77"/>
      <c r="K128" s="107">
        <f>SUBTOTAL(9,K129:K148)</f>
        <v>0</v>
      </c>
      <c r="L128" s="80">
        <f>SUBTOTAL(9,L129:L148)</f>
        <v>0</v>
      </c>
      <c r="M128" s="80">
        <f>SUBTOTAL(9,M129:M148)</f>
        <v>0</v>
      </c>
      <c r="N128" s="80">
        <f>SUBTOTAL(9,N129:N148)</f>
        <v>0</v>
      </c>
      <c r="O128" s="80">
        <f>SUBTOTAL(9,O129:O148)</f>
        <v>0</v>
      </c>
      <c r="P128" s="81">
        <f>SUMPRODUCT(P129:P148,$H129:$H148)</f>
        <v>0.09559070000000014</v>
      </c>
      <c r="Q128" s="81">
        <f>SUMPRODUCT(Q129:Q148,$H129:$H148)</f>
        <v>0.05882999999999999</v>
      </c>
      <c r="R128" s="81">
        <f>SUMPRODUCT(R129:R148,$H129:$H148)</f>
        <v>9.170000000000556</v>
      </c>
      <c r="S128" s="80">
        <f>SUMPRODUCT(S129:S148,$H129:$H148)</f>
        <v>1052.627400000046</v>
      </c>
      <c r="T128" s="108">
        <f>SUMPRODUCT(T129:T148,$K129:$K148)/100</f>
        <v>0</v>
      </c>
      <c r="U128" s="108">
        <f>K128+T128</f>
        <v>0</v>
      </c>
      <c r="V128" s="105"/>
    </row>
    <row r="129" spans="1:22" ht="12.75" outlineLevel="2">
      <c r="A129" s="3"/>
      <c r="B129" s="116"/>
      <c r="C129" s="117"/>
      <c r="D129" s="118"/>
      <c r="E129" s="119" t="s">
        <v>459</v>
      </c>
      <c r="F129" s="120"/>
      <c r="G129" s="121"/>
      <c r="H129" s="120"/>
      <c r="I129" s="118"/>
      <c r="J129" s="120"/>
      <c r="K129" s="122"/>
      <c r="L129" s="123"/>
      <c r="M129" s="123"/>
      <c r="N129" s="123"/>
      <c r="O129" s="123"/>
      <c r="P129" s="124"/>
      <c r="Q129" s="124"/>
      <c r="R129" s="124"/>
      <c r="S129" s="124"/>
      <c r="T129" s="125"/>
      <c r="U129" s="125"/>
      <c r="V129" s="105"/>
    </row>
    <row r="130" spans="1:22" ht="12.75" outlineLevel="2">
      <c r="A130" s="3"/>
      <c r="B130" s="105"/>
      <c r="C130" s="105"/>
      <c r="D130" s="126" t="s">
        <v>9</v>
      </c>
      <c r="E130" s="127">
        <v>1</v>
      </c>
      <c r="F130" s="128" t="s">
        <v>215</v>
      </c>
      <c r="G130" s="129" t="s">
        <v>492</v>
      </c>
      <c r="H130" s="130">
        <v>1</v>
      </c>
      <c r="I130" s="131" t="s">
        <v>100</v>
      </c>
      <c r="J130" s="132"/>
      <c r="K130" s="133">
        <f aca="true" t="shared" si="38" ref="K130:K148">H130*J130</f>
        <v>0</v>
      </c>
      <c r="L130" s="134">
        <f aca="true" t="shared" si="39" ref="L130:L148">IF(D130="S",K130,"")</f>
      </c>
      <c r="M130" s="135">
        <f aca="true" t="shared" si="40" ref="M130:M148">IF(OR(D130="P",D130="U"),K130,"")</f>
        <v>0</v>
      </c>
      <c r="N130" s="135">
        <f aca="true" t="shared" si="41" ref="N130:N148">IF(D130="H",K130,"")</f>
      </c>
      <c r="O130" s="135">
        <f aca="true" t="shared" si="42" ref="O130:O148">IF(D130="V",K130,"")</f>
      </c>
      <c r="P130" s="136">
        <v>0</v>
      </c>
      <c r="Q130" s="136">
        <v>0.01946</v>
      </c>
      <c r="R130" s="136">
        <v>0.36200000000008004</v>
      </c>
      <c r="S130" s="132">
        <v>34.896800000007715</v>
      </c>
      <c r="T130" s="137">
        <v>15</v>
      </c>
      <c r="U130" s="138">
        <f aca="true" t="shared" si="43" ref="U130:U148">K130*(T130+100)/100</f>
        <v>0</v>
      </c>
      <c r="V130" s="139"/>
    </row>
    <row r="131" spans="1:22" ht="12.75" outlineLevel="2">
      <c r="A131" s="3"/>
      <c r="B131" s="105"/>
      <c r="C131" s="105"/>
      <c r="D131" s="126" t="s">
        <v>9</v>
      </c>
      <c r="E131" s="127">
        <v>2</v>
      </c>
      <c r="F131" s="128" t="s">
        <v>213</v>
      </c>
      <c r="G131" s="129" t="s">
        <v>472</v>
      </c>
      <c r="H131" s="130">
        <v>1</v>
      </c>
      <c r="I131" s="131" t="s">
        <v>100</v>
      </c>
      <c r="J131" s="132"/>
      <c r="K131" s="133">
        <f t="shared" si="38"/>
        <v>0</v>
      </c>
      <c r="L131" s="134">
        <f t="shared" si="39"/>
      </c>
      <c r="M131" s="135">
        <f t="shared" si="40"/>
        <v>0</v>
      </c>
      <c r="N131" s="135">
        <f t="shared" si="41"/>
      </c>
      <c r="O131" s="135">
        <f t="shared" si="42"/>
      </c>
      <c r="P131" s="136">
        <v>0</v>
      </c>
      <c r="Q131" s="136">
        <v>0.0342</v>
      </c>
      <c r="R131" s="136">
        <v>0.4650000000001455</v>
      </c>
      <c r="S131" s="132">
        <v>44.826000000014034</v>
      </c>
      <c r="T131" s="137">
        <v>15</v>
      </c>
      <c r="U131" s="138">
        <f t="shared" si="43"/>
        <v>0</v>
      </c>
      <c r="V131" s="139"/>
    </row>
    <row r="132" spans="1:22" ht="12.75" outlineLevel="2">
      <c r="A132" s="3"/>
      <c r="B132" s="105"/>
      <c r="C132" s="105"/>
      <c r="D132" s="126" t="s">
        <v>9</v>
      </c>
      <c r="E132" s="127">
        <v>3</v>
      </c>
      <c r="F132" s="128" t="s">
        <v>223</v>
      </c>
      <c r="G132" s="129" t="s">
        <v>487</v>
      </c>
      <c r="H132" s="130">
        <v>1</v>
      </c>
      <c r="I132" s="131" t="s">
        <v>62</v>
      </c>
      <c r="J132" s="132"/>
      <c r="K132" s="133">
        <f t="shared" si="38"/>
        <v>0</v>
      </c>
      <c r="L132" s="134">
        <f t="shared" si="39"/>
      </c>
      <c r="M132" s="135">
        <f t="shared" si="40"/>
        <v>0</v>
      </c>
      <c r="N132" s="135">
        <f t="shared" si="41"/>
      </c>
      <c r="O132" s="135">
        <f t="shared" si="42"/>
      </c>
      <c r="P132" s="136">
        <v>0</v>
      </c>
      <c r="Q132" s="136">
        <v>0.00049</v>
      </c>
      <c r="R132" s="136">
        <v>0.11400000000003274</v>
      </c>
      <c r="S132" s="132">
        <v>10.989600000003158</v>
      </c>
      <c r="T132" s="137">
        <v>15</v>
      </c>
      <c r="U132" s="138">
        <f t="shared" si="43"/>
        <v>0</v>
      </c>
      <c r="V132" s="139"/>
    </row>
    <row r="133" spans="1:22" ht="12.75" outlineLevel="2">
      <c r="A133" s="3"/>
      <c r="B133" s="105"/>
      <c r="C133" s="105"/>
      <c r="D133" s="126" t="s">
        <v>9</v>
      </c>
      <c r="E133" s="127">
        <v>4</v>
      </c>
      <c r="F133" s="128" t="s">
        <v>226</v>
      </c>
      <c r="G133" s="129" t="s">
        <v>478</v>
      </c>
      <c r="H133" s="130">
        <v>3</v>
      </c>
      <c r="I133" s="131" t="s">
        <v>100</v>
      </c>
      <c r="J133" s="132"/>
      <c r="K133" s="133">
        <f t="shared" si="38"/>
        <v>0</v>
      </c>
      <c r="L133" s="134">
        <f t="shared" si="39"/>
      </c>
      <c r="M133" s="135">
        <f t="shared" si="40"/>
        <v>0</v>
      </c>
      <c r="N133" s="135">
        <f t="shared" si="41"/>
      </c>
      <c r="O133" s="135">
        <f t="shared" si="42"/>
      </c>
      <c r="P133" s="136">
        <v>0</v>
      </c>
      <c r="Q133" s="136">
        <v>0.00156</v>
      </c>
      <c r="R133" s="136">
        <v>0.21700000000009823</v>
      </c>
      <c r="S133" s="132">
        <v>20.91880000000947</v>
      </c>
      <c r="T133" s="137">
        <v>15</v>
      </c>
      <c r="U133" s="138">
        <f t="shared" si="43"/>
        <v>0</v>
      </c>
      <c r="V133" s="139"/>
    </row>
    <row r="134" spans="1:22" ht="12.75" outlineLevel="2">
      <c r="A134" s="3"/>
      <c r="B134" s="105"/>
      <c r="C134" s="105"/>
      <c r="D134" s="126" t="s">
        <v>9</v>
      </c>
      <c r="E134" s="127">
        <v>5</v>
      </c>
      <c r="F134" s="128" t="s">
        <v>214</v>
      </c>
      <c r="G134" s="129" t="s">
        <v>471</v>
      </c>
      <c r="H134" s="130">
        <v>1</v>
      </c>
      <c r="I134" s="131" t="s">
        <v>100</v>
      </c>
      <c r="J134" s="132"/>
      <c r="K134" s="133">
        <f t="shared" si="38"/>
        <v>0</v>
      </c>
      <c r="L134" s="134">
        <f t="shared" si="39"/>
      </c>
      <c r="M134" s="135">
        <f t="shared" si="40"/>
        <v>0</v>
      </c>
      <c r="N134" s="135">
        <f t="shared" si="41"/>
      </c>
      <c r="O134" s="135">
        <f t="shared" si="42"/>
      </c>
      <c r="P134" s="136">
        <v>0.02651</v>
      </c>
      <c r="Q134" s="136">
        <v>0</v>
      </c>
      <c r="R134" s="136">
        <v>1.3999999999996362</v>
      </c>
      <c r="S134" s="132">
        <v>169.67999999995592</v>
      </c>
      <c r="T134" s="137">
        <v>15</v>
      </c>
      <c r="U134" s="138">
        <f t="shared" si="43"/>
        <v>0</v>
      </c>
      <c r="V134" s="139"/>
    </row>
    <row r="135" spans="1:22" ht="26.25" outlineLevel="2">
      <c r="A135" s="3"/>
      <c r="B135" s="105"/>
      <c r="C135" s="105"/>
      <c r="D135" s="126" t="s">
        <v>9</v>
      </c>
      <c r="E135" s="127">
        <v>6</v>
      </c>
      <c r="F135" s="128" t="s">
        <v>218</v>
      </c>
      <c r="G135" s="129" t="s">
        <v>611</v>
      </c>
      <c r="H135" s="130">
        <v>1</v>
      </c>
      <c r="I135" s="131" t="s">
        <v>100</v>
      </c>
      <c r="J135" s="132"/>
      <c r="K135" s="133">
        <f t="shared" si="38"/>
        <v>0</v>
      </c>
      <c r="L135" s="134">
        <f t="shared" si="39"/>
      </c>
      <c r="M135" s="135">
        <f t="shared" si="40"/>
        <v>0</v>
      </c>
      <c r="N135" s="135">
        <f t="shared" si="41"/>
      </c>
      <c r="O135" s="135">
        <f t="shared" si="42"/>
      </c>
      <c r="P135" s="136">
        <v>0.00242</v>
      </c>
      <c r="Q135" s="136">
        <v>0</v>
      </c>
      <c r="R135" s="136">
        <v>0.32999999999992724</v>
      </c>
      <c r="S135" s="132">
        <v>39.995999999991184</v>
      </c>
      <c r="T135" s="137">
        <v>15</v>
      </c>
      <c r="U135" s="138">
        <f t="shared" si="43"/>
        <v>0</v>
      </c>
      <c r="V135" s="139"/>
    </row>
    <row r="136" spans="1:22" ht="26.25" outlineLevel="2">
      <c r="A136" s="3"/>
      <c r="B136" s="105"/>
      <c r="C136" s="105"/>
      <c r="D136" s="126" t="s">
        <v>9</v>
      </c>
      <c r="E136" s="127">
        <v>7</v>
      </c>
      <c r="F136" s="128" t="s">
        <v>216</v>
      </c>
      <c r="G136" s="129" t="s">
        <v>620</v>
      </c>
      <c r="H136" s="130">
        <v>1</v>
      </c>
      <c r="I136" s="131" t="s">
        <v>100</v>
      </c>
      <c r="J136" s="132"/>
      <c r="K136" s="133">
        <f t="shared" si="38"/>
        <v>0</v>
      </c>
      <c r="L136" s="134">
        <f t="shared" si="39"/>
      </c>
      <c r="M136" s="135">
        <f t="shared" si="40"/>
        <v>0</v>
      </c>
      <c r="N136" s="135">
        <f t="shared" si="41"/>
      </c>
      <c r="O136" s="135">
        <f t="shared" si="42"/>
      </c>
      <c r="P136" s="136">
        <v>0.015519999999999999</v>
      </c>
      <c r="Q136" s="136">
        <v>0</v>
      </c>
      <c r="R136" s="136">
        <v>1.1000000000003638</v>
      </c>
      <c r="S136" s="132">
        <v>133.3200000000441</v>
      </c>
      <c r="T136" s="137">
        <v>15</v>
      </c>
      <c r="U136" s="138">
        <f t="shared" si="43"/>
        <v>0</v>
      </c>
      <c r="V136" s="139"/>
    </row>
    <row r="137" spans="1:22" ht="12.75" outlineLevel="2">
      <c r="A137" s="3"/>
      <c r="B137" s="105"/>
      <c r="C137" s="105"/>
      <c r="D137" s="126" t="s">
        <v>9</v>
      </c>
      <c r="E137" s="127">
        <v>8</v>
      </c>
      <c r="F137" s="128" t="s">
        <v>228</v>
      </c>
      <c r="G137" s="129" t="s">
        <v>466</v>
      </c>
      <c r="H137" s="130">
        <v>1</v>
      </c>
      <c r="I137" s="131" t="s">
        <v>100</v>
      </c>
      <c r="J137" s="132"/>
      <c r="K137" s="133">
        <f t="shared" si="38"/>
        <v>0</v>
      </c>
      <c r="L137" s="134">
        <f t="shared" si="39"/>
      </c>
      <c r="M137" s="135">
        <f t="shared" si="40"/>
        <v>0</v>
      </c>
      <c r="N137" s="135">
        <f t="shared" si="41"/>
      </c>
      <c r="O137" s="135">
        <f t="shared" si="42"/>
      </c>
      <c r="P137" s="136">
        <v>0.00184</v>
      </c>
      <c r="Q137" s="136">
        <v>0</v>
      </c>
      <c r="R137" s="136">
        <v>0.20000000000004547</v>
      </c>
      <c r="S137" s="132">
        <v>24.240000000005512</v>
      </c>
      <c r="T137" s="137">
        <v>15</v>
      </c>
      <c r="U137" s="138">
        <f t="shared" si="43"/>
        <v>0</v>
      </c>
      <c r="V137" s="139"/>
    </row>
    <row r="138" spans="1:22" ht="26.25" outlineLevel="2">
      <c r="A138" s="3"/>
      <c r="B138" s="105"/>
      <c r="C138" s="105"/>
      <c r="D138" s="126" t="s">
        <v>9</v>
      </c>
      <c r="E138" s="127">
        <v>9</v>
      </c>
      <c r="F138" s="128" t="s">
        <v>217</v>
      </c>
      <c r="G138" s="129" t="s">
        <v>621</v>
      </c>
      <c r="H138" s="130">
        <v>1</v>
      </c>
      <c r="I138" s="131" t="s">
        <v>100</v>
      </c>
      <c r="J138" s="132"/>
      <c r="K138" s="133">
        <f t="shared" si="38"/>
        <v>0</v>
      </c>
      <c r="L138" s="134">
        <f t="shared" si="39"/>
      </c>
      <c r="M138" s="135">
        <f t="shared" si="40"/>
        <v>0</v>
      </c>
      <c r="N138" s="135">
        <f t="shared" si="41"/>
      </c>
      <c r="O138" s="135">
        <f t="shared" si="42"/>
      </c>
      <c r="P138" s="136">
        <v>0.02129</v>
      </c>
      <c r="Q138" s="136">
        <v>0</v>
      </c>
      <c r="R138" s="136">
        <v>2.4619999999995343</v>
      </c>
      <c r="S138" s="132">
        <v>298.3943999999436</v>
      </c>
      <c r="T138" s="137">
        <v>15</v>
      </c>
      <c r="U138" s="138">
        <f t="shared" si="43"/>
        <v>0</v>
      </c>
      <c r="V138" s="139"/>
    </row>
    <row r="139" spans="1:22" ht="12.75" outlineLevel="2">
      <c r="A139" s="3"/>
      <c r="B139" s="105"/>
      <c r="C139" s="105"/>
      <c r="D139" s="126" t="s">
        <v>9</v>
      </c>
      <c r="E139" s="127">
        <v>10</v>
      </c>
      <c r="F139" s="128" t="s">
        <v>335</v>
      </c>
      <c r="G139" s="129" t="s">
        <v>412</v>
      </c>
      <c r="H139" s="130">
        <v>1</v>
      </c>
      <c r="I139" s="131" t="s">
        <v>62</v>
      </c>
      <c r="J139" s="132"/>
      <c r="K139" s="133">
        <f t="shared" si="38"/>
        <v>0</v>
      </c>
      <c r="L139" s="134">
        <f t="shared" si="39"/>
      </c>
      <c r="M139" s="135">
        <f t="shared" si="40"/>
        <v>0</v>
      </c>
      <c r="N139" s="135">
        <f t="shared" si="41"/>
      </c>
      <c r="O139" s="135">
        <f t="shared" si="42"/>
      </c>
      <c r="P139" s="136">
        <v>0.02129</v>
      </c>
      <c r="Q139" s="136">
        <v>0</v>
      </c>
      <c r="R139" s="136">
        <v>0</v>
      </c>
      <c r="S139" s="132">
        <v>0</v>
      </c>
      <c r="T139" s="137">
        <v>15</v>
      </c>
      <c r="U139" s="138">
        <f t="shared" si="43"/>
        <v>0</v>
      </c>
      <c r="V139" s="139"/>
    </row>
    <row r="140" spans="1:22" ht="12.75" outlineLevel="2">
      <c r="A140" s="3"/>
      <c r="B140" s="105"/>
      <c r="C140" s="105"/>
      <c r="D140" s="126" t="s">
        <v>9</v>
      </c>
      <c r="E140" s="127">
        <v>11</v>
      </c>
      <c r="F140" s="128" t="s">
        <v>229</v>
      </c>
      <c r="G140" s="129" t="s">
        <v>582</v>
      </c>
      <c r="H140" s="130">
        <v>1</v>
      </c>
      <c r="I140" s="131" t="s">
        <v>100</v>
      </c>
      <c r="J140" s="132"/>
      <c r="K140" s="133">
        <f t="shared" si="38"/>
        <v>0</v>
      </c>
      <c r="L140" s="134">
        <f t="shared" si="39"/>
      </c>
      <c r="M140" s="135">
        <f t="shared" si="40"/>
        <v>0</v>
      </c>
      <c r="N140" s="135">
        <f t="shared" si="41"/>
      </c>
      <c r="O140" s="135">
        <f t="shared" si="42"/>
      </c>
      <c r="P140" s="136">
        <v>0.001960100000000022</v>
      </c>
      <c r="Q140" s="136">
        <v>0</v>
      </c>
      <c r="R140" s="136">
        <v>0.40000000000009095</v>
      </c>
      <c r="S140" s="132">
        <v>48.480000000011024</v>
      </c>
      <c r="T140" s="137">
        <v>15</v>
      </c>
      <c r="U140" s="138">
        <f t="shared" si="43"/>
        <v>0</v>
      </c>
      <c r="V140" s="139"/>
    </row>
    <row r="141" spans="1:22" ht="26.25" outlineLevel="2">
      <c r="A141" s="3"/>
      <c r="B141" s="105"/>
      <c r="C141" s="105"/>
      <c r="D141" s="126" t="s">
        <v>9</v>
      </c>
      <c r="E141" s="127">
        <v>12</v>
      </c>
      <c r="F141" s="128" t="s">
        <v>227</v>
      </c>
      <c r="G141" s="129" t="s">
        <v>613</v>
      </c>
      <c r="H141" s="130">
        <v>1</v>
      </c>
      <c r="I141" s="131" t="s">
        <v>100</v>
      </c>
      <c r="J141" s="132"/>
      <c r="K141" s="133">
        <f t="shared" si="38"/>
        <v>0</v>
      </c>
      <c r="L141" s="134">
        <f t="shared" si="39"/>
      </c>
      <c r="M141" s="135">
        <f t="shared" si="40"/>
        <v>0</v>
      </c>
      <c r="N141" s="135">
        <f t="shared" si="41"/>
      </c>
      <c r="O141" s="135">
        <f t="shared" si="42"/>
      </c>
      <c r="P141" s="136">
        <v>0.0020801000000000218</v>
      </c>
      <c r="Q141" s="136">
        <v>0</v>
      </c>
      <c r="R141" s="136">
        <v>0.20000000000004547</v>
      </c>
      <c r="S141" s="132">
        <v>24.240000000005512</v>
      </c>
      <c r="T141" s="137">
        <v>15</v>
      </c>
      <c r="U141" s="138">
        <f t="shared" si="43"/>
        <v>0</v>
      </c>
      <c r="V141" s="139"/>
    </row>
    <row r="142" spans="1:22" ht="12.75" outlineLevel="2">
      <c r="A142" s="3"/>
      <c r="B142" s="105"/>
      <c r="C142" s="105"/>
      <c r="D142" s="126" t="s">
        <v>9</v>
      </c>
      <c r="E142" s="127">
        <v>13</v>
      </c>
      <c r="F142" s="128" t="s">
        <v>230</v>
      </c>
      <c r="G142" s="129" t="s">
        <v>407</v>
      </c>
      <c r="H142" s="130">
        <v>1</v>
      </c>
      <c r="I142" s="131" t="s">
        <v>62</v>
      </c>
      <c r="J142" s="132"/>
      <c r="K142" s="133">
        <f t="shared" si="38"/>
        <v>0</v>
      </c>
      <c r="L142" s="134">
        <f t="shared" si="39"/>
      </c>
      <c r="M142" s="135">
        <f t="shared" si="40"/>
        <v>0</v>
      </c>
      <c r="N142" s="135">
        <f t="shared" si="41"/>
      </c>
      <c r="O142" s="135">
        <f t="shared" si="42"/>
      </c>
      <c r="P142" s="136">
        <v>0.00016</v>
      </c>
      <c r="Q142" s="136">
        <v>0</v>
      </c>
      <c r="R142" s="136">
        <v>0.020999999999986585</v>
      </c>
      <c r="S142" s="132">
        <v>2.545199999998374</v>
      </c>
      <c r="T142" s="137">
        <v>15</v>
      </c>
      <c r="U142" s="138">
        <f t="shared" si="43"/>
        <v>0</v>
      </c>
      <c r="V142" s="139"/>
    </row>
    <row r="143" spans="1:22" ht="12.75" outlineLevel="2">
      <c r="A143" s="3"/>
      <c r="B143" s="105"/>
      <c r="C143" s="105"/>
      <c r="D143" s="126" t="s">
        <v>9</v>
      </c>
      <c r="E143" s="127">
        <v>14</v>
      </c>
      <c r="F143" s="128" t="s">
        <v>224</v>
      </c>
      <c r="G143" s="129" t="s">
        <v>581</v>
      </c>
      <c r="H143" s="130">
        <v>5</v>
      </c>
      <c r="I143" s="131" t="s">
        <v>100</v>
      </c>
      <c r="J143" s="132"/>
      <c r="K143" s="133">
        <f t="shared" si="38"/>
        <v>0</v>
      </c>
      <c r="L143" s="134">
        <f t="shared" si="39"/>
      </c>
      <c r="M143" s="135">
        <f t="shared" si="40"/>
        <v>0</v>
      </c>
      <c r="N143" s="135">
        <f t="shared" si="41"/>
      </c>
      <c r="O143" s="135">
        <f t="shared" si="42"/>
      </c>
      <c r="P143" s="136">
        <v>0.0003001000000000221</v>
      </c>
      <c r="Q143" s="136">
        <v>0</v>
      </c>
      <c r="R143" s="136">
        <v>0.22700000000008913</v>
      </c>
      <c r="S143" s="132">
        <v>23.653400000009288</v>
      </c>
      <c r="T143" s="137">
        <v>15</v>
      </c>
      <c r="U143" s="138">
        <f t="shared" si="43"/>
        <v>0</v>
      </c>
      <c r="V143" s="139"/>
    </row>
    <row r="144" spans="1:22" ht="12.75" outlineLevel="2">
      <c r="A144" s="3"/>
      <c r="B144" s="105"/>
      <c r="C144" s="105"/>
      <c r="D144" s="126" t="s">
        <v>10</v>
      </c>
      <c r="E144" s="127">
        <v>15</v>
      </c>
      <c r="F144" s="128" t="s">
        <v>225</v>
      </c>
      <c r="G144" s="129" t="s">
        <v>433</v>
      </c>
      <c r="H144" s="130">
        <v>5</v>
      </c>
      <c r="I144" s="131" t="s">
        <v>62</v>
      </c>
      <c r="J144" s="132"/>
      <c r="K144" s="133">
        <f t="shared" si="38"/>
        <v>0</v>
      </c>
      <c r="L144" s="134">
        <f t="shared" si="39"/>
        <v>0</v>
      </c>
      <c r="M144" s="135">
        <f t="shared" si="40"/>
      </c>
      <c r="N144" s="135">
        <f t="shared" si="41"/>
      </c>
      <c r="O144" s="135">
        <f t="shared" si="42"/>
      </c>
      <c r="P144" s="136">
        <v>0</v>
      </c>
      <c r="Q144" s="136">
        <v>0</v>
      </c>
      <c r="R144" s="136">
        <v>0</v>
      </c>
      <c r="S144" s="132">
        <v>0</v>
      </c>
      <c r="T144" s="137">
        <v>15</v>
      </c>
      <c r="U144" s="138">
        <f t="shared" si="43"/>
        <v>0</v>
      </c>
      <c r="V144" s="139"/>
    </row>
    <row r="145" spans="1:22" ht="12.75" outlineLevel="2">
      <c r="A145" s="3"/>
      <c r="B145" s="105"/>
      <c r="C145" s="105"/>
      <c r="D145" s="126" t="s">
        <v>9</v>
      </c>
      <c r="E145" s="127">
        <v>16</v>
      </c>
      <c r="F145" s="128" t="s">
        <v>337</v>
      </c>
      <c r="G145" s="129" t="s">
        <v>470</v>
      </c>
      <c r="H145" s="130">
        <v>1</v>
      </c>
      <c r="I145" s="131" t="s">
        <v>62</v>
      </c>
      <c r="J145" s="132"/>
      <c r="K145" s="133">
        <f t="shared" si="38"/>
        <v>0</v>
      </c>
      <c r="L145" s="134">
        <f t="shared" si="39"/>
      </c>
      <c r="M145" s="135">
        <f t="shared" si="40"/>
        <v>0</v>
      </c>
      <c r="N145" s="135">
        <f t="shared" si="41"/>
      </c>
      <c r="O145" s="135">
        <f t="shared" si="42"/>
      </c>
      <c r="P145" s="136">
        <v>0</v>
      </c>
      <c r="Q145" s="136">
        <v>0</v>
      </c>
      <c r="R145" s="136">
        <v>0</v>
      </c>
      <c r="S145" s="132">
        <v>0</v>
      </c>
      <c r="T145" s="137">
        <v>15</v>
      </c>
      <c r="U145" s="138">
        <f t="shared" si="43"/>
        <v>0</v>
      </c>
      <c r="V145" s="139"/>
    </row>
    <row r="146" spans="1:22" ht="12.75" outlineLevel="2">
      <c r="A146" s="3"/>
      <c r="B146" s="105"/>
      <c r="C146" s="105"/>
      <c r="D146" s="126" t="s">
        <v>9</v>
      </c>
      <c r="E146" s="127">
        <v>17</v>
      </c>
      <c r="F146" s="128" t="s">
        <v>336</v>
      </c>
      <c r="G146" s="129" t="s">
        <v>453</v>
      </c>
      <c r="H146" s="130">
        <v>1</v>
      </c>
      <c r="I146" s="131" t="s">
        <v>62</v>
      </c>
      <c r="J146" s="132"/>
      <c r="K146" s="133">
        <f t="shared" si="38"/>
        <v>0</v>
      </c>
      <c r="L146" s="134">
        <f t="shared" si="39"/>
      </c>
      <c r="M146" s="135">
        <f t="shared" si="40"/>
        <v>0</v>
      </c>
      <c r="N146" s="135">
        <f t="shared" si="41"/>
      </c>
      <c r="O146" s="135">
        <f t="shared" si="42"/>
      </c>
      <c r="P146" s="136">
        <v>0</v>
      </c>
      <c r="Q146" s="136">
        <v>0</v>
      </c>
      <c r="R146" s="136">
        <v>0</v>
      </c>
      <c r="S146" s="132">
        <v>0</v>
      </c>
      <c r="T146" s="137">
        <v>15</v>
      </c>
      <c r="U146" s="138">
        <f t="shared" si="43"/>
        <v>0</v>
      </c>
      <c r="V146" s="139"/>
    </row>
    <row r="147" spans="1:22" ht="12.75" outlineLevel="2">
      <c r="A147" s="3"/>
      <c r="B147" s="105"/>
      <c r="C147" s="105"/>
      <c r="D147" s="126" t="s">
        <v>9</v>
      </c>
      <c r="E147" s="127">
        <v>18</v>
      </c>
      <c r="F147" s="128" t="s">
        <v>219</v>
      </c>
      <c r="G147" s="129" t="s">
        <v>595</v>
      </c>
      <c r="H147" s="130">
        <v>1</v>
      </c>
      <c r="I147" s="131" t="s">
        <v>100</v>
      </c>
      <c r="J147" s="132"/>
      <c r="K147" s="133">
        <f t="shared" si="38"/>
        <v>0</v>
      </c>
      <c r="L147" s="134">
        <f t="shared" si="39"/>
      </c>
      <c r="M147" s="135">
        <f t="shared" si="40"/>
        <v>0</v>
      </c>
      <c r="N147" s="135">
        <f t="shared" si="41"/>
      </c>
      <c r="O147" s="135">
        <f t="shared" si="42"/>
      </c>
      <c r="P147" s="136">
        <v>0.00102</v>
      </c>
      <c r="Q147" s="136">
        <v>0</v>
      </c>
      <c r="R147" s="136">
        <v>0.32999999999992724</v>
      </c>
      <c r="S147" s="132">
        <v>39.995999999991184</v>
      </c>
      <c r="T147" s="137">
        <v>15</v>
      </c>
      <c r="U147" s="138">
        <f t="shared" si="43"/>
        <v>0</v>
      </c>
      <c r="V147" s="139"/>
    </row>
    <row r="148" spans="1:22" ht="12.75" outlineLevel="2">
      <c r="A148" s="3"/>
      <c r="B148" s="105"/>
      <c r="C148" s="105"/>
      <c r="D148" s="126" t="s">
        <v>11</v>
      </c>
      <c r="E148" s="127">
        <v>19</v>
      </c>
      <c r="F148" s="128" t="s">
        <v>315</v>
      </c>
      <c r="G148" s="129" t="s">
        <v>568</v>
      </c>
      <c r="H148" s="130"/>
      <c r="I148" s="131" t="s">
        <v>0</v>
      </c>
      <c r="J148" s="132"/>
      <c r="K148" s="133">
        <f t="shared" si="38"/>
        <v>0</v>
      </c>
      <c r="L148" s="134">
        <f t="shared" si="39"/>
      </c>
      <c r="M148" s="135">
        <f t="shared" si="40"/>
        <v>0</v>
      </c>
      <c r="N148" s="135">
        <f t="shared" si="41"/>
      </c>
      <c r="O148" s="135">
        <f t="shared" si="42"/>
      </c>
      <c r="P148" s="136">
        <v>0</v>
      </c>
      <c r="Q148" s="136">
        <v>0</v>
      </c>
      <c r="R148" s="136">
        <v>0</v>
      </c>
      <c r="S148" s="132">
        <v>0</v>
      </c>
      <c r="T148" s="137">
        <v>15</v>
      </c>
      <c r="U148" s="138">
        <f t="shared" si="43"/>
        <v>0</v>
      </c>
      <c r="V148" s="139"/>
    </row>
    <row r="149" spans="1:22" ht="12.75" outlineLevel="1">
      <c r="A149" s="3"/>
      <c r="B149" s="106"/>
      <c r="C149" s="75" t="s">
        <v>39</v>
      </c>
      <c r="D149" s="76" t="s">
        <v>8</v>
      </c>
      <c r="E149" s="77"/>
      <c r="F149" s="77" t="s">
        <v>59</v>
      </c>
      <c r="G149" s="78" t="s">
        <v>122</v>
      </c>
      <c r="H149" s="77"/>
      <c r="I149" s="76"/>
      <c r="J149" s="77"/>
      <c r="K149" s="107">
        <f>SUBTOTAL(9,K150:K159)</f>
        <v>0</v>
      </c>
      <c r="L149" s="80">
        <f>SUBTOTAL(9,L150:L159)</f>
        <v>0</v>
      </c>
      <c r="M149" s="80">
        <f>SUBTOTAL(9,M150:M159)</f>
        <v>0</v>
      </c>
      <c r="N149" s="80">
        <f>SUBTOTAL(9,N150:N159)</f>
        <v>0</v>
      </c>
      <c r="O149" s="80">
        <f>SUBTOTAL(9,O150:O159)</f>
        <v>0</v>
      </c>
      <c r="P149" s="81">
        <f>SUMPRODUCT(P150:P159,$H150:$H159)</f>
        <v>2.62287545000062</v>
      </c>
      <c r="Q149" s="81">
        <f>SUMPRODUCT(Q150:Q159,$H150:$H159)</f>
        <v>1.7300000000000002</v>
      </c>
      <c r="R149" s="81">
        <f>SUMPRODUCT(R150:R159,$H150:$H159)</f>
        <v>108.05999999997402</v>
      </c>
      <c r="S149" s="80">
        <f>SUMPRODUCT(S150:S159,$H150:$H159)</f>
        <v>12788.464199996866</v>
      </c>
      <c r="T149" s="108">
        <f>SUMPRODUCT(T150:T159,$K150:$K159)/100</f>
        <v>0</v>
      </c>
      <c r="U149" s="108">
        <f>K149+T149</f>
        <v>0</v>
      </c>
      <c r="V149" s="105"/>
    </row>
    <row r="150" spans="1:22" ht="12.75" outlineLevel="2">
      <c r="A150" s="3"/>
      <c r="B150" s="116"/>
      <c r="C150" s="117"/>
      <c r="D150" s="118"/>
      <c r="E150" s="119" t="s">
        <v>459</v>
      </c>
      <c r="F150" s="120"/>
      <c r="G150" s="121"/>
      <c r="H150" s="120"/>
      <c r="I150" s="118"/>
      <c r="J150" s="120"/>
      <c r="K150" s="122"/>
      <c r="L150" s="123"/>
      <c r="M150" s="123"/>
      <c r="N150" s="123"/>
      <c r="O150" s="123"/>
      <c r="P150" s="124"/>
      <c r="Q150" s="124"/>
      <c r="R150" s="124"/>
      <c r="S150" s="124"/>
      <c r="T150" s="125"/>
      <c r="U150" s="125"/>
      <c r="V150" s="105"/>
    </row>
    <row r="151" spans="1:22" ht="12.75" outlineLevel="2">
      <c r="A151" s="3"/>
      <c r="B151" s="105"/>
      <c r="C151" s="105"/>
      <c r="D151" s="126" t="s">
        <v>9</v>
      </c>
      <c r="E151" s="127">
        <v>1</v>
      </c>
      <c r="F151" s="128" t="s">
        <v>338</v>
      </c>
      <c r="G151" s="129" t="s">
        <v>455</v>
      </c>
      <c r="H151" s="130">
        <v>2</v>
      </c>
      <c r="I151" s="131" t="s">
        <v>13</v>
      </c>
      <c r="J151" s="132"/>
      <c r="K151" s="133">
        <f aca="true" t="shared" si="44" ref="K151:K159">H151*J151</f>
        <v>0</v>
      </c>
      <c r="L151" s="134">
        <f aca="true" t="shared" si="45" ref="L151:L159">IF(D151="S",K151,"")</f>
      </c>
      <c r="M151" s="135">
        <f aca="true" t="shared" si="46" ref="M151:M159">IF(OR(D151="P",D151="U"),K151,"")</f>
        <v>0</v>
      </c>
      <c r="N151" s="135">
        <f aca="true" t="shared" si="47" ref="N151:N159">IF(D151="H",K151,"")</f>
      </c>
      <c r="O151" s="135">
        <f aca="true" t="shared" si="48" ref="O151:O159">IF(D151="V",K151,"")</f>
      </c>
      <c r="P151" s="136">
        <v>0</v>
      </c>
      <c r="Q151" s="136">
        <v>0</v>
      </c>
      <c r="R151" s="136">
        <v>0</v>
      </c>
      <c r="S151" s="132">
        <v>0</v>
      </c>
      <c r="T151" s="137">
        <v>15</v>
      </c>
      <c r="U151" s="138">
        <f aca="true" t="shared" si="49" ref="U151:U159">K151*(T151+100)/100</f>
        <v>0</v>
      </c>
      <c r="V151" s="139"/>
    </row>
    <row r="152" spans="1:22" ht="26.25" outlineLevel="2">
      <c r="A152" s="3"/>
      <c r="B152" s="105"/>
      <c r="C152" s="105"/>
      <c r="D152" s="126" t="s">
        <v>9</v>
      </c>
      <c r="E152" s="127">
        <v>2</v>
      </c>
      <c r="F152" s="128" t="s">
        <v>231</v>
      </c>
      <c r="G152" s="129" t="s">
        <v>627</v>
      </c>
      <c r="H152" s="130">
        <v>1</v>
      </c>
      <c r="I152" s="131" t="s">
        <v>100</v>
      </c>
      <c r="J152" s="132"/>
      <c r="K152" s="133">
        <f t="shared" si="44"/>
        <v>0</v>
      </c>
      <c r="L152" s="134">
        <f t="shared" si="45"/>
      </c>
      <c r="M152" s="135">
        <f t="shared" si="46"/>
        <v>0</v>
      </c>
      <c r="N152" s="135">
        <f t="shared" si="47"/>
      </c>
      <c r="O152" s="135">
        <f t="shared" si="48"/>
      </c>
      <c r="P152" s="136">
        <v>0.057554250000000244</v>
      </c>
      <c r="Q152" s="136">
        <v>0</v>
      </c>
      <c r="R152" s="136">
        <v>7.071000000001732</v>
      </c>
      <c r="S152" s="132">
        <v>920.5974000002236</v>
      </c>
      <c r="T152" s="137">
        <v>15</v>
      </c>
      <c r="U152" s="138">
        <f t="shared" si="49"/>
        <v>0</v>
      </c>
      <c r="V152" s="139"/>
    </row>
    <row r="153" spans="1:22" ht="26.25" outlineLevel="2">
      <c r="A153" s="3"/>
      <c r="B153" s="105"/>
      <c r="C153" s="105"/>
      <c r="D153" s="126" t="s">
        <v>9</v>
      </c>
      <c r="E153" s="127">
        <v>3</v>
      </c>
      <c r="F153" s="128" t="s">
        <v>235</v>
      </c>
      <c r="G153" s="129" t="s">
        <v>634</v>
      </c>
      <c r="H153" s="130">
        <v>1</v>
      </c>
      <c r="I153" s="131" t="s">
        <v>100</v>
      </c>
      <c r="J153" s="132"/>
      <c r="K153" s="133">
        <f t="shared" si="44"/>
        <v>0</v>
      </c>
      <c r="L153" s="134">
        <f t="shared" si="45"/>
      </c>
      <c r="M153" s="135">
        <f t="shared" si="46"/>
        <v>0</v>
      </c>
      <c r="N153" s="135">
        <f t="shared" si="47"/>
      </c>
      <c r="O153" s="135">
        <f t="shared" si="48"/>
      </c>
      <c r="P153" s="136">
        <v>0.000785</v>
      </c>
      <c r="Q153" s="136">
        <v>0</v>
      </c>
      <c r="R153" s="136">
        <v>0.7690000000002328</v>
      </c>
      <c r="S153" s="132">
        <v>93.20280000002822</v>
      </c>
      <c r="T153" s="137">
        <v>15</v>
      </c>
      <c r="U153" s="138">
        <f t="shared" si="49"/>
        <v>0</v>
      </c>
      <c r="V153" s="139"/>
    </row>
    <row r="154" spans="1:22" ht="12.75" outlineLevel="2">
      <c r="A154" s="3"/>
      <c r="B154" s="105"/>
      <c r="C154" s="105"/>
      <c r="D154" s="126" t="s">
        <v>9</v>
      </c>
      <c r="E154" s="127">
        <v>4</v>
      </c>
      <c r="F154" s="128" t="s">
        <v>234</v>
      </c>
      <c r="G154" s="129" t="s">
        <v>589</v>
      </c>
      <c r="H154" s="130">
        <v>1</v>
      </c>
      <c r="I154" s="131" t="s">
        <v>100</v>
      </c>
      <c r="J154" s="132"/>
      <c r="K154" s="133">
        <f t="shared" si="44"/>
        <v>0</v>
      </c>
      <c r="L154" s="134">
        <f t="shared" si="45"/>
      </c>
      <c r="M154" s="135">
        <f t="shared" si="46"/>
        <v>0</v>
      </c>
      <c r="N154" s="135">
        <f t="shared" si="47"/>
      </c>
      <c r="O154" s="135">
        <f t="shared" si="48"/>
      </c>
      <c r="P154" s="136">
        <v>0.00078</v>
      </c>
      <c r="Q154" s="136">
        <v>0</v>
      </c>
      <c r="R154" s="136">
        <v>0</v>
      </c>
      <c r="S154" s="132">
        <v>0</v>
      </c>
      <c r="T154" s="137">
        <v>15</v>
      </c>
      <c r="U154" s="138">
        <f t="shared" si="49"/>
        <v>0</v>
      </c>
      <c r="V154" s="139"/>
    </row>
    <row r="155" spans="1:22" ht="12.75" outlineLevel="2">
      <c r="A155" s="3"/>
      <c r="B155" s="105"/>
      <c r="C155" s="105"/>
      <c r="D155" s="126" t="s">
        <v>9</v>
      </c>
      <c r="E155" s="127">
        <v>5</v>
      </c>
      <c r="F155" s="128" t="s">
        <v>232</v>
      </c>
      <c r="G155" s="129" t="s">
        <v>399</v>
      </c>
      <c r="H155" s="130">
        <v>1</v>
      </c>
      <c r="I155" s="131" t="s">
        <v>100</v>
      </c>
      <c r="J155" s="132"/>
      <c r="K155" s="133">
        <f t="shared" si="44"/>
        <v>0</v>
      </c>
      <c r="L155" s="134">
        <f t="shared" si="45"/>
      </c>
      <c r="M155" s="135">
        <f t="shared" si="46"/>
        <v>0</v>
      </c>
      <c r="N155" s="135">
        <f t="shared" si="47"/>
      </c>
      <c r="O155" s="135">
        <f t="shared" si="48"/>
      </c>
      <c r="P155" s="136">
        <v>0</v>
      </c>
      <c r="Q155" s="136">
        <v>0</v>
      </c>
      <c r="R155" s="136">
        <v>0</v>
      </c>
      <c r="S155" s="132">
        <v>0</v>
      </c>
      <c r="T155" s="137">
        <v>15</v>
      </c>
      <c r="U155" s="138">
        <f t="shared" si="49"/>
        <v>0</v>
      </c>
      <c r="V155" s="139"/>
    </row>
    <row r="156" spans="1:22" ht="12.75" outlineLevel="2">
      <c r="A156" s="3"/>
      <c r="B156" s="105"/>
      <c r="C156" s="105"/>
      <c r="D156" s="126" t="s">
        <v>9</v>
      </c>
      <c r="E156" s="127">
        <v>6</v>
      </c>
      <c r="F156" s="128" t="s">
        <v>233</v>
      </c>
      <c r="G156" s="129" t="s">
        <v>421</v>
      </c>
      <c r="H156" s="130">
        <v>1</v>
      </c>
      <c r="I156" s="131" t="s">
        <v>62</v>
      </c>
      <c r="J156" s="132"/>
      <c r="K156" s="133">
        <f t="shared" si="44"/>
        <v>0</v>
      </c>
      <c r="L156" s="134">
        <f t="shared" si="45"/>
      </c>
      <c r="M156" s="135">
        <f t="shared" si="46"/>
        <v>0</v>
      </c>
      <c r="N156" s="135">
        <f t="shared" si="47"/>
      </c>
      <c r="O156" s="135">
        <f t="shared" si="48"/>
      </c>
      <c r="P156" s="136">
        <v>0</v>
      </c>
      <c r="Q156" s="136">
        <v>0</v>
      </c>
      <c r="R156" s="136">
        <v>0</v>
      </c>
      <c r="S156" s="132">
        <v>0</v>
      </c>
      <c r="T156" s="137">
        <v>15</v>
      </c>
      <c r="U156" s="138">
        <f t="shared" si="49"/>
        <v>0</v>
      </c>
      <c r="V156" s="139"/>
    </row>
    <row r="157" spans="1:22" ht="12.75" outlineLevel="2">
      <c r="A157" s="3"/>
      <c r="B157" s="105"/>
      <c r="C157" s="105"/>
      <c r="D157" s="126" t="s">
        <v>9</v>
      </c>
      <c r="E157" s="127">
        <v>7</v>
      </c>
      <c r="F157" s="128" t="s">
        <v>253</v>
      </c>
      <c r="G157" s="129" t="s">
        <v>519</v>
      </c>
      <c r="H157" s="130">
        <v>1</v>
      </c>
      <c r="I157" s="131" t="s">
        <v>62</v>
      </c>
      <c r="J157" s="132"/>
      <c r="K157" s="133">
        <f t="shared" si="44"/>
        <v>0</v>
      </c>
      <c r="L157" s="134">
        <f t="shared" si="45"/>
      </c>
      <c r="M157" s="135">
        <f t="shared" si="46"/>
        <v>0</v>
      </c>
      <c r="N157" s="135">
        <f t="shared" si="47"/>
      </c>
      <c r="O157" s="135">
        <f t="shared" si="48"/>
      </c>
      <c r="P157" s="136">
        <v>0.05863</v>
      </c>
      <c r="Q157" s="136">
        <v>0</v>
      </c>
      <c r="R157" s="136">
        <v>0</v>
      </c>
      <c r="S157" s="132">
        <v>0</v>
      </c>
      <c r="T157" s="137">
        <v>15</v>
      </c>
      <c r="U157" s="138">
        <f t="shared" si="49"/>
        <v>0</v>
      </c>
      <c r="V157" s="139"/>
    </row>
    <row r="158" spans="1:22" ht="26.25" outlineLevel="2">
      <c r="A158" s="3"/>
      <c r="B158" s="105"/>
      <c r="C158" s="105"/>
      <c r="D158" s="126" t="s">
        <v>9</v>
      </c>
      <c r="E158" s="127">
        <v>8</v>
      </c>
      <c r="F158" s="128" t="s">
        <v>287</v>
      </c>
      <c r="G158" s="129" t="s">
        <v>602</v>
      </c>
      <c r="H158" s="130">
        <v>10</v>
      </c>
      <c r="I158" s="131" t="s">
        <v>14</v>
      </c>
      <c r="J158" s="132"/>
      <c r="K158" s="133">
        <f t="shared" si="44"/>
        <v>0</v>
      </c>
      <c r="L158" s="134">
        <f t="shared" si="45"/>
      </c>
      <c r="M158" s="135">
        <f t="shared" si="46"/>
        <v>0</v>
      </c>
      <c r="N158" s="135">
        <f t="shared" si="47"/>
      </c>
      <c r="O158" s="135">
        <f t="shared" si="48"/>
      </c>
      <c r="P158" s="136">
        <v>0.25051262000006197</v>
      </c>
      <c r="Q158" s="136">
        <v>0.17300000000000001</v>
      </c>
      <c r="R158" s="136">
        <v>10.021999999997206</v>
      </c>
      <c r="S158" s="132">
        <v>1177.4663999996615</v>
      </c>
      <c r="T158" s="137">
        <v>15</v>
      </c>
      <c r="U158" s="138">
        <f t="shared" si="49"/>
        <v>0</v>
      </c>
      <c r="V158" s="139"/>
    </row>
    <row r="159" spans="1:22" ht="12.75" outlineLevel="2">
      <c r="A159" s="3"/>
      <c r="B159" s="105"/>
      <c r="C159" s="105"/>
      <c r="D159" s="126" t="s">
        <v>11</v>
      </c>
      <c r="E159" s="127">
        <v>9</v>
      </c>
      <c r="F159" s="128" t="s">
        <v>317</v>
      </c>
      <c r="G159" s="129" t="s">
        <v>517</v>
      </c>
      <c r="H159" s="130"/>
      <c r="I159" s="131" t="s">
        <v>0</v>
      </c>
      <c r="J159" s="132"/>
      <c r="K159" s="133">
        <f t="shared" si="44"/>
        <v>0</v>
      </c>
      <c r="L159" s="134">
        <f t="shared" si="45"/>
      </c>
      <c r="M159" s="135">
        <f t="shared" si="46"/>
        <v>0</v>
      </c>
      <c r="N159" s="135">
        <f t="shared" si="47"/>
      </c>
      <c r="O159" s="135">
        <f t="shared" si="48"/>
      </c>
      <c r="P159" s="136">
        <v>0</v>
      </c>
      <c r="Q159" s="136">
        <v>0</v>
      </c>
      <c r="R159" s="136">
        <v>0</v>
      </c>
      <c r="S159" s="132">
        <v>0</v>
      </c>
      <c r="T159" s="137">
        <v>15</v>
      </c>
      <c r="U159" s="138">
        <f t="shared" si="49"/>
        <v>0</v>
      </c>
      <c r="V159" s="139"/>
    </row>
    <row r="160" spans="1:22" ht="12.75" outlineLevel="1">
      <c r="A160" s="3"/>
      <c r="B160" s="106"/>
      <c r="C160" s="75" t="s">
        <v>40</v>
      </c>
      <c r="D160" s="76" t="s">
        <v>8</v>
      </c>
      <c r="E160" s="77"/>
      <c r="F160" s="77" t="s">
        <v>54</v>
      </c>
      <c r="G160" s="78" t="s">
        <v>123</v>
      </c>
      <c r="H160" s="77"/>
      <c r="I160" s="76"/>
      <c r="J160" s="77"/>
      <c r="K160" s="107">
        <f>SUBTOTAL(9,K161:K176)</f>
        <v>0</v>
      </c>
      <c r="L160" s="80">
        <f>SUBTOTAL(9,L161:L176)</f>
        <v>0</v>
      </c>
      <c r="M160" s="80">
        <f>SUBTOTAL(9,M161:M176)</f>
        <v>0</v>
      </c>
      <c r="N160" s="80">
        <f>SUBTOTAL(9,N161:N176)</f>
        <v>0</v>
      </c>
      <c r="O160" s="80">
        <f>SUBTOTAL(9,O161:O176)</f>
        <v>0</v>
      </c>
      <c r="P160" s="81">
        <f>SUMPRODUCT(P161:P176,$H161:$H176)</f>
        <v>0.008198024999999545</v>
      </c>
      <c r="Q160" s="81">
        <f>SUMPRODUCT(Q161:Q176,$H161:$H176)</f>
        <v>0.00186</v>
      </c>
      <c r="R160" s="81">
        <f>SUMPRODUCT(R161:R176,$H161:$H176)</f>
        <v>6.137400000001523</v>
      </c>
      <c r="S160" s="80">
        <f>SUMPRODUCT(S161:S176,$H161:$H176)</f>
        <v>734.6272000001818</v>
      </c>
      <c r="T160" s="108">
        <f>SUMPRODUCT(T161:T176,$K161:$K176)/100</f>
        <v>0</v>
      </c>
      <c r="U160" s="108">
        <f>K160+T160</f>
        <v>0</v>
      </c>
      <c r="V160" s="105"/>
    </row>
    <row r="161" spans="1:22" ht="12.75" outlineLevel="2">
      <c r="A161" s="3"/>
      <c r="B161" s="116"/>
      <c r="C161" s="117"/>
      <c r="D161" s="118"/>
      <c r="E161" s="119" t="s">
        <v>459</v>
      </c>
      <c r="F161" s="120"/>
      <c r="G161" s="121"/>
      <c r="H161" s="120"/>
      <c r="I161" s="118"/>
      <c r="J161" s="120"/>
      <c r="K161" s="122"/>
      <c r="L161" s="123"/>
      <c r="M161" s="123"/>
      <c r="N161" s="123"/>
      <c r="O161" s="123"/>
      <c r="P161" s="124"/>
      <c r="Q161" s="124"/>
      <c r="R161" s="124"/>
      <c r="S161" s="124"/>
      <c r="T161" s="125"/>
      <c r="U161" s="125"/>
      <c r="V161" s="105"/>
    </row>
    <row r="162" spans="1:22" ht="12.75" outlineLevel="2">
      <c r="A162" s="3"/>
      <c r="B162" s="105"/>
      <c r="C162" s="105"/>
      <c r="D162" s="126" t="s">
        <v>9</v>
      </c>
      <c r="E162" s="127">
        <v>1</v>
      </c>
      <c r="F162" s="128" t="s">
        <v>239</v>
      </c>
      <c r="G162" s="129" t="s">
        <v>561</v>
      </c>
      <c r="H162" s="130">
        <v>1</v>
      </c>
      <c r="I162" s="131" t="s">
        <v>14</v>
      </c>
      <c r="J162" s="132"/>
      <c r="K162" s="133">
        <f>H162*J162</f>
        <v>0</v>
      </c>
      <c r="L162" s="134">
        <f>IF(D162="S",K162,"")</f>
      </c>
      <c r="M162" s="135">
        <f>IF(OR(D162="P",D162="U"),K162,"")</f>
        <v>0</v>
      </c>
      <c r="N162" s="135">
        <f>IF(D162="H",K162,"")</f>
      </c>
      <c r="O162" s="135">
        <f>IF(D162="V",K162,"")</f>
      </c>
      <c r="P162" s="136">
        <v>0.00091</v>
      </c>
      <c r="Q162" s="136">
        <v>0</v>
      </c>
      <c r="R162" s="136">
        <v>0.42399999999997817</v>
      </c>
      <c r="S162" s="132">
        <v>49.503999999996815</v>
      </c>
      <c r="T162" s="137">
        <v>15</v>
      </c>
      <c r="U162" s="138">
        <f>K162*(T162+100)/100</f>
        <v>0</v>
      </c>
      <c r="V162" s="139"/>
    </row>
    <row r="163" spans="1:22" ht="12.75" outlineLevel="2">
      <c r="A163" s="3"/>
      <c r="B163" s="105"/>
      <c r="C163" s="105"/>
      <c r="D163" s="126" t="s">
        <v>9</v>
      </c>
      <c r="E163" s="127">
        <v>2</v>
      </c>
      <c r="F163" s="128" t="s">
        <v>238</v>
      </c>
      <c r="G163" s="129" t="s">
        <v>560</v>
      </c>
      <c r="H163" s="130">
        <v>2</v>
      </c>
      <c r="I163" s="131" t="s">
        <v>14</v>
      </c>
      <c r="J163" s="132"/>
      <c r="K163" s="133">
        <f>H163*J163</f>
        <v>0</v>
      </c>
      <c r="L163" s="134">
        <f>IF(D163="S",K163,"")</f>
      </c>
      <c r="M163" s="135">
        <f>IF(OR(D163="P",D163="U"),K163,"")</f>
        <v>0</v>
      </c>
      <c r="N163" s="135">
        <f>IF(D163="H",K163,"")</f>
      </c>
      <c r="O163" s="135">
        <f>IF(D163="V",K163,"")</f>
      </c>
      <c r="P163" s="136">
        <v>0.00077</v>
      </c>
      <c r="Q163" s="136">
        <v>0</v>
      </c>
      <c r="R163" s="136">
        <v>0.41800000000012005</v>
      </c>
      <c r="S163" s="132">
        <v>48.77680000001401</v>
      </c>
      <c r="T163" s="137">
        <v>15</v>
      </c>
      <c r="U163" s="138">
        <f>K163*(T163+100)/100</f>
        <v>0</v>
      </c>
      <c r="V163" s="139"/>
    </row>
    <row r="164" spans="1:22" ht="12.75" outlineLevel="2">
      <c r="A164" s="3"/>
      <c r="B164" s="105"/>
      <c r="C164" s="105"/>
      <c r="D164" s="126" t="s">
        <v>9</v>
      </c>
      <c r="E164" s="127">
        <v>3</v>
      </c>
      <c r="F164" s="128" t="s">
        <v>237</v>
      </c>
      <c r="G164" s="129" t="s">
        <v>559</v>
      </c>
      <c r="H164" s="130">
        <v>8.6</v>
      </c>
      <c r="I164" s="131" t="s">
        <v>14</v>
      </c>
      <c r="J164" s="132"/>
      <c r="K164" s="133">
        <f>H164*J164</f>
        <v>0</v>
      </c>
      <c r="L164" s="134">
        <f>IF(D164="S",K164,"")</f>
      </c>
      <c r="M164" s="135">
        <f>IF(OR(D164="P",D164="U"),K164,"")</f>
        <v>0</v>
      </c>
      <c r="N164" s="135">
        <f>IF(D164="H",K164,"")</f>
      </c>
      <c r="O164" s="135">
        <f>IF(D164="V",K164,"")</f>
      </c>
      <c r="P164" s="136">
        <v>0.0006683749999999471</v>
      </c>
      <c r="Q164" s="136">
        <v>0</v>
      </c>
      <c r="R164" s="136">
        <v>0.4090000000001055</v>
      </c>
      <c r="S164" s="132">
        <v>47.68600000001225</v>
      </c>
      <c r="T164" s="137">
        <v>15</v>
      </c>
      <c r="U164" s="138">
        <f>K164*(T164+100)/100</f>
        <v>0</v>
      </c>
      <c r="V164" s="139"/>
    </row>
    <row r="165" spans="1:22" ht="12.75" outlineLevel="2">
      <c r="A165" s="3"/>
      <c r="B165" s="105"/>
      <c r="C165" s="105"/>
      <c r="D165" s="126" t="s">
        <v>9</v>
      </c>
      <c r="E165" s="127">
        <v>4</v>
      </c>
      <c r="F165" s="128" t="s">
        <v>240</v>
      </c>
      <c r="G165" s="129" t="s">
        <v>507</v>
      </c>
      <c r="H165" s="130">
        <v>35</v>
      </c>
      <c r="I165" s="131" t="s">
        <v>14</v>
      </c>
      <c r="J165" s="132"/>
      <c r="K165" s="133">
        <f>H165*J165</f>
        <v>0</v>
      </c>
      <c r="L165" s="134">
        <f>IF(D165="S",K165,"")</f>
      </c>
      <c r="M165" s="135">
        <f>IF(OR(D165="P",D165="U"),K165,"")</f>
        <v>0</v>
      </c>
      <c r="N165" s="135">
        <f>IF(D165="H",K165,"")</f>
      </c>
      <c r="O165" s="135">
        <f>IF(D165="V",K165,"")</f>
      </c>
      <c r="P165" s="136">
        <v>0</v>
      </c>
      <c r="Q165" s="136">
        <v>0</v>
      </c>
      <c r="R165" s="136">
        <v>0.038000000000010914</v>
      </c>
      <c r="S165" s="132">
        <v>4.97800000000143</v>
      </c>
      <c r="T165" s="137">
        <v>15</v>
      </c>
      <c r="U165" s="138">
        <f>K165*(T165+100)/100</f>
        <v>0</v>
      </c>
      <c r="V165" s="139"/>
    </row>
    <row r="166" spans="1:22" s="36" customFormat="1" ht="10.5" customHeight="1" outlineLevel="3">
      <c r="A166" s="35"/>
      <c r="B166" s="140"/>
      <c r="C166" s="140"/>
      <c r="D166" s="140"/>
      <c r="E166" s="140"/>
      <c r="F166" s="140"/>
      <c r="G166" s="140" t="s">
        <v>347</v>
      </c>
      <c r="H166" s="141">
        <v>39.3</v>
      </c>
      <c r="I166" s="142"/>
      <c r="J166" s="140"/>
      <c r="K166" s="140"/>
      <c r="L166" s="143"/>
      <c r="M166" s="143"/>
      <c r="N166" s="143"/>
      <c r="O166" s="143"/>
      <c r="P166" s="143"/>
      <c r="Q166" s="143"/>
      <c r="R166" s="143"/>
      <c r="S166" s="143"/>
      <c r="T166" s="144"/>
      <c r="U166" s="144"/>
      <c r="V166" s="140"/>
    </row>
    <row r="167" spans="1:22" ht="26.25" outlineLevel="2">
      <c r="A167" s="3"/>
      <c r="B167" s="105"/>
      <c r="C167" s="105"/>
      <c r="D167" s="126" t="s">
        <v>9</v>
      </c>
      <c r="E167" s="127">
        <v>5</v>
      </c>
      <c r="F167" s="128" t="s">
        <v>236</v>
      </c>
      <c r="G167" s="129" t="s">
        <v>622</v>
      </c>
      <c r="H167" s="130">
        <v>6</v>
      </c>
      <c r="I167" s="131" t="s">
        <v>62</v>
      </c>
      <c r="J167" s="132"/>
      <c r="K167" s="133">
        <f>H167*J167</f>
        <v>0</v>
      </c>
      <c r="L167" s="134">
        <f>IF(D167="S",K167,"")</f>
      </c>
      <c r="M167" s="135">
        <f>IF(OR(D167="P",D167="U"),K167,"")</f>
        <v>0</v>
      </c>
      <c r="N167" s="135">
        <f>IF(D167="H",K167,"")</f>
      </c>
      <c r="O167" s="135">
        <f>IF(D167="V",K167,"")</f>
      </c>
      <c r="P167" s="136">
        <v>0</v>
      </c>
      <c r="Q167" s="136">
        <v>0.00031</v>
      </c>
      <c r="R167" s="136">
        <v>0.005000000000002558</v>
      </c>
      <c r="S167" s="132">
        <v>0.5400000000002763</v>
      </c>
      <c r="T167" s="137">
        <v>15</v>
      </c>
      <c r="U167" s="138">
        <f>K167*(T167+100)/100</f>
        <v>0</v>
      </c>
      <c r="V167" s="139"/>
    </row>
    <row r="168" spans="1:22" ht="12.75" outlineLevel="2">
      <c r="A168" s="3"/>
      <c r="B168" s="105"/>
      <c r="C168" s="105"/>
      <c r="D168" s="126" t="s">
        <v>9</v>
      </c>
      <c r="E168" s="127">
        <v>6</v>
      </c>
      <c r="F168" s="128" t="s">
        <v>116</v>
      </c>
      <c r="G168" s="129" t="s">
        <v>493</v>
      </c>
      <c r="H168" s="130">
        <v>8</v>
      </c>
      <c r="I168" s="131" t="s">
        <v>61</v>
      </c>
      <c r="J168" s="132"/>
      <c r="K168" s="133">
        <f>H168*J168</f>
        <v>0</v>
      </c>
      <c r="L168" s="134">
        <f>IF(D168="S",K168,"")</f>
      </c>
      <c r="M168" s="135">
        <f>IF(OR(D168="P",D168="U"),K168,"")</f>
        <v>0</v>
      </c>
      <c r="N168" s="135">
        <f>IF(D168="H",K168,"")</f>
      </c>
      <c r="O168" s="135">
        <f>IF(D168="V",K168,"")</f>
      </c>
      <c r="P168" s="136">
        <v>0</v>
      </c>
      <c r="Q168" s="136">
        <v>0</v>
      </c>
      <c r="R168" s="136">
        <v>0</v>
      </c>
      <c r="S168" s="132">
        <v>0</v>
      </c>
      <c r="T168" s="137">
        <v>15</v>
      </c>
      <c r="U168" s="138">
        <f>K168*(T168+100)/100</f>
        <v>0</v>
      </c>
      <c r="V168" s="139"/>
    </row>
    <row r="169" spans="1:22" s="36" customFormat="1" ht="10.5" customHeight="1" outlineLevel="3">
      <c r="A169" s="35"/>
      <c r="B169" s="140"/>
      <c r="C169" s="140"/>
      <c r="D169" s="140"/>
      <c r="E169" s="140"/>
      <c r="F169" s="140"/>
      <c r="G169" s="140" t="s">
        <v>443</v>
      </c>
      <c r="H169" s="141">
        <v>0</v>
      </c>
      <c r="I169" s="142"/>
      <c r="J169" s="140"/>
      <c r="K169" s="140"/>
      <c r="L169" s="143"/>
      <c r="M169" s="143"/>
      <c r="N169" s="143"/>
      <c r="O169" s="143"/>
      <c r="P169" s="143"/>
      <c r="Q169" s="143"/>
      <c r="R169" s="143"/>
      <c r="S169" s="143"/>
      <c r="T169" s="144"/>
      <c r="U169" s="144"/>
      <c r="V169" s="140"/>
    </row>
    <row r="170" spans="1:22" s="36" customFormat="1" ht="10.5" customHeight="1" outlineLevel="3">
      <c r="A170" s="35"/>
      <c r="B170" s="140"/>
      <c r="C170" s="140"/>
      <c r="D170" s="140"/>
      <c r="E170" s="140"/>
      <c r="F170" s="140"/>
      <c r="G170" s="140" t="s">
        <v>494</v>
      </c>
      <c r="H170" s="141">
        <v>0</v>
      </c>
      <c r="I170" s="142"/>
      <c r="J170" s="140"/>
      <c r="K170" s="140"/>
      <c r="L170" s="143"/>
      <c r="M170" s="143"/>
      <c r="N170" s="143"/>
      <c r="O170" s="143"/>
      <c r="P170" s="143"/>
      <c r="Q170" s="143"/>
      <c r="R170" s="143"/>
      <c r="S170" s="143"/>
      <c r="T170" s="144"/>
      <c r="U170" s="144"/>
      <c r="V170" s="140"/>
    </row>
    <row r="171" spans="1:22" s="36" customFormat="1" ht="10.5" customHeight="1" outlineLevel="3">
      <c r="A171" s="35"/>
      <c r="B171" s="140"/>
      <c r="C171" s="140"/>
      <c r="D171" s="140"/>
      <c r="E171" s="140"/>
      <c r="F171" s="140"/>
      <c r="G171" s="140" t="s">
        <v>5</v>
      </c>
      <c r="H171" s="141">
        <v>8</v>
      </c>
      <c r="I171" s="142"/>
      <c r="J171" s="140"/>
      <c r="K171" s="140"/>
      <c r="L171" s="143"/>
      <c r="M171" s="143"/>
      <c r="N171" s="143"/>
      <c r="O171" s="143"/>
      <c r="P171" s="143"/>
      <c r="Q171" s="143"/>
      <c r="R171" s="143"/>
      <c r="S171" s="143"/>
      <c r="T171" s="144"/>
      <c r="U171" s="144"/>
      <c r="V171" s="140"/>
    </row>
    <row r="172" spans="1:22" ht="12.75" outlineLevel="2">
      <c r="A172" s="3"/>
      <c r="B172" s="105"/>
      <c r="C172" s="105"/>
      <c r="D172" s="126" t="s">
        <v>9</v>
      </c>
      <c r="E172" s="127">
        <v>7</v>
      </c>
      <c r="F172" s="128" t="s">
        <v>118</v>
      </c>
      <c r="G172" s="129" t="s">
        <v>503</v>
      </c>
      <c r="H172" s="130">
        <v>10</v>
      </c>
      <c r="I172" s="131" t="s">
        <v>61</v>
      </c>
      <c r="J172" s="132"/>
      <c r="K172" s="133">
        <f>H172*J172</f>
        <v>0</v>
      </c>
      <c r="L172" s="134">
        <f>IF(D172="S",K172,"")</f>
      </c>
      <c r="M172" s="135">
        <f>IF(OR(D172="P",D172="U"),K172,"")</f>
        <v>0</v>
      </c>
      <c r="N172" s="135">
        <f>IF(D172="H",K172,"")</f>
      </c>
      <c r="O172" s="135">
        <f>IF(D172="V",K172,"")</f>
      </c>
      <c r="P172" s="136">
        <v>0</v>
      </c>
      <c r="Q172" s="136">
        <v>0</v>
      </c>
      <c r="R172" s="136">
        <v>0</v>
      </c>
      <c r="S172" s="132">
        <v>0</v>
      </c>
      <c r="T172" s="137">
        <v>15</v>
      </c>
      <c r="U172" s="138">
        <f>K172*(T172+100)/100</f>
        <v>0</v>
      </c>
      <c r="V172" s="139"/>
    </row>
    <row r="173" spans="1:22" s="36" customFormat="1" ht="10.5" customHeight="1" outlineLevel="3">
      <c r="A173" s="35"/>
      <c r="B173" s="140"/>
      <c r="C173" s="140"/>
      <c r="D173" s="140"/>
      <c r="E173" s="140"/>
      <c r="F173" s="140"/>
      <c r="G173" s="140" t="s">
        <v>482</v>
      </c>
      <c r="H173" s="141">
        <v>0</v>
      </c>
      <c r="I173" s="142"/>
      <c r="J173" s="140"/>
      <c r="K173" s="140"/>
      <c r="L173" s="143"/>
      <c r="M173" s="143"/>
      <c r="N173" s="143"/>
      <c r="O173" s="143"/>
      <c r="P173" s="143"/>
      <c r="Q173" s="143"/>
      <c r="R173" s="143"/>
      <c r="S173" s="143"/>
      <c r="T173" s="144"/>
      <c r="U173" s="144"/>
      <c r="V173" s="140"/>
    </row>
    <row r="174" spans="1:22" s="36" customFormat="1" ht="10.5" customHeight="1" outlineLevel="3">
      <c r="A174" s="35"/>
      <c r="B174" s="140"/>
      <c r="C174" s="140"/>
      <c r="D174" s="140"/>
      <c r="E174" s="140"/>
      <c r="F174" s="140"/>
      <c r="G174" s="140" t="s">
        <v>17</v>
      </c>
      <c r="H174" s="141">
        <v>10</v>
      </c>
      <c r="I174" s="142"/>
      <c r="J174" s="140"/>
      <c r="K174" s="140"/>
      <c r="L174" s="143"/>
      <c r="M174" s="143"/>
      <c r="N174" s="143"/>
      <c r="O174" s="143"/>
      <c r="P174" s="143"/>
      <c r="Q174" s="143"/>
      <c r="R174" s="143"/>
      <c r="S174" s="143"/>
      <c r="T174" s="144"/>
      <c r="U174" s="144"/>
      <c r="V174" s="140"/>
    </row>
    <row r="175" spans="1:22" ht="12.75" outlineLevel="2">
      <c r="A175" s="3"/>
      <c r="B175" s="105"/>
      <c r="C175" s="105"/>
      <c r="D175" s="126" t="s">
        <v>10</v>
      </c>
      <c r="E175" s="127">
        <v>8</v>
      </c>
      <c r="F175" s="128" t="s">
        <v>64</v>
      </c>
      <c r="G175" s="129" t="s">
        <v>402</v>
      </c>
      <c r="H175" s="130">
        <v>1</v>
      </c>
      <c r="I175" s="131" t="s">
        <v>100</v>
      </c>
      <c r="J175" s="132"/>
      <c r="K175" s="133">
        <f>H175*J175</f>
        <v>0</v>
      </c>
      <c r="L175" s="134">
        <f>IF(D175="S",K175,"")</f>
        <v>0</v>
      </c>
      <c r="M175" s="135">
        <f>IF(OR(D175="P",D175="U"),K175,"")</f>
      </c>
      <c r="N175" s="135">
        <f>IF(D175="H",K175,"")</f>
      </c>
      <c r="O175" s="135">
        <f>IF(D175="V",K175,"")</f>
      </c>
      <c r="P175" s="136">
        <v>0</v>
      </c>
      <c r="Q175" s="136">
        <v>0</v>
      </c>
      <c r="R175" s="136">
        <v>0</v>
      </c>
      <c r="S175" s="132">
        <v>0</v>
      </c>
      <c r="T175" s="137">
        <v>15</v>
      </c>
      <c r="U175" s="138">
        <f>K175*(T175+100)/100</f>
        <v>0</v>
      </c>
      <c r="V175" s="139"/>
    </row>
    <row r="176" spans="1:22" ht="12.75" outlineLevel="2">
      <c r="A176" s="3"/>
      <c r="B176" s="105"/>
      <c r="C176" s="105"/>
      <c r="D176" s="126" t="s">
        <v>11</v>
      </c>
      <c r="E176" s="127">
        <v>9</v>
      </c>
      <c r="F176" s="128" t="s">
        <v>318</v>
      </c>
      <c r="G176" s="129" t="s">
        <v>580</v>
      </c>
      <c r="H176" s="130"/>
      <c r="I176" s="131" t="s">
        <v>0</v>
      </c>
      <c r="J176" s="132"/>
      <c r="K176" s="133">
        <f>H176*J176</f>
        <v>0</v>
      </c>
      <c r="L176" s="134">
        <f>IF(D176="S",K176,"")</f>
      </c>
      <c r="M176" s="135">
        <f>IF(OR(D176="P",D176="U"),K176,"")</f>
        <v>0</v>
      </c>
      <c r="N176" s="135">
        <f>IF(D176="H",K176,"")</f>
      </c>
      <c r="O176" s="135">
        <f>IF(D176="V",K176,"")</f>
      </c>
      <c r="P176" s="136">
        <v>0</v>
      </c>
      <c r="Q176" s="136">
        <v>0</v>
      </c>
      <c r="R176" s="136">
        <v>0</v>
      </c>
      <c r="S176" s="132">
        <v>0</v>
      </c>
      <c r="T176" s="137">
        <v>15</v>
      </c>
      <c r="U176" s="138">
        <f>K176*(T176+100)/100</f>
        <v>0</v>
      </c>
      <c r="V176" s="139"/>
    </row>
    <row r="177" spans="1:22" ht="12.75" outlineLevel="1">
      <c r="A177" s="3"/>
      <c r="B177" s="106"/>
      <c r="C177" s="75" t="s">
        <v>41</v>
      </c>
      <c r="D177" s="76" t="s">
        <v>8</v>
      </c>
      <c r="E177" s="77"/>
      <c r="F177" s="77" t="s">
        <v>54</v>
      </c>
      <c r="G177" s="78" t="s">
        <v>156</v>
      </c>
      <c r="H177" s="77"/>
      <c r="I177" s="76"/>
      <c r="J177" s="77"/>
      <c r="K177" s="107">
        <f>SUBTOTAL(9,K178:K186)</f>
        <v>0</v>
      </c>
      <c r="L177" s="80">
        <f>SUBTOTAL(9,L178:L186)</f>
        <v>0</v>
      </c>
      <c r="M177" s="80">
        <f>SUBTOTAL(9,M178:M186)</f>
        <v>0</v>
      </c>
      <c r="N177" s="80">
        <f>SUBTOTAL(9,N178:N186)</f>
        <v>0</v>
      </c>
      <c r="O177" s="80">
        <f>SUBTOTAL(9,O178:O186)</f>
        <v>0</v>
      </c>
      <c r="P177" s="81">
        <f>SUMPRODUCT(P178:P186,$H178:$H186)</f>
        <v>0.0043340530000005</v>
      </c>
      <c r="Q177" s="81">
        <f>SUMPRODUCT(Q178:Q186,$H178:$H186)</f>
        <v>0</v>
      </c>
      <c r="R177" s="81">
        <f>SUMPRODUCT(R178:R186,$H178:$H186)</f>
        <v>2.0100000000008436</v>
      </c>
      <c r="S177" s="80">
        <f>SUMPRODUCT(S178:S186,$H178:$H186)</f>
        <v>243.61200000010226</v>
      </c>
      <c r="T177" s="108">
        <f>SUMPRODUCT(T178:T186,$K178:$K186)/100</f>
        <v>0</v>
      </c>
      <c r="U177" s="108">
        <f>K177+T177</f>
        <v>0</v>
      </c>
      <c r="V177" s="105"/>
    </row>
    <row r="178" spans="1:22" ht="12.75" outlineLevel="2">
      <c r="A178" s="3"/>
      <c r="B178" s="116"/>
      <c r="C178" s="117"/>
      <c r="D178" s="118"/>
      <c r="E178" s="119" t="s">
        <v>459</v>
      </c>
      <c r="F178" s="120"/>
      <c r="G178" s="121"/>
      <c r="H178" s="120"/>
      <c r="I178" s="118"/>
      <c r="J178" s="120"/>
      <c r="K178" s="122"/>
      <c r="L178" s="123"/>
      <c r="M178" s="123"/>
      <c r="N178" s="123"/>
      <c r="O178" s="123"/>
      <c r="P178" s="124"/>
      <c r="Q178" s="124"/>
      <c r="R178" s="124"/>
      <c r="S178" s="124"/>
      <c r="T178" s="125"/>
      <c r="U178" s="125"/>
      <c r="V178" s="105"/>
    </row>
    <row r="179" spans="1:22" ht="12.75" outlineLevel="2">
      <c r="A179" s="3"/>
      <c r="B179" s="105"/>
      <c r="C179" s="105"/>
      <c r="D179" s="126" t="s">
        <v>9</v>
      </c>
      <c r="E179" s="127">
        <v>1</v>
      </c>
      <c r="F179" s="128" t="s">
        <v>242</v>
      </c>
      <c r="G179" s="129" t="s">
        <v>586</v>
      </c>
      <c r="H179" s="130">
        <v>5</v>
      </c>
      <c r="I179" s="131" t="s">
        <v>62</v>
      </c>
      <c r="J179" s="132"/>
      <c r="K179" s="133">
        <f aca="true" t="shared" si="50" ref="K179:K186">H179*J179</f>
        <v>0</v>
      </c>
      <c r="L179" s="134">
        <f aca="true" t="shared" si="51" ref="L179:L186">IF(D179="S",K179,"")</f>
      </c>
      <c r="M179" s="135">
        <f aca="true" t="shared" si="52" ref="M179:M186">IF(OR(D179="P",D179="U"),K179,"")</f>
        <v>0</v>
      </c>
      <c r="N179" s="135">
        <f aca="true" t="shared" si="53" ref="N179:N186">IF(D179="H",K179,"")</f>
      </c>
      <c r="O179" s="135">
        <f aca="true" t="shared" si="54" ref="O179:O186">IF(D179="V",K179,"")</f>
      </c>
      <c r="P179" s="136">
        <v>0.00014</v>
      </c>
      <c r="Q179" s="136">
        <v>0</v>
      </c>
      <c r="R179" s="136">
        <v>0.03500000000002501</v>
      </c>
      <c r="S179" s="132">
        <v>4.242000000003031</v>
      </c>
      <c r="T179" s="137">
        <v>15</v>
      </c>
      <c r="U179" s="138">
        <f aca="true" t="shared" si="55" ref="U179:U186">K179*(T179+100)/100</f>
        <v>0</v>
      </c>
      <c r="V179" s="139"/>
    </row>
    <row r="180" spans="1:22" ht="26.25" outlineLevel="2">
      <c r="A180" s="3"/>
      <c r="B180" s="105"/>
      <c r="C180" s="105"/>
      <c r="D180" s="126" t="s">
        <v>9</v>
      </c>
      <c r="E180" s="127">
        <v>2</v>
      </c>
      <c r="F180" s="128" t="s">
        <v>243</v>
      </c>
      <c r="G180" s="129" t="s">
        <v>619</v>
      </c>
      <c r="H180" s="130">
        <v>5</v>
      </c>
      <c r="I180" s="131" t="s">
        <v>62</v>
      </c>
      <c r="J180" s="132"/>
      <c r="K180" s="133">
        <f t="shared" si="50"/>
        <v>0</v>
      </c>
      <c r="L180" s="134">
        <f t="shared" si="51"/>
      </c>
      <c r="M180" s="135">
        <f t="shared" si="52"/>
        <v>0</v>
      </c>
      <c r="N180" s="135">
        <f t="shared" si="53"/>
      </c>
      <c r="O180" s="135">
        <f t="shared" si="54"/>
      </c>
      <c r="P180" s="136">
        <v>0.0002460000000000198</v>
      </c>
      <c r="Q180" s="136">
        <v>0</v>
      </c>
      <c r="R180" s="136">
        <v>0.15000000000009095</v>
      </c>
      <c r="S180" s="132">
        <v>18.180000000011024</v>
      </c>
      <c r="T180" s="137">
        <v>15</v>
      </c>
      <c r="U180" s="138">
        <f t="shared" si="55"/>
        <v>0</v>
      </c>
      <c r="V180" s="139"/>
    </row>
    <row r="181" spans="1:22" ht="12.75" outlineLevel="2">
      <c r="A181" s="3"/>
      <c r="B181" s="105"/>
      <c r="C181" s="105"/>
      <c r="D181" s="126" t="s">
        <v>9</v>
      </c>
      <c r="E181" s="127">
        <v>3</v>
      </c>
      <c r="F181" s="128" t="s">
        <v>244</v>
      </c>
      <c r="G181" s="129" t="s">
        <v>527</v>
      </c>
      <c r="H181" s="130">
        <v>5</v>
      </c>
      <c r="I181" s="131" t="s">
        <v>62</v>
      </c>
      <c r="J181" s="132"/>
      <c r="K181" s="133">
        <f t="shared" si="50"/>
        <v>0</v>
      </c>
      <c r="L181" s="134">
        <f t="shared" si="51"/>
      </c>
      <c r="M181" s="135">
        <f t="shared" si="52"/>
        <v>0</v>
      </c>
      <c r="N181" s="135">
        <f t="shared" si="53"/>
      </c>
      <c r="O181" s="135">
        <f t="shared" si="54"/>
      </c>
      <c r="P181" s="136">
        <v>0.0002787706000000692</v>
      </c>
      <c r="Q181" s="136">
        <v>0</v>
      </c>
      <c r="R181" s="136">
        <v>0.08199999999999363</v>
      </c>
      <c r="S181" s="132">
        <v>9.938399999999229</v>
      </c>
      <c r="T181" s="137">
        <v>15</v>
      </c>
      <c r="U181" s="138">
        <f t="shared" si="55"/>
        <v>0</v>
      </c>
      <c r="V181" s="139"/>
    </row>
    <row r="182" spans="1:22" ht="12.75" outlineLevel="2">
      <c r="A182" s="3"/>
      <c r="B182" s="105"/>
      <c r="C182" s="105"/>
      <c r="D182" s="126" t="s">
        <v>9</v>
      </c>
      <c r="E182" s="127">
        <v>4</v>
      </c>
      <c r="F182" s="128" t="s">
        <v>241</v>
      </c>
      <c r="G182" s="129" t="s">
        <v>524</v>
      </c>
      <c r="H182" s="130">
        <v>2</v>
      </c>
      <c r="I182" s="131" t="s">
        <v>62</v>
      </c>
      <c r="J182" s="132"/>
      <c r="K182" s="133">
        <f t="shared" si="50"/>
        <v>0</v>
      </c>
      <c r="L182" s="134">
        <f t="shared" si="51"/>
      </c>
      <c r="M182" s="135">
        <f t="shared" si="52"/>
        <v>0</v>
      </c>
      <c r="N182" s="135">
        <f t="shared" si="53"/>
      </c>
      <c r="O182" s="135">
        <f t="shared" si="54"/>
      </c>
      <c r="P182" s="136">
        <v>3E-05</v>
      </c>
      <c r="Q182" s="136">
        <v>0</v>
      </c>
      <c r="R182" s="136">
        <v>0.05299999999999727</v>
      </c>
      <c r="S182" s="132">
        <v>6.423599999999669</v>
      </c>
      <c r="T182" s="137">
        <v>15</v>
      </c>
      <c r="U182" s="138">
        <f t="shared" si="55"/>
        <v>0</v>
      </c>
      <c r="V182" s="139"/>
    </row>
    <row r="183" spans="1:22" ht="12.75" outlineLevel="2">
      <c r="A183" s="3"/>
      <c r="B183" s="105"/>
      <c r="C183" s="105"/>
      <c r="D183" s="126" t="s">
        <v>9</v>
      </c>
      <c r="E183" s="127">
        <v>5</v>
      </c>
      <c r="F183" s="128" t="s">
        <v>247</v>
      </c>
      <c r="G183" s="129" t="s">
        <v>499</v>
      </c>
      <c r="H183" s="130">
        <v>2</v>
      </c>
      <c r="I183" s="131" t="s">
        <v>62</v>
      </c>
      <c r="J183" s="132"/>
      <c r="K183" s="133">
        <f t="shared" si="50"/>
        <v>0</v>
      </c>
      <c r="L183" s="134">
        <f t="shared" si="51"/>
      </c>
      <c r="M183" s="135">
        <f t="shared" si="52"/>
        <v>0</v>
      </c>
      <c r="N183" s="135">
        <f t="shared" si="53"/>
      </c>
      <c r="O183" s="135">
        <f t="shared" si="54"/>
      </c>
      <c r="P183" s="136">
        <v>0.00010005000000001101</v>
      </c>
      <c r="Q183" s="136">
        <v>0</v>
      </c>
      <c r="R183" s="136">
        <v>0.13000000000010914</v>
      </c>
      <c r="S183" s="132">
        <v>15.756000000013229</v>
      </c>
      <c r="T183" s="137">
        <v>15</v>
      </c>
      <c r="U183" s="138">
        <f t="shared" si="55"/>
        <v>0</v>
      </c>
      <c r="V183" s="139"/>
    </row>
    <row r="184" spans="1:22" ht="12.75" outlineLevel="2">
      <c r="A184" s="3"/>
      <c r="B184" s="105"/>
      <c r="C184" s="105"/>
      <c r="D184" s="126" t="s">
        <v>9</v>
      </c>
      <c r="E184" s="127">
        <v>6</v>
      </c>
      <c r="F184" s="128" t="s">
        <v>245</v>
      </c>
      <c r="G184" s="129" t="s">
        <v>554</v>
      </c>
      <c r="H184" s="130">
        <v>1</v>
      </c>
      <c r="I184" s="131" t="s">
        <v>62</v>
      </c>
      <c r="J184" s="132"/>
      <c r="K184" s="133">
        <f t="shared" si="50"/>
        <v>0</v>
      </c>
      <c r="L184" s="134">
        <f t="shared" si="51"/>
      </c>
      <c r="M184" s="135">
        <f t="shared" si="52"/>
        <v>0</v>
      </c>
      <c r="N184" s="135">
        <f t="shared" si="53"/>
      </c>
      <c r="O184" s="135">
        <f t="shared" si="54"/>
      </c>
      <c r="P184" s="136">
        <v>0.0001800500000000161</v>
      </c>
      <c r="Q184" s="136">
        <v>0</v>
      </c>
      <c r="R184" s="136">
        <v>0.08199999999999363</v>
      </c>
      <c r="S184" s="132">
        <v>9.938399999999229</v>
      </c>
      <c r="T184" s="137">
        <v>15</v>
      </c>
      <c r="U184" s="138">
        <f t="shared" si="55"/>
        <v>0</v>
      </c>
      <c r="V184" s="139"/>
    </row>
    <row r="185" spans="1:22" ht="12.75" outlineLevel="2">
      <c r="A185" s="3"/>
      <c r="B185" s="105"/>
      <c r="C185" s="105"/>
      <c r="D185" s="126" t="s">
        <v>9</v>
      </c>
      <c r="E185" s="127">
        <v>7</v>
      </c>
      <c r="F185" s="128" t="s">
        <v>246</v>
      </c>
      <c r="G185" s="129" t="s">
        <v>570</v>
      </c>
      <c r="H185" s="130">
        <v>1</v>
      </c>
      <c r="I185" s="131" t="s">
        <v>62</v>
      </c>
      <c r="J185" s="132"/>
      <c r="K185" s="133">
        <f t="shared" si="50"/>
        <v>0</v>
      </c>
      <c r="L185" s="134">
        <f t="shared" si="51"/>
      </c>
      <c r="M185" s="135">
        <f t="shared" si="52"/>
        <v>0</v>
      </c>
      <c r="N185" s="135">
        <f t="shared" si="53"/>
      </c>
      <c r="O185" s="135">
        <f t="shared" si="54"/>
      </c>
      <c r="P185" s="136">
        <v>0.0005700500000000162</v>
      </c>
      <c r="Q185" s="136">
        <v>0</v>
      </c>
      <c r="R185" s="136">
        <v>0.22700000000008913</v>
      </c>
      <c r="S185" s="132">
        <v>27.512400000010803</v>
      </c>
      <c r="T185" s="137">
        <v>15</v>
      </c>
      <c r="U185" s="138">
        <f t="shared" si="55"/>
        <v>0</v>
      </c>
      <c r="V185" s="139"/>
    </row>
    <row r="186" spans="1:22" ht="12.75" outlineLevel="2">
      <c r="A186" s="3"/>
      <c r="B186" s="105"/>
      <c r="C186" s="105"/>
      <c r="D186" s="126" t="s">
        <v>11</v>
      </c>
      <c r="E186" s="127">
        <v>8</v>
      </c>
      <c r="F186" s="128" t="s">
        <v>319</v>
      </c>
      <c r="G186" s="129" t="s">
        <v>557</v>
      </c>
      <c r="H186" s="130"/>
      <c r="I186" s="131" t="s">
        <v>0</v>
      </c>
      <c r="J186" s="132"/>
      <c r="K186" s="133">
        <f t="shared" si="50"/>
        <v>0</v>
      </c>
      <c r="L186" s="134">
        <f t="shared" si="51"/>
      </c>
      <c r="M186" s="135">
        <f t="shared" si="52"/>
        <v>0</v>
      </c>
      <c r="N186" s="135">
        <f t="shared" si="53"/>
      </c>
      <c r="O186" s="135">
        <f t="shared" si="54"/>
      </c>
      <c r="P186" s="136">
        <v>0</v>
      </c>
      <c r="Q186" s="136">
        <v>0</v>
      </c>
      <c r="R186" s="136">
        <v>0</v>
      </c>
      <c r="S186" s="132">
        <v>0</v>
      </c>
      <c r="T186" s="137">
        <v>15</v>
      </c>
      <c r="U186" s="138">
        <f t="shared" si="55"/>
        <v>0</v>
      </c>
      <c r="V186" s="139"/>
    </row>
    <row r="187" spans="1:22" ht="12.75" outlineLevel="1">
      <c r="A187" s="3"/>
      <c r="B187" s="106"/>
      <c r="C187" s="75" t="s">
        <v>42</v>
      </c>
      <c r="D187" s="76" t="s">
        <v>8</v>
      </c>
      <c r="E187" s="77"/>
      <c r="F187" s="77" t="s">
        <v>59</v>
      </c>
      <c r="G187" s="78" t="s">
        <v>418</v>
      </c>
      <c r="H187" s="77"/>
      <c r="I187" s="76"/>
      <c r="J187" s="77"/>
      <c r="K187" s="107">
        <f>SUBTOTAL(9,K188:K194)</f>
        <v>0</v>
      </c>
      <c r="L187" s="80">
        <f>SUBTOTAL(9,L188:L194)</f>
        <v>0</v>
      </c>
      <c r="M187" s="80">
        <f>SUBTOTAL(9,M188:M194)</f>
        <v>0</v>
      </c>
      <c r="N187" s="80">
        <f>SUBTOTAL(9,N188:N194)</f>
        <v>0</v>
      </c>
      <c r="O187" s="80">
        <f>SUBTOTAL(9,O188:O194)</f>
        <v>0</v>
      </c>
      <c r="P187" s="81">
        <f>SUMPRODUCT(P188:P194,$H188:$H194)</f>
        <v>0.19218000000000002</v>
      </c>
      <c r="Q187" s="81">
        <f>SUMPRODUCT(Q188:Q194,$H188:$H194)</f>
        <v>0</v>
      </c>
      <c r="R187" s="81">
        <f>SUMPRODUCT(R188:R194,$H188:$H194)</f>
        <v>2.09699999999998</v>
      </c>
      <c r="S187" s="80">
        <f>SUMPRODUCT(S188:S194,$H188:$H194)</f>
        <v>249.93239999999543</v>
      </c>
      <c r="T187" s="108">
        <f>SUMPRODUCT(T188:T194,$K188:$K194)/100</f>
        <v>0</v>
      </c>
      <c r="U187" s="108">
        <f>K187+T187</f>
        <v>0</v>
      </c>
      <c r="V187" s="105"/>
    </row>
    <row r="188" spans="1:22" ht="12.75" outlineLevel="2">
      <c r="A188" s="3"/>
      <c r="B188" s="116"/>
      <c r="C188" s="117"/>
      <c r="D188" s="118"/>
      <c r="E188" s="119" t="s">
        <v>459</v>
      </c>
      <c r="F188" s="120"/>
      <c r="G188" s="121"/>
      <c r="H188" s="120"/>
      <c r="I188" s="118"/>
      <c r="J188" s="120"/>
      <c r="K188" s="122"/>
      <c r="L188" s="123"/>
      <c r="M188" s="123"/>
      <c r="N188" s="123"/>
      <c r="O188" s="123"/>
      <c r="P188" s="124"/>
      <c r="Q188" s="124"/>
      <c r="R188" s="124"/>
      <c r="S188" s="124"/>
      <c r="T188" s="125"/>
      <c r="U188" s="125"/>
      <c r="V188" s="105"/>
    </row>
    <row r="189" spans="1:22" ht="26.25" outlineLevel="2">
      <c r="A189" s="3"/>
      <c r="B189" s="105"/>
      <c r="C189" s="105"/>
      <c r="D189" s="126" t="s">
        <v>9</v>
      </c>
      <c r="E189" s="127">
        <v>1</v>
      </c>
      <c r="F189" s="128" t="s">
        <v>251</v>
      </c>
      <c r="G189" s="129" t="s">
        <v>637</v>
      </c>
      <c r="H189" s="130">
        <v>3</v>
      </c>
      <c r="I189" s="131" t="s">
        <v>62</v>
      </c>
      <c r="J189" s="132"/>
      <c r="K189" s="133">
        <f aca="true" t="shared" si="56" ref="K189:K194">H189*J189</f>
        <v>0</v>
      </c>
      <c r="L189" s="134">
        <f aca="true" t="shared" si="57" ref="L189:L194">IF(D189="S",K189,"")</f>
      </c>
      <c r="M189" s="135">
        <f aca="true" t="shared" si="58" ref="M189:M194">IF(OR(D189="P",D189="U"),K189,"")</f>
        <v>0</v>
      </c>
      <c r="N189" s="135">
        <f aca="true" t="shared" si="59" ref="N189:N194">IF(D189="H",K189,"")</f>
      </c>
      <c r="O189" s="135">
        <f aca="true" t="shared" si="60" ref="O189:O194">IF(D189="V",K189,"")</f>
      </c>
      <c r="P189" s="136">
        <v>0.04784</v>
      </c>
      <c r="Q189" s="136">
        <v>0</v>
      </c>
      <c r="R189" s="136">
        <v>0.3389999999999418</v>
      </c>
      <c r="S189" s="132">
        <v>41.08679999999295</v>
      </c>
      <c r="T189" s="137">
        <v>15</v>
      </c>
      <c r="U189" s="138">
        <f aca="true" t="shared" si="61" ref="U189:U194">K189*(T189+100)/100</f>
        <v>0</v>
      </c>
      <c r="V189" s="139"/>
    </row>
    <row r="190" spans="1:22" ht="26.25" outlineLevel="2">
      <c r="A190" s="3"/>
      <c r="B190" s="105"/>
      <c r="C190" s="105"/>
      <c r="D190" s="126" t="s">
        <v>9</v>
      </c>
      <c r="E190" s="127">
        <v>2</v>
      </c>
      <c r="F190" s="128" t="s">
        <v>250</v>
      </c>
      <c r="G190" s="129" t="s">
        <v>638</v>
      </c>
      <c r="H190" s="130">
        <v>1</v>
      </c>
      <c r="I190" s="131" t="s">
        <v>62</v>
      </c>
      <c r="J190" s="132"/>
      <c r="K190" s="133">
        <f t="shared" si="56"/>
        <v>0</v>
      </c>
      <c r="L190" s="134">
        <f t="shared" si="57"/>
      </c>
      <c r="M190" s="135">
        <f t="shared" si="58"/>
        <v>0</v>
      </c>
      <c r="N190" s="135">
        <f t="shared" si="59"/>
      </c>
      <c r="O190" s="135">
        <f t="shared" si="60"/>
      </c>
      <c r="P190" s="136">
        <v>0.02176</v>
      </c>
      <c r="Q190" s="136">
        <v>0</v>
      </c>
      <c r="R190" s="136">
        <v>0.26099999999996726</v>
      </c>
      <c r="S190" s="132">
        <v>31.633199999996034</v>
      </c>
      <c r="T190" s="137">
        <v>15</v>
      </c>
      <c r="U190" s="138">
        <f t="shared" si="61"/>
        <v>0</v>
      </c>
      <c r="V190" s="139"/>
    </row>
    <row r="191" spans="1:22" ht="26.25" outlineLevel="2">
      <c r="A191" s="3"/>
      <c r="B191" s="105"/>
      <c r="C191" s="105"/>
      <c r="D191" s="126" t="s">
        <v>9</v>
      </c>
      <c r="E191" s="127">
        <v>3</v>
      </c>
      <c r="F191" s="128" t="s">
        <v>249</v>
      </c>
      <c r="G191" s="129" t="s">
        <v>636</v>
      </c>
      <c r="H191" s="130">
        <v>1</v>
      </c>
      <c r="I191" s="131" t="s">
        <v>62</v>
      </c>
      <c r="J191" s="132"/>
      <c r="K191" s="133">
        <f t="shared" si="56"/>
        <v>0</v>
      </c>
      <c r="L191" s="134">
        <f t="shared" si="57"/>
      </c>
      <c r="M191" s="135">
        <f t="shared" si="58"/>
        <v>0</v>
      </c>
      <c r="N191" s="135">
        <f t="shared" si="59"/>
      </c>
      <c r="O191" s="135">
        <f t="shared" si="60"/>
      </c>
      <c r="P191" s="136">
        <v>0.0134</v>
      </c>
      <c r="Q191" s="136">
        <v>0</v>
      </c>
      <c r="R191" s="136">
        <v>0.23600000000010368</v>
      </c>
      <c r="S191" s="132">
        <v>28.603200000012567</v>
      </c>
      <c r="T191" s="137">
        <v>15</v>
      </c>
      <c r="U191" s="138">
        <f t="shared" si="61"/>
        <v>0</v>
      </c>
      <c r="V191" s="139"/>
    </row>
    <row r="192" spans="1:22" ht="26.25" outlineLevel="2">
      <c r="A192" s="3"/>
      <c r="B192" s="105"/>
      <c r="C192" s="105"/>
      <c r="D192" s="126" t="s">
        <v>9</v>
      </c>
      <c r="E192" s="127">
        <v>4</v>
      </c>
      <c r="F192" s="128" t="s">
        <v>248</v>
      </c>
      <c r="G192" s="129" t="s">
        <v>608</v>
      </c>
      <c r="H192" s="130">
        <v>1</v>
      </c>
      <c r="I192" s="131" t="s">
        <v>62</v>
      </c>
      <c r="J192" s="132"/>
      <c r="K192" s="133">
        <f t="shared" si="56"/>
        <v>0</v>
      </c>
      <c r="L192" s="134">
        <f t="shared" si="57"/>
      </c>
      <c r="M192" s="135">
        <f t="shared" si="58"/>
        <v>0</v>
      </c>
      <c r="N192" s="135">
        <f t="shared" si="59"/>
      </c>
      <c r="O192" s="135">
        <f t="shared" si="60"/>
      </c>
      <c r="P192" s="136">
        <v>0</v>
      </c>
      <c r="Q192" s="136">
        <v>0</v>
      </c>
      <c r="R192" s="136">
        <v>0.5830000000000837</v>
      </c>
      <c r="S192" s="132">
        <v>66.43560000000798</v>
      </c>
      <c r="T192" s="137">
        <v>15</v>
      </c>
      <c r="U192" s="138">
        <f t="shared" si="61"/>
        <v>0</v>
      </c>
      <c r="V192" s="139"/>
    </row>
    <row r="193" spans="1:22" ht="12.75" outlineLevel="2">
      <c r="A193" s="3"/>
      <c r="B193" s="105"/>
      <c r="C193" s="105"/>
      <c r="D193" s="126" t="s">
        <v>10</v>
      </c>
      <c r="E193" s="127">
        <v>5</v>
      </c>
      <c r="F193" s="128" t="s">
        <v>136</v>
      </c>
      <c r="G193" s="129" t="s">
        <v>444</v>
      </c>
      <c r="H193" s="130">
        <v>1</v>
      </c>
      <c r="I193" s="131" t="s">
        <v>62</v>
      </c>
      <c r="J193" s="132"/>
      <c r="K193" s="133">
        <f t="shared" si="56"/>
        <v>0</v>
      </c>
      <c r="L193" s="134">
        <f t="shared" si="57"/>
        <v>0</v>
      </c>
      <c r="M193" s="135">
        <f t="shared" si="58"/>
      </c>
      <c r="N193" s="135">
        <f t="shared" si="59"/>
      </c>
      <c r="O193" s="135">
        <f t="shared" si="60"/>
      </c>
      <c r="P193" s="136">
        <v>0.0135</v>
      </c>
      <c r="Q193" s="136">
        <v>0</v>
      </c>
      <c r="R193" s="136">
        <v>0</v>
      </c>
      <c r="S193" s="132">
        <v>0</v>
      </c>
      <c r="T193" s="137">
        <v>15</v>
      </c>
      <c r="U193" s="138">
        <f t="shared" si="61"/>
        <v>0</v>
      </c>
      <c r="V193" s="139"/>
    </row>
    <row r="194" spans="1:22" ht="12.75" outlineLevel="2">
      <c r="A194" s="3"/>
      <c r="B194" s="105"/>
      <c r="C194" s="105"/>
      <c r="D194" s="126" t="s">
        <v>11</v>
      </c>
      <c r="E194" s="127">
        <v>6</v>
      </c>
      <c r="F194" s="128" t="s">
        <v>320</v>
      </c>
      <c r="G194" s="129" t="s">
        <v>537</v>
      </c>
      <c r="H194" s="130"/>
      <c r="I194" s="131" t="s">
        <v>0</v>
      </c>
      <c r="J194" s="132"/>
      <c r="K194" s="133">
        <f t="shared" si="56"/>
        <v>0</v>
      </c>
      <c r="L194" s="134">
        <f t="shared" si="57"/>
      </c>
      <c r="M194" s="135">
        <f t="shared" si="58"/>
        <v>0</v>
      </c>
      <c r="N194" s="135">
        <f t="shared" si="59"/>
      </c>
      <c r="O194" s="135">
        <f t="shared" si="60"/>
      </c>
      <c r="P194" s="136">
        <v>0</v>
      </c>
      <c r="Q194" s="136">
        <v>0</v>
      </c>
      <c r="R194" s="136">
        <v>0</v>
      </c>
      <c r="S194" s="132">
        <v>0</v>
      </c>
      <c r="T194" s="137">
        <v>15</v>
      </c>
      <c r="U194" s="138">
        <f t="shared" si="61"/>
        <v>0</v>
      </c>
      <c r="V194" s="139"/>
    </row>
    <row r="195" spans="1:22" ht="12.75" outlineLevel="1">
      <c r="A195" s="3"/>
      <c r="B195" s="106"/>
      <c r="C195" s="75" t="s">
        <v>43</v>
      </c>
      <c r="D195" s="76" t="s">
        <v>8</v>
      </c>
      <c r="E195" s="77"/>
      <c r="F195" s="77" t="s">
        <v>59</v>
      </c>
      <c r="G195" s="78" t="s">
        <v>394</v>
      </c>
      <c r="H195" s="77"/>
      <c r="I195" s="76"/>
      <c r="J195" s="77"/>
      <c r="K195" s="107">
        <f>SUBTOTAL(9,K196:K212)</f>
        <v>0</v>
      </c>
      <c r="L195" s="80">
        <f>SUBTOTAL(9,L196:L212)</f>
        <v>0</v>
      </c>
      <c r="M195" s="80">
        <f>SUBTOTAL(9,M196:M212)</f>
        <v>0</v>
      </c>
      <c r="N195" s="80">
        <f>SUBTOTAL(9,N196:N212)</f>
        <v>0</v>
      </c>
      <c r="O195" s="80">
        <f>SUBTOTAL(9,O196:O212)</f>
        <v>0</v>
      </c>
      <c r="P195" s="81">
        <f>SUMPRODUCT(P196:P212,$H196:$H212)</f>
        <v>0.0091</v>
      </c>
      <c r="Q195" s="81">
        <f>SUMPRODUCT(Q196:Q212,$H196:$H212)</f>
        <v>0.2187</v>
      </c>
      <c r="R195" s="81">
        <f>SUMPRODUCT(R196:R212,$H196:$H212)</f>
        <v>36.022031100001804</v>
      </c>
      <c r="S195" s="80">
        <f>SUMPRODUCT(S196:S212,$H196:$H212)</f>
        <v>4096.966598040265</v>
      </c>
      <c r="T195" s="108">
        <f>SUMPRODUCT(T196:T212,$K196:$K212)/100</f>
        <v>0</v>
      </c>
      <c r="U195" s="108">
        <f>K195+T195</f>
        <v>0</v>
      </c>
      <c r="V195" s="105"/>
    </row>
    <row r="196" spans="1:22" ht="12.75" outlineLevel="2">
      <c r="A196" s="3"/>
      <c r="B196" s="116"/>
      <c r="C196" s="117"/>
      <c r="D196" s="118"/>
      <c r="E196" s="119" t="s">
        <v>459</v>
      </c>
      <c r="F196" s="120"/>
      <c r="G196" s="121"/>
      <c r="H196" s="120"/>
      <c r="I196" s="118"/>
      <c r="J196" s="120"/>
      <c r="K196" s="122"/>
      <c r="L196" s="123"/>
      <c r="M196" s="123"/>
      <c r="N196" s="123"/>
      <c r="O196" s="123"/>
      <c r="P196" s="124"/>
      <c r="Q196" s="124"/>
      <c r="R196" s="124"/>
      <c r="S196" s="124"/>
      <c r="T196" s="125"/>
      <c r="U196" s="125"/>
      <c r="V196" s="105"/>
    </row>
    <row r="197" spans="1:22" ht="12.75" outlineLevel="2">
      <c r="A197" s="3"/>
      <c r="B197" s="105"/>
      <c r="C197" s="105"/>
      <c r="D197" s="126" t="s">
        <v>9</v>
      </c>
      <c r="E197" s="127">
        <v>1</v>
      </c>
      <c r="F197" s="128" t="s">
        <v>260</v>
      </c>
      <c r="G197" s="129" t="s">
        <v>555</v>
      </c>
      <c r="H197" s="130">
        <v>1</v>
      </c>
      <c r="I197" s="131" t="s">
        <v>62</v>
      </c>
      <c r="J197" s="132"/>
      <c r="K197" s="133">
        <f aca="true" t="shared" si="62" ref="K197:K209">H197*J197</f>
        <v>0</v>
      </c>
      <c r="L197" s="134">
        <f aca="true" t="shared" si="63" ref="L197:L209">IF(D197="S",K197,"")</f>
      </c>
      <c r="M197" s="135">
        <f aca="true" t="shared" si="64" ref="M197:M209">IF(OR(D197="P",D197="U"),K197,"")</f>
        <v>0</v>
      </c>
      <c r="N197" s="135">
        <f aca="true" t="shared" si="65" ref="N197:N209">IF(D197="H",K197,"")</f>
      </c>
      <c r="O197" s="135">
        <f aca="true" t="shared" si="66" ref="O197:O209">IF(D197="V",K197,"")</f>
      </c>
      <c r="P197" s="136">
        <v>0</v>
      </c>
      <c r="Q197" s="136">
        <v>0</v>
      </c>
      <c r="R197" s="136">
        <v>3.066999999999098</v>
      </c>
      <c r="S197" s="132">
        <v>295.6587999999131</v>
      </c>
      <c r="T197" s="137">
        <v>15</v>
      </c>
      <c r="U197" s="138">
        <f aca="true" t="shared" si="67" ref="U197:U209">K197*(T197+100)/100</f>
        <v>0</v>
      </c>
      <c r="V197" s="139"/>
    </row>
    <row r="198" spans="1:22" ht="12.75" outlineLevel="2">
      <c r="A198" s="3"/>
      <c r="B198" s="105"/>
      <c r="C198" s="105"/>
      <c r="D198" s="126" t="s">
        <v>10</v>
      </c>
      <c r="E198" s="127">
        <v>2</v>
      </c>
      <c r="F198" s="128" t="s">
        <v>132</v>
      </c>
      <c r="G198" s="129" t="s">
        <v>422</v>
      </c>
      <c r="H198" s="130">
        <v>1</v>
      </c>
      <c r="I198" s="131" t="s">
        <v>62</v>
      </c>
      <c r="J198" s="132"/>
      <c r="K198" s="133">
        <f t="shared" si="62"/>
        <v>0</v>
      </c>
      <c r="L198" s="134">
        <f t="shared" si="63"/>
        <v>0</v>
      </c>
      <c r="M198" s="135">
        <f t="shared" si="64"/>
      </c>
      <c r="N198" s="135">
        <f t="shared" si="65"/>
      </c>
      <c r="O198" s="135">
        <f t="shared" si="66"/>
      </c>
      <c r="P198" s="136">
        <v>0</v>
      </c>
      <c r="Q198" s="136">
        <v>0</v>
      </c>
      <c r="R198" s="136">
        <v>0</v>
      </c>
      <c r="S198" s="132">
        <v>0</v>
      </c>
      <c r="T198" s="137">
        <v>15</v>
      </c>
      <c r="U198" s="138">
        <f t="shared" si="67"/>
        <v>0</v>
      </c>
      <c r="V198" s="139"/>
    </row>
    <row r="199" spans="1:22" ht="12.75" outlineLevel="2">
      <c r="A199" s="3"/>
      <c r="B199" s="105"/>
      <c r="C199" s="105"/>
      <c r="D199" s="126" t="s">
        <v>10</v>
      </c>
      <c r="E199" s="127">
        <v>3</v>
      </c>
      <c r="F199" s="128" t="s">
        <v>133</v>
      </c>
      <c r="G199" s="129" t="s">
        <v>490</v>
      </c>
      <c r="H199" s="130">
        <v>1</v>
      </c>
      <c r="I199" s="131" t="s">
        <v>62</v>
      </c>
      <c r="J199" s="132"/>
      <c r="K199" s="133">
        <f t="shared" si="62"/>
        <v>0</v>
      </c>
      <c r="L199" s="134">
        <f t="shared" si="63"/>
        <v>0</v>
      </c>
      <c r="M199" s="135">
        <f t="shared" si="64"/>
      </c>
      <c r="N199" s="135">
        <f t="shared" si="65"/>
      </c>
      <c r="O199" s="135">
        <f t="shared" si="66"/>
      </c>
      <c r="P199" s="136">
        <v>0</v>
      </c>
      <c r="Q199" s="136">
        <v>0</v>
      </c>
      <c r="R199" s="136">
        <v>0</v>
      </c>
      <c r="S199" s="132">
        <v>0</v>
      </c>
      <c r="T199" s="137">
        <v>15</v>
      </c>
      <c r="U199" s="138">
        <f t="shared" si="67"/>
        <v>0</v>
      </c>
      <c r="V199" s="139"/>
    </row>
    <row r="200" spans="1:22" ht="12.75" outlineLevel="2">
      <c r="A200" s="3"/>
      <c r="B200" s="105"/>
      <c r="C200" s="105"/>
      <c r="D200" s="126" t="s">
        <v>10</v>
      </c>
      <c r="E200" s="127">
        <v>4</v>
      </c>
      <c r="F200" s="128" t="s">
        <v>131</v>
      </c>
      <c r="G200" s="129" t="s">
        <v>484</v>
      </c>
      <c r="H200" s="130">
        <v>1</v>
      </c>
      <c r="I200" s="131" t="s">
        <v>62</v>
      </c>
      <c r="J200" s="132"/>
      <c r="K200" s="133">
        <f t="shared" si="62"/>
        <v>0</v>
      </c>
      <c r="L200" s="134">
        <f t="shared" si="63"/>
        <v>0</v>
      </c>
      <c r="M200" s="135">
        <f t="shared" si="64"/>
      </c>
      <c r="N200" s="135">
        <f t="shared" si="65"/>
      </c>
      <c r="O200" s="135">
        <f t="shared" si="66"/>
      </c>
      <c r="P200" s="136">
        <v>0</v>
      </c>
      <c r="Q200" s="136">
        <v>0</v>
      </c>
      <c r="R200" s="136">
        <v>0</v>
      </c>
      <c r="S200" s="132">
        <v>0</v>
      </c>
      <c r="T200" s="137">
        <v>15</v>
      </c>
      <c r="U200" s="138">
        <f t="shared" si="67"/>
        <v>0</v>
      </c>
      <c r="V200" s="139"/>
    </row>
    <row r="201" spans="1:22" ht="12.75" outlineLevel="2">
      <c r="A201" s="3"/>
      <c r="B201" s="105"/>
      <c r="C201" s="105"/>
      <c r="D201" s="126" t="s">
        <v>9</v>
      </c>
      <c r="E201" s="127">
        <v>5</v>
      </c>
      <c r="F201" s="128" t="s">
        <v>261</v>
      </c>
      <c r="G201" s="129" t="s">
        <v>584</v>
      </c>
      <c r="H201" s="130">
        <v>1</v>
      </c>
      <c r="I201" s="131" t="s">
        <v>62</v>
      </c>
      <c r="J201" s="132"/>
      <c r="K201" s="133">
        <f t="shared" si="62"/>
        <v>0</v>
      </c>
      <c r="L201" s="134">
        <f t="shared" si="63"/>
      </c>
      <c r="M201" s="135">
        <f t="shared" si="64"/>
        <v>0</v>
      </c>
      <c r="N201" s="135">
        <f t="shared" si="65"/>
      </c>
      <c r="O201" s="135">
        <f t="shared" si="66"/>
      </c>
      <c r="P201" s="136">
        <v>0</v>
      </c>
      <c r="Q201" s="136">
        <v>0.174</v>
      </c>
      <c r="R201" s="136">
        <v>0.9499999999998181</v>
      </c>
      <c r="S201" s="132">
        <v>91.57999999998248</v>
      </c>
      <c r="T201" s="137">
        <v>15</v>
      </c>
      <c r="U201" s="138">
        <f t="shared" si="67"/>
        <v>0</v>
      </c>
      <c r="V201" s="139"/>
    </row>
    <row r="202" spans="1:22" ht="12.75" outlineLevel="2">
      <c r="A202" s="3"/>
      <c r="B202" s="105"/>
      <c r="C202" s="105"/>
      <c r="D202" s="126" t="s">
        <v>9</v>
      </c>
      <c r="E202" s="127">
        <v>6</v>
      </c>
      <c r="F202" s="128" t="s">
        <v>257</v>
      </c>
      <c r="G202" s="129" t="s">
        <v>579</v>
      </c>
      <c r="H202" s="130">
        <v>6</v>
      </c>
      <c r="I202" s="131" t="s">
        <v>62</v>
      </c>
      <c r="J202" s="132"/>
      <c r="K202" s="133">
        <f t="shared" si="62"/>
        <v>0</v>
      </c>
      <c r="L202" s="134">
        <f t="shared" si="63"/>
      </c>
      <c r="M202" s="135">
        <f t="shared" si="64"/>
        <v>0</v>
      </c>
      <c r="N202" s="135">
        <f t="shared" si="65"/>
      </c>
      <c r="O202" s="135">
        <f t="shared" si="66"/>
      </c>
      <c r="P202" s="136">
        <v>0</v>
      </c>
      <c r="Q202" s="136">
        <v>0.005</v>
      </c>
      <c r="R202" s="136">
        <v>3.2000000000007276</v>
      </c>
      <c r="S202" s="132">
        <v>387.8400000000882</v>
      </c>
      <c r="T202" s="137">
        <v>15</v>
      </c>
      <c r="U202" s="138">
        <f t="shared" si="67"/>
        <v>0</v>
      </c>
      <c r="V202" s="139"/>
    </row>
    <row r="203" spans="1:22" ht="26.25" outlineLevel="2">
      <c r="A203" s="3"/>
      <c r="B203" s="105"/>
      <c r="C203" s="105"/>
      <c r="D203" s="126" t="s">
        <v>9</v>
      </c>
      <c r="E203" s="127">
        <v>7</v>
      </c>
      <c r="F203" s="128" t="s">
        <v>255</v>
      </c>
      <c r="G203" s="129" t="s">
        <v>598</v>
      </c>
      <c r="H203" s="130">
        <v>6</v>
      </c>
      <c r="I203" s="131" t="s">
        <v>62</v>
      </c>
      <c r="J203" s="132"/>
      <c r="K203" s="133">
        <f t="shared" si="62"/>
        <v>0</v>
      </c>
      <c r="L203" s="134">
        <f t="shared" si="63"/>
      </c>
      <c r="M203" s="135">
        <f t="shared" si="64"/>
        <v>0</v>
      </c>
      <c r="N203" s="135">
        <f t="shared" si="65"/>
      </c>
      <c r="O203" s="135">
        <f t="shared" si="66"/>
      </c>
      <c r="P203" s="136">
        <v>0</v>
      </c>
      <c r="Q203" s="136">
        <v>0.0006999999999999999</v>
      </c>
      <c r="R203" s="136">
        <v>1.6149999999997817</v>
      </c>
      <c r="S203" s="132">
        <v>174.41999999997643</v>
      </c>
      <c r="T203" s="137">
        <v>15</v>
      </c>
      <c r="U203" s="138">
        <f t="shared" si="67"/>
        <v>0</v>
      </c>
      <c r="V203" s="139"/>
    </row>
    <row r="204" spans="1:22" ht="12.75" outlineLevel="2">
      <c r="A204" s="3"/>
      <c r="B204" s="105"/>
      <c r="C204" s="105"/>
      <c r="D204" s="126" t="s">
        <v>9</v>
      </c>
      <c r="E204" s="127">
        <v>8</v>
      </c>
      <c r="F204" s="128" t="s">
        <v>256</v>
      </c>
      <c r="G204" s="129" t="s">
        <v>520</v>
      </c>
      <c r="H204" s="130">
        <v>5</v>
      </c>
      <c r="I204" s="131" t="s">
        <v>62</v>
      </c>
      <c r="J204" s="132"/>
      <c r="K204" s="133">
        <f t="shared" si="62"/>
        <v>0</v>
      </c>
      <c r="L204" s="134">
        <f t="shared" si="63"/>
      </c>
      <c r="M204" s="135">
        <f t="shared" si="64"/>
        <v>0</v>
      </c>
      <c r="N204" s="135">
        <f t="shared" si="65"/>
      </c>
      <c r="O204" s="135">
        <f t="shared" si="66"/>
      </c>
      <c r="P204" s="136">
        <v>0</v>
      </c>
      <c r="Q204" s="136">
        <v>0.0007000000000000001</v>
      </c>
      <c r="R204" s="136">
        <v>0</v>
      </c>
      <c r="S204" s="132">
        <v>0</v>
      </c>
      <c r="T204" s="137">
        <v>15</v>
      </c>
      <c r="U204" s="138">
        <f t="shared" si="67"/>
        <v>0</v>
      </c>
      <c r="V204" s="139"/>
    </row>
    <row r="205" spans="1:22" ht="12.75" outlineLevel="2">
      <c r="A205" s="3"/>
      <c r="B205" s="105"/>
      <c r="C205" s="105"/>
      <c r="D205" s="126" t="s">
        <v>9</v>
      </c>
      <c r="E205" s="127">
        <v>9</v>
      </c>
      <c r="F205" s="128" t="s">
        <v>259</v>
      </c>
      <c r="G205" s="129" t="s">
        <v>516</v>
      </c>
      <c r="H205" s="130">
        <v>6</v>
      </c>
      <c r="I205" s="131" t="s">
        <v>69</v>
      </c>
      <c r="J205" s="132"/>
      <c r="K205" s="133">
        <f t="shared" si="62"/>
        <v>0</v>
      </c>
      <c r="L205" s="134">
        <f t="shared" si="63"/>
      </c>
      <c r="M205" s="135">
        <f t="shared" si="64"/>
        <v>0</v>
      </c>
      <c r="N205" s="135">
        <f t="shared" si="65"/>
      </c>
      <c r="O205" s="135">
        <f t="shared" si="66"/>
      </c>
      <c r="P205" s="136">
        <v>0</v>
      </c>
      <c r="Q205" s="136">
        <v>0.001</v>
      </c>
      <c r="R205" s="136">
        <v>0.4639999999999418</v>
      </c>
      <c r="S205" s="132">
        <v>50.111999999993714</v>
      </c>
      <c r="T205" s="137">
        <v>15</v>
      </c>
      <c r="U205" s="138">
        <f t="shared" si="67"/>
        <v>0</v>
      </c>
      <c r="V205" s="139"/>
    </row>
    <row r="206" spans="1:22" ht="12.75" outlineLevel="2">
      <c r="A206" s="3"/>
      <c r="B206" s="105"/>
      <c r="C206" s="105"/>
      <c r="D206" s="126" t="s">
        <v>10</v>
      </c>
      <c r="E206" s="127">
        <v>10</v>
      </c>
      <c r="F206" s="128" t="s">
        <v>138</v>
      </c>
      <c r="G206" s="129" t="s">
        <v>411</v>
      </c>
      <c r="H206" s="130">
        <v>4</v>
      </c>
      <c r="I206" s="131" t="s">
        <v>62</v>
      </c>
      <c r="J206" s="132"/>
      <c r="K206" s="133">
        <f t="shared" si="62"/>
        <v>0</v>
      </c>
      <c r="L206" s="134">
        <f t="shared" si="63"/>
        <v>0</v>
      </c>
      <c r="M206" s="135">
        <f t="shared" si="64"/>
      </c>
      <c r="N206" s="135">
        <f t="shared" si="65"/>
      </c>
      <c r="O206" s="135">
        <f t="shared" si="66"/>
      </c>
      <c r="P206" s="136">
        <v>0.0012</v>
      </c>
      <c r="Q206" s="136">
        <v>0</v>
      </c>
      <c r="R206" s="136">
        <v>0</v>
      </c>
      <c r="S206" s="132">
        <v>0</v>
      </c>
      <c r="T206" s="137">
        <v>15</v>
      </c>
      <c r="U206" s="138">
        <f t="shared" si="67"/>
        <v>0</v>
      </c>
      <c r="V206" s="139"/>
    </row>
    <row r="207" spans="1:22" ht="12.75" outlineLevel="2">
      <c r="A207" s="3"/>
      <c r="B207" s="105"/>
      <c r="C207" s="105"/>
      <c r="D207" s="126" t="s">
        <v>10</v>
      </c>
      <c r="E207" s="127">
        <v>11</v>
      </c>
      <c r="F207" s="128" t="s">
        <v>139</v>
      </c>
      <c r="G207" s="129" t="s">
        <v>426</v>
      </c>
      <c r="H207" s="130">
        <v>1</v>
      </c>
      <c r="I207" s="131" t="s">
        <v>62</v>
      </c>
      <c r="J207" s="132"/>
      <c r="K207" s="133">
        <f t="shared" si="62"/>
        <v>0</v>
      </c>
      <c r="L207" s="134">
        <f t="shared" si="63"/>
        <v>0</v>
      </c>
      <c r="M207" s="135">
        <f t="shared" si="64"/>
      </c>
      <c r="N207" s="135">
        <f t="shared" si="65"/>
      </c>
      <c r="O207" s="135">
        <f t="shared" si="66"/>
      </c>
      <c r="P207" s="136">
        <v>0.0012</v>
      </c>
      <c r="Q207" s="136">
        <v>0</v>
      </c>
      <c r="R207" s="136">
        <v>0</v>
      </c>
      <c r="S207" s="132">
        <v>0</v>
      </c>
      <c r="T207" s="137">
        <v>15</v>
      </c>
      <c r="U207" s="138">
        <f t="shared" si="67"/>
        <v>0</v>
      </c>
      <c r="V207" s="139"/>
    </row>
    <row r="208" spans="1:22" ht="12.75" outlineLevel="2">
      <c r="A208" s="3"/>
      <c r="B208" s="105"/>
      <c r="C208" s="105"/>
      <c r="D208" s="126" t="s">
        <v>10</v>
      </c>
      <c r="E208" s="127">
        <v>12</v>
      </c>
      <c r="F208" s="128" t="s">
        <v>137</v>
      </c>
      <c r="G208" s="129" t="s">
        <v>473</v>
      </c>
      <c r="H208" s="130">
        <v>1</v>
      </c>
      <c r="I208" s="131" t="s">
        <v>62</v>
      </c>
      <c r="J208" s="132"/>
      <c r="K208" s="133">
        <f t="shared" si="62"/>
        <v>0</v>
      </c>
      <c r="L208" s="134">
        <f t="shared" si="63"/>
        <v>0</v>
      </c>
      <c r="M208" s="135">
        <f t="shared" si="64"/>
      </c>
      <c r="N208" s="135">
        <f t="shared" si="65"/>
      </c>
      <c r="O208" s="135">
        <f t="shared" si="66"/>
      </c>
      <c r="P208" s="136">
        <v>0.0021</v>
      </c>
      <c r="Q208" s="136">
        <v>0</v>
      </c>
      <c r="R208" s="136">
        <v>0</v>
      </c>
      <c r="S208" s="132">
        <v>0</v>
      </c>
      <c r="T208" s="137">
        <v>15</v>
      </c>
      <c r="U208" s="138">
        <f t="shared" si="67"/>
        <v>0</v>
      </c>
      <c r="V208" s="139"/>
    </row>
    <row r="209" spans="1:22" ht="12.75" outlineLevel="2">
      <c r="A209" s="3"/>
      <c r="B209" s="105"/>
      <c r="C209" s="105"/>
      <c r="D209" s="126" t="s">
        <v>9</v>
      </c>
      <c r="E209" s="127">
        <v>13</v>
      </c>
      <c r="F209" s="128" t="s">
        <v>258</v>
      </c>
      <c r="G209" s="129" t="s">
        <v>479</v>
      </c>
      <c r="H209" s="130">
        <v>1</v>
      </c>
      <c r="I209" s="131" t="s">
        <v>62</v>
      </c>
      <c r="J209" s="132"/>
      <c r="K209" s="133">
        <f t="shared" si="62"/>
        <v>0</v>
      </c>
      <c r="L209" s="134">
        <f t="shared" si="63"/>
      </c>
      <c r="M209" s="135">
        <f t="shared" si="64"/>
        <v>0</v>
      </c>
      <c r="N209" s="135">
        <f t="shared" si="65"/>
      </c>
      <c r="O209" s="135">
        <f t="shared" si="66"/>
      </c>
      <c r="P209" s="136">
        <v>0</v>
      </c>
      <c r="Q209" s="136">
        <v>0.001</v>
      </c>
      <c r="R209" s="136">
        <v>0.30900000000019645</v>
      </c>
      <c r="S209" s="132">
        <v>33.37200000002122</v>
      </c>
      <c r="T209" s="137">
        <v>15</v>
      </c>
      <c r="U209" s="138">
        <f t="shared" si="67"/>
        <v>0</v>
      </c>
      <c r="V209" s="139"/>
    </row>
    <row r="210" spans="1:22" s="115" customFormat="1" ht="9.75" outlineLevel="2">
      <c r="A210" s="109"/>
      <c r="B210" s="109"/>
      <c r="C210" s="109"/>
      <c r="D210" s="109"/>
      <c r="E210" s="109"/>
      <c r="F210" s="109"/>
      <c r="G210" s="110" t="s">
        <v>368</v>
      </c>
      <c r="H210" s="109"/>
      <c r="I210" s="111"/>
      <c r="J210" s="109"/>
      <c r="K210" s="109"/>
      <c r="L210" s="112"/>
      <c r="M210" s="112"/>
      <c r="N210" s="112"/>
      <c r="O210" s="112"/>
      <c r="P210" s="113"/>
      <c r="Q210" s="109"/>
      <c r="R210" s="109"/>
      <c r="S210" s="109"/>
      <c r="T210" s="114"/>
      <c r="U210" s="114"/>
      <c r="V210" s="109"/>
    </row>
    <row r="211" spans="1:22" ht="12.75" outlineLevel="2">
      <c r="A211" s="3"/>
      <c r="B211" s="105"/>
      <c r="C211" s="105"/>
      <c r="D211" s="126" t="s">
        <v>10</v>
      </c>
      <c r="E211" s="127">
        <v>14</v>
      </c>
      <c r="F211" s="128" t="s">
        <v>140</v>
      </c>
      <c r="G211" s="129" t="s">
        <v>522</v>
      </c>
      <c r="H211" s="130">
        <v>1</v>
      </c>
      <c r="I211" s="131" t="s">
        <v>62</v>
      </c>
      <c r="J211" s="132"/>
      <c r="K211" s="133">
        <f>H211*J211</f>
        <v>0</v>
      </c>
      <c r="L211" s="134">
        <f>IF(D211="S",K211,"")</f>
        <v>0</v>
      </c>
      <c r="M211" s="135">
        <f>IF(OR(D211="P",D211="U"),K211,"")</f>
      </c>
      <c r="N211" s="135">
        <f>IF(D211="H",K211,"")</f>
      </c>
      <c r="O211" s="135">
        <f>IF(D211="V",K211,"")</f>
      </c>
      <c r="P211" s="136">
        <v>0.001</v>
      </c>
      <c r="Q211" s="136">
        <v>0</v>
      </c>
      <c r="R211" s="136">
        <v>0</v>
      </c>
      <c r="S211" s="132">
        <v>0</v>
      </c>
      <c r="T211" s="137">
        <v>15</v>
      </c>
      <c r="U211" s="138">
        <f>K211*(T211+100)/100</f>
        <v>0</v>
      </c>
      <c r="V211" s="139"/>
    </row>
    <row r="212" spans="1:22" ht="12.75" outlineLevel="2">
      <c r="A212" s="3"/>
      <c r="B212" s="105"/>
      <c r="C212" s="105"/>
      <c r="D212" s="126" t="s">
        <v>11</v>
      </c>
      <c r="E212" s="127">
        <v>15</v>
      </c>
      <c r="F212" s="128" t="s">
        <v>321</v>
      </c>
      <c r="G212" s="129" t="s">
        <v>575</v>
      </c>
      <c r="H212" s="130">
        <v>0.0091</v>
      </c>
      <c r="I212" s="131" t="s">
        <v>15</v>
      </c>
      <c r="J212" s="132"/>
      <c r="K212" s="133">
        <f>H212*J212</f>
        <v>0</v>
      </c>
      <c r="L212" s="134">
        <f>IF(D212="S",K212,"")</f>
      </c>
      <c r="M212" s="135">
        <f>IF(OR(D212="P",D212="U"),K212,"")</f>
        <v>0</v>
      </c>
      <c r="N212" s="135">
        <f>IF(D212="H",K212,"")</f>
      </c>
      <c r="O212" s="135">
        <f>IF(D212="V",K212,"")</f>
      </c>
      <c r="P212" s="136">
        <v>0</v>
      </c>
      <c r="Q212" s="136">
        <v>0</v>
      </c>
      <c r="R212" s="136">
        <v>2.4209999999984575</v>
      </c>
      <c r="S212" s="132">
        <v>233.38439999985135</v>
      </c>
      <c r="T212" s="137">
        <v>15</v>
      </c>
      <c r="U212" s="138">
        <f>K212*(T212+100)/100</f>
        <v>0</v>
      </c>
      <c r="V212" s="139"/>
    </row>
    <row r="213" spans="1:22" ht="12.75" outlineLevel="1">
      <c r="A213" s="3"/>
      <c r="B213" s="106"/>
      <c r="C213" s="75" t="s">
        <v>44</v>
      </c>
      <c r="D213" s="76" t="s">
        <v>8</v>
      </c>
      <c r="E213" s="77"/>
      <c r="F213" s="77" t="s">
        <v>59</v>
      </c>
      <c r="G213" s="78" t="s">
        <v>385</v>
      </c>
      <c r="H213" s="77"/>
      <c r="I213" s="76"/>
      <c r="J213" s="77"/>
      <c r="K213" s="107">
        <f>SUBTOTAL(9,K214:K225)</f>
        <v>0</v>
      </c>
      <c r="L213" s="80">
        <f>SUBTOTAL(9,L214:L225)</f>
        <v>0</v>
      </c>
      <c r="M213" s="80">
        <f>SUBTOTAL(9,M214:M225)</f>
        <v>0</v>
      </c>
      <c r="N213" s="80">
        <f>SUBTOTAL(9,N214:N225)</f>
        <v>0</v>
      </c>
      <c r="O213" s="80">
        <f>SUBTOTAL(9,O214:O225)</f>
        <v>0</v>
      </c>
      <c r="P213" s="81">
        <f>SUMPRODUCT(P214:P225,$H214:$H225)</f>
        <v>0.0990978000000011</v>
      </c>
      <c r="Q213" s="81">
        <f>SUMPRODUCT(Q214:Q225,$H214:$H225)</f>
        <v>0</v>
      </c>
      <c r="R213" s="81">
        <f>SUMPRODUCT(R214:R225,$H214:$H225)</f>
        <v>3.7111587170005516</v>
      </c>
      <c r="S213" s="80">
        <f>SUMPRODUCT(S214:S225,$H214:$H225)</f>
        <v>407.09779631885954</v>
      </c>
      <c r="T213" s="108">
        <f>SUMPRODUCT(T214:T225,$K214:$K225)/100</f>
        <v>0</v>
      </c>
      <c r="U213" s="108">
        <f>K213+T213</f>
        <v>0</v>
      </c>
      <c r="V213" s="105"/>
    </row>
    <row r="214" spans="1:22" ht="12.75" outlineLevel="2">
      <c r="A214" s="3"/>
      <c r="B214" s="116"/>
      <c r="C214" s="117"/>
      <c r="D214" s="118"/>
      <c r="E214" s="119" t="s">
        <v>459</v>
      </c>
      <c r="F214" s="120"/>
      <c r="G214" s="121"/>
      <c r="H214" s="120"/>
      <c r="I214" s="118"/>
      <c r="J214" s="120"/>
      <c r="K214" s="122"/>
      <c r="L214" s="123"/>
      <c r="M214" s="123"/>
      <c r="N214" s="123"/>
      <c r="O214" s="123"/>
      <c r="P214" s="124"/>
      <c r="Q214" s="124"/>
      <c r="R214" s="124"/>
      <c r="S214" s="124"/>
      <c r="T214" s="125"/>
      <c r="U214" s="125"/>
      <c r="V214" s="105"/>
    </row>
    <row r="215" spans="1:22" ht="26.25" outlineLevel="2">
      <c r="A215" s="3"/>
      <c r="B215" s="105"/>
      <c r="C215" s="105"/>
      <c r="D215" s="126" t="s">
        <v>9</v>
      </c>
      <c r="E215" s="127">
        <v>1</v>
      </c>
      <c r="F215" s="128" t="s">
        <v>262</v>
      </c>
      <c r="G215" s="129" t="s">
        <v>618</v>
      </c>
      <c r="H215" s="130">
        <v>4.02</v>
      </c>
      <c r="I215" s="131" t="s">
        <v>24</v>
      </c>
      <c r="J215" s="132"/>
      <c r="K215" s="133">
        <f>H215*J215</f>
        <v>0</v>
      </c>
      <c r="L215" s="134">
        <f>IF(D215="S",K215,"")</f>
      </c>
      <c r="M215" s="135">
        <f>IF(OR(D215="P",D215="U"),K215,"")</f>
        <v>0</v>
      </c>
      <c r="N215" s="135">
        <f>IF(D215="H",K215,"")</f>
      </c>
      <c r="O215" s="135">
        <f>IF(D215="V",K215,"")</f>
      </c>
      <c r="P215" s="136">
        <v>0.003170000000000073</v>
      </c>
      <c r="Q215" s="136">
        <v>0</v>
      </c>
      <c r="R215" s="136">
        <v>0.5500000000001819</v>
      </c>
      <c r="S215" s="132">
        <v>59.400000000019645</v>
      </c>
      <c r="T215" s="137">
        <v>15</v>
      </c>
      <c r="U215" s="138">
        <f>K215*(T215+100)/100</f>
        <v>0</v>
      </c>
      <c r="V215" s="139"/>
    </row>
    <row r="216" spans="1:22" s="36" customFormat="1" ht="10.5" customHeight="1" outlineLevel="3">
      <c r="A216" s="35"/>
      <c r="B216" s="140"/>
      <c r="C216" s="140"/>
      <c r="D216" s="140"/>
      <c r="E216" s="140"/>
      <c r="F216" s="140"/>
      <c r="G216" s="140" t="s">
        <v>90</v>
      </c>
      <c r="H216" s="141">
        <v>3.3</v>
      </c>
      <c r="I216" s="142"/>
      <c r="J216" s="140"/>
      <c r="K216" s="140"/>
      <c r="L216" s="143"/>
      <c r="M216" s="143"/>
      <c r="N216" s="143"/>
      <c r="O216" s="143"/>
      <c r="P216" s="143"/>
      <c r="Q216" s="143"/>
      <c r="R216" s="143"/>
      <c r="S216" s="143"/>
      <c r="T216" s="144"/>
      <c r="U216" s="144"/>
      <c r="V216" s="140"/>
    </row>
    <row r="217" spans="1:22" s="36" customFormat="1" ht="10.5" customHeight="1" outlineLevel="3">
      <c r="A217" s="35"/>
      <c r="B217" s="140"/>
      <c r="C217" s="140"/>
      <c r="D217" s="140"/>
      <c r="E217" s="140"/>
      <c r="F217" s="140"/>
      <c r="G217" s="140" t="s">
        <v>105</v>
      </c>
      <c r="H217" s="141">
        <v>0.72</v>
      </c>
      <c r="I217" s="142"/>
      <c r="J217" s="140"/>
      <c r="K217" s="140"/>
      <c r="L217" s="143"/>
      <c r="M217" s="143"/>
      <c r="N217" s="143"/>
      <c r="O217" s="143"/>
      <c r="P217" s="143"/>
      <c r="Q217" s="143"/>
      <c r="R217" s="143"/>
      <c r="S217" s="143"/>
      <c r="T217" s="144"/>
      <c r="U217" s="144"/>
      <c r="V217" s="140"/>
    </row>
    <row r="218" spans="1:22" ht="26.25" outlineLevel="2">
      <c r="A218" s="3"/>
      <c r="B218" s="105"/>
      <c r="C218" s="105"/>
      <c r="D218" s="126" t="s">
        <v>10</v>
      </c>
      <c r="E218" s="127">
        <v>2</v>
      </c>
      <c r="F218" s="128" t="s">
        <v>149</v>
      </c>
      <c r="G218" s="129" t="s">
        <v>600</v>
      </c>
      <c r="H218" s="130">
        <v>4.422</v>
      </c>
      <c r="I218" s="131" t="s">
        <v>24</v>
      </c>
      <c r="J218" s="132"/>
      <c r="K218" s="133">
        <f>H218*J218</f>
        <v>0</v>
      </c>
      <c r="L218" s="134">
        <f>IF(D218="S",K218,"")</f>
        <v>0</v>
      </c>
      <c r="M218" s="135">
        <f>IF(OR(D218="P",D218="U"),K218,"")</f>
      </c>
      <c r="N218" s="135">
        <f>IF(D218="H",K218,"")</f>
      </c>
      <c r="O218" s="135">
        <f>IF(D218="V",K218,"")</f>
      </c>
      <c r="P218" s="136">
        <v>0.0192</v>
      </c>
      <c r="Q218" s="136">
        <v>0</v>
      </c>
      <c r="R218" s="136">
        <v>0</v>
      </c>
      <c r="S218" s="132">
        <v>0</v>
      </c>
      <c r="T218" s="137">
        <v>15</v>
      </c>
      <c r="U218" s="138">
        <f>K218*(T218+100)/100</f>
        <v>0</v>
      </c>
      <c r="V218" s="139"/>
    </row>
    <row r="219" spans="1:22" s="36" customFormat="1" ht="10.5" customHeight="1" outlineLevel="3">
      <c r="A219" s="35"/>
      <c r="B219" s="140"/>
      <c r="C219" s="140"/>
      <c r="D219" s="140"/>
      <c r="E219" s="140"/>
      <c r="F219" s="140"/>
      <c r="G219" s="140" t="s">
        <v>127</v>
      </c>
      <c r="H219" s="141">
        <v>4.422</v>
      </c>
      <c r="I219" s="142"/>
      <c r="J219" s="140"/>
      <c r="K219" s="140"/>
      <c r="L219" s="143"/>
      <c r="M219" s="143"/>
      <c r="N219" s="143"/>
      <c r="O219" s="143"/>
      <c r="P219" s="143"/>
      <c r="Q219" s="143"/>
      <c r="R219" s="143"/>
      <c r="S219" s="143"/>
      <c r="T219" s="144"/>
      <c r="U219" s="144"/>
      <c r="V219" s="140"/>
    </row>
    <row r="220" spans="1:22" ht="12.75" outlineLevel="2">
      <c r="A220" s="3"/>
      <c r="B220" s="105"/>
      <c r="C220" s="105"/>
      <c r="D220" s="126" t="s">
        <v>9</v>
      </c>
      <c r="E220" s="127">
        <v>3</v>
      </c>
      <c r="F220" s="128" t="s">
        <v>263</v>
      </c>
      <c r="G220" s="129" t="s">
        <v>552</v>
      </c>
      <c r="H220" s="130">
        <v>4.02</v>
      </c>
      <c r="I220" s="131" t="s">
        <v>24</v>
      </c>
      <c r="J220" s="132"/>
      <c r="K220" s="133">
        <f>H220*J220</f>
        <v>0</v>
      </c>
      <c r="L220" s="134">
        <f>IF(D220="S",K220,"")</f>
      </c>
      <c r="M220" s="135">
        <f>IF(OR(D220="P",D220="U"),K220,"")</f>
        <v>0</v>
      </c>
      <c r="N220" s="135">
        <f>IF(D220="H",K220,"")</f>
      </c>
      <c r="O220" s="135">
        <f>IF(D220="V",K220,"")</f>
      </c>
      <c r="P220" s="136">
        <v>0</v>
      </c>
      <c r="Q220" s="136">
        <v>0</v>
      </c>
      <c r="R220" s="136">
        <v>0.030000000000001137</v>
      </c>
      <c r="S220" s="132">
        <v>3.2400000000001232</v>
      </c>
      <c r="T220" s="137">
        <v>15</v>
      </c>
      <c r="U220" s="138">
        <f>K220*(T220+100)/100</f>
        <v>0</v>
      </c>
      <c r="V220" s="139"/>
    </row>
    <row r="221" spans="1:22" ht="12.75" outlineLevel="2">
      <c r="A221" s="3"/>
      <c r="B221" s="105"/>
      <c r="C221" s="105"/>
      <c r="D221" s="126" t="s">
        <v>9</v>
      </c>
      <c r="E221" s="127">
        <v>4</v>
      </c>
      <c r="F221" s="128" t="s">
        <v>264</v>
      </c>
      <c r="G221" s="129" t="s">
        <v>558</v>
      </c>
      <c r="H221" s="130">
        <v>4.02</v>
      </c>
      <c r="I221" s="131" t="s">
        <v>24</v>
      </c>
      <c r="J221" s="132"/>
      <c r="K221" s="133">
        <f>H221*J221</f>
        <v>0</v>
      </c>
      <c r="L221" s="134">
        <f>IF(D221="S",K221,"")</f>
      </c>
      <c r="M221" s="135">
        <f>IF(OR(D221="P",D221="U"),K221,"")</f>
        <v>0</v>
      </c>
      <c r="N221" s="135">
        <f>IF(D221="H",K221,"")</f>
      </c>
      <c r="O221" s="135">
        <f>IF(D221="V",K221,"")</f>
      </c>
      <c r="P221" s="136">
        <v>0</v>
      </c>
      <c r="Q221" s="136">
        <v>0</v>
      </c>
      <c r="R221" s="136">
        <v>0.16599999999994</v>
      </c>
      <c r="S221" s="132">
        <v>17.92799999999352</v>
      </c>
      <c r="T221" s="137">
        <v>15</v>
      </c>
      <c r="U221" s="138">
        <f>K221*(T221+100)/100</f>
        <v>0</v>
      </c>
      <c r="V221" s="139"/>
    </row>
    <row r="222" spans="1:22" ht="12.75" outlineLevel="2">
      <c r="A222" s="3"/>
      <c r="B222" s="105"/>
      <c r="C222" s="105"/>
      <c r="D222" s="126" t="s">
        <v>9</v>
      </c>
      <c r="E222" s="127">
        <v>5</v>
      </c>
      <c r="F222" s="128" t="s">
        <v>265</v>
      </c>
      <c r="G222" s="129" t="s">
        <v>419</v>
      </c>
      <c r="H222" s="130">
        <v>4.02</v>
      </c>
      <c r="I222" s="131" t="s">
        <v>24</v>
      </c>
      <c r="J222" s="132"/>
      <c r="K222" s="133">
        <f>H222*J222</f>
        <v>0</v>
      </c>
      <c r="L222" s="134">
        <f>IF(D222="S",K222,"")</f>
      </c>
      <c r="M222" s="135">
        <f>IF(OR(D222="P",D222="U"),K222,"")</f>
        <v>0</v>
      </c>
      <c r="N222" s="135">
        <f>IF(D222="H",K222,"")</f>
      </c>
      <c r="O222" s="135">
        <f>IF(D222="V",K222,"")</f>
      </c>
      <c r="P222" s="136">
        <v>0.000300000000000189</v>
      </c>
      <c r="Q222" s="136">
        <v>0</v>
      </c>
      <c r="R222" s="136">
        <v>0.04399999999998272</v>
      </c>
      <c r="S222" s="132">
        <v>5.332799999997905</v>
      </c>
      <c r="T222" s="137">
        <v>15</v>
      </c>
      <c r="U222" s="138">
        <f>K222*(T222+100)/100</f>
        <v>0</v>
      </c>
      <c r="V222" s="139"/>
    </row>
    <row r="223" spans="1:22" ht="12.75" outlineLevel="2">
      <c r="A223" s="3"/>
      <c r="B223" s="105"/>
      <c r="C223" s="105"/>
      <c r="D223" s="126" t="s">
        <v>9</v>
      </c>
      <c r="E223" s="127">
        <v>6</v>
      </c>
      <c r="F223" s="128" t="s">
        <v>266</v>
      </c>
      <c r="G223" s="129" t="s">
        <v>420</v>
      </c>
      <c r="H223" s="130">
        <v>8.2</v>
      </c>
      <c r="I223" s="131" t="s">
        <v>14</v>
      </c>
      <c r="J223" s="132"/>
      <c r="K223" s="133">
        <f>H223*J223</f>
        <v>0</v>
      </c>
      <c r="L223" s="134">
        <f>IF(D223="S",K223,"")</f>
      </c>
      <c r="M223" s="135">
        <f>IF(OR(D223="P",D223="U"),K223,"")</f>
        <v>0</v>
      </c>
      <c r="N223" s="135">
        <f>IF(D223="H",K223,"")</f>
      </c>
      <c r="O223" s="135">
        <f>IF(D223="V",K223,"")</f>
      </c>
      <c r="P223" s="136">
        <v>3.000000000000682E-05</v>
      </c>
      <c r="Q223" s="136">
        <v>0</v>
      </c>
      <c r="R223" s="136">
        <v>0.05000000000001137</v>
      </c>
      <c r="S223" s="132">
        <v>6.060000000001378</v>
      </c>
      <c r="T223" s="137">
        <v>15</v>
      </c>
      <c r="U223" s="138">
        <f>K223*(T223+100)/100</f>
        <v>0</v>
      </c>
      <c r="V223" s="139"/>
    </row>
    <row r="224" spans="1:22" s="36" customFormat="1" ht="10.5" customHeight="1" outlineLevel="3">
      <c r="A224" s="35"/>
      <c r="B224" s="140"/>
      <c r="C224" s="140"/>
      <c r="D224" s="140"/>
      <c r="E224" s="140"/>
      <c r="F224" s="140"/>
      <c r="G224" s="140" t="s">
        <v>346</v>
      </c>
      <c r="H224" s="141">
        <v>8.2</v>
      </c>
      <c r="I224" s="142"/>
      <c r="J224" s="140"/>
      <c r="K224" s="140"/>
      <c r="L224" s="143"/>
      <c r="M224" s="143"/>
      <c r="N224" s="143"/>
      <c r="O224" s="143"/>
      <c r="P224" s="143"/>
      <c r="Q224" s="143"/>
      <c r="R224" s="143"/>
      <c r="S224" s="143"/>
      <c r="T224" s="144"/>
      <c r="U224" s="144"/>
      <c r="V224" s="140"/>
    </row>
    <row r="225" spans="1:22" ht="12.75" outlineLevel="2">
      <c r="A225" s="3"/>
      <c r="B225" s="105"/>
      <c r="C225" s="105"/>
      <c r="D225" s="126" t="s">
        <v>11</v>
      </c>
      <c r="E225" s="127">
        <v>7</v>
      </c>
      <c r="F225" s="128" t="s">
        <v>322</v>
      </c>
      <c r="G225" s="129" t="s">
        <v>551</v>
      </c>
      <c r="H225" s="130">
        <v>0.0990978000000011</v>
      </c>
      <c r="I225" s="131" t="s">
        <v>15</v>
      </c>
      <c r="J225" s="132"/>
      <c r="K225" s="133">
        <f>H225*J225</f>
        <v>0</v>
      </c>
      <c r="L225" s="134">
        <f>IF(D225="S",K225,"")</f>
      </c>
      <c r="M225" s="135">
        <f>IF(OR(D225="P",D225="U"),K225,"")</f>
        <v>0</v>
      </c>
      <c r="N225" s="135">
        <f>IF(D225="H",K225,"")</f>
      </c>
      <c r="O225" s="135">
        <f>IF(D225="V",K225,"")</f>
      </c>
      <c r="P225" s="136">
        <v>0</v>
      </c>
      <c r="Q225" s="136">
        <v>0</v>
      </c>
      <c r="R225" s="136">
        <v>1.2650000000003276</v>
      </c>
      <c r="S225" s="132">
        <v>121.94600000003157</v>
      </c>
      <c r="T225" s="137">
        <v>15</v>
      </c>
      <c r="U225" s="138">
        <f>K225*(T225+100)/100</f>
        <v>0</v>
      </c>
      <c r="V225" s="139"/>
    </row>
    <row r="226" spans="1:22" ht="12.75" outlineLevel="1">
      <c r="A226" s="3"/>
      <c r="B226" s="106"/>
      <c r="C226" s="75" t="s">
        <v>45</v>
      </c>
      <c r="D226" s="76" t="s">
        <v>8</v>
      </c>
      <c r="E226" s="77"/>
      <c r="F226" s="77" t="s">
        <v>59</v>
      </c>
      <c r="G226" s="78" t="s">
        <v>423</v>
      </c>
      <c r="H226" s="77"/>
      <c r="I226" s="76"/>
      <c r="J226" s="77"/>
      <c r="K226" s="107">
        <f>SUBTOTAL(9,K227:K228)</f>
        <v>0</v>
      </c>
      <c r="L226" s="80">
        <f>SUBTOTAL(9,L227:L228)</f>
        <v>0</v>
      </c>
      <c r="M226" s="80">
        <f>SUBTOTAL(9,M227:M228)</f>
        <v>0</v>
      </c>
      <c r="N226" s="80">
        <f>SUBTOTAL(9,N227:N228)</f>
        <v>0</v>
      </c>
      <c r="O226" s="80">
        <f>SUBTOTAL(9,O227:O228)</f>
        <v>0</v>
      </c>
      <c r="P226" s="81">
        <f>SUMPRODUCT(P227:P228,$H227:$H228)</f>
        <v>0</v>
      </c>
      <c r="Q226" s="81">
        <f>SUMPRODUCT(Q227:Q228,$H227:$H228)</f>
        <v>0.076</v>
      </c>
      <c r="R226" s="81">
        <f>SUMPRODUCT(R227:R228,$H227:$H228)</f>
        <v>0</v>
      </c>
      <c r="S226" s="80">
        <f>SUMPRODUCT(S227:S228,$H227:$H228)</f>
        <v>0</v>
      </c>
      <c r="T226" s="108">
        <f>SUMPRODUCT(T227:T228,$K227:$K228)/100</f>
        <v>0</v>
      </c>
      <c r="U226" s="108">
        <f>K226+T226</f>
        <v>0</v>
      </c>
      <c r="V226" s="105"/>
    </row>
    <row r="227" spans="1:22" ht="12.75" outlineLevel="2">
      <c r="A227" s="3"/>
      <c r="B227" s="116"/>
      <c r="C227" s="117"/>
      <c r="D227" s="118"/>
      <c r="E227" s="119" t="s">
        <v>459</v>
      </c>
      <c r="F227" s="120"/>
      <c r="G227" s="121"/>
      <c r="H227" s="120"/>
      <c r="I227" s="118"/>
      <c r="J227" s="120"/>
      <c r="K227" s="122"/>
      <c r="L227" s="123"/>
      <c r="M227" s="123"/>
      <c r="N227" s="123"/>
      <c r="O227" s="123"/>
      <c r="P227" s="124"/>
      <c r="Q227" s="124"/>
      <c r="R227" s="124"/>
      <c r="S227" s="124"/>
      <c r="T227" s="125"/>
      <c r="U227" s="125"/>
      <c r="V227" s="105"/>
    </row>
    <row r="228" spans="1:22" ht="12.75" outlineLevel="2">
      <c r="A228" s="3"/>
      <c r="B228" s="105"/>
      <c r="C228" s="105"/>
      <c r="D228" s="126" t="s">
        <v>9</v>
      </c>
      <c r="E228" s="127">
        <v>1</v>
      </c>
      <c r="F228" s="128" t="s">
        <v>267</v>
      </c>
      <c r="G228" s="129" t="s">
        <v>565</v>
      </c>
      <c r="H228" s="130">
        <v>76</v>
      </c>
      <c r="I228" s="131" t="s">
        <v>14</v>
      </c>
      <c r="J228" s="132"/>
      <c r="K228" s="133">
        <f>H228*J228</f>
        <v>0</v>
      </c>
      <c r="L228" s="134">
        <f>IF(D228="S",K228,"")</f>
      </c>
      <c r="M228" s="135">
        <f>IF(OR(D228="P",D228="U"),K228,"")</f>
        <v>0</v>
      </c>
      <c r="N228" s="135">
        <f>IF(D228="H",K228,"")</f>
      </c>
      <c r="O228" s="135">
        <f>IF(D228="V",K228,"")</f>
      </c>
      <c r="P228" s="136">
        <v>0</v>
      </c>
      <c r="Q228" s="136">
        <v>0.001</v>
      </c>
      <c r="R228" s="136">
        <v>0</v>
      </c>
      <c r="S228" s="132">
        <v>0</v>
      </c>
      <c r="T228" s="137">
        <v>15</v>
      </c>
      <c r="U228" s="138">
        <f>K228*(T228+100)/100</f>
        <v>0</v>
      </c>
      <c r="V228" s="139"/>
    </row>
    <row r="229" spans="1:22" ht="12.75" outlineLevel="1">
      <c r="A229" s="3"/>
      <c r="B229" s="106"/>
      <c r="C229" s="75" t="s">
        <v>46</v>
      </c>
      <c r="D229" s="76" t="s">
        <v>8</v>
      </c>
      <c r="E229" s="77"/>
      <c r="F229" s="77" t="s">
        <v>59</v>
      </c>
      <c r="G229" s="78" t="s">
        <v>384</v>
      </c>
      <c r="H229" s="77"/>
      <c r="I229" s="76"/>
      <c r="J229" s="77"/>
      <c r="K229" s="107">
        <f>SUBTOTAL(9,K230:K251)</f>
        <v>0</v>
      </c>
      <c r="L229" s="80">
        <f>SUBTOTAL(9,L230:L251)</f>
        <v>0</v>
      </c>
      <c r="M229" s="80">
        <f>SUBTOTAL(9,M230:M251)</f>
        <v>0</v>
      </c>
      <c r="N229" s="80">
        <f>SUBTOTAL(9,N230:N251)</f>
        <v>0</v>
      </c>
      <c r="O229" s="80">
        <f>SUBTOTAL(9,O230:O251)</f>
        <v>0</v>
      </c>
      <c r="P229" s="81">
        <f>SUMPRODUCT(P230:P251,$H230:$H251)</f>
        <v>0.7934431712000152</v>
      </c>
      <c r="Q229" s="81">
        <f>SUMPRODUCT(Q230:Q251,$H230:$H251)</f>
        <v>0.016800000000000002</v>
      </c>
      <c r="R229" s="81">
        <f>SUMPRODUCT(R230:R251,$H230:$H251)</f>
        <v>40.755220000018454</v>
      </c>
      <c r="S229" s="80">
        <f>SUMPRODUCT(S230:S251,$H230:$H251)</f>
        <v>4345.129760001966</v>
      </c>
      <c r="T229" s="108">
        <f>SUMPRODUCT(T230:T251,$K230:$K251)/100</f>
        <v>0</v>
      </c>
      <c r="U229" s="108">
        <f>K229+T229</f>
        <v>0</v>
      </c>
      <c r="V229" s="105"/>
    </row>
    <row r="230" spans="1:22" ht="12.75" outlineLevel="2">
      <c r="A230" s="3"/>
      <c r="B230" s="116"/>
      <c r="C230" s="117"/>
      <c r="D230" s="118"/>
      <c r="E230" s="119" t="s">
        <v>459</v>
      </c>
      <c r="F230" s="120"/>
      <c r="G230" s="121"/>
      <c r="H230" s="120"/>
      <c r="I230" s="118"/>
      <c r="J230" s="120"/>
      <c r="K230" s="122"/>
      <c r="L230" s="123"/>
      <c r="M230" s="123"/>
      <c r="N230" s="123"/>
      <c r="O230" s="123"/>
      <c r="P230" s="124"/>
      <c r="Q230" s="124"/>
      <c r="R230" s="124"/>
      <c r="S230" s="124"/>
      <c r="T230" s="125"/>
      <c r="U230" s="125"/>
      <c r="V230" s="105"/>
    </row>
    <row r="231" spans="1:22" ht="12.75" outlineLevel="2">
      <c r="A231" s="3"/>
      <c r="B231" s="105"/>
      <c r="C231" s="105"/>
      <c r="D231" s="126" t="s">
        <v>9</v>
      </c>
      <c r="E231" s="127">
        <v>1</v>
      </c>
      <c r="F231" s="128" t="s">
        <v>271</v>
      </c>
      <c r="G231" s="129" t="s">
        <v>529</v>
      </c>
      <c r="H231" s="130">
        <v>16.8</v>
      </c>
      <c r="I231" s="131" t="s">
        <v>24</v>
      </c>
      <c r="J231" s="132"/>
      <c r="K231" s="133">
        <f>H231*J231</f>
        <v>0</v>
      </c>
      <c r="L231" s="134">
        <f>IF(D231="S",K231,"")</f>
      </c>
      <c r="M231" s="135">
        <f>IF(OR(D231="P",D231="U"),K231,"")</f>
        <v>0</v>
      </c>
      <c r="N231" s="135">
        <f>IF(D231="H",K231,"")</f>
      </c>
      <c r="O231" s="135">
        <f>IF(D231="V",K231,"")</f>
      </c>
      <c r="P231" s="136">
        <v>0</v>
      </c>
      <c r="Q231" s="136">
        <v>0.001</v>
      </c>
      <c r="R231" s="136">
        <v>0.25500000000010914</v>
      </c>
      <c r="S231" s="132">
        <v>24.582000000010524</v>
      </c>
      <c r="T231" s="137">
        <v>15</v>
      </c>
      <c r="U231" s="138">
        <f>K231*(T231+100)/100</f>
        <v>0</v>
      </c>
      <c r="V231" s="139"/>
    </row>
    <row r="232" spans="1:22" s="36" customFormat="1" ht="10.5" customHeight="1" outlineLevel="3">
      <c r="A232" s="35"/>
      <c r="B232" s="140"/>
      <c r="C232" s="140"/>
      <c r="D232" s="140"/>
      <c r="E232" s="140"/>
      <c r="F232" s="140"/>
      <c r="G232" s="140" t="s">
        <v>111</v>
      </c>
      <c r="H232" s="141">
        <v>16.8</v>
      </c>
      <c r="I232" s="142"/>
      <c r="J232" s="140"/>
      <c r="K232" s="140"/>
      <c r="L232" s="143"/>
      <c r="M232" s="143"/>
      <c r="N232" s="143"/>
      <c r="O232" s="143"/>
      <c r="P232" s="143"/>
      <c r="Q232" s="143"/>
      <c r="R232" s="143"/>
      <c r="S232" s="143"/>
      <c r="T232" s="144"/>
      <c r="U232" s="144"/>
      <c r="V232" s="140"/>
    </row>
    <row r="233" spans="1:22" ht="12.75" outlineLevel="2">
      <c r="A233" s="3"/>
      <c r="B233" s="105"/>
      <c r="C233" s="105"/>
      <c r="D233" s="126" t="s">
        <v>9</v>
      </c>
      <c r="E233" s="127">
        <v>2</v>
      </c>
      <c r="F233" s="128" t="s">
        <v>268</v>
      </c>
      <c r="G233" s="129" t="s">
        <v>536</v>
      </c>
      <c r="H233" s="130">
        <v>16.6</v>
      </c>
      <c r="I233" s="131" t="s">
        <v>14</v>
      </c>
      <c r="J233" s="132"/>
      <c r="K233" s="133">
        <f>H233*J233</f>
        <v>0</v>
      </c>
      <c r="L233" s="134">
        <f>IF(D233="S",K233,"")</f>
      </c>
      <c r="M233" s="135">
        <f>IF(OR(D233="P",D233="U"),K233,"")</f>
        <v>0</v>
      </c>
      <c r="N233" s="135">
        <f>IF(D233="H",K233,"")</f>
      </c>
      <c r="O233" s="135">
        <f>IF(D233="V",K233,"")</f>
      </c>
      <c r="P233" s="136">
        <v>0</v>
      </c>
      <c r="Q233" s="136">
        <v>0</v>
      </c>
      <c r="R233" s="136">
        <v>0.035000000000025004</v>
      </c>
      <c r="S233" s="132">
        <v>3.3740000000024106</v>
      </c>
      <c r="T233" s="137">
        <v>15</v>
      </c>
      <c r="U233" s="138">
        <f>K233*(T233+100)/100</f>
        <v>0</v>
      </c>
      <c r="V233" s="139"/>
    </row>
    <row r="234" spans="1:22" s="36" customFormat="1" ht="10.5" customHeight="1" outlineLevel="3">
      <c r="A234" s="35"/>
      <c r="B234" s="140"/>
      <c r="C234" s="140"/>
      <c r="D234" s="140"/>
      <c r="E234" s="140"/>
      <c r="F234" s="140"/>
      <c r="G234" s="140" t="s">
        <v>78</v>
      </c>
      <c r="H234" s="141">
        <v>9.6</v>
      </c>
      <c r="I234" s="142"/>
      <c r="J234" s="140"/>
      <c r="K234" s="140"/>
      <c r="L234" s="143"/>
      <c r="M234" s="143"/>
      <c r="N234" s="143"/>
      <c r="O234" s="143"/>
      <c r="P234" s="143"/>
      <c r="Q234" s="143"/>
      <c r="R234" s="143"/>
      <c r="S234" s="143"/>
      <c r="T234" s="144"/>
      <c r="U234" s="144"/>
      <c r="V234" s="140"/>
    </row>
    <row r="235" spans="1:22" s="36" customFormat="1" ht="10.5" customHeight="1" outlineLevel="3">
      <c r="A235" s="35"/>
      <c r="B235" s="140"/>
      <c r="C235" s="140"/>
      <c r="D235" s="140"/>
      <c r="E235" s="140"/>
      <c r="F235" s="140"/>
      <c r="G235" s="140" t="s">
        <v>76</v>
      </c>
      <c r="H235" s="141">
        <v>7</v>
      </c>
      <c r="I235" s="142"/>
      <c r="J235" s="140"/>
      <c r="K235" s="140"/>
      <c r="L235" s="143"/>
      <c r="M235" s="143"/>
      <c r="N235" s="143"/>
      <c r="O235" s="143"/>
      <c r="P235" s="143"/>
      <c r="Q235" s="143"/>
      <c r="R235" s="143"/>
      <c r="S235" s="143"/>
      <c r="T235" s="144"/>
      <c r="U235" s="144"/>
      <c r="V235" s="140"/>
    </row>
    <row r="236" spans="1:22" ht="26.25" outlineLevel="2">
      <c r="A236" s="3"/>
      <c r="B236" s="105"/>
      <c r="C236" s="105"/>
      <c r="D236" s="126" t="s">
        <v>9</v>
      </c>
      <c r="E236" s="127">
        <v>3</v>
      </c>
      <c r="F236" s="128" t="s">
        <v>254</v>
      </c>
      <c r="G236" s="129" t="s">
        <v>623</v>
      </c>
      <c r="H236" s="130">
        <v>63.58</v>
      </c>
      <c r="I236" s="131" t="s">
        <v>24</v>
      </c>
      <c r="J236" s="132"/>
      <c r="K236" s="133">
        <f>H236*J236</f>
        <v>0</v>
      </c>
      <c r="L236" s="134">
        <f>IF(D236="S",K236,"")</f>
      </c>
      <c r="M236" s="135">
        <f>IF(OR(D236="P",D236="U"),K236,"")</f>
        <v>0</v>
      </c>
      <c r="N236" s="135">
        <f>IF(D236="H",K236,"")</f>
      </c>
      <c r="O236" s="135">
        <f>IF(D236="V",K236,"")</f>
      </c>
      <c r="P236" s="136">
        <v>0.00982</v>
      </c>
      <c r="Q236" s="136">
        <v>0</v>
      </c>
      <c r="R236" s="136">
        <v>0</v>
      </c>
      <c r="S236" s="132">
        <v>0</v>
      </c>
      <c r="T236" s="137">
        <v>15</v>
      </c>
      <c r="U236" s="138">
        <f>K236*(T236+100)/100</f>
        <v>0</v>
      </c>
      <c r="V236" s="139"/>
    </row>
    <row r="237" spans="1:22" s="36" customFormat="1" ht="10.5" customHeight="1" outlineLevel="3">
      <c r="A237" s="35"/>
      <c r="B237" s="140"/>
      <c r="C237" s="140"/>
      <c r="D237" s="140"/>
      <c r="E237" s="140"/>
      <c r="F237" s="140"/>
      <c r="G237" s="140" t="s">
        <v>79</v>
      </c>
      <c r="H237" s="141">
        <v>19.2</v>
      </c>
      <c r="I237" s="142"/>
      <c r="J237" s="140"/>
      <c r="K237" s="140"/>
      <c r="L237" s="143"/>
      <c r="M237" s="143"/>
      <c r="N237" s="143"/>
      <c r="O237" s="143"/>
      <c r="P237" s="143"/>
      <c r="Q237" s="143"/>
      <c r="R237" s="143"/>
      <c r="S237" s="143"/>
      <c r="T237" s="144"/>
      <c r="U237" s="144"/>
      <c r="V237" s="140"/>
    </row>
    <row r="238" spans="1:22" s="36" customFormat="1" ht="10.5" customHeight="1" outlineLevel="3">
      <c r="A238" s="35"/>
      <c r="B238" s="140"/>
      <c r="C238" s="140"/>
      <c r="D238" s="140"/>
      <c r="E238" s="140"/>
      <c r="F238" s="140"/>
      <c r="G238" s="140" t="s">
        <v>110</v>
      </c>
      <c r="H238" s="141">
        <v>22.54</v>
      </c>
      <c r="I238" s="142"/>
      <c r="J238" s="140"/>
      <c r="K238" s="140"/>
      <c r="L238" s="143"/>
      <c r="M238" s="143"/>
      <c r="N238" s="143"/>
      <c r="O238" s="143"/>
      <c r="P238" s="143"/>
      <c r="Q238" s="143"/>
      <c r="R238" s="143"/>
      <c r="S238" s="143"/>
      <c r="T238" s="144"/>
      <c r="U238" s="144"/>
      <c r="V238" s="140"/>
    </row>
    <row r="239" spans="1:22" s="36" customFormat="1" ht="10.5" customHeight="1" outlineLevel="3">
      <c r="A239" s="35"/>
      <c r="B239" s="140"/>
      <c r="C239" s="140"/>
      <c r="D239" s="140"/>
      <c r="E239" s="140"/>
      <c r="F239" s="140"/>
      <c r="G239" s="140" t="s">
        <v>111</v>
      </c>
      <c r="H239" s="141">
        <v>16.8</v>
      </c>
      <c r="I239" s="142"/>
      <c r="J239" s="140"/>
      <c r="K239" s="140"/>
      <c r="L239" s="143"/>
      <c r="M239" s="143"/>
      <c r="N239" s="143"/>
      <c r="O239" s="143"/>
      <c r="P239" s="143"/>
      <c r="Q239" s="143"/>
      <c r="R239" s="143"/>
      <c r="S239" s="143"/>
      <c r="T239" s="144"/>
      <c r="U239" s="144"/>
      <c r="V239" s="140"/>
    </row>
    <row r="240" spans="1:22" s="36" customFormat="1" ht="10.5" customHeight="1" outlineLevel="3">
      <c r="A240" s="35"/>
      <c r="B240" s="140"/>
      <c r="C240" s="140"/>
      <c r="D240" s="140"/>
      <c r="E240" s="140"/>
      <c r="F240" s="140"/>
      <c r="G240" s="140" t="s">
        <v>73</v>
      </c>
      <c r="H240" s="141">
        <v>3.6</v>
      </c>
      <c r="I240" s="142"/>
      <c r="J240" s="140"/>
      <c r="K240" s="140"/>
      <c r="L240" s="143"/>
      <c r="M240" s="143"/>
      <c r="N240" s="143"/>
      <c r="O240" s="143"/>
      <c r="P240" s="143"/>
      <c r="Q240" s="143"/>
      <c r="R240" s="143"/>
      <c r="S240" s="143"/>
      <c r="T240" s="144"/>
      <c r="U240" s="144"/>
      <c r="V240" s="140"/>
    </row>
    <row r="241" spans="1:22" s="36" customFormat="1" ht="10.5" customHeight="1" outlineLevel="3">
      <c r="A241" s="35"/>
      <c r="B241" s="140"/>
      <c r="C241" s="140"/>
      <c r="D241" s="140"/>
      <c r="E241" s="140"/>
      <c r="F241" s="140"/>
      <c r="G241" s="140" t="s">
        <v>102</v>
      </c>
      <c r="H241" s="141">
        <v>1.44</v>
      </c>
      <c r="I241" s="142"/>
      <c r="J241" s="140"/>
      <c r="K241" s="140"/>
      <c r="L241" s="143"/>
      <c r="M241" s="143"/>
      <c r="N241" s="143"/>
      <c r="O241" s="143"/>
      <c r="P241" s="143"/>
      <c r="Q241" s="143"/>
      <c r="R241" s="143"/>
      <c r="S241" s="143"/>
      <c r="T241" s="144"/>
      <c r="U241" s="144"/>
      <c r="V241" s="140"/>
    </row>
    <row r="242" spans="1:22" ht="12.75" outlineLevel="2">
      <c r="A242" s="3"/>
      <c r="B242" s="105"/>
      <c r="C242" s="105"/>
      <c r="D242" s="126" t="s">
        <v>9</v>
      </c>
      <c r="E242" s="127">
        <v>4</v>
      </c>
      <c r="F242" s="128" t="s">
        <v>272</v>
      </c>
      <c r="G242" s="129" t="s">
        <v>587</v>
      </c>
      <c r="H242" s="130">
        <v>63.58</v>
      </c>
      <c r="I242" s="131" t="s">
        <v>24</v>
      </c>
      <c r="J242" s="132"/>
      <c r="K242" s="133">
        <f>H242*J242</f>
        <v>0</v>
      </c>
      <c r="L242" s="134">
        <f>IF(D242="S",K242,"")</f>
      </c>
      <c r="M242" s="135">
        <f>IF(OR(D242="P",D242="U"),K242,"")</f>
        <v>0</v>
      </c>
      <c r="N242" s="135">
        <f>IF(D242="H",K242,"")</f>
      </c>
      <c r="O242" s="135">
        <f>IF(D242="V",K242,"")</f>
      </c>
      <c r="P242" s="136">
        <v>0.0004116400000001101</v>
      </c>
      <c r="Q242" s="136">
        <v>0</v>
      </c>
      <c r="R242" s="136">
        <v>0.2800000000002001</v>
      </c>
      <c r="S242" s="132">
        <v>30.24000000002161</v>
      </c>
      <c r="T242" s="137">
        <v>15</v>
      </c>
      <c r="U242" s="138">
        <f>K242*(T242+100)/100</f>
        <v>0</v>
      </c>
      <c r="V242" s="139"/>
    </row>
    <row r="243" spans="1:22" ht="12.75" outlineLevel="2">
      <c r="A243" s="3"/>
      <c r="B243" s="105"/>
      <c r="C243" s="105"/>
      <c r="D243" s="126" t="s">
        <v>10</v>
      </c>
      <c r="E243" s="127">
        <v>5</v>
      </c>
      <c r="F243" s="128" t="s">
        <v>125</v>
      </c>
      <c r="G243" s="129" t="s">
        <v>476</v>
      </c>
      <c r="H243" s="130">
        <v>73.117</v>
      </c>
      <c r="I243" s="131" t="s">
        <v>24</v>
      </c>
      <c r="J243" s="132"/>
      <c r="K243" s="133">
        <f>H243*J243</f>
        <v>0</v>
      </c>
      <c r="L243" s="134">
        <f>IF(D243="S",K243,"")</f>
        <v>0</v>
      </c>
      <c r="M243" s="135">
        <f>IF(OR(D243="P",D243="U"),K243,"")</f>
      </c>
      <c r="N243" s="135">
        <f>IF(D243="H",K243,"")</f>
      </c>
      <c r="O243" s="135">
        <f>IF(D243="V",K243,"")</f>
      </c>
      <c r="P243" s="136">
        <v>0.0015</v>
      </c>
      <c r="Q243" s="136">
        <v>0</v>
      </c>
      <c r="R243" s="136">
        <v>0</v>
      </c>
      <c r="S243" s="132">
        <v>0</v>
      </c>
      <c r="T243" s="137">
        <v>15</v>
      </c>
      <c r="U243" s="138">
        <f>K243*(T243+100)/100</f>
        <v>0</v>
      </c>
      <c r="V243" s="139"/>
    </row>
    <row r="244" spans="1:22" s="36" customFormat="1" ht="10.5" customHeight="1" outlineLevel="3">
      <c r="A244" s="35"/>
      <c r="B244" s="140"/>
      <c r="C244" s="140"/>
      <c r="D244" s="140"/>
      <c r="E244" s="140"/>
      <c r="F244" s="140"/>
      <c r="G244" s="140" t="s">
        <v>363</v>
      </c>
      <c r="H244" s="141">
        <v>73.117</v>
      </c>
      <c r="I244" s="142"/>
      <c r="J244" s="140"/>
      <c r="K244" s="140"/>
      <c r="L244" s="143"/>
      <c r="M244" s="143"/>
      <c r="N244" s="143"/>
      <c r="O244" s="143"/>
      <c r="P244" s="143"/>
      <c r="Q244" s="143"/>
      <c r="R244" s="143"/>
      <c r="S244" s="143"/>
      <c r="T244" s="144"/>
      <c r="U244" s="144"/>
      <c r="V244" s="140"/>
    </row>
    <row r="245" spans="1:22" ht="12.75" outlineLevel="2">
      <c r="A245" s="3"/>
      <c r="B245" s="105"/>
      <c r="C245" s="105"/>
      <c r="D245" s="126" t="s">
        <v>9</v>
      </c>
      <c r="E245" s="127">
        <v>6</v>
      </c>
      <c r="F245" s="128" t="s">
        <v>273</v>
      </c>
      <c r="G245" s="129" t="s">
        <v>511</v>
      </c>
      <c r="H245" s="130">
        <v>68</v>
      </c>
      <c r="I245" s="131" t="s">
        <v>14</v>
      </c>
      <c r="J245" s="132"/>
      <c r="K245" s="133">
        <f>H245*J245</f>
        <v>0</v>
      </c>
      <c r="L245" s="134">
        <f>IF(D245="S",K245,"")</f>
      </c>
      <c r="M245" s="135">
        <f>IF(OR(D245="P",D245="U"),K245,"")</f>
        <v>0</v>
      </c>
      <c r="N245" s="135">
        <f>IF(D245="H",K245,"")</f>
      </c>
      <c r="O245" s="135">
        <f>IF(D245="V",K245,"")</f>
      </c>
      <c r="P245" s="136">
        <v>0</v>
      </c>
      <c r="Q245" s="136">
        <v>0</v>
      </c>
      <c r="R245" s="136">
        <v>0.09000000000003183</v>
      </c>
      <c r="S245" s="132">
        <v>9.720000000003438</v>
      </c>
      <c r="T245" s="137">
        <v>15</v>
      </c>
      <c r="U245" s="138">
        <f>K245*(T245+100)/100</f>
        <v>0</v>
      </c>
      <c r="V245" s="139"/>
    </row>
    <row r="246" spans="1:22" ht="12.75" outlineLevel="2">
      <c r="A246" s="3"/>
      <c r="B246" s="105"/>
      <c r="C246" s="105"/>
      <c r="D246" s="126" t="s">
        <v>9</v>
      </c>
      <c r="E246" s="127">
        <v>7</v>
      </c>
      <c r="F246" s="128" t="s">
        <v>274</v>
      </c>
      <c r="G246" s="129" t="s">
        <v>495</v>
      </c>
      <c r="H246" s="130">
        <v>62.14</v>
      </c>
      <c r="I246" s="131" t="s">
        <v>24</v>
      </c>
      <c r="J246" s="132"/>
      <c r="K246" s="133">
        <f>H246*J246</f>
        <v>0</v>
      </c>
      <c r="L246" s="134">
        <f>IF(D246="S",K246,"")</f>
      </c>
      <c r="M246" s="135">
        <f>IF(OR(D246="P",D246="U"),K246,"")</f>
        <v>0</v>
      </c>
      <c r="N246" s="135">
        <f>IF(D246="H",K246,"")</f>
      </c>
      <c r="O246" s="135">
        <f>IF(D246="V",K246,"")</f>
      </c>
      <c r="P246" s="136">
        <v>0</v>
      </c>
      <c r="Q246" s="136">
        <v>0</v>
      </c>
      <c r="R246" s="136">
        <v>0.01300000000000523</v>
      </c>
      <c r="S246" s="132">
        <v>1.4040000000005648</v>
      </c>
      <c r="T246" s="137">
        <v>15</v>
      </c>
      <c r="U246" s="138">
        <f>K246*(T246+100)/100</f>
        <v>0</v>
      </c>
      <c r="V246" s="139"/>
    </row>
    <row r="247" spans="1:22" ht="12.75" outlineLevel="2">
      <c r="A247" s="3"/>
      <c r="B247" s="105"/>
      <c r="C247" s="105"/>
      <c r="D247" s="126" t="s">
        <v>9</v>
      </c>
      <c r="E247" s="127">
        <v>8</v>
      </c>
      <c r="F247" s="128" t="s">
        <v>270</v>
      </c>
      <c r="G247" s="129" t="s">
        <v>467</v>
      </c>
      <c r="H247" s="130">
        <v>6</v>
      </c>
      <c r="I247" s="131" t="s">
        <v>62</v>
      </c>
      <c r="J247" s="132"/>
      <c r="K247" s="133">
        <f>H247*J247</f>
        <v>0</v>
      </c>
      <c r="L247" s="134">
        <f>IF(D247="S",K247,"")</f>
      </c>
      <c r="M247" s="135">
        <f>IF(OR(D247="P",D247="U"),K247,"")</f>
        <v>0</v>
      </c>
      <c r="N247" s="135">
        <f>IF(D247="H",K247,"")</f>
      </c>
      <c r="O247" s="135">
        <f>IF(D247="V",K247,"")</f>
      </c>
      <c r="P247" s="136">
        <v>0.00020000000000004546</v>
      </c>
      <c r="Q247" s="136">
        <v>0</v>
      </c>
      <c r="R247" s="136">
        <v>0.14000000000010004</v>
      </c>
      <c r="S247" s="132">
        <v>15.120000000010805</v>
      </c>
      <c r="T247" s="137">
        <v>15</v>
      </c>
      <c r="U247" s="138">
        <f>K247*(T247+100)/100</f>
        <v>0</v>
      </c>
      <c r="V247" s="139"/>
    </row>
    <row r="248" spans="1:22" ht="12.75" outlineLevel="2">
      <c r="A248" s="3"/>
      <c r="B248" s="105"/>
      <c r="C248" s="105"/>
      <c r="D248" s="126" t="s">
        <v>9</v>
      </c>
      <c r="E248" s="127">
        <v>9</v>
      </c>
      <c r="F248" s="128" t="s">
        <v>269</v>
      </c>
      <c r="G248" s="129" t="s">
        <v>572</v>
      </c>
      <c r="H248" s="130">
        <v>86</v>
      </c>
      <c r="I248" s="131" t="s">
        <v>14</v>
      </c>
      <c r="J248" s="132"/>
      <c r="K248" s="133">
        <f>H248*J248</f>
        <v>0</v>
      </c>
      <c r="L248" s="134">
        <f>IF(D248="S",K248,"")</f>
      </c>
      <c r="M248" s="135">
        <f>IF(OR(D248="P",D248="U"),K248,"")</f>
        <v>0</v>
      </c>
      <c r="N248" s="135">
        <f>IF(D248="H",K248,"")</f>
      </c>
      <c r="O248" s="135">
        <f>IF(D248="V",K248,"")</f>
      </c>
      <c r="P248" s="136">
        <v>0.00015000000000009095</v>
      </c>
      <c r="Q248" s="136">
        <v>0</v>
      </c>
      <c r="R248" s="136">
        <v>0.12000000000000455</v>
      </c>
      <c r="S248" s="132">
        <v>12.960000000000491</v>
      </c>
      <c r="T248" s="137">
        <v>15</v>
      </c>
      <c r="U248" s="138">
        <f>K248*(T248+100)/100</f>
        <v>0</v>
      </c>
      <c r="V248" s="139"/>
    </row>
    <row r="249" spans="1:22" ht="12.75" outlineLevel="2">
      <c r="A249" s="3"/>
      <c r="B249" s="105"/>
      <c r="C249" s="105"/>
      <c r="D249" s="126" t="s">
        <v>10</v>
      </c>
      <c r="E249" s="127">
        <v>10</v>
      </c>
      <c r="F249" s="128" t="s">
        <v>124</v>
      </c>
      <c r="G249" s="129" t="s">
        <v>435</v>
      </c>
      <c r="H249" s="130">
        <v>87</v>
      </c>
      <c r="I249" s="131" t="s">
        <v>14</v>
      </c>
      <c r="J249" s="132"/>
      <c r="K249" s="133">
        <f>H249*J249</f>
        <v>0</v>
      </c>
      <c r="L249" s="134">
        <f>IF(D249="S",K249,"")</f>
        <v>0</v>
      </c>
      <c r="M249" s="135">
        <f>IF(OR(D249="P",D249="U"),K249,"")</f>
      </c>
      <c r="N249" s="135">
        <f>IF(D249="H",K249,"")</f>
      </c>
      <c r="O249" s="135">
        <f>IF(D249="V",K249,"")</f>
      </c>
      <c r="P249" s="136">
        <v>0.00022</v>
      </c>
      <c r="Q249" s="136">
        <v>0</v>
      </c>
      <c r="R249" s="136">
        <v>0</v>
      </c>
      <c r="S249" s="132">
        <v>0</v>
      </c>
      <c r="T249" s="137">
        <v>15</v>
      </c>
      <c r="U249" s="138">
        <f>K249*(T249+100)/100</f>
        <v>0</v>
      </c>
      <c r="V249" s="139"/>
    </row>
    <row r="250" spans="1:22" s="36" customFormat="1" ht="10.5" customHeight="1" outlineLevel="3">
      <c r="A250" s="35"/>
      <c r="B250" s="140"/>
      <c r="C250" s="140"/>
      <c r="D250" s="140"/>
      <c r="E250" s="140"/>
      <c r="F250" s="140"/>
      <c r="G250" s="140" t="s">
        <v>20</v>
      </c>
      <c r="H250" s="141">
        <v>87</v>
      </c>
      <c r="I250" s="142"/>
      <c r="J250" s="140"/>
      <c r="K250" s="140"/>
      <c r="L250" s="143"/>
      <c r="M250" s="143"/>
      <c r="N250" s="143"/>
      <c r="O250" s="143"/>
      <c r="P250" s="143"/>
      <c r="Q250" s="143"/>
      <c r="R250" s="143"/>
      <c r="S250" s="143"/>
      <c r="T250" s="144"/>
      <c r="U250" s="144"/>
      <c r="V250" s="140"/>
    </row>
    <row r="251" spans="1:22" ht="12.75" outlineLevel="2">
      <c r="A251" s="3"/>
      <c r="B251" s="105"/>
      <c r="C251" s="105"/>
      <c r="D251" s="126" t="s">
        <v>11</v>
      </c>
      <c r="E251" s="127">
        <v>11</v>
      </c>
      <c r="F251" s="128" t="s">
        <v>323</v>
      </c>
      <c r="G251" s="129" t="s">
        <v>550</v>
      </c>
      <c r="H251" s="130"/>
      <c r="I251" s="131" t="s">
        <v>0</v>
      </c>
      <c r="J251" s="132"/>
      <c r="K251" s="133">
        <f>H251*J251</f>
        <v>0</v>
      </c>
      <c r="L251" s="134">
        <f>IF(D251="S",K251,"")</f>
      </c>
      <c r="M251" s="135">
        <f>IF(OR(D251="P",D251="U"),K251,"")</f>
        <v>0</v>
      </c>
      <c r="N251" s="135">
        <f>IF(D251="H",K251,"")</f>
      </c>
      <c r="O251" s="135">
        <f>IF(D251="V",K251,"")</f>
      </c>
      <c r="P251" s="136">
        <v>0</v>
      </c>
      <c r="Q251" s="136">
        <v>0</v>
      </c>
      <c r="R251" s="136">
        <v>0</v>
      </c>
      <c r="S251" s="132">
        <v>0</v>
      </c>
      <c r="T251" s="137">
        <v>15</v>
      </c>
      <c r="U251" s="138">
        <f>K251*(T251+100)/100</f>
        <v>0</v>
      </c>
      <c r="V251" s="139"/>
    </row>
    <row r="252" spans="1:22" ht="12.75" outlineLevel="1">
      <c r="A252" s="3"/>
      <c r="B252" s="106"/>
      <c r="C252" s="75" t="s">
        <v>47</v>
      </c>
      <c r="D252" s="76" t="s">
        <v>8</v>
      </c>
      <c r="E252" s="77"/>
      <c r="F252" s="77" t="s">
        <v>59</v>
      </c>
      <c r="G252" s="78" t="s">
        <v>415</v>
      </c>
      <c r="H252" s="77"/>
      <c r="I252" s="76"/>
      <c r="J252" s="77"/>
      <c r="K252" s="107">
        <f>SUBTOTAL(9,K253:K255)</f>
        <v>0</v>
      </c>
      <c r="L252" s="80">
        <f>SUBTOTAL(9,L253:L255)</f>
        <v>0</v>
      </c>
      <c r="M252" s="80">
        <f>SUBTOTAL(9,M253:M255)</f>
        <v>0</v>
      </c>
      <c r="N252" s="80">
        <f>SUBTOTAL(9,N253:N255)</f>
        <v>0</v>
      </c>
      <c r="O252" s="80">
        <f>SUBTOTAL(9,O253:O255)</f>
        <v>0</v>
      </c>
      <c r="P252" s="81">
        <f>SUMPRODUCT(P253:P255,$H253:$H255)</f>
        <v>0.0326102400000026</v>
      </c>
      <c r="Q252" s="81">
        <f>SUMPRODUCT(Q253:Q255,$H253:$H255)</f>
        <v>0</v>
      </c>
      <c r="R252" s="81">
        <f>SUMPRODUCT(R253:R255,$H253:$H255)</f>
        <v>0.9406800000001498</v>
      </c>
      <c r="S252" s="80">
        <f>SUMPRODUCT(S253:S255,$H253:$H255)</f>
        <v>55.07681400000877</v>
      </c>
      <c r="T252" s="108">
        <f>SUMPRODUCT(T253:T255,$K253:$K255)/100</f>
        <v>0</v>
      </c>
      <c r="U252" s="108">
        <f>K252+T252</f>
        <v>0</v>
      </c>
      <c r="V252" s="105"/>
    </row>
    <row r="253" spans="1:22" ht="12.75" outlineLevel="2">
      <c r="A253" s="3"/>
      <c r="B253" s="116"/>
      <c r="C253" s="117"/>
      <c r="D253" s="118"/>
      <c r="E253" s="119" t="s">
        <v>459</v>
      </c>
      <c r="F253" s="120"/>
      <c r="G253" s="121"/>
      <c r="H253" s="120"/>
      <c r="I253" s="118"/>
      <c r="J253" s="120"/>
      <c r="K253" s="122"/>
      <c r="L253" s="123"/>
      <c r="M253" s="123"/>
      <c r="N253" s="123"/>
      <c r="O253" s="123"/>
      <c r="P253" s="124"/>
      <c r="Q253" s="124"/>
      <c r="R253" s="124"/>
      <c r="S253" s="124"/>
      <c r="T253" s="125"/>
      <c r="U253" s="125"/>
      <c r="V253" s="105"/>
    </row>
    <row r="254" spans="1:22" ht="12.75" outlineLevel="2">
      <c r="A254" s="3"/>
      <c r="B254" s="105"/>
      <c r="C254" s="105"/>
      <c r="D254" s="126" t="s">
        <v>9</v>
      </c>
      <c r="E254" s="127">
        <v>1</v>
      </c>
      <c r="F254" s="128" t="s">
        <v>276</v>
      </c>
      <c r="G254" s="129" t="s">
        <v>567</v>
      </c>
      <c r="H254" s="130">
        <v>4.02</v>
      </c>
      <c r="I254" s="131" t="s">
        <v>24</v>
      </c>
      <c r="J254" s="132"/>
      <c r="K254" s="133">
        <f>H254*J254</f>
        <v>0</v>
      </c>
      <c r="L254" s="134">
        <f>IF(D254="S",K254,"")</f>
      </c>
      <c r="M254" s="135">
        <f>IF(OR(D254="P",D254="U"),K254,"")</f>
        <v>0</v>
      </c>
      <c r="N254" s="135">
        <f>IF(D254="H",K254,"")</f>
      </c>
      <c r="O254" s="135">
        <f>IF(D254="V",K254,"")</f>
      </c>
      <c r="P254" s="136">
        <v>0.0006120000000003643</v>
      </c>
      <c r="Q254" s="136">
        <v>0</v>
      </c>
      <c r="R254" s="136">
        <v>0.16000000000008185</v>
      </c>
      <c r="S254" s="132">
        <v>9.368000000004793</v>
      </c>
      <c r="T254" s="137">
        <v>15</v>
      </c>
      <c r="U254" s="138">
        <f>K254*(T254+100)/100</f>
        <v>0</v>
      </c>
      <c r="V254" s="139"/>
    </row>
    <row r="255" spans="1:22" ht="12.75" outlineLevel="2">
      <c r="A255" s="3"/>
      <c r="B255" s="105"/>
      <c r="C255" s="105"/>
      <c r="D255" s="126" t="s">
        <v>9</v>
      </c>
      <c r="E255" s="127">
        <v>2</v>
      </c>
      <c r="F255" s="128" t="s">
        <v>275</v>
      </c>
      <c r="G255" s="129" t="s">
        <v>481</v>
      </c>
      <c r="H255" s="130">
        <v>4.02</v>
      </c>
      <c r="I255" s="131" t="s">
        <v>24</v>
      </c>
      <c r="J255" s="132"/>
      <c r="K255" s="133">
        <f>H255*J255</f>
        <v>0</v>
      </c>
      <c r="L255" s="134">
        <f>IF(D255="S",K255,"")</f>
      </c>
      <c r="M255" s="135">
        <f>IF(OR(D255="P",D255="U"),K255,"")</f>
        <v>0</v>
      </c>
      <c r="N255" s="135">
        <f>IF(D255="H",K255,"")</f>
      </c>
      <c r="O255" s="135">
        <f>IF(D255="V",K255,"")</f>
      </c>
      <c r="P255" s="136">
        <v>0.007500000000000284</v>
      </c>
      <c r="Q255" s="136">
        <v>0</v>
      </c>
      <c r="R255" s="136">
        <v>0.07399999999995543</v>
      </c>
      <c r="S255" s="132">
        <v>4.3326999999973905</v>
      </c>
      <c r="T255" s="137">
        <v>15</v>
      </c>
      <c r="U255" s="138">
        <f>K255*(T255+100)/100</f>
        <v>0</v>
      </c>
      <c r="V255" s="139"/>
    </row>
    <row r="256" spans="1:22" ht="12.75" outlineLevel="1">
      <c r="A256" s="3"/>
      <c r="B256" s="106"/>
      <c r="C256" s="75" t="s">
        <v>48</v>
      </c>
      <c r="D256" s="76" t="s">
        <v>8</v>
      </c>
      <c r="E256" s="77"/>
      <c r="F256" s="77" t="s">
        <v>59</v>
      </c>
      <c r="G256" s="78" t="s">
        <v>383</v>
      </c>
      <c r="H256" s="77"/>
      <c r="I256" s="76"/>
      <c r="J256" s="77"/>
      <c r="K256" s="107">
        <f>SUBTOTAL(9,K257:K270)</f>
        <v>0</v>
      </c>
      <c r="L256" s="80">
        <f>SUBTOTAL(9,L257:L270)</f>
        <v>0</v>
      </c>
      <c r="M256" s="80">
        <f>SUBTOTAL(9,M257:M270)</f>
        <v>0</v>
      </c>
      <c r="N256" s="80">
        <f>SUBTOTAL(9,N257:N270)</f>
        <v>0</v>
      </c>
      <c r="O256" s="80">
        <f>SUBTOTAL(9,O257:O270)</f>
        <v>0</v>
      </c>
      <c r="P256" s="81">
        <f>SUMPRODUCT(P257:P270,$H257:$H270)</f>
        <v>0.48429250000000457</v>
      </c>
      <c r="Q256" s="81">
        <f>SUMPRODUCT(Q257:Q270,$H257:$H270)</f>
        <v>0</v>
      </c>
      <c r="R256" s="81">
        <f>SUMPRODUCT(R257:R270,$H257:$H270)</f>
        <v>17.42474999999348</v>
      </c>
      <c r="S256" s="80">
        <f>SUMPRODUCT(S257:S270,$H257:$H270)</f>
        <v>1945.7246999992897</v>
      </c>
      <c r="T256" s="108">
        <f>SUMPRODUCT(T257:T270,$K257:$K270)/100</f>
        <v>0</v>
      </c>
      <c r="U256" s="108">
        <f>K256+T256</f>
        <v>0</v>
      </c>
      <c r="V256" s="105"/>
    </row>
    <row r="257" spans="1:22" ht="12.75" outlineLevel="2">
      <c r="A257" s="3"/>
      <c r="B257" s="116"/>
      <c r="C257" s="117"/>
      <c r="D257" s="118"/>
      <c r="E257" s="119" t="s">
        <v>459</v>
      </c>
      <c r="F257" s="120"/>
      <c r="G257" s="121"/>
      <c r="H257" s="120"/>
      <c r="I257" s="118"/>
      <c r="J257" s="120"/>
      <c r="K257" s="122"/>
      <c r="L257" s="123"/>
      <c r="M257" s="123"/>
      <c r="N257" s="123"/>
      <c r="O257" s="123"/>
      <c r="P257" s="124"/>
      <c r="Q257" s="124"/>
      <c r="R257" s="124"/>
      <c r="S257" s="124"/>
      <c r="T257" s="125"/>
      <c r="U257" s="125"/>
      <c r="V257" s="105"/>
    </row>
    <row r="258" spans="1:22" ht="26.25" outlineLevel="2">
      <c r="A258" s="3"/>
      <c r="B258" s="105"/>
      <c r="C258" s="105"/>
      <c r="D258" s="126" t="s">
        <v>9</v>
      </c>
      <c r="E258" s="127">
        <v>1</v>
      </c>
      <c r="F258" s="128" t="s">
        <v>277</v>
      </c>
      <c r="G258" s="129" t="s">
        <v>625</v>
      </c>
      <c r="H258" s="130">
        <v>23.75</v>
      </c>
      <c r="I258" s="131" t="s">
        <v>24</v>
      </c>
      <c r="J258" s="132"/>
      <c r="K258" s="133">
        <f>H258*J258</f>
        <v>0</v>
      </c>
      <c r="L258" s="134">
        <f>IF(D258="S",K258,"")</f>
      </c>
      <c r="M258" s="135">
        <f>IF(OR(D258="P",D258="U"),K258,"")</f>
        <v>0</v>
      </c>
      <c r="N258" s="135">
        <f>IF(D258="H",K258,"")</f>
      </c>
      <c r="O258" s="135">
        <f>IF(D258="V",K258,"")</f>
      </c>
      <c r="P258" s="136">
        <v>0.003</v>
      </c>
      <c r="Q258" s="136">
        <v>0</v>
      </c>
      <c r="R258" s="136">
        <v>0.6409999999997353</v>
      </c>
      <c r="S258" s="132">
        <v>70.69319999997128</v>
      </c>
      <c r="T258" s="137">
        <v>15</v>
      </c>
      <c r="U258" s="138">
        <f>K258*(T258+100)/100</f>
        <v>0</v>
      </c>
      <c r="V258" s="139"/>
    </row>
    <row r="259" spans="1:22" s="36" customFormat="1" ht="10.5" customHeight="1" outlineLevel="3">
      <c r="A259" s="35"/>
      <c r="B259" s="140"/>
      <c r="C259" s="140"/>
      <c r="D259" s="140"/>
      <c r="E259" s="140"/>
      <c r="F259" s="140"/>
      <c r="G259" s="140" t="s">
        <v>71</v>
      </c>
      <c r="H259" s="141">
        <v>1.2</v>
      </c>
      <c r="I259" s="142"/>
      <c r="J259" s="140"/>
      <c r="K259" s="140"/>
      <c r="L259" s="143"/>
      <c r="M259" s="143"/>
      <c r="N259" s="143"/>
      <c r="O259" s="143"/>
      <c r="P259" s="143"/>
      <c r="Q259" s="143"/>
      <c r="R259" s="143"/>
      <c r="S259" s="143"/>
      <c r="T259" s="144"/>
      <c r="U259" s="144"/>
      <c r="V259" s="140"/>
    </row>
    <row r="260" spans="1:22" s="36" customFormat="1" ht="10.5" customHeight="1" outlineLevel="3">
      <c r="A260" s="35"/>
      <c r="B260" s="140"/>
      <c r="C260" s="140"/>
      <c r="D260" s="140"/>
      <c r="E260" s="140"/>
      <c r="F260" s="140"/>
      <c r="G260" s="140" t="s">
        <v>104</v>
      </c>
      <c r="H260" s="141">
        <v>3.75</v>
      </c>
      <c r="I260" s="142"/>
      <c r="J260" s="140"/>
      <c r="K260" s="140"/>
      <c r="L260" s="143"/>
      <c r="M260" s="143"/>
      <c r="N260" s="143"/>
      <c r="O260" s="143"/>
      <c r="P260" s="143"/>
      <c r="Q260" s="143"/>
      <c r="R260" s="143"/>
      <c r="S260" s="143"/>
      <c r="T260" s="144"/>
      <c r="U260" s="144"/>
      <c r="V260" s="140"/>
    </row>
    <row r="261" spans="1:22" s="36" customFormat="1" ht="10.5" customHeight="1" outlineLevel="3">
      <c r="A261" s="35"/>
      <c r="B261" s="140"/>
      <c r="C261" s="140"/>
      <c r="D261" s="140"/>
      <c r="E261" s="140"/>
      <c r="F261" s="140"/>
      <c r="G261" s="140" t="s">
        <v>75</v>
      </c>
      <c r="H261" s="141">
        <v>12</v>
      </c>
      <c r="I261" s="142"/>
      <c r="J261" s="140"/>
      <c r="K261" s="140"/>
      <c r="L261" s="143"/>
      <c r="M261" s="143"/>
      <c r="N261" s="143"/>
      <c r="O261" s="143"/>
      <c r="P261" s="143"/>
      <c r="Q261" s="143"/>
      <c r="R261" s="143"/>
      <c r="S261" s="143"/>
      <c r="T261" s="144"/>
      <c r="U261" s="144"/>
      <c r="V261" s="140"/>
    </row>
    <row r="262" spans="1:22" s="36" customFormat="1" ht="10.5" customHeight="1" outlineLevel="3">
      <c r="A262" s="35"/>
      <c r="B262" s="140"/>
      <c r="C262" s="140"/>
      <c r="D262" s="140"/>
      <c r="E262" s="140"/>
      <c r="F262" s="140"/>
      <c r="G262" s="140" t="s">
        <v>107</v>
      </c>
      <c r="H262" s="141">
        <v>8.4</v>
      </c>
      <c r="I262" s="142"/>
      <c r="J262" s="140"/>
      <c r="K262" s="140"/>
      <c r="L262" s="143"/>
      <c r="M262" s="143"/>
      <c r="N262" s="143"/>
      <c r="O262" s="143"/>
      <c r="P262" s="143"/>
      <c r="Q262" s="143"/>
      <c r="R262" s="143"/>
      <c r="S262" s="143"/>
      <c r="T262" s="144"/>
      <c r="U262" s="144"/>
      <c r="V262" s="140"/>
    </row>
    <row r="263" spans="1:22" s="36" customFormat="1" ht="10.5" customHeight="1" outlineLevel="3">
      <c r="A263" s="35"/>
      <c r="B263" s="140"/>
      <c r="C263" s="140"/>
      <c r="D263" s="140"/>
      <c r="E263" s="140"/>
      <c r="F263" s="140"/>
      <c r="G263" s="140" t="s">
        <v>88</v>
      </c>
      <c r="H263" s="141">
        <v>-1.6</v>
      </c>
      <c r="I263" s="142"/>
      <c r="J263" s="140"/>
      <c r="K263" s="140"/>
      <c r="L263" s="143"/>
      <c r="M263" s="143"/>
      <c r="N263" s="143"/>
      <c r="O263" s="143"/>
      <c r="P263" s="143"/>
      <c r="Q263" s="143"/>
      <c r="R263" s="143"/>
      <c r="S263" s="143"/>
      <c r="T263" s="144"/>
      <c r="U263" s="144"/>
      <c r="V263" s="140"/>
    </row>
    <row r="264" spans="1:22" ht="26.25" outlineLevel="2">
      <c r="A264" s="3"/>
      <c r="B264" s="105"/>
      <c r="C264" s="105"/>
      <c r="D264" s="126" t="s">
        <v>10</v>
      </c>
      <c r="E264" s="127">
        <v>2</v>
      </c>
      <c r="F264" s="128" t="s">
        <v>148</v>
      </c>
      <c r="G264" s="129" t="s">
        <v>603</v>
      </c>
      <c r="H264" s="130">
        <v>26.125</v>
      </c>
      <c r="I264" s="131" t="s">
        <v>24</v>
      </c>
      <c r="J264" s="132"/>
      <c r="K264" s="133">
        <f>H264*J264</f>
        <v>0</v>
      </c>
      <c r="L264" s="134">
        <f>IF(D264="S",K264,"")</f>
        <v>0</v>
      </c>
      <c r="M264" s="135">
        <f>IF(OR(D264="P",D264="U"),K264,"")</f>
      </c>
      <c r="N264" s="135">
        <f>IF(D264="H",K264,"")</f>
      </c>
      <c r="O264" s="135">
        <f>IF(D264="V",K264,"")</f>
      </c>
      <c r="P264" s="136">
        <v>0.0155</v>
      </c>
      <c r="Q264" s="136">
        <v>0</v>
      </c>
      <c r="R264" s="136">
        <v>0</v>
      </c>
      <c r="S264" s="132">
        <v>0</v>
      </c>
      <c r="T264" s="137">
        <v>15</v>
      </c>
      <c r="U264" s="138">
        <f>K264*(T264+100)/100</f>
        <v>0</v>
      </c>
      <c r="V264" s="139"/>
    </row>
    <row r="265" spans="1:22" s="36" customFormat="1" ht="10.5" customHeight="1" outlineLevel="3">
      <c r="A265" s="35"/>
      <c r="B265" s="140"/>
      <c r="C265" s="140"/>
      <c r="D265" s="140"/>
      <c r="E265" s="140"/>
      <c r="F265" s="140"/>
      <c r="G265" s="140" t="s">
        <v>172</v>
      </c>
      <c r="H265" s="141">
        <v>26.125</v>
      </c>
      <c r="I265" s="142"/>
      <c r="J265" s="140"/>
      <c r="K265" s="140"/>
      <c r="L265" s="143"/>
      <c r="M265" s="143"/>
      <c r="N265" s="143"/>
      <c r="O265" s="143"/>
      <c r="P265" s="143"/>
      <c r="Q265" s="143"/>
      <c r="R265" s="143"/>
      <c r="S265" s="143"/>
      <c r="T265" s="144"/>
      <c r="U265" s="144"/>
      <c r="V265" s="140"/>
    </row>
    <row r="266" spans="1:22" ht="12.75" outlineLevel="2">
      <c r="A266" s="3"/>
      <c r="B266" s="105"/>
      <c r="C266" s="105"/>
      <c r="D266" s="126" t="s">
        <v>9</v>
      </c>
      <c r="E266" s="127">
        <v>3</v>
      </c>
      <c r="F266" s="128" t="s">
        <v>279</v>
      </c>
      <c r="G266" s="129" t="s">
        <v>480</v>
      </c>
      <c r="H266" s="130">
        <v>23.75</v>
      </c>
      <c r="I266" s="131" t="s">
        <v>24</v>
      </c>
      <c r="J266" s="132"/>
      <c r="K266" s="133">
        <f>H266*J266</f>
        <v>0</v>
      </c>
      <c r="L266" s="134">
        <f>IF(D266="S",K266,"")</f>
      </c>
      <c r="M266" s="135">
        <f>IF(OR(D266="P",D266="U"),K266,"")</f>
        <v>0</v>
      </c>
      <c r="N266" s="135">
        <f>IF(D266="H",K266,"")</f>
      </c>
      <c r="O266" s="135">
        <f>IF(D266="V",K266,"")</f>
      </c>
      <c r="P266" s="136">
        <v>0.000300000000000189</v>
      </c>
      <c r="Q266" s="136">
        <v>0</v>
      </c>
      <c r="R266" s="136">
        <v>0.04399999999998272</v>
      </c>
      <c r="S266" s="132">
        <v>5.332799999997905</v>
      </c>
      <c r="T266" s="137">
        <v>15</v>
      </c>
      <c r="U266" s="138">
        <f>K266*(T266+100)/100</f>
        <v>0</v>
      </c>
      <c r="V266" s="139"/>
    </row>
    <row r="267" spans="1:22" ht="12.75" outlineLevel="2">
      <c r="A267" s="3"/>
      <c r="B267" s="105"/>
      <c r="C267" s="105"/>
      <c r="D267" s="126" t="s">
        <v>9</v>
      </c>
      <c r="E267" s="127">
        <v>4</v>
      </c>
      <c r="F267" s="128" t="s">
        <v>278</v>
      </c>
      <c r="G267" s="129" t="s">
        <v>457</v>
      </c>
      <c r="H267" s="130">
        <v>2</v>
      </c>
      <c r="I267" s="131" t="s">
        <v>14</v>
      </c>
      <c r="J267" s="132"/>
      <c r="K267" s="133">
        <f>H267*J267</f>
        <v>0</v>
      </c>
      <c r="L267" s="134">
        <f>IF(D267="S",K267,"")</f>
      </c>
      <c r="M267" s="135">
        <f>IF(OR(D267="P",D267="U"),K267,"")</f>
        <v>0</v>
      </c>
      <c r="N267" s="135">
        <f>IF(D267="H",K267,"")</f>
      </c>
      <c r="O267" s="135">
        <f>IF(D267="V",K267,"")</f>
      </c>
      <c r="P267" s="136">
        <v>0.00031000000000001366</v>
      </c>
      <c r="Q267" s="136">
        <v>0</v>
      </c>
      <c r="R267" s="136">
        <v>0.2480000000000473</v>
      </c>
      <c r="S267" s="132">
        <v>30.05760000000573</v>
      </c>
      <c r="T267" s="137">
        <v>15</v>
      </c>
      <c r="U267" s="138">
        <f>K267*(T267+100)/100</f>
        <v>0</v>
      </c>
      <c r="V267" s="139"/>
    </row>
    <row r="268" spans="1:22" ht="12.75" outlineLevel="2">
      <c r="A268" s="3"/>
      <c r="B268" s="105"/>
      <c r="C268" s="105"/>
      <c r="D268" s="126" t="s">
        <v>9</v>
      </c>
      <c r="E268" s="127">
        <v>5</v>
      </c>
      <c r="F268" s="128" t="s">
        <v>280</v>
      </c>
      <c r="G268" s="129" t="s">
        <v>483</v>
      </c>
      <c r="H268" s="130">
        <v>12</v>
      </c>
      <c r="I268" s="131" t="s">
        <v>14</v>
      </c>
      <c r="J268" s="132"/>
      <c r="K268" s="133">
        <f>H268*J268</f>
        <v>0</v>
      </c>
      <c r="L268" s="134">
        <f>IF(D268="S",K268,"")</f>
      </c>
      <c r="M268" s="135">
        <f>IF(OR(D268="P",D268="U"),K268,"")</f>
        <v>0</v>
      </c>
      <c r="N268" s="135">
        <f>IF(D268="H",K268,"")</f>
      </c>
      <c r="O268" s="135">
        <f>IF(D268="V",K268,"")</f>
      </c>
      <c r="P268" s="136">
        <v>3.0000000000006818E-05</v>
      </c>
      <c r="Q268" s="136">
        <v>0</v>
      </c>
      <c r="R268" s="136">
        <v>0.05500000000000682</v>
      </c>
      <c r="S268" s="132">
        <v>6.666000000000826</v>
      </c>
      <c r="T268" s="137">
        <v>15</v>
      </c>
      <c r="U268" s="138">
        <f>K268*(T268+100)/100</f>
        <v>0</v>
      </c>
      <c r="V268" s="139"/>
    </row>
    <row r="269" spans="1:22" s="36" customFormat="1" ht="10.5" customHeight="1" outlineLevel="3">
      <c r="A269" s="35"/>
      <c r="B269" s="140"/>
      <c r="C269" s="140"/>
      <c r="D269" s="140"/>
      <c r="E269" s="140"/>
      <c r="F269" s="140"/>
      <c r="G269" s="140" t="s">
        <v>33</v>
      </c>
      <c r="H269" s="141">
        <v>12</v>
      </c>
      <c r="I269" s="142"/>
      <c r="J269" s="140"/>
      <c r="K269" s="140"/>
      <c r="L269" s="143"/>
      <c r="M269" s="143"/>
      <c r="N269" s="143"/>
      <c r="O269" s="143"/>
      <c r="P269" s="143"/>
      <c r="Q269" s="143"/>
      <c r="R269" s="143"/>
      <c r="S269" s="143"/>
      <c r="T269" s="144"/>
      <c r="U269" s="144"/>
      <c r="V269" s="140"/>
    </row>
    <row r="270" spans="1:22" ht="12.75" outlineLevel="2">
      <c r="A270" s="3"/>
      <c r="B270" s="105"/>
      <c r="C270" s="105"/>
      <c r="D270" s="126" t="s">
        <v>11</v>
      </c>
      <c r="E270" s="127">
        <v>6</v>
      </c>
      <c r="F270" s="128" t="s">
        <v>324</v>
      </c>
      <c r="G270" s="129" t="s">
        <v>549</v>
      </c>
      <c r="H270" s="130"/>
      <c r="I270" s="131" t="s">
        <v>0</v>
      </c>
      <c r="J270" s="132"/>
      <c r="K270" s="133">
        <f>H270*J270</f>
        <v>0</v>
      </c>
      <c r="L270" s="134">
        <f>IF(D270="S",K270,"")</f>
      </c>
      <c r="M270" s="135">
        <f>IF(OR(D270="P",D270="U"),K270,"")</f>
        <v>0</v>
      </c>
      <c r="N270" s="135">
        <f>IF(D270="H",K270,"")</f>
      </c>
      <c r="O270" s="135">
        <f>IF(D270="V",K270,"")</f>
      </c>
      <c r="P270" s="136">
        <v>0</v>
      </c>
      <c r="Q270" s="136">
        <v>0</v>
      </c>
      <c r="R270" s="136">
        <v>0</v>
      </c>
      <c r="S270" s="132">
        <v>0</v>
      </c>
      <c r="T270" s="137">
        <v>15</v>
      </c>
      <c r="U270" s="138">
        <f>K270*(T270+100)/100</f>
        <v>0</v>
      </c>
      <c r="V270" s="139"/>
    </row>
    <row r="271" spans="1:22" ht="12.75" outlineLevel="1">
      <c r="A271" s="3"/>
      <c r="B271" s="106"/>
      <c r="C271" s="75" t="s">
        <v>49</v>
      </c>
      <c r="D271" s="76" t="s">
        <v>8</v>
      </c>
      <c r="E271" s="77"/>
      <c r="F271" s="77" t="s">
        <v>59</v>
      </c>
      <c r="G271" s="78" t="s">
        <v>99</v>
      </c>
      <c r="H271" s="77"/>
      <c r="I271" s="76"/>
      <c r="J271" s="77"/>
      <c r="K271" s="107">
        <f>SUBTOTAL(9,K272:K276)</f>
        <v>0</v>
      </c>
      <c r="L271" s="80">
        <f>SUBTOTAL(9,L272:L276)</f>
        <v>0</v>
      </c>
      <c r="M271" s="80">
        <f>SUBTOTAL(9,M272:M276)</f>
        <v>0</v>
      </c>
      <c r="N271" s="80">
        <f>SUBTOTAL(9,N272:N276)</f>
        <v>0</v>
      </c>
      <c r="O271" s="80">
        <f>SUBTOTAL(9,O272:O276)</f>
        <v>0</v>
      </c>
      <c r="P271" s="81">
        <f>SUMPRODUCT(P272:P276,$H272:$H276)</f>
        <v>0.011972846400004178</v>
      </c>
      <c r="Q271" s="81">
        <f>SUMPRODUCT(Q272:Q276,$H272:$H276)</f>
        <v>0</v>
      </c>
      <c r="R271" s="81">
        <f>SUMPRODUCT(R272:R276,$H272:$H276)</f>
        <v>22.873800000009247</v>
      </c>
      <c r="S271" s="80">
        <f>SUMPRODUCT(S272:S276,$H272:$H276)</f>
        <v>2262.8419200009043</v>
      </c>
      <c r="T271" s="108">
        <f>SUMPRODUCT(T272:T276,$K272:$K276)/100</f>
        <v>0</v>
      </c>
      <c r="U271" s="108">
        <f>K271+T271</f>
        <v>0</v>
      </c>
      <c r="V271" s="105"/>
    </row>
    <row r="272" spans="1:22" ht="12.75" outlineLevel="2">
      <c r="A272" s="3"/>
      <c r="B272" s="116"/>
      <c r="C272" s="117"/>
      <c r="D272" s="118"/>
      <c r="E272" s="119" t="s">
        <v>459</v>
      </c>
      <c r="F272" s="120"/>
      <c r="G272" s="121"/>
      <c r="H272" s="120"/>
      <c r="I272" s="118"/>
      <c r="J272" s="120"/>
      <c r="K272" s="122"/>
      <c r="L272" s="123"/>
      <c r="M272" s="123"/>
      <c r="N272" s="123"/>
      <c r="O272" s="123"/>
      <c r="P272" s="124"/>
      <c r="Q272" s="124"/>
      <c r="R272" s="124"/>
      <c r="S272" s="124"/>
      <c r="T272" s="125"/>
      <c r="U272" s="125"/>
      <c r="V272" s="105"/>
    </row>
    <row r="273" spans="1:22" ht="26.25" outlineLevel="2">
      <c r="A273" s="3"/>
      <c r="B273" s="105"/>
      <c r="C273" s="105"/>
      <c r="D273" s="126" t="s">
        <v>9</v>
      </c>
      <c r="E273" s="127">
        <v>1</v>
      </c>
      <c r="F273" s="128" t="s">
        <v>281</v>
      </c>
      <c r="G273" s="129" t="s">
        <v>599</v>
      </c>
      <c r="H273" s="130">
        <v>40.2</v>
      </c>
      <c r="I273" s="131" t="s">
        <v>24</v>
      </c>
      <c r="J273" s="132"/>
      <c r="K273" s="133">
        <f>H273*J273</f>
        <v>0</v>
      </c>
      <c r="L273" s="134">
        <f>IF(D273="S",K273,"")</f>
      </c>
      <c r="M273" s="135">
        <f>IF(OR(D273="P",D273="U"),K273,"")</f>
        <v>0</v>
      </c>
      <c r="N273" s="135">
        <f>IF(D273="H",K273,"")</f>
      </c>
      <c r="O273" s="135">
        <f>IF(D273="V",K273,"")</f>
      </c>
      <c r="P273" s="136">
        <v>0.0002978320000001039</v>
      </c>
      <c r="Q273" s="136">
        <v>0</v>
      </c>
      <c r="R273" s="136">
        <v>0.56900000000023</v>
      </c>
      <c r="S273" s="132">
        <v>56.28960000002249</v>
      </c>
      <c r="T273" s="137">
        <v>15</v>
      </c>
      <c r="U273" s="138">
        <f>K273*(T273+100)/100</f>
        <v>0</v>
      </c>
      <c r="V273" s="139"/>
    </row>
    <row r="274" spans="1:22" s="36" customFormat="1" ht="10.5" customHeight="1" outlineLevel="3">
      <c r="A274" s="35"/>
      <c r="B274" s="140"/>
      <c r="C274" s="140"/>
      <c r="D274" s="140"/>
      <c r="E274" s="140"/>
      <c r="F274" s="140"/>
      <c r="G274" s="140" t="s">
        <v>432</v>
      </c>
      <c r="H274" s="141">
        <v>0</v>
      </c>
      <c r="I274" s="142"/>
      <c r="J274" s="140"/>
      <c r="K274" s="140"/>
      <c r="L274" s="143"/>
      <c r="M274" s="143"/>
      <c r="N274" s="143"/>
      <c r="O274" s="143"/>
      <c r="P274" s="143"/>
      <c r="Q274" s="143"/>
      <c r="R274" s="143"/>
      <c r="S274" s="143"/>
      <c r="T274" s="144"/>
      <c r="U274" s="144"/>
      <c r="V274" s="140"/>
    </row>
    <row r="275" spans="1:22" s="36" customFormat="1" ht="10.5" customHeight="1" outlineLevel="3">
      <c r="A275" s="35"/>
      <c r="B275" s="140"/>
      <c r="C275" s="140"/>
      <c r="D275" s="140"/>
      <c r="E275" s="140"/>
      <c r="F275" s="140"/>
      <c r="G275" s="140" t="s">
        <v>101</v>
      </c>
      <c r="H275" s="141">
        <v>21</v>
      </c>
      <c r="I275" s="142"/>
      <c r="J275" s="140"/>
      <c r="K275" s="140"/>
      <c r="L275" s="143"/>
      <c r="M275" s="143"/>
      <c r="N275" s="143"/>
      <c r="O275" s="143"/>
      <c r="P275" s="143"/>
      <c r="Q275" s="143"/>
      <c r="R275" s="143"/>
      <c r="S275" s="143"/>
      <c r="T275" s="144"/>
      <c r="U275" s="144"/>
      <c r="V275" s="140"/>
    </row>
    <row r="276" spans="1:22" s="36" customFormat="1" ht="10.5" customHeight="1" outlineLevel="3">
      <c r="A276" s="35"/>
      <c r="B276" s="140"/>
      <c r="C276" s="140"/>
      <c r="D276" s="140"/>
      <c r="E276" s="140"/>
      <c r="F276" s="140"/>
      <c r="G276" s="140" t="s">
        <v>157</v>
      </c>
      <c r="H276" s="141">
        <v>19.2</v>
      </c>
      <c r="I276" s="142"/>
      <c r="J276" s="140"/>
      <c r="K276" s="140"/>
      <c r="L276" s="143"/>
      <c r="M276" s="143"/>
      <c r="N276" s="143"/>
      <c r="O276" s="143"/>
      <c r="P276" s="143"/>
      <c r="Q276" s="143"/>
      <c r="R276" s="143"/>
      <c r="S276" s="143"/>
      <c r="T276" s="144"/>
      <c r="U276" s="144"/>
      <c r="V276" s="140"/>
    </row>
    <row r="277" spans="1:22" ht="12.75" outlineLevel="1">
      <c r="A277" s="3"/>
      <c r="B277" s="106"/>
      <c r="C277" s="75" t="s">
        <v>50</v>
      </c>
      <c r="D277" s="76" t="s">
        <v>8</v>
      </c>
      <c r="E277" s="77"/>
      <c r="F277" s="77" t="s">
        <v>59</v>
      </c>
      <c r="G277" s="78" t="s">
        <v>86</v>
      </c>
      <c r="H277" s="77"/>
      <c r="I277" s="76"/>
      <c r="J277" s="77"/>
      <c r="K277" s="107">
        <f>SUBTOTAL(9,K278:K282)</f>
        <v>0</v>
      </c>
      <c r="L277" s="80">
        <f>SUBTOTAL(9,L278:L282)</f>
        <v>0</v>
      </c>
      <c r="M277" s="80">
        <f>SUBTOTAL(9,M278:M282)</f>
        <v>0</v>
      </c>
      <c r="N277" s="80">
        <f>SUBTOTAL(9,N278:N282)</f>
        <v>0</v>
      </c>
      <c r="O277" s="80">
        <f>SUBTOTAL(9,O278:O282)</f>
        <v>0</v>
      </c>
      <c r="P277" s="81">
        <f>SUMPRODUCT(P278:P282,$H278:$H282)</f>
        <v>0.30000037500000537</v>
      </c>
      <c r="Q277" s="81">
        <f>SUMPRODUCT(Q278:Q282,$H278:$H282)</f>
        <v>0.0668825</v>
      </c>
      <c r="R277" s="81">
        <f>SUMPRODUCT(R278:R282,$H278:$H282)</f>
        <v>28.694749999995977</v>
      </c>
      <c r="S277" s="80">
        <f>SUMPRODUCT(S278:S282,$H278:$H282)</f>
        <v>2857.953949999711</v>
      </c>
      <c r="T277" s="108">
        <f>SUMPRODUCT(T278:T282,$K278:$K282)/100</f>
        <v>0</v>
      </c>
      <c r="U277" s="108">
        <f>K277+T277</f>
        <v>0</v>
      </c>
      <c r="V277" s="105"/>
    </row>
    <row r="278" spans="1:22" ht="12.75" outlineLevel="2">
      <c r="A278" s="3"/>
      <c r="B278" s="116"/>
      <c r="C278" s="117"/>
      <c r="D278" s="118"/>
      <c r="E278" s="119" t="s">
        <v>459</v>
      </c>
      <c r="F278" s="120"/>
      <c r="G278" s="121"/>
      <c r="H278" s="120"/>
      <c r="I278" s="118"/>
      <c r="J278" s="120"/>
      <c r="K278" s="122"/>
      <c r="L278" s="123"/>
      <c r="M278" s="123"/>
      <c r="N278" s="123"/>
      <c r="O278" s="123"/>
      <c r="P278" s="124"/>
      <c r="Q278" s="124"/>
      <c r="R278" s="124"/>
      <c r="S278" s="124"/>
      <c r="T278" s="125"/>
      <c r="U278" s="125"/>
      <c r="V278" s="105"/>
    </row>
    <row r="279" spans="1:22" ht="26.25" outlineLevel="2">
      <c r="A279" s="3"/>
      <c r="B279" s="105"/>
      <c r="C279" s="105"/>
      <c r="D279" s="126" t="s">
        <v>9</v>
      </c>
      <c r="E279" s="127">
        <v>1</v>
      </c>
      <c r="F279" s="128" t="s">
        <v>283</v>
      </c>
      <c r="G279" s="129" t="s">
        <v>633</v>
      </c>
      <c r="H279" s="130">
        <v>215.75</v>
      </c>
      <c r="I279" s="131" t="s">
        <v>24</v>
      </c>
      <c r="J279" s="132"/>
      <c r="K279" s="133">
        <f>H279*J279</f>
        <v>0</v>
      </c>
      <c r="L279" s="134">
        <f>IF(D279="S",K279,"")</f>
      </c>
      <c r="M279" s="135">
        <f>IF(OR(D279="P",D279="U"),K279,"")</f>
        <v>0</v>
      </c>
      <c r="N279" s="135">
        <f>IF(D279="H",K279,"")</f>
      </c>
      <c r="O279" s="135">
        <f>IF(D279="V",K279,"")</f>
      </c>
      <c r="P279" s="136">
        <v>0.00039050000000002483</v>
      </c>
      <c r="Q279" s="136">
        <v>0</v>
      </c>
      <c r="R279" s="136">
        <v>0.05900000000002592</v>
      </c>
      <c r="S279" s="132">
        <v>6.372000000002799</v>
      </c>
      <c r="T279" s="137">
        <v>15</v>
      </c>
      <c r="U279" s="138">
        <f>K279*(T279+100)/100</f>
        <v>0</v>
      </c>
      <c r="V279" s="139"/>
    </row>
    <row r="280" spans="1:22" s="36" customFormat="1" ht="10.5" customHeight="1" outlineLevel="3">
      <c r="A280" s="35"/>
      <c r="B280" s="140"/>
      <c r="C280" s="140"/>
      <c r="D280" s="140"/>
      <c r="E280" s="140"/>
      <c r="F280" s="140"/>
      <c r="G280" s="140" t="s">
        <v>356</v>
      </c>
      <c r="H280" s="141">
        <v>215.75</v>
      </c>
      <c r="I280" s="142"/>
      <c r="J280" s="140"/>
      <c r="K280" s="140"/>
      <c r="L280" s="143"/>
      <c r="M280" s="143"/>
      <c r="N280" s="143"/>
      <c r="O280" s="143"/>
      <c r="P280" s="143"/>
      <c r="Q280" s="143"/>
      <c r="R280" s="143"/>
      <c r="S280" s="143"/>
      <c r="T280" s="144"/>
      <c r="U280" s="144"/>
      <c r="V280" s="140"/>
    </row>
    <row r="281" spans="1:22" ht="12.75" outlineLevel="2">
      <c r="A281" s="3"/>
      <c r="B281" s="105"/>
      <c r="C281" s="105"/>
      <c r="D281" s="126" t="s">
        <v>9</v>
      </c>
      <c r="E281" s="127">
        <v>2</v>
      </c>
      <c r="F281" s="128" t="s">
        <v>282</v>
      </c>
      <c r="G281" s="129" t="s">
        <v>510</v>
      </c>
      <c r="H281" s="130">
        <v>215.75</v>
      </c>
      <c r="I281" s="131" t="s">
        <v>24</v>
      </c>
      <c r="J281" s="132"/>
      <c r="K281" s="133">
        <f>H281*J281</f>
        <v>0</v>
      </c>
      <c r="L281" s="134">
        <f>IF(D281="S",K281,"")</f>
      </c>
      <c r="M281" s="135">
        <f>IF(OR(D281="P",D281="U"),K281,"")</f>
        <v>0</v>
      </c>
      <c r="N281" s="135">
        <f>IF(D281="H",K281,"")</f>
      </c>
      <c r="O281" s="135">
        <f>IF(D281="V",K281,"")</f>
      </c>
      <c r="P281" s="136">
        <v>0.001</v>
      </c>
      <c r="Q281" s="136">
        <v>0.00031</v>
      </c>
      <c r="R281" s="136">
        <v>0.07399999999995543</v>
      </c>
      <c r="S281" s="132">
        <v>6.87459999999586</v>
      </c>
      <c r="T281" s="137">
        <v>15</v>
      </c>
      <c r="U281" s="138">
        <f>K281*(T281+100)/100</f>
        <v>0</v>
      </c>
      <c r="V281" s="139"/>
    </row>
    <row r="282" spans="1:22" s="36" customFormat="1" ht="10.5" customHeight="1" outlineLevel="3">
      <c r="A282" s="35"/>
      <c r="B282" s="140"/>
      <c r="C282" s="140"/>
      <c r="D282" s="140"/>
      <c r="E282" s="140"/>
      <c r="F282" s="140"/>
      <c r="G282" s="140" t="s">
        <v>356</v>
      </c>
      <c r="H282" s="141">
        <v>215.75</v>
      </c>
      <c r="I282" s="142"/>
      <c r="J282" s="140"/>
      <c r="K282" s="140"/>
      <c r="L282" s="143"/>
      <c r="M282" s="143"/>
      <c r="N282" s="143"/>
      <c r="O282" s="143"/>
      <c r="P282" s="143"/>
      <c r="Q282" s="143"/>
      <c r="R282" s="143"/>
      <c r="S282" s="143"/>
      <c r="T282" s="144"/>
      <c r="U282" s="144"/>
      <c r="V282" s="140"/>
    </row>
    <row r="283" spans="1:22" ht="12.75" outlineLevel="1">
      <c r="A283" s="3"/>
      <c r="B283" s="106"/>
      <c r="C283" s="75" t="s">
        <v>51</v>
      </c>
      <c r="D283" s="76" t="s">
        <v>8</v>
      </c>
      <c r="E283" s="77"/>
      <c r="F283" s="77" t="s">
        <v>57</v>
      </c>
      <c r="G283" s="78" t="s">
        <v>367</v>
      </c>
      <c r="H283" s="77"/>
      <c r="I283" s="76"/>
      <c r="J283" s="77"/>
      <c r="K283" s="107">
        <f>SUBTOTAL(9,K284:K315)</f>
        <v>0</v>
      </c>
      <c r="L283" s="80">
        <f>SUBTOTAL(9,L284:L315)</f>
        <v>0</v>
      </c>
      <c r="M283" s="80">
        <f>SUBTOTAL(9,M284:M315)</f>
        <v>0</v>
      </c>
      <c r="N283" s="80">
        <f>SUBTOTAL(9,N284:N315)</f>
        <v>0</v>
      </c>
      <c r="O283" s="80">
        <f>SUBTOTAL(9,O284:O315)</f>
        <v>0</v>
      </c>
      <c r="P283" s="81">
        <f>SUMPRODUCT(P284:P315,$H284:$H315)</f>
        <v>0.05499999999999999</v>
      </c>
      <c r="Q283" s="81">
        <f>SUMPRODUCT(Q284:Q315,$H284:$H315)</f>
        <v>0</v>
      </c>
      <c r="R283" s="81">
        <f>SUMPRODUCT(R284:R315,$H284:$H315)</f>
        <v>28.418000000009897</v>
      </c>
      <c r="S283" s="80">
        <f>SUMPRODUCT(S284:S315,$H284:$H315)</f>
        <v>2382.3764000008305</v>
      </c>
      <c r="T283" s="108">
        <f>SUMPRODUCT(T284:T315,$K284:$K315)/100</f>
        <v>0</v>
      </c>
      <c r="U283" s="108">
        <f>K283+T283</f>
        <v>0</v>
      </c>
      <c r="V283" s="105"/>
    </row>
    <row r="284" spans="1:22" ht="12.75" outlineLevel="2">
      <c r="A284" s="3"/>
      <c r="B284" s="116"/>
      <c r="C284" s="117"/>
      <c r="D284" s="118"/>
      <c r="E284" s="119" t="s">
        <v>459</v>
      </c>
      <c r="F284" s="120"/>
      <c r="G284" s="121"/>
      <c r="H284" s="120"/>
      <c r="I284" s="118"/>
      <c r="J284" s="120"/>
      <c r="K284" s="122"/>
      <c r="L284" s="123"/>
      <c r="M284" s="123"/>
      <c r="N284" s="123"/>
      <c r="O284" s="123"/>
      <c r="P284" s="124"/>
      <c r="Q284" s="124"/>
      <c r="R284" s="124"/>
      <c r="S284" s="124"/>
      <c r="T284" s="125"/>
      <c r="U284" s="125"/>
      <c r="V284" s="105"/>
    </row>
    <row r="285" spans="1:22" ht="26.25" outlineLevel="2">
      <c r="A285" s="3"/>
      <c r="B285" s="105"/>
      <c r="C285" s="105"/>
      <c r="D285" s="126" t="s">
        <v>9</v>
      </c>
      <c r="E285" s="127">
        <v>1</v>
      </c>
      <c r="F285" s="128" t="s">
        <v>162</v>
      </c>
      <c r="G285" s="129" t="s">
        <v>617</v>
      </c>
      <c r="H285" s="130">
        <v>13</v>
      </c>
      <c r="I285" s="131" t="s">
        <v>62</v>
      </c>
      <c r="J285" s="132"/>
      <c r="K285" s="133">
        <f aca="true" t="shared" si="68" ref="K285:K312">H285*J285</f>
        <v>0</v>
      </c>
      <c r="L285" s="134">
        <f aca="true" t="shared" si="69" ref="L285:L312">IF(D285="S",K285,"")</f>
      </c>
      <c r="M285" s="135">
        <f aca="true" t="shared" si="70" ref="M285:M312">IF(OR(D285="P",D285="U"),K285,"")</f>
        <v>0</v>
      </c>
      <c r="N285" s="135">
        <f aca="true" t="shared" si="71" ref="N285:N312">IF(D285="H",K285,"")</f>
      </c>
      <c r="O285" s="135">
        <f aca="true" t="shared" si="72" ref="O285:O312">IF(D285="V",K285,"")</f>
      </c>
      <c r="P285" s="136">
        <v>0</v>
      </c>
      <c r="Q285" s="136">
        <v>0</v>
      </c>
      <c r="R285" s="136">
        <v>0.32700000000022555</v>
      </c>
      <c r="S285" s="132">
        <v>26.22540000001809</v>
      </c>
      <c r="T285" s="137">
        <v>15</v>
      </c>
      <c r="U285" s="138">
        <f aca="true" t="shared" si="73" ref="U285:U312">K285*(T285+100)/100</f>
        <v>0</v>
      </c>
      <c r="V285" s="139"/>
    </row>
    <row r="286" spans="1:22" ht="12.75" outlineLevel="2">
      <c r="A286" s="3"/>
      <c r="B286" s="105"/>
      <c r="C286" s="105"/>
      <c r="D286" s="126" t="s">
        <v>10</v>
      </c>
      <c r="E286" s="127">
        <v>2</v>
      </c>
      <c r="F286" s="128" t="s">
        <v>141</v>
      </c>
      <c r="G286" s="129" t="s">
        <v>375</v>
      </c>
      <c r="H286" s="130">
        <v>4</v>
      </c>
      <c r="I286" s="131" t="s">
        <v>23</v>
      </c>
      <c r="J286" s="132"/>
      <c r="K286" s="133">
        <f t="shared" si="68"/>
        <v>0</v>
      </c>
      <c r="L286" s="134">
        <f t="shared" si="69"/>
        <v>0</v>
      </c>
      <c r="M286" s="135">
        <f t="shared" si="70"/>
      </c>
      <c r="N286" s="135">
        <f t="shared" si="71"/>
      </c>
      <c r="O286" s="135">
        <f t="shared" si="72"/>
      </c>
      <c r="P286" s="136">
        <v>0</v>
      </c>
      <c r="Q286" s="136">
        <v>0</v>
      </c>
      <c r="R286" s="136">
        <v>0</v>
      </c>
      <c r="S286" s="132">
        <v>0</v>
      </c>
      <c r="T286" s="137">
        <v>15</v>
      </c>
      <c r="U286" s="138">
        <f t="shared" si="73"/>
        <v>0</v>
      </c>
      <c r="V286" s="139"/>
    </row>
    <row r="287" spans="1:22" ht="12.75" outlineLevel="2">
      <c r="A287" s="3"/>
      <c r="B287" s="105"/>
      <c r="C287" s="105"/>
      <c r="D287" s="126" t="s">
        <v>10</v>
      </c>
      <c r="E287" s="127">
        <v>3</v>
      </c>
      <c r="F287" s="128" t="s">
        <v>141</v>
      </c>
      <c r="G287" s="129" t="s">
        <v>393</v>
      </c>
      <c r="H287" s="130">
        <v>9</v>
      </c>
      <c r="I287" s="131" t="s">
        <v>62</v>
      </c>
      <c r="J287" s="132"/>
      <c r="K287" s="133">
        <f t="shared" si="68"/>
        <v>0</v>
      </c>
      <c r="L287" s="134">
        <f t="shared" si="69"/>
        <v>0</v>
      </c>
      <c r="M287" s="135">
        <f t="shared" si="70"/>
      </c>
      <c r="N287" s="135">
        <f t="shared" si="71"/>
      </c>
      <c r="O287" s="135">
        <f t="shared" si="72"/>
      </c>
      <c r="P287" s="136">
        <v>0</v>
      </c>
      <c r="Q287" s="136">
        <v>0</v>
      </c>
      <c r="R287" s="136">
        <v>0</v>
      </c>
      <c r="S287" s="132">
        <v>0</v>
      </c>
      <c r="T287" s="137">
        <v>15</v>
      </c>
      <c r="U287" s="138">
        <f t="shared" si="73"/>
        <v>0</v>
      </c>
      <c r="V287" s="139"/>
    </row>
    <row r="288" spans="1:22" ht="12.75" outlineLevel="2">
      <c r="A288" s="3"/>
      <c r="B288" s="105"/>
      <c r="C288" s="105"/>
      <c r="D288" s="126" t="s">
        <v>9</v>
      </c>
      <c r="E288" s="127">
        <v>4</v>
      </c>
      <c r="F288" s="128" t="s">
        <v>161</v>
      </c>
      <c r="G288" s="129" t="s">
        <v>571</v>
      </c>
      <c r="H288" s="130">
        <v>8</v>
      </c>
      <c r="I288" s="131" t="s">
        <v>62</v>
      </c>
      <c r="J288" s="132"/>
      <c r="K288" s="133">
        <f t="shared" si="68"/>
        <v>0</v>
      </c>
      <c r="L288" s="134">
        <f t="shared" si="69"/>
      </c>
      <c r="M288" s="135">
        <f t="shared" si="70"/>
        <v>0</v>
      </c>
      <c r="N288" s="135">
        <f t="shared" si="71"/>
      </c>
      <c r="O288" s="135">
        <f t="shared" si="72"/>
      </c>
      <c r="P288" s="136">
        <v>0</v>
      </c>
      <c r="Q288" s="136">
        <v>0</v>
      </c>
      <c r="R288" s="136">
        <v>0.14799999999991087</v>
      </c>
      <c r="S288" s="132">
        <v>11.869599999992852</v>
      </c>
      <c r="T288" s="137">
        <v>15</v>
      </c>
      <c r="U288" s="138">
        <f t="shared" si="73"/>
        <v>0</v>
      </c>
      <c r="V288" s="139"/>
    </row>
    <row r="289" spans="1:22" ht="12.75" outlineLevel="2">
      <c r="A289" s="3"/>
      <c r="B289" s="105"/>
      <c r="C289" s="105"/>
      <c r="D289" s="126" t="s">
        <v>10</v>
      </c>
      <c r="E289" s="127">
        <v>5</v>
      </c>
      <c r="F289" s="128" t="s">
        <v>142</v>
      </c>
      <c r="G289" s="129" t="s">
        <v>342</v>
      </c>
      <c r="H289" s="130">
        <v>8</v>
      </c>
      <c r="I289" s="131" t="s">
        <v>62</v>
      </c>
      <c r="J289" s="132"/>
      <c r="K289" s="133">
        <f t="shared" si="68"/>
        <v>0</v>
      </c>
      <c r="L289" s="134">
        <f t="shared" si="69"/>
        <v>0</v>
      </c>
      <c r="M289" s="135">
        <f t="shared" si="70"/>
      </c>
      <c r="N289" s="135">
        <f t="shared" si="71"/>
      </c>
      <c r="O289" s="135">
        <f t="shared" si="72"/>
      </c>
      <c r="P289" s="136">
        <v>0</v>
      </c>
      <c r="Q289" s="136">
        <v>0</v>
      </c>
      <c r="R289" s="136">
        <v>0</v>
      </c>
      <c r="S289" s="132">
        <v>0</v>
      </c>
      <c r="T289" s="137">
        <v>15</v>
      </c>
      <c r="U289" s="138">
        <f t="shared" si="73"/>
        <v>0</v>
      </c>
      <c r="V289" s="139"/>
    </row>
    <row r="290" spans="1:22" ht="26.25" outlineLevel="2">
      <c r="A290" s="3"/>
      <c r="B290" s="105"/>
      <c r="C290" s="105"/>
      <c r="D290" s="126" t="s">
        <v>9</v>
      </c>
      <c r="E290" s="127">
        <v>6</v>
      </c>
      <c r="F290" s="128" t="s">
        <v>160</v>
      </c>
      <c r="G290" s="129" t="s">
        <v>628</v>
      </c>
      <c r="H290" s="130">
        <v>21</v>
      </c>
      <c r="I290" s="131" t="s">
        <v>62</v>
      </c>
      <c r="J290" s="132"/>
      <c r="K290" s="133">
        <f t="shared" si="68"/>
        <v>0</v>
      </c>
      <c r="L290" s="134">
        <f t="shared" si="69"/>
      </c>
      <c r="M290" s="135">
        <f t="shared" si="70"/>
        <v>0</v>
      </c>
      <c r="N290" s="135">
        <f t="shared" si="71"/>
      </c>
      <c r="O290" s="135">
        <f t="shared" si="72"/>
      </c>
      <c r="P290" s="136">
        <v>0</v>
      </c>
      <c r="Q290" s="136">
        <v>0</v>
      </c>
      <c r="R290" s="136">
        <v>0.09100000000000819</v>
      </c>
      <c r="S290" s="132">
        <v>7.298200000000656</v>
      </c>
      <c r="T290" s="137">
        <v>15</v>
      </c>
      <c r="U290" s="138">
        <f t="shared" si="73"/>
        <v>0</v>
      </c>
      <c r="V290" s="139"/>
    </row>
    <row r="291" spans="1:22" ht="12.75" outlineLevel="2">
      <c r="A291" s="3"/>
      <c r="B291" s="105"/>
      <c r="C291" s="105"/>
      <c r="D291" s="126" t="s">
        <v>10</v>
      </c>
      <c r="E291" s="127">
        <v>7</v>
      </c>
      <c r="F291" s="128" t="s">
        <v>143</v>
      </c>
      <c r="G291" s="129" t="s">
        <v>361</v>
      </c>
      <c r="H291" s="130">
        <v>21</v>
      </c>
      <c r="I291" s="131" t="s">
        <v>62</v>
      </c>
      <c r="J291" s="132"/>
      <c r="K291" s="133">
        <f t="shared" si="68"/>
        <v>0</v>
      </c>
      <c r="L291" s="134">
        <f t="shared" si="69"/>
        <v>0</v>
      </c>
      <c r="M291" s="135">
        <f t="shared" si="70"/>
      </c>
      <c r="N291" s="135">
        <f t="shared" si="71"/>
      </c>
      <c r="O291" s="135">
        <f t="shared" si="72"/>
      </c>
      <c r="P291" s="136">
        <v>0</v>
      </c>
      <c r="Q291" s="136">
        <v>0</v>
      </c>
      <c r="R291" s="136">
        <v>0</v>
      </c>
      <c r="S291" s="132">
        <v>0</v>
      </c>
      <c r="T291" s="137">
        <v>15</v>
      </c>
      <c r="U291" s="138">
        <f t="shared" si="73"/>
        <v>0</v>
      </c>
      <c r="V291" s="139"/>
    </row>
    <row r="292" spans="1:22" ht="26.25" outlineLevel="2">
      <c r="A292" s="3"/>
      <c r="B292" s="105"/>
      <c r="C292" s="105"/>
      <c r="D292" s="126" t="s">
        <v>9</v>
      </c>
      <c r="E292" s="127">
        <v>8</v>
      </c>
      <c r="F292" s="128" t="s">
        <v>169</v>
      </c>
      <c r="G292" s="129" t="s">
        <v>631</v>
      </c>
      <c r="H292" s="130">
        <v>96</v>
      </c>
      <c r="I292" s="131" t="s">
        <v>14</v>
      </c>
      <c r="J292" s="132"/>
      <c r="K292" s="133">
        <f t="shared" si="68"/>
        <v>0</v>
      </c>
      <c r="L292" s="134">
        <f t="shared" si="69"/>
      </c>
      <c r="M292" s="135">
        <f t="shared" si="70"/>
        <v>0</v>
      </c>
      <c r="N292" s="135">
        <f t="shared" si="71"/>
      </c>
      <c r="O292" s="135">
        <f t="shared" si="72"/>
      </c>
      <c r="P292" s="136">
        <v>0</v>
      </c>
      <c r="Q292" s="136">
        <v>0</v>
      </c>
      <c r="R292" s="136">
        <v>0.07200000000000273</v>
      </c>
      <c r="S292" s="132">
        <v>6.127200000000233</v>
      </c>
      <c r="T292" s="137">
        <v>15</v>
      </c>
      <c r="U292" s="138">
        <f t="shared" si="73"/>
        <v>0</v>
      </c>
      <c r="V292" s="139"/>
    </row>
    <row r="293" spans="1:22" ht="12.75" outlineLevel="2">
      <c r="A293" s="3"/>
      <c r="B293" s="105"/>
      <c r="C293" s="105"/>
      <c r="D293" s="126" t="s">
        <v>10</v>
      </c>
      <c r="E293" s="127">
        <v>9</v>
      </c>
      <c r="F293" s="128" t="s">
        <v>144</v>
      </c>
      <c r="G293" s="129" t="s">
        <v>380</v>
      </c>
      <c r="H293" s="130">
        <v>96</v>
      </c>
      <c r="I293" s="131" t="s">
        <v>14</v>
      </c>
      <c r="J293" s="132"/>
      <c r="K293" s="133">
        <f t="shared" si="68"/>
        <v>0</v>
      </c>
      <c r="L293" s="134">
        <f t="shared" si="69"/>
        <v>0</v>
      </c>
      <c r="M293" s="135">
        <f t="shared" si="70"/>
      </c>
      <c r="N293" s="135">
        <f t="shared" si="71"/>
      </c>
      <c r="O293" s="135">
        <f t="shared" si="72"/>
      </c>
      <c r="P293" s="136">
        <v>0</v>
      </c>
      <c r="Q293" s="136">
        <v>0</v>
      </c>
      <c r="R293" s="136">
        <v>0</v>
      </c>
      <c r="S293" s="132">
        <v>0</v>
      </c>
      <c r="T293" s="137">
        <v>15</v>
      </c>
      <c r="U293" s="138">
        <f t="shared" si="73"/>
        <v>0</v>
      </c>
      <c r="V293" s="139"/>
    </row>
    <row r="294" spans="1:22" ht="26.25" outlineLevel="2">
      <c r="A294" s="3"/>
      <c r="B294" s="105"/>
      <c r="C294" s="105"/>
      <c r="D294" s="126" t="s">
        <v>9</v>
      </c>
      <c r="E294" s="127">
        <v>10</v>
      </c>
      <c r="F294" s="128" t="s">
        <v>171</v>
      </c>
      <c r="G294" s="129" t="s">
        <v>632</v>
      </c>
      <c r="H294" s="130">
        <v>152</v>
      </c>
      <c r="I294" s="131" t="s">
        <v>14</v>
      </c>
      <c r="J294" s="132"/>
      <c r="K294" s="133">
        <f t="shared" si="68"/>
        <v>0</v>
      </c>
      <c r="L294" s="134">
        <f t="shared" si="69"/>
      </c>
      <c r="M294" s="135">
        <f t="shared" si="70"/>
        <v>0</v>
      </c>
      <c r="N294" s="135">
        <f t="shared" si="71"/>
      </c>
      <c r="O294" s="135">
        <f t="shared" si="72"/>
      </c>
      <c r="P294" s="136">
        <v>0</v>
      </c>
      <c r="Q294" s="136">
        <v>0</v>
      </c>
      <c r="R294" s="136">
        <v>0.08000000000004093</v>
      </c>
      <c r="S294" s="132">
        <v>6.808000000003482</v>
      </c>
      <c r="T294" s="137">
        <v>15</v>
      </c>
      <c r="U294" s="138">
        <f t="shared" si="73"/>
        <v>0</v>
      </c>
      <c r="V294" s="139"/>
    </row>
    <row r="295" spans="1:22" ht="12.75" outlineLevel="2">
      <c r="A295" s="3"/>
      <c r="B295" s="105"/>
      <c r="C295" s="105"/>
      <c r="D295" s="126" t="s">
        <v>10</v>
      </c>
      <c r="E295" s="127">
        <v>11</v>
      </c>
      <c r="F295" s="128" t="s">
        <v>145</v>
      </c>
      <c r="G295" s="129" t="s">
        <v>381</v>
      </c>
      <c r="H295" s="130">
        <v>152</v>
      </c>
      <c r="I295" s="131" t="s">
        <v>14</v>
      </c>
      <c r="J295" s="132"/>
      <c r="K295" s="133">
        <f t="shared" si="68"/>
        <v>0</v>
      </c>
      <c r="L295" s="134">
        <f t="shared" si="69"/>
        <v>0</v>
      </c>
      <c r="M295" s="135">
        <f t="shared" si="70"/>
      </c>
      <c r="N295" s="135">
        <f t="shared" si="71"/>
      </c>
      <c r="O295" s="135">
        <f t="shared" si="72"/>
      </c>
      <c r="P295" s="136">
        <v>0</v>
      </c>
      <c r="Q295" s="136">
        <v>0</v>
      </c>
      <c r="R295" s="136">
        <v>0</v>
      </c>
      <c r="S295" s="132">
        <v>0</v>
      </c>
      <c r="T295" s="137">
        <v>15</v>
      </c>
      <c r="U295" s="138">
        <f t="shared" si="73"/>
        <v>0</v>
      </c>
      <c r="V295" s="139"/>
    </row>
    <row r="296" spans="1:22" ht="26.25" outlineLevel="2">
      <c r="A296" s="3"/>
      <c r="B296" s="105"/>
      <c r="C296" s="105"/>
      <c r="D296" s="126" t="s">
        <v>9</v>
      </c>
      <c r="E296" s="127">
        <v>12</v>
      </c>
      <c r="F296" s="128" t="s">
        <v>170</v>
      </c>
      <c r="G296" s="129" t="s">
        <v>629</v>
      </c>
      <c r="H296" s="130">
        <v>25</v>
      </c>
      <c r="I296" s="131" t="s">
        <v>14</v>
      </c>
      <c r="J296" s="132"/>
      <c r="K296" s="133">
        <f t="shared" si="68"/>
        <v>0</v>
      </c>
      <c r="L296" s="134">
        <f t="shared" si="69"/>
      </c>
      <c r="M296" s="135">
        <f t="shared" si="70"/>
        <v>0</v>
      </c>
      <c r="N296" s="135">
        <f t="shared" si="71"/>
      </c>
      <c r="O296" s="135">
        <f t="shared" si="72"/>
      </c>
      <c r="P296" s="136">
        <v>0</v>
      </c>
      <c r="Q296" s="136">
        <v>0</v>
      </c>
      <c r="R296" s="136">
        <v>0.08000000000004093</v>
      </c>
      <c r="S296" s="132">
        <v>6.808000000003483</v>
      </c>
      <c r="T296" s="137">
        <v>15</v>
      </c>
      <c r="U296" s="138">
        <f t="shared" si="73"/>
        <v>0</v>
      </c>
      <c r="V296" s="139"/>
    </row>
    <row r="297" spans="1:22" ht="12.75" outlineLevel="2">
      <c r="A297" s="3"/>
      <c r="B297" s="105"/>
      <c r="C297" s="105"/>
      <c r="D297" s="126" t="s">
        <v>10</v>
      </c>
      <c r="E297" s="127">
        <v>13</v>
      </c>
      <c r="F297" s="128" t="s">
        <v>146</v>
      </c>
      <c r="G297" s="129" t="s">
        <v>372</v>
      </c>
      <c r="H297" s="130">
        <v>25</v>
      </c>
      <c r="I297" s="131" t="s">
        <v>14</v>
      </c>
      <c r="J297" s="132"/>
      <c r="K297" s="133">
        <f t="shared" si="68"/>
        <v>0</v>
      </c>
      <c r="L297" s="134">
        <f t="shared" si="69"/>
        <v>0</v>
      </c>
      <c r="M297" s="135">
        <f t="shared" si="70"/>
      </c>
      <c r="N297" s="135">
        <f t="shared" si="71"/>
      </c>
      <c r="O297" s="135">
        <f t="shared" si="72"/>
      </c>
      <c r="P297" s="136">
        <v>0</v>
      </c>
      <c r="Q297" s="136">
        <v>0</v>
      </c>
      <c r="R297" s="136">
        <v>0</v>
      </c>
      <c r="S297" s="132">
        <v>0</v>
      </c>
      <c r="T297" s="137">
        <v>15</v>
      </c>
      <c r="U297" s="138">
        <f t="shared" si="73"/>
        <v>0</v>
      </c>
      <c r="V297" s="139"/>
    </row>
    <row r="298" spans="1:22" ht="26.25" outlineLevel="2">
      <c r="A298" s="3"/>
      <c r="B298" s="105"/>
      <c r="C298" s="105"/>
      <c r="D298" s="126" t="s">
        <v>9</v>
      </c>
      <c r="E298" s="127">
        <v>14</v>
      </c>
      <c r="F298" s="128" t="s">
        <v>168</v>
      </c>
      <c r="G298" s="129" t="s">
        <v>605</v>
      </c>
      <c r="H298" s="130">
        <v>8</v>
      </c>
      <c r="I298" s="131" t="s">
        <v>62</v>
      </c>
      <c r="J298" s="132"/>
      <c r="K298" s="133">
        <f t="shared" si="68"/>
        <v>0</v>
      </c>
      <c r="L298" s="134">
        <f t="shared" si="69"/>
      </c>
      <c r="M298" s="135">
        <f t="shared" si="70"/>
        <v>0</v>
      </c>
      <c r="N298" s="135">
        <f t="shared" si="71"/>
      </c>
      <c r="O298" s="135">
        <f t="shared" si="72"/>
      </c>
      <c r="P298" s="136">
        <v>0</v>
      </c>
      <c r="Q298" s="136">
        <v>0</v>
      </c>
      <c r="R298" s="136">
        <v>0</v>
      </c>
      <c r="S298" s="132">
        <v>0</v>
      </c>
      <c r="T298" s="137">
        <v>15</v>
      </c>
      <c r="U298" s="138">
        <f t="shared" si="73"/>
        <v>0</v>
      </c>
      <c r="V298" s="139"/>
    </row>
    <row r="299" spans="1:22" ht="12.75" outlineLevel="2">
      <c r="A299" s="3"/>
      <c r="B299" s="105"/>
      <c r="C299" s="105"/>
      <c r="D299" s="126" t="s">
        <v>10</v>
      </c>
      <c r="E299" s="127">
        <v>15</v>
      </c>
      <c r="F299" s="128" t="s">
        <v>82</v>
      </c>
      <c r="G299" s="129" t="s">
        <v>530</v>
      </c>
      <c r="H299" s="130">
        <v>6</v>
      </c>
      <c r="I299" s="131" t="s">
        <v>62</v>
      </c>
      <c r="J299" s="132"/>
      <c r="K299" s="133">
        <f t="shared" si="68"/>
        <v>0</v>
      </c>
      <c r="L299" s="134">
        <f t="shared" si="69"/>
        <v>0</v>
      </c>
      <c r="M299" s="135">
        <f t="shared" si="70"/>
      </c>
      <c r="N299" s="135">
        <f t="shared" si="71"/>
      </c>
      <c r="O299" s="135">
        <f t="shared" si="72"/>
      </c>
      <c r="P299" s="136">
        <v>0.005</v>
      </c>
      <c r="Q299" s="136">
        <v>0</v>
      </c>
      <c r="R299" s="136">
        <v>0</v>
      </c>
      <c r="S299" s="132">
        <v>0</v>
      </c>
      <c r="T299" s="137">
        <v>15</v>
      </c>
      <c r="U299" s="138">
        <f t="shared" si="73"/>
        <v>0</v>
      </c>
      <c r="V299" s="139"/>
    </row>
    <row r="300" spans="1:22" ht="12.75" outlineLevel="2">
      <c r="A300" s="3"/>
      <c r="B300" s="105"/>
      <c r="C300" s="105"/>
      <c r="D300" s="126" t="s">
        <v>10</v>
      </c>
      <c r="E300" s="127">
        <v>16</v>
      </c>
      <c r="F300" s="128" t="s">
        <v>91</v>
      </c>
      <c r="G300" s="129" t="s">
        <v>465</v>
      </c>
      <c r="H300" s="130">
        <v>1</v>
      </c>
      <c r="I300" s="131" t="s">
        <v>62</v>
      </c>
      <c r="J300" s="132"/>
      <c r="K300" s="133">
        <f t="shared" si="68"/>
        <v>0</v>
      </c>
      <c r="L300" s="134">
        <f t="shared" si="69"/>
        <v>0</v>
      </c>
      <c r="M300" s="135">
        <f t="shared" si="70"/>
      </c>
      <c r="N300" s="135">
        <f t="shared" si="71"/>
      </c>
      <c r="O300" s="135">
        <f t="shared" si="72"/>
      </c>
      <c r="P300" s="136">
        <v>0.005</v>
      </c>
      <c r="Q300" s="136">
        <v>0</v>
      </c>
      <c r="R300" s="136">
        <v>0</v>
      </c>
      <c r="S300" s="132">
        <v>0</v>
      </c>
      <c r="T300" s="137">
        <v>15</v>
      </c>
      <c r="U300" s="138">
        <f t="shared" si="73"/>
        <v>0</v>
      </c>
      <c r="V300" s="139"/>
    </row>
    <row r="301" spans="1:22" ht="12.75" outlineLevel="2">
      <c r="A301" s="3"/>
      <c r="B301" s="105"/>
      <c r="C301" s="105"/>
      <c r="D301" s="126" t="s">
        <v>10</v>
      </c>
      <c r="E301" s="127">
        <v>17</v>
      </c>
      <c r="F301" s="128" t="s">
        <v>92</v>
      </c>
      <c r="G301" s="129" t="s">
        <v>498</v>
      </c>
      <c r="H301" s="130">
        <v>1</v>
      </c>
      <c r="I301" s="131" t="s">
        <v>62</v>
      </c>
      <c r="J301" s="132"/>
      <c r="K301" s="133">
        <f t="shared" si="68"/>
        <v>0</v>
      </c>
      <c r="L301" s="134">
        <f t="shared" si="69"/>
        <v>0</v>
      </c>
      <c r="M301" s="135">
        <f t="shared" si="70"/>
      </c>
      <c r="N301" s="135">
        <f t="shared" si="71"/>
      </c>
      <c r="O301" s="135">
        <f t="shared" si="72"/>
      </c>
      <c r="P301" s="136">
        <v>0.005</v>
      </c>
      <c r="Q301" s="136">
        <v>0</v>
      </c>
      <c r="R301" s="136">
        <v>0</v>
      </c>
      <c r="S301" s="132">
        <v>0</v>
      </c>
      <c r="T301" s="137">
        <v>15</v>
      </c>
      <c r="U301" s="138">
        <f t="shared" si="73"/>
        <v>0</v>
      </c>
      <c r="V301" s="139"/>
    </row>
    <row r="302" spans="1:22" ht="26.25" outlineLevel="2">
      <c r="A302" s="3"/>
      <c r="B302" s="105"/>
      <c r="C302" s="105"/>
      <c r="D302" s="126" t="s">
        <v>9</v>
      </c>
      <c r="E302" s="127">
        <v>18</v>
      </c>
      <c r="F302" s="128" t="s">
        <v>167</v>
      </c>
      <c r="G302" s="129" t="s">
        <v>616</v>
      </c>
      <c r="H302" s="130">
        <v>1</v>
      </c>
      <c r="I302" s="131" t="s">
        <v>62</v>
      </c>
      <c r="J302" s="132"/>
      <c r="K302" s="133">
        <f t="shared" si="68"/>
        <v>0</v>
      </c>
      <c r="L302" s="134">
        <f t="shared" si="69"/>
      </c>
      <c r="M302" s="135">
        <f t="shared" si="70"/>
        <v>0</v>
      </c>
      <c r="N302" s="135">
        <f t="shared" si="71"/>
      </c>
      <c r="O302" s="135">
        <f t="shared" si="72"/>
      </c>
      <c r="P302" s="136">
        <v>0</v>
      </c>
      <c r="Q302" s="136">
        <v>0</v>
      </c>
      <c r="R302" s="136">
        <v>0</v>
      </c>
      <c r="S302" s="132">
        <v>0</v>
      </c>
      <c r="T302" s="137">
        <v>15</v>
      </c>
      <c r="U302" s="138">
        <f t="shared" si="73"/>
        <v>0</v>
      </c>
      <c r="V302" s="139"/>
    </row>
    <row r="303" spans="1:22" ht="12.75" outlineLevel="2">
      <c r="A303" s="3"/>
      <c r="B303" s="105"/>
      <c r="C303" s="105"/>
      <c r="D303" s="126" t="s">
        <v>10</v>
      </c>
      <c r="E303" s="127">
        <v>19</v>
      </c>
      <c r="F303" s="128" t="s">
        <v>134</v>
      </c>
      <c r="G303" s="129" t="s">
        <v>424</v>
      </c>
      <c r="H303" s="130">
        <v>1</v>
      </c>
      <c r="I303" s="131" t="s">
        <v>62</v>
      </c>
      <c r="J303" s="132"/>
      <c r="K303" s="133">
        <f t="shared" si="68"/>
        <v>0</v>
      </c>
      <c r="L303" s="134">
        <f t="shared" si="69"/>
        <v>0</v>
      </c>
      <c r="M303" s="135">
        <f t="shared" si="70"/>
      </c>
      <c r="N303" s="135">
        <f t="shared" si="71"/>
      </c>
      <c r="O303" s="135">
        <f t="shared" si="72"/>
      </c>
      <c r="P303" s="136">
        <v>0.015</v>
      </c>
      <c r="Q303" s="136">
        <v>0</v>
      </c>
      <c r="R303" s="136">
        <v>0</v>
      </c>
      <c r="S303" s="132">
        <v>0</v>
      </c>
      <c r="T303" s="137">
        <v>15</v>
      </c>
      <c r="U303" s="138">
        <f t="shared" si="73"/>
        <v>0</v>
      </c>
      <c r="V303" s="139"/>
    </row>
    <row r="304" spans="1:22" ht="12.75" outlineLevel="2">
      <c r="A304" s="3"/>
      <c r="B304" s="105"/>
      <c r="C304" s="105"/>
      <c r="D304" s="126" t="s">
        <v>9</v>
      </c>
      <c r="E304" s="127">
        <v>20</v>
      </c>
      <c r="F304" s="128" t="s">
        <v>345</v>
      </c>
      <c r="G304" s="129" t="s">
        <v>461</v>
      </c>
      <c r="H304" s="130">
        <v>6</v>
      </c>
      <c r="I304" s="131" t="s">
        <v>62</v>
      </c>
      <c r="J304" s="132"/>
      <c r="K304" s="133">
        <f t="shared" si="68"/>
        <v>0</v>
      </c>
      <c r="L304" s="134">
        <f t="shared" si="69"/>
      </c>
      <c r="M304" s="135">
        <f t="shared" si="70"/>
        <v>0</v>
      </c>
      <c r="N304" s="135">
        <f t="shared" si="71"/>
      </c>
      <c r="O304" s="135">
        <f t="shared" si="72"/>
      </c>
      <c r="P304" s="136">
        <v>0</v>
      </c>
      <c r="Q304" s="136">
        <v>0</v>
      </c>
      <c r="R304" s="136">
        <v>0</v>
      </c>
      <c r="S304" s="132">
        <v>0</v>
      </c>
      <c r="T304" s="137">
        <v>15</v>
      </c>
      <c r="U304" s="138">
        <f t="shared" si="73"/>
        <v>0</v>
      </c>
      <c r="V304" s="139"/>
    </row>
    <row r="305" spans="1:22" ht="12.75" outlineLevel="2">
      <c r="A305" s="3"/>
      <c r="B305" s="105"/>
      <c r="C305" s="105"/>
      <c r="D305" s="126" t="s">
        <v>9</v>
      </c>
      <c r="E305" s="127">
        <v>21</v>
      </c>
      <c r="F305" s="128" t="s">
        <v>344</v>
      </c>
      <c r="G305" s="129" t="s">
        <v>462</v>
      </c>
      <c r="H305" s="130">
        <v>21</v>
      </c>
      <c r="I305" s="131" t="s">
        <v>62</v>
      </c>
      <c r="J305" s="132"/>
      <c r="K305" s="133">
        <f t="shared" si="68"/>
        <v>0</v>
      </c>
      <c r="L305" s="134">
        <f t="shared" si="69"/>
      </c>
      <c r="M305" s="135">
        <f t="shared" si="70"/>
        <v>0</v>
      </c>
      <c r="N305" s="135">
        <f t="shared" si="71"/>
      </c>
      <c r="O305" s="135">
        <f t="shared" si="72"/>
      </c>
      <c r="P305" s="136">
        <v>0</v>
      </c>
      <c r="Q305" s="136">
        <v>0</v>
      </c>
      <c r="R305" s="136">
        <v>0</v>
      </c>
      <c r="S305" s="132">
        <v>0</v>
      </c>
      <c r="T305" s="137">
        <v>15</v>
      </c>
      <c r="U305" s="138">
        <f t="shared" si="73"/>
        <v>0</v>
      </c>
      <c r="V305" s="139"/>
    </row>
    <row r="306" spans="1:22" ht="12.75" outlineLevel="2">
      <c r="A306" s="3"/>
      <c r="B306" s="105"/>
      <c r="C306" s="105"/>
      <c r="D306" s="126" t="s">
        <v>9</v>
      </c>
      <c r="E306" s="127">
        <v>22</v>
      </c>
      <c r="F306" s="128" t="s">
        <v>165</v>
      </c>
      <c r="G306" s="129" t="s">
        <v>578</v>
      </c>
      <c r="H306" s="130">
        <v>4</v>
      </c>
      <c r="I306" s="131" t="s">
        <v>62</v>
      </c>
      <c r="J306" s="132"/>
      <c r="K306" s="133">
        <f t="shared" si="68"/>
        <v>0</v>
      </c>
      <c r="L306" s="134">
        <f t="shared" si="69"/>
      </c>
      <c r="M306" s="135">
        <f t="shared" si="70"/>
        <v>0</v>
      </c>
      <c r="N306" s="135">
        <f t="shared" si="71"/>
      </c>
      <c r="O306" s="135">
        <f t="shared" si="72"/>
      </c>
      <c r="P306" s="136">
        <v>0</v>
      </c>
      <c r="Q306" s="136">
        <v>0</v>
      </c>
      <c r="R306" s="136">
        <v>0</v>
      </c>
      <c r="S306" s="132">
        <v>0</v>
      </c>
      <c r="T306" s="137">
        <v>15</v>
      </c>
      <c r="U306" s="138">
        <f t="shared" si="73"/>
        <v>0</v>
      </c>
      <c r="V306" s="139"/>
    </row>
    <row r="307" spans="1:22" ht="12.75" outlineLevel="2">
      <c r="A307" s="3"/>
      <c r="B307" s="105"/>
      <c r="C307" s="105"/>
      <c r="D307" s="126" t="s">
        <v>9</v>
      </c>
      <c r="E307" s="127">
        <v>23</v>
      </c>
      <c r="F307" s="128" t="s">
        <v>166</v>
      </c>
      <c r="G307" s="129" t="s">
        <v>576</v>
      </c>
      <c r="H307" s="130">
        <v>1</v>
      </c>
      <c r="I307" s="131" t="s">
        <v>62</v>
      </c>
      <c r="J307" s="132"/>
      <c r="K307" s="133">
        <f t="shared" si="68"/>
        <v>0</v>
      </c>
      <c r="L307" s="134">
        <f t="shared" si="69"/>
      </c>
      <c r="M307" s="135">
        <f t="shared" si="70"/>
        <v>0</v>
      </c>
      <c r="N307" s="135">
        <f t="shared" si="71"/>
      </c>
      <c r="O307" s="135">
        <f t="shared" si="72"/>
      </c>
      <c r="P307" s="136">
        <v>0</v>
      </c>
      <c r="Q307" s="136">
        <v>0</v>
      </c>
      <c r="R307" s="136">
        <v>0</v>
      </c>
      <c r="S307" s="132">
        <v>0</v>
      </c>
      <c r="T307" s="137">
        <v>15</v>
      </c>
      <c r="U307" s="138">
        <f t="shared" si="73"/>
        <v>0</v>
      </c>
      <c r="V307" s="139"/>
    </row>
    <row r="308" spans="1:22" ht="12.75" outlineLevel="2">
      <c r="A308" s="3"/>
      <c r="B308" s="105"/>
      <c r="C308" s="105"/>
      <c r="D308" s="126" t="s">
        <v>9</v>
      </c>
      <c r="E308" s="127">
        <v>24</v>
      </c>
      <c r="F308" s="128" t="s">
        <v>164</v>
      </c>
      <c r="G308" s="129" t="s">
        <v>525</v>
      </c>
      <c r="H308" s="130">
        <v>1</v>
      </c>
      <c r="I308" s="131" t="s">
        <v>62</v>
      </c>
      <c r="J308" s="132"/>
      <c r="K308" s="133">
        <f t="shared" si="68"/>
        <v>0</v>
      </c>
      <c r="L308" s="134">
        <f t="shared" si="69"/>
      </c>
      <c r="M308" s="135">
        <f t="shared" si="70"/>
        <v>0</v>
      </c>
      <c r="N308" s="135">
        <f t="shared" si="71"/>
      </c>
      <c r="O308" s="135">
        <f t="shared" si="72"/>
      </c>
      <c r="P308" s="136">
        <v>0</v>
      </c>
      <c r="Q308" s="136">
        <v>0</v>
      </c>
      <c r="R308" s="136">
        <v>0</v>
      </c>
      <c r="S308" s="132">
        <v>0</v>
      </c>
      <c r="T308" s="137">
        <v>15</v>
      </c>
      <c r="U308" s="138">
        <f t="shared" si="73"/>
        <v>0</v>
      </c>
      <c r="V308" s="139"/>
    </row>
    <row r="309" spans="1:22" ht="12.75" outlineLevel="2">
      <c r="A309" s="3"/>
      <c r="B309" s="105"/>
      <c r="C309" s="105"/>
      <c r="D309" s="126" t="s">
        <v>9</v>
      </c>
      <c r="E309" s="127">
        <v>25</v>
      </c>
      <c r="F309" s="128" t="s">
        <v>163</v>
      </c>
      <c r="G309" s="129" t="s">
        <v>531</v>
      </c>
      <c r="H309" s="130">
        <v>5</v>
      </c>
      <c r="I309" s="131" t="s">
        <v>62</v>
      </c>
      <c r="J309" s="132"/>
      <c r="K309" s="133">
        <f t="shared" si="68"/>
        <v>0</v>
      </c>
      <c r="L309" s="134">
        <f t="shared" si="69"/>
      </c>
      <c r="M309" s="135">
        <f t="shared" si="70"/>
        <v>0</v>
      </c>
      <c r="N309" s="135">
        <f t="shared" si="71"/>
      </c>
      <c r="O309" s="135">
        <f t="shared" si="72"/>
      </c>
      <c r="P309" s="136">
        <v>0</v>
      </c>
      <c r="Q309" s="136">
        <v>0</v>
      </c>
      <c r="R309" s="136">
        <v>0</v>
      </c>
      <c r="S309" s="132">
        <v>0</v>
      </c>
      <c r="T309" s="137">
        <v>15</v>
      </c>
      <c r="U309" s="138">
        <f t="shared" si="73"/>
        <v>0</v>
      </c>
      <c r="V309" s="139"/>
    </row>
    <row r="310" spans="1:22" ht="12.75" outlineLevel="2">
      <c r="A310" s="3"/>
      <c r="B310" s="105"/>
      <c r="C310" s="105"/>
      <c r="D310" s="126" t="s">
        <v>9</v>
      </c>
      <c r="E310" s="127">
        <v>26</v>
      </c>
      <c r="F310" s="128" t="s">
        <v>333</v>
      </c>
      <c r="G310" s="129" t="s">
        <v>585</v>
      </c>
      <c r="H310" s="130">
        <v>1</v>
      </c>
      <c r="I310" s="131" t="s">
        <v>100</v>
      </c>
      <c r="J310" s="132"/>
      <c r="K310" s="133">
        <f t="shared" si="68"/>
        <v>0</v>
      </c>
      <c r="L310" s="134">
        <f t="shared" si="69"/>
      </c>
      <c r="M310" s="135">
        <f t="shared" si="70"/>
        <v>0</v>
      </c>
      <c r="N310" s="135">
        <f t="shared" si="71"/>
      </c>
      <c r="O310" s="135">
        <f t="shared" si="72"/>
      </c>
      <c r="P310" s="136">
        <v>0</v>
      </c>
      <c r="Q310" s="136">
        <v>0</v>
      </c>
      <c r="R310" s="136">
        <v>0</v>
      </c>
      <c r="S310" s="132">
        <v>0</v>
      </c>
      <c r="T310" s="137">
        <v>15</v>
      </c>
      <c r="U310" s="138">
        <f t="shared" si="73"/>
        <v>0</v>
      </c>
      <c r="V310" s="139"/>
    </row>
    <row r="311" spans="1:22" ht="12.75" outlineLevel="2">
      <c r="A311" s="3"/>
      <c r="B311" s="105"/>
      <c r="C311" s="105"/>
      <c r="D311" s="126" t="s">
        <v>9</v>
      </c>
      <c r="E311" s="127">
        <v>27</v>
      </c>
      <c r="F311" s="128" t="s">
        <v>334</v>
      </c>
      <c r="G311" s="129" t="s">
        <v>574</v>
      </c>
      <c r="H311" s="130">
        <v>1</v>
      </c>
      <c r="I311" s="131" t="s">
        <v>100</v>
      </c>
      <c r="J311" s="132"/>
      <c r="K311" s="133">
        <f t="shared" si="68"/>
        <v>0</v>
      </c>
      <c r="L311" s="134">
        <f t="shared" si="69"/>
      </c>
      <c r="M311" s="135">
        <f t="shared" si="70"/>
        <v>0</v>
      </c>
      <c r="N311" s="135">
        <f t="shared" si="71"/>
      </c>
      <c r="O311" s="135">
        <f t="shared" si="72"/>
      </c>
      <c r="P311" s="136">
        <v>0</v>
      </c>
      <c r="Q311" s="136">
        <v>0</v>
      </c>
      <c r="R311" s="136">
        <v>0</v>
      </c>
      <c r="S311" s="132">
        <v>0</v>
      </c>
      <c r="T311" s="137">
        <v>15</v>
      </c>
      <c r="U311" s="138">
        <f t="shared" si="73"/>
        <v>0</v>
      </c>
      <c r="V311" s="139"/>
    </row>
    <row r="312" spans="1:22" ht="12.75" outlineLevel="2">
      <c r="A312" s="3"/>
      <c r="B312" s="105"/>
      <c r="C312" s="105"/>
      <c r="D312" s="126" t="s">
        <v>9</v>
      </c>
      <c r="E312" s="127">
        <v>28</v>
      </c>
      <c r="F312" s="128" t="s">
        <v>116</v>
      </c>
      <c r="G312" s="129" t="s">
        <v>493</v>
      </c>
      <c r="H312" s="130">
        <v>16</v>
      </c>
      <c r="I312" s="131" t="s">
        <v>61</v>
      </c>
      <c r="J312" s="132"/>
      <c r="K312" s="133">
        <f t="shared" si="68"/>
        <v>0</v>
      </c>
      <c r="L312" s="134">
        <f t="shared" si="69"/>
      </c>
      <c r="M312" s="135">
        <f t="shared" si="70"/>
        <v>0</v>
      </c>
      <c r="N312" s="135">
        <f t="shared" si="71"/>
      </c>
      <c r="O312" s="135">
        <f t="shared" si="72"/>
      </c>
      <c r="P312" s="136">
        <v>0</v>
      </c>
      <c r="Q312" s="136">
        <v>0</v>
      </c>
      <c r="R312" s="136">
        <v>0</v>
      </c>
      <c r="S312" s="132">
        <v>0</v>
      </c>
      <c r="T312" s="137">
        <v>15</v>
      </c>
      <c r="U312" s="138">
        <f t="shared" si="73"/>
        <v>0</v>
      </c>
      <c r="V312" s="139"/>
    </row>
    <row r="313" spans="1:22" s="36" customFormat="1" ht="10.5" customHeight="1" outlineLevel="3">
      <c r="A313" s="35"/>
      <c r="B313" s="140"/>
      <c r="C313" s="140"/>
      <c r="D313" s="140"/>
      <c r="E313" s="140"/>
      <c r="F313" s="140"/>
      <c r="G313" s="140" t="s">
        <v>442</v>
      </c>
      <c r="H313" s="141">
        <v>0</v>
      </c>
      <c r="I313" s="142"/>
      <c r="J313" s="140"/>
      <c r="K313" s="140"/>
      <c r="L313" s="143"/>
      <c r="M313" s="143"/>
      <c r="N313" s="143"/>
      <c r="O313" s="143"/>
      <c r="P313" s="143"/>
      <c r="Q313" s="143"/>
      <c r="R313" s="143"/>
      <c r="S313" s="143"/>
      <c r="T313" s="144"/>
      <c r="U313" s="144"/>
      <c r="V313" s="140"/>
    </row>
    <row r="314" spans="1:22" s="36" customFormat="1" ht="10.5" customHeight="1" outlineLevel="3">
      <c r="A314" s="35"/>
      <c r="B314" s="140"/>
      <c r="C314" s="140"/>
      <c r="D314" s="140"/>
      <c r="E314" s="140"/>
      <c r="F314" s="140"/>
      <c r="G314" s="140" t="s">
        <v>18</v>
      </c>
      <c r="H314" s="141">
        <v>16</v>
      </c>
      <c r="I314" s="142"/>
      <c r="J314" s="140"/>
      <c r="K314" s="140"/>
      <c r="L314" s="143"/>
      <c r="M314" s="143"/>
      <c r="N314" s="143"/>
      <c r="O314" s="143"/>
      <c r="P314" s="143"/>
      <c r="Q314" s="143"/>
      <c r="R314" s="143"/>
      <c r="S314" s="143"/>
      <c r="T314" s="144"/>
      <c r="U314" s="144"/>
      <c r="V314" s="140"/>
    </row>
    <row r="315" spans="1:22" ht="12.75" outlineLevel="2">
      <c r="A315" s="3"/>
      <c r="B315" s="105"/>
      <c r="C315" s="105"/>
      <c r="D315" s="126" t="s">
        <v>9</v>
      </c>
      <c r="E315" s="127">
        <v>29</v>
      </c>
      <c r="F315" s="128" t="s">
        <v>19</v>
      </c>
      <c r="G315" s="129" t="s">
        <v>366</v>
      </c>
      <c r="H315" s="130">
        <v>1</v>
      </c>
      <c r="I315" s="131" t="s">
        <v>22</v>
      </c>
      <c r="J315" s="132"/>
      <c r="K315" s="133">
        <f>H315*J315</f>
        <v>0</v>
      </c>
      <c r="L315" s="134">
        <f>IF(D315="S",K315,"")</f>
      </c>
      <c r="M315" s="135">
        <f>IF(OR(D315="P",D315="U"),K315,"")</f>
        <v>0</v>
      </c>
      <c r="N315" s="135">
        <f>IF(D315="H",K315,"")</f>
      </c>
      <c r="O315" s="135">
        <f>IF(D315="V",K315,"")</f>
      </c>
      <c r="P315" s="136">
        <v>0</v>
      </c>
      <c r="Q315" s="136">
        <v>0</v>
      </c>
      <c r="R315" s="136">
        <v>0</v>
      </c>
      <c r="S315" s="132">
        <v>0</v>
      </c>
      <c r="T315" s="137">
        <v>15</v>
      </c>
      <c r="U315" s="138">
        <f>K315*(T315+100)/100</f>
        <v>0</v>
      </c>
      <c r="V315" s="139"/>
    </row>
    <row r="316" spans="1:22" ht="12.75" outlineLevel="1">
      <c r="A316" s="3"/>
      <c r="B316" s="106"/>
      <c r="C316" s="75" t="s">
        <v>52</v>
      </c>
      <c r="D316" s="76" t="s">
        <v>8</v>
      </c>
      <c r="E316" s="77"/>
      <c r="F316" s="77" t="s">
        <v>57</v>
      </c>
      <c r="G316" s="78" t="s">
        <v>374</v>
      </c>
      <c r="H316" s="77"/>
      <c r="I316" s="76"/>
      <c r="J316" s="77"/>
      <c r="K316" s="107">
        <f>SUBTOTAL(9,K317:K336)</f>
        <v>0</v>
      </c>
      <c r="L316" s="80">
        <f>SUBTOTAL(9,L317:L336)</f>
        <v>0</v>
      </c>
      <c r="M316" s="80">
        <f>SUBTOTAL(9,M317:M336)</f>
        <v>0</v>
      </c>
      <c r="N316" s="80">
        <f>SUBTOTAL(9,N317:N336)</f>
        <v>0</v>
      </c>
      <c r="O316" s="80">
        <f>SUBTOTAL(9,O317:O336)</f>
        <v>0</v>
      </c>
      <c r="P316" s="81">
        <f>SUMPRODUCT(P317:P336,$H317:$H336)</f>
        <v>0.08800400000000028</v>
      </c>
      <c r="Q316" s="81">
        <f>SUMPRODUCT(Q317:Q336,$H317:$H336)</f>
        <v>0</v>
      </c>
      <c r="R316" s="81">
        <f>SUMPRODUCT(R317:R336,$H317:$H336)</f>
        <v>10.931800000000427</v>
      </c>
      <c r="S316" s="80">
        <f>SUMPRODUCT(S317:S336,$H317:$H336)</f>
        <v>1317.8719600000727</v>
      </c>
      <c r="T316" s="108">
        <f>SUMPRODUCT(T317:T336,$K317:$K336)/100</f>
        <v>0</v>
      </c>
      <c r="U316" s="108">
        <f>K316+T316</f>
        <v>0</v>
      </c>
      <c r="V316" s="105"/>
    </row>
    <row r="317" spans="1:22" ht="12.75" outlineLevel="2">
      <c r="A317" s="3"/>
      <c r="B317" s="116"/>
      <c r="C317" s="117"/>
      <c r="D317" s="118"/>
      <c r="E317" s="119" t="s">
        <v>459</v>
      </c>
      <c r="F317" s="120"/>
      <c r="G317" s="121"/>
      <c r="H317" s="120"/>
      <c r="I317" s="118"/>
      <c r="J317" s="120"/>
      <c r="K317" s="122"/>
      <c r="L317" s="123"/>
      <c r="M317" s="123"/>
      <c r="N317" s="123"/>
      <c r="O317" s="123"/>
      <c r="P317" s="124"/>
      <c r="Q317" s="124"/>
      <c r="R317" s="124"/>
      <c r="S317" s="124"/>
      <c r="T317" s="125"/>
      <c r="U317" s="125"/>
      <c r="V317" s="105"/>
    </row>
    <row r="318" spans="1:22" ht="12.75" outlineLevel="2">
      <c r="A318" s="3"/>
      <c r="B318" s="105"/>
      <c r="C318" s="105"/>
      <c r="D318" s="126" t="s">
        <v>9</v>
      </c>
      <c r="E318" s="127">
        <v>1</v>
      </c>
      <c r="F318" s="128" t="s">
        <v>113</v>
      </c>
      <c r="G318" s="129" t="s">
        <v>434</v>
      </c>
      <c r="H318" s="130">
        <v>5</v>
      </c>
      <c r="I318" s="131" t="s">
        <v>14</v>
      </c>
      <c r="J318" s="132"/>
      <c r="K318" s="133">
        <f>H318*J318</f>
        <v>0</v>
      </c>
      <c r="L318" s="134">
        <f>IF(D318="S",K318,"")</f>
      </c>
      <c r="M318" s="135">
        <f>IF(OR(D318="P",D318="U"),K318,"")</f>
        <v>0</v>
      </c>
      <c r="N318" s="135">
        <f>IF(D318="H",K318,"")</f>
      </c>
      <c r="O318" s="135">
        <f>IF(D318="V",K318,"")</f>
      </c>
      <c r="P318" s="136">
        <v>0.0016900000000000547</v>
      </c>
      <c r="Q318" s="136">
        <v>0</v>
      </c>
      <c r="R318" s="136">
        <v>0</v>
      </c>
      <c r="S318" s="132">
        <v>0</v>
      </c>
      <c r="T318" s="137">
        <v>15</v>
      </c>
      <c r="U318" s="138">
        <f>K318*(T318+100)/100</f>
        <v>0</v>
      </c>
      <c r="V318" s="139"/>
    </row>
    <row r="319" spans="1:22" ht="12.75" outlineLevel="2">
      <c r="A319" s="3"/>
      <c r="B319" s="105"/>
      <c r="C319" s="105"/>
      <c r="D319" s="126" t="s">
        <v>9</v>
      </c>
      <c r="E319" s="127">
        <v>2</v>
      </c>
      <c r="F319" s="128" t="s">
        <v>252</v>
      </c>
      <c r="G319" s="129" t="s">
        <v>509</v>
      </c>
      <c r="H319" s="130">
        <v>1</v>
      </c>
      <c r="I319" s="131" t="s">
        <v>62</v>
      </c>
      <c r="J319" s="132"/>
      <c r="K319" s="133">
        <f>H319*J319</f>
        <v>0</v>
      </c>
      <c r="L319" s="134">
        <f>IF(D319="S",K319,"")</f>
      </c>
      <c r="M319" s="135">
        <f>IF(OR(D319="P",D319="U"),K319,"")</f>
        <v>0</v>
      </c>
      <c r="N319" s="135">
        <f>IF(D319="H",K319,"")</f>
      </c>
      <c r="O319" s="135">
        <f>IF(D319="V",K319,"")</f>
      </c>
      <c r="P319" s="136">
        <v>0</v>
      </c>
      <c r="Q319" s="136">
        <v>0</v>
      </c>
      <c r="R319" s="136">
        <v>0.6769999999996799</v>
      </c>
      <c r="S319" s="132">
        <v>65.26279999996915</v>
      </c>
      <c r="T319" s="137">
        <v>15</v>
      </c>
      <c r="U319" s="138">
        <f>K319*(T319+100)/100</f>
        <v>0</v>
      </c>
      <c r="V319" s="139"/>
    </row>
    <row r="320" spans="1:22" ht="12.75" outlineLevel="2">
      <c r="A320" s="3"/>
      <c r="B320" s="105"/>
      <c r="C320" s="105"/>
      <c r="D320" s="126" t="s">
        <v>10</v>
      </c>
      <c r="E320" s="127">
        <v>3</v>
      </c>
      <c r="F320" s="128" t="s">
        <v>128</v>
      </c>
      <c r="G320" s="129" t="s">
        <v>532</v>
      </c>
      <c r="H320" s="130">
        <v>1</v>
      </c>
      <c r="I320" s="131" t="s">
        <v>62</v>
      </c>
      <c r="J320" s="132"/>
      <c r="K320" s="133">
        <f>H320*J320</f>
        <v>0</v>
      </c>
      <c r="L320" s="134">
        <f>IF(D320="S",K320,"")</f>
        <v>0</v>
      </c>
      <c r="M320" s="135">
        <f>IF(OR(D320="P",D320="U"),K320,"")</f>
      </c>
      <c r="N320" s="135">
        <f>IF(D320="H",K320,"")</f>
      </c>
      <c r="O320" s="135">
        <f>IF(D320="V",K320,"")</f>
      </c>
      <c r="P320" s="136">
        <v>0.0004</v>
      </c>
      <c r="Q320" s="136">
        <v>0</v>
      </c>
      <c r="R320" s="136">
        <v>0</v>
      </c>
      <c r="S320" s="132">
        <v>0</v>
      </c>
      <c r="T320" s="137">
        <v>15</v>
      </c>
      <c r="U320" s="138">
        <f>K320*(T320+100)/100</f>
        <v>0</v>
      </c>
      <c r="V320" s="139"/>
    </row>
    <row r="321" spans="1:22" ht="12.75" outlineLevel="2">
      <c r="A321" s="3"/>
      <c r="B321" s="105"/>
      <c r="C321" s="105"/>
      <c r="D321" s="126" t="s">
        <v>9</v>
      </c>
      <c r="E321" s="127">
        <v>4</v>
      </c>
      <c r="F321" s="128" t="s">
        <v>196</v>
      </c>
      <c r="G321" s="129" t="s">
        <v>489</v>
      </c>
      <c r="H321" s="130">
        <v>7.8</v>
      </c>
      <c r="I321" s="131" t="s">
        <v>14</v>
      </c>
      <c r="J321" s="132"/>
      <c r="K321" s="133">
        <f>H321*J321</f>
        <v>0</v>
      </c>
      <c r="L321" s="134">
        <f>IF(D321="S",K321,"")</f>
      </c>
      <c r="M321" s="135">
        <f>IF(OR(D321="P",D321="U"),K321,"")</f>
        <v>0</v>
      </c>
      <c r="N321" s="135">
        <f>IF(D321="H",K321,"")</f>
      </c>
      <c r="O321" s="135">
        <f>IF(D321="V",K321,"")</f>
      </c>
      <c r="P321" s="136">
        <v>0.0029300000000000003</v>
      </c>
      <c r="Q321" s="136">
        <v>0</v>
      </c>
      <c r="R321" s="136">
        <v>0.4820000000000988</v>
      </c>
      <c r="S321" s="132">
        <v>64.08060000001322</v>
      </c>
      <c r="T321" s="137">
        <v>15</v>
      </c>
      <c r="U321" s="138">
        <f>K321*(T321+100)/100</f>
        <v>0</v>
      </c>
      <c r="V321" s="139"/>
    </row>
    <row r="322" spans="1:22" s="36" customFormat="1" ht="10.5" customHeight="1" outlineLevel="3">
      <c r="A322" s="35"/>
      <c r="B322" s="140"/>
      <c r="C322" s="140"/>
      <c r="D322" s="140"/>
      <c r="E322" s="140"/>
      <c r="F322" s="140"/>
      <c r="G322" s="140" t="s">
        <v>451</v>
      </c>
      <c r="H322" s="141">
        <v>0</v>
      </c>
      <c r="I322" s="142"/>
      <c r="J322" s="140"/>
      <c r="K322" s="140"/>
      <c r="L322" s="143"/>
      <c r="M322" s="143"/>
      <c r="N322" s="143"/>
      <c r="O322" s="143"/>
      <c r="P322" s="143"/>
      <c r="Q322" s="143"/>
      <c r="R322" s="143"/>
      <c r="S322" s="143"/>
      <c r="T322" s="144"/>
      <c r="U322" s="144"/>
      <c r="V322" s="140"/>
    </row>
    <row r="323" spans="1:22" s="36" customFormat="1" ht="10.5" customHeight="1" outlineLevel="3">
      <c r="A323" s="35"/>
      <c r="B323" s="140"/>
      <c r="C323" s="140"/>
      <c r="D323" s="140"/>
      <c r="E323" s="140"/>
      <c r="F323" s="140"/>
      <c r="G323" s="140" t="s">
        <v>362</v>
      </c>
      <c r="H323" s="141">
        <v>7.8</v>
      </c>
      <c r="I323" s="142"/>
      <c r="J323" s="140"/>
      <c r="K323" s="140"/>
      <c r="L323" s="143"/>
      <c r="M323" s="143"/>
      <c r="N323" s="143"/>
      <c r="O323" s="143"/>
      <c r="P323" s="143"/>
      <c r="Q323" s="143"/>
      <c r="R323" s="143"/>
      <c r="S323" s="143"/>
      <c r="T323" s="144"/>
      <c r="U323" s="144"/>
      <c r="V323" s="140"/>
    </row>
    <row r="324" spans="1:22" ht="12.75" outlineLevel="2">
      <c r="A324" s="3"/>
      <c r="B324" s="105"/>
      <c r="C324" s="105"/>
      <c r="D324" s="126" t="s">
        <v>10</v>
      </c>
      <c r="E324" s="127">
        <v>5</v>
      </c>
      <c r="F324" s="128" t="s">
        <v>126</v>
      </c>
      <c r="G324" s="129" t="s">
        <v>501</v>
      </c>
      <c r="H324" s="130">
        <v>1</v>
      </c>
      <c r="I324" s="131" t="s">
        <v>62</v>
      </c>
      <c r="J324" s="132"/>
      <c r="K324" s="133">
        <f>H324*J324</f>
        <v>0</v>
      </c>
      <c r="L324" s="134">
        <f>IF(D324="S",K324,"")</f>
        <v>0</v>
      </c>
      <c r="M324" s="135">
        <f>IF(OR(D324="P",D324="U"),K324,"")</f>
      </c>
      <c r="N324" s="135">
        <f>IF(D324="H",K324,"")</f>
      </c>
      <c r="O324" s="135">
        <f>IF(D324="V",K324,"")</f>
      </c>
      <c r="P324" s="136">
        <v>0.00138</v>
      </c>
      <c r="Q324" s="136">
        <v>0</v>
      </c>
      <c r="R324" s="136">
        <v>0</v>
      </c>
      <c r="S324" s="132">
        <v>0</v>
      </c>
      <c r="T324" s="137">
        <v>15</v>
      </c>
      <c r="U324" s="138">
        <f>K324*(T324+100)/100</f>
        <v>0</v>
      </c>
      <c r="V324" s="139"/>
    </row>
    <row r="325" spans="1:22" ht="26.25" outlineLevel="2">
      <c r="A325" s="3"/>
      <c r="B325" s="105"/>
      <c r="C325" s="105"/>
      <c r="D325" s="126" t="s">
        <v>9</v>
      </c>
      <c r="E325" s="127">
        <v>6</v>
      </c>
      <c r="F325" s="128" t="s">
        <v>190</v>
      </c>
      <c r="G325" s="129" t="s">
        <v>615</v>
      </c>
      <c r="H325" s="130">
        <v>5.6</v>
      </c>
      <c r="I325" s="131" t="s">
        <v>24</v>
      </c>
      <c r="J325" s="132"/>
      <c r="K325" s="133">
        <f>H325*J325</f>
        <v>0</v>
      </c>
      <c r="L325" s="134">
        <f>IF(D325="S",K325,"")</f>
      </c>
      <c r="M325" s="135">
        <f>IF(OR(D325="P",D325="U"),K325,"")</f>
        <v>0</v>
      </c>
      <c r="N325" s="135">
        <f>IF(D325="H",K325,"")</f>
      </c>
      <c r="O325" s="135">
        <f>IF(D325="V",K325,"")</f>
      </c>
      <c r="P325" s="136">
        <v>9.999999999999999E-05</v>
      </c>
      <c r="Q325" s="136">
        <v>0</v>
      </c>
      <c r="R325" s="136">
        <v>0.2669999999999959</v>
      </c>
      <c r="S325" s="132">
        <v>34.71080000000006</v>
      </c>
      <c r="T325" s="137">
        <v>15</v>
      </c>
      <c r="U325" s="138">
        <f>K325*(T325+100)/100</f>
        <v>0</v>
      </c>
      <c r="V325" s="139"/>
    </row>
    <row r="326" spans="1:22" s="36" customFormat="1" ht="10.5" customHeight="1" outlineLevel="3">
      <c r="A326" s="35"/>
      <c r="B326" s="140"/>
      <c r="C326" s="140"/>
      <c r="D326" s="140"/>
      <c r="E326" s="140"/>
      <c r="F326" s="140"/>
      <c r="G326" s="140" t="s">
        <v>425</v>
      </c>
      <c r="H326" s="141">
        <v>0</v>
      </c>
      <c r="I326" s="142"/>
      <c r="J326" s="140"/>
      <c r="K326" s="140"/>
      <c r="L326" s="143"/>
      <c r="M326" s="143"/>
      <c r="N326" s="143"/>
      <c r="O326" s="143"/>
      <c r="P326" s="143"/>
      <c r="Q326" s="143"/>
      <c r="R326" s="143"/>
      <c r="S326" s="143"/>
      <c r="T326" s="144"/>
      <c r="U326" s="144"/>
      <c r="V326" s="140"/>
    </row>
    <row r="327" spans="1:22" s="36" customFormat="1" ht="10.5" customHeight="1" outlineLevel="3">
      <c r="A327" s="35"/>
      <c r="B327" s="140"/>
      <c r="C327" s="140"/>
      <c r="D327" s="140"/>
      <c r="E327" s="140"/>
      <c r="F327" s="140"/>
      <c r="G327" s="140" t="s">
        <v>80</v>
      </c>
      <c r="H327" s="141">
        <v>5.6</v>
      </c>
      <c r="I327" s="142"/>
      <c r="J327" s="140"/>
      <c r="K327" s="140"/>
      <c r="L327" s="143"/>
      <c r="M327" s="143"/>
      <c r="N327" s="143"/>
      <c r="O327" s="143"/>
      <c r="P327" s="143"/>
      <c r="Q327" s="143"/>
      <c r="R327" s="143"/>
      <c r="S327" s="143"/>
      <c r="T327" s="144"/>
      <c r="U327" s="144"/>
      <c r="V327" s="140"/>
    </row>
    <row r="328" spans="1:22" ht="12.75" outlineLevel="2">
      <c r="A328" s="3"/>
      <c r="B328" s="105"/>
      <c r="C328" s="105"/>
      <c r="D328" s="126" t="s">
        <v>10</v>
      </c>
      <c r="E328" s="127">
        <v>7</v>
      </c>
      <c r="F328" s="128" t="s">
        <v>150</v>
      </c>
      <c r="G328" s="129" t="s">
        <v>528</v>
      </c>
      <c r="H328" s="130">
        <v>7.7</v>
      </c>
      <c r="I328" s="131" t="s">
        <v>24</v>
      </c>
      <c r="J328" s="132"/>
      <c r="K328" s="133">
        <f>H328*J328</f>
        <v>0</v>
      </c>
      <c r="L328" s="134">
        <f>IF(D328="S",K328,"")</f>
        <v>0</v>
      </c>
      <c r="M328" s="135">
        <f>IF(OR(D328="P",D328="U"),K328,"")</f>
      </c>
      <c r="N328" s="135">
        <f>IF(D328="H",K328,"")</f>
      </c>
      <c r="O328" s="135">
        <f>IF(D328="V",K328,"")</f>
      </c>
      <c r="P328" s="136">
        <v>0.007</v>
      </c>
      <c r="Q328" s="136">
        <v>0</v>
      </c>
      <c r="R328" s="136">
        <v>0</v>
      </c>
      <c r="S328" s="132">
        <v>0</v>
      </c>
      <c r="T328" s="137">
        <v>15</v>
      </c>
      <c r="U328" s="138">
        <f>K328*(T328+100)/100</f>
        <v>0</v>
      </c>
      <c r="V328" s="139"/>
    </row>
    <row r="329" spans="1:22" s="36" customFormat="1" ht="10.5" customHeight="1" outlineLevel="3">
      <c r="A329" s="35"/>
      <c r="B329" s="140"/>
      <c r="C329" s="140"/>
      <c r="D329" s="140"/>
      <c r="E329" s="140"/>
      <c r="F329" s="140"/>
      <c r="G329" s="140" t="s">
        <v>81</v>
      </c>
      <c r="H329" s="141">
        <v>7.7</v>
      </c>
      <c r="I329" s="142"/>
      <c r="J329" s="140"/>
      <c r="K329" s="140"/>
      <c r="L329" s="143"/>
      <c r="M329" s="143"/>
      <c r="N329" s="143"/>
      <c r="O329" s="143"/>
      <c r="P329" s="143"/>
      <c r="Q329" s="143"/>
      <c r="R329" s="143"/>
      <c r="S329" s="143"/>
      <c r="T329" s="144"/>
      <c r="U329" s="144"/>
      <c r="V329" s="140"/>
    </row>
    <row r="330" spans="1:22" ht="12.75" outlineLevel="2">
      <c r="A330" s="3"/>
      <c r="B330" s="105"/>
      <c r="C330" s="105"/>
      <c r="D330" s="126" t="s">
        <v>9</v>
      </c>
      <c r="E330" s="127">
        <v>8</v>
      </c>
      <c r="F330" s="128" t="s">
        <v>116</v>
      </c>
      <c r="G330" s="129" t="s">
        <v>493</v>
      </c>
      <c r="H330" s="130">
        <v>3</v>
      </c>
      <c r="I330" s="131" t="s">
        <v>61</v>
      </c>
      <c r="J330" s="132"/>
      <c r="K330" s="133">
        <f>H330*J330</f>
        <v>0</v>
      </c>
      <c r="L330" s="134">
        <f>IF(D330="S",K330,"")</f>
      </c>
      <c r="M330" s="135">
        <f>IF(OR(D330="P",D330="U"),K330,"")</f>
        <v>0</v>
      </c>
      <c r="N330" s="135">
        <f>IF(D330="H",K330,"")</f>
      </c>
      <c r="O330" s="135">
        <f>IF(D330="V",K330,"")</f>
      </c>
      <c r="P330" s="136">
        <v>0</v>
      </c>
      <c r="Q330" s="136">
        <v>0</v>
      </c>
      <c r="R330" s="136">
        <v>1</v>
      </c>
      <c r="S330" s="132">
        <v>106.4</v>
      </c>
      <c r="T330" s="137">
        <v>15</v>
      </c>
      <c r="U330" s="138">
        <f>K330*(T330+100)/100</f>
        <v>0</v>
      </c>
      <c r="V330" s="139"/>
    </row>
    <row r="331" spans="1:22" s="36" customFormat="1" ht="10.5" customHeight="1" outlineLevel="3">
      <c r="A331" s="35"/>
      <c r="B331" s="140"/>
      <c r="C331" s="140"/>
      <c r="D331" s="140"/>
      <c r="E331" s="140"/>
      <c r="F331" s="140"/>
      <c r="G331" s="140" t="s">
        <v>437</v>
      </c>
      <c r="H331" s="141">
        <v>0</v>
      </c>
      <c r="I331" s="142"/>
      <c r="J331" s="140"/>
      <c r="K331" s="140"/>
      <c r="L331" s="143"/>
      <c r="M331" s="143"/>
      <c r="N331" s="143"/>
      <c r="O331" s="143"/>
      <c r="P331" s="143"/>
      <c r="Q331" s="143"/>
      <c r="R331" s="143"/>
      <c r="S331" s="143"/>
      <c r="T331" s="144"/>
      <c r="U331" s="144"/>
      <c r="V331" s="140"/>
    </row>
    <row r="332" spans="1:22" s="36" customFormat="1" ht="10.5" customHeight="1" outlineLevel="3">
      <c r="A332" s="35"/>
      <c r="B332" s="140"/>
      <c r="C332" s="140"/>
      <c r="D332" s="140"/>
      <c r="E332" s="140"/>
      <c r="F332" s="140"/>
      <c r="G332" s="140" t="s">
        <v>3</v>
      </c>
      <c r="H332" s="141">
        <v>3</v>
      </c>
      <c r="I332" s="142"/>
      <c r="J332" s="140"/>
      <c r="K332" s="140"/>
      <c r="L332" s="143"/>
      <c r="M332" s="143"/>
      <c r="N332" s="143"/>
      <c r="O332" s="143"/>
      <c r="P332" s="143"/>
      <c r="Q332" s="143"/>
      <c r="R332" s="143"/>
      <c r="S332" s="143"/>
      <c r="T332" s="144"/>
      <c r="U332" s="144"/>
      <c r="V332" s="140"/>
    </row>
    <row r="333" spans="1:22" ht="12.75" outlineLevel="2">
      <c r="A333" s="3"/>
      <c r="B333" s="105"/>
      <c r="C333" s="105"/>
      <c r="D333" s="126" t="s">
        <v>9</v>
      </c>
      <c r="E333" s="127">
        <v>9</v>
      </c>
      <c r="F333" s="128" t="s">
        <v>117</v>
      </c>
      <c r="G333" s="129" t="s">
        <v>504</v>
      </c>
      <c r="H333" s="130">
        <v>2</v>
      </c>
      <c r="I333" s="131" t="s">
        <v>61</v>
      </c>
      <c r="J333" s="132"/>
      <c r="K333" s="133">
        <f>H333*J333</f>
        <v>0</v>
      </c>
      <c r="L333" s="134">
        <f>IF(D333="S",K333,"")</f>
      </c>
      <c r="M333" s="135">
        <f>IF(OR(D333="P",D333="U"),K333,"")</f>
        <v>0</v>
      </c>
      <c r="N333" s="135">
        <f>IF(D333="H",K333,"")</f>
      </c>
      <c r="O333" s="135">
        <f>IF(D333="V",K333,"")</f>
      </c>
      <c r="P333" s="136">
        <v>0</v>
      </c>
      <c r="Q333" s="136">
        <v>0</v>
      </c>
      <c r="R333" s="136">
        <v>1</v>
      </c>
      <c r="S333" s="132">
        <v>119.6</v>
      </c>
      <c r="T333" s="137">
        <v>15</v>
      </c>
      <c r="U333" s="138">
        <f>K333*(T333+100)/100</f>
        <v>0</v>
      </c>
      <c r="V333" s="139"/>
    </row>
    <row r="334" spans="1:22" s="36" customFormat="1" ht="10.5" customHeight="1" outlineLevel="3">
      <c r="A334" s="35"/>
      <c r="B334" s="140"/>
      <c r="C334" s="140"/>
      <c r="D334" s="140"/>
      <c r="E334" s="140"/>
      <c r="F334" s="140"/>
      <c r="G334" s="140" t="s">
        <v>508</v>
      </c>
      <c r="H334" s="141">
        <v>0</v>
      </c>
      <c r="I334" s="142"/>
      <c r="J334" s="140"/>
      <c r="K334" s="140"/>
      <c r="L334" s="143"/>
      <c r="M334" s="143"/>
      <c r="N334" s="143"/>
      <c r="O334" s="143"/>
      <c r="P334" s="143"/>
      <c r="Q334" s="143"/>
      <c r="R334" s="143"/>
      <c r="S334" s="143"/>
      <c r="T334" s="144"/>
      <c r="U334" s="144"/>
      <c r="V334" s="140"/>
    </row>
    <row r="335" spans="1:22" s="36" customFormat="1" ht="10.5" customHeight="1" outlineLevel="3">
      <c r="A335" s="35"/>
      <c r="B335" s="140"/>
      <c r="C335" s="140"/>
      <c r="D335" s="140"/>
      <c r="E335" s="140"/>
      <c r="F335" s="140"/>
      <c r="G335" s="140" t="s">
        <v>2</v>
      </c>
      <c r="H335" s="141">
        <v>2</v>
      </c>
      <c r="I335" s="142"/>
      <c r="J335" s="140"/>
      <c r="K335" s="140"/>
      <c r="L335" s="143"/>
      <c r="M335" s="143"/>
      <c r="N335" s="143"/>
      <c r="O335" s="143"/>
      <c r="P335" s="143"/>
      <c r="Q335" s="143"/>
      <c r="R335" s="143"/>
      <c r="S335" s="143"/>
      <c r="T335" s="144"/>
      <c r="U335" s="144"/>
      <c r="V335" s="140"/>
    </row>
    <row r="336" spans="1:22" ht="12.75" outlineLevel="2">
      <c r="A336" s="3"/>
      <c r="B336" s="105"/>
      <c r="C336" s="105"/>
      <c r="D336" s="126" t="s">
        <v>10</v>
      </c>
      <c r="E336" s="127">
        <v>10</v>
      </c>
      <c r="F336" s="128" t="s">
        <v>147</v>
      </c>
      <c r="G336" s="129" t="s">
        <v>468</v>
      </c>
      <c r="H336" s="130">
        <v>1</v>
      </c>
      <c r="I336" s="131" t="s">
        <v>62</v>
      </c>
      <c r="J336" s="132"/>
      <c r="K336" s="133">
        <f>H336*J336</f>
        <v>0</v>
      </c>
      <c r="L336" s="134">
        <f>IF(D336="S",K336,"")</f>
        <v>0</v>
      </c>
      <c r="M336" s="135">
        <f>IF(OR(D336="P",D336="U"),K336,"")</f>
      </c>
      <c r="N336" s="135">
        <f>IF(D336="H",K336,"")</f>
      </c>
      <c r="O336" s="135">
        <f>IF(D336="V",K336,"")</f>
      </c>
      <c r="P336" s="136">
        <v>0.00046</v>
      </c>
      <c r="Q336" s="136">
        <v>0</v>
      </c>
      <c r="R336" s="136">
        <v>0</v>
      </c>
      <c r="S336" s="132">
        <v>0</v>
      </c>
      <c r="T336" s="137">
        <v>15</v>
      </c>
      <c r="U336" s="138">
        <f>K336*(T336+100)/100</f>
        <v>0</v>
      </c>
      <c r="V336" s="139"/>
    </row>
    <row r="337" spans="1:22" ht="12.75" outlineLevel="1">
      <c r="A337" s="3"/>
      <c r="B337" s="106"/>
      <c r="C337" s="75" t="s">
        <v>53</v>
      </c>
      <c r="D337" s="76" t="s">
        <v>8</v>
      </c>
      <c r="E337" s="77"/>
      <c r="F337" s="77" t="s">
        <v>67</v>
      </c>
      <c r="G337" s="78" t="s">
        <v>378</v>
      </c>
      <c r="H337" s="77"/>
      <c r="I337" s="76"/>
      <c r="J337" s="77"/>
      <c r="K337" s="107">
        <f>SUBTOTAL(9,K338:K339)</f>
        <v>0</v>
      </c>
      <c r="L337" s="80">
        <f>SUBTOTAL(9,L338:L339)</f>
        <v>0</v>
      </c>
      <c r="M337" s="80">
        <f>SUBTOTAL(9,M338:M339)</f>
        <v>0</v>
      </c>
      <c r="N337" s="80">
        <f>SUBTOTAL(9,N338:N339)</f>
        <v>0</v>
      </c>
      <c r="O337" s="80">
        <f>SUBTOTAL(9,O338:O339)</f>
        <v>0</v>
      </c>
      <c r="P337" s="81">
        <f>SUMPRODUCT(P338:P339,$H338:$H339)</f>
        <v>0</v>
      </c>
      <c r="Q337" s="81">
        <f>SUMPRODUCT(Q338:Q339,$H338:$H339)</f>
        <v>0</v>
      </c>
      <c r="R337" s="81">
        <f>SUMPRODUCT(R338:R339,$H338:$H339)</f>
        <v>0</v>
      </c>
      <c r="S337" s="80">
        <f>SUMPRODUCT(S338:S339,$H338:$H339)</f>
        <v>0</v>
      </c>
      <c r="T337" s="108">
        <f>SUMPRODUCT(T338:T339,$K338:$K339)/100</f>
        <v>0</v>
      </c>
      <c r="U337" s="108">
        <f>K337+T337</f>
        <v>0</v>
      </c>
      <c r="V337" s="105"/>
    </row>
    <row r="338" spans="1:22" ht="12.75" outlineLevel="2">
      <c r="A338" s="3"/>
      <c r="B338" s="116"/>
      <c r="C338" s="117"/>
      <c r="D338" s="118"/>
      <c r="E338" s="119" t="s">
        <v>459</v>
      </c>
      <c r="F338" s="120"/>
      <c r="G338" s="121"/>
      <c r="H338" s="120"/>
      <c r="I338" s="118"/>
      <c r="J338" s="120"/>
      <c r="K338" s="122"/>
      <c r="L338" s="123"/>
      <c r="M338" s="123"/>
      <c r="N338" s="123"/>
      <c r="O338" s="123"/>
      <c r="P338" s="124"/>
      <c r="Q338" s="124"/>
      <c r="R338" s="124"/>
      <c r="S338" s="124"/>
      <c r="T338" s="125"/>
      <c r="U338" s="125"/>
      <c r="V338" s="105"/>
    </row>
    <row r="339" spans="1:22" ht="12.75" outlineLevel="2">
      <c r="A339" s="3"/>
      <c r="B339" s="105"/>
      <c r="C339" s="105"/>
      <c r="D339" s="126" t="s">
        <v>12</v>
      </c>
      <c r="E339" s="127">
        <v>1</v>
      </c>
      <c r="F339" s="128" t="s">
        <v>68</v>
      </c>
      <c r="G339" s="129" t="s">
        <v>497</v>
      </c>
      <c r="H339" s="130"/>
      <c r="I339" s="131" t="s">
        <v>0</v>
      </c>
      <c r="J339" s="132"/>
      <c r="K339" s="133">
        <f>H339*J339</f>
        <v>0</v>
      </c>
      <c r="L339" s="134">
        <f>IF(D339="S",K339,"")</f>
      </c>
      <c r="M339" s="135">
        <f>IF(OR(D339="P",D339="U"),K339,"")</f>
      </c>
      <c r="N339" s="135">
        <f>IF(D339="H",K339,"")</f>
      </c>
      <c r="O339" s="135">
        <f>IF(D339="V",K339,"")</f>
        <v>0</v>
      </c>
      <c r="P339" s="136">
        <v>0</v>
      </c>
      <c r="Q339" s="136">
        <v>0</v>
      </c>
      <c r="R339" s="136">
        <v>0</v>
      </c>
      <c r="S339" s="132">
        <v>0</v>
      </c>
      <c r="T339" s="137">
        <v>15</v>
      </c>
      <c r="U339" s="138">
        <f>K339*(T339+100)/100</f>
        <v>0</v>
      </c>
      <c r="V339" s="139"/>
    </row>
  </sheetData>
  <mergeCells count="4">
    <mergeCell ref="D3:F3"/>
    <mergeCell ref="G3:K3"/>
    <mergeCell ref="D4:F4"/>
    <mergeCell ref="H4:I4"/>
  </mergeCells>
  <printOptions/>
  <pageMargins left="0.7875" right="0.7875" top="0.39375" bottom="0.7888888888888889" header="0.5118055555555555" footer="0.09861111111111111"/>
  <pageSetup firstPageNumber="1" useFirstPageNumber="1" horizontalDpi="300" verticalDpi="300" orientation="portrait" paperSize="9" scale="60"/>
  <headerFooter alignWithMargins="0">
    <oddFooter>&amp;LST Systém - www.softtrio.cz&amp;C&amp;"Times New Roman,obyčejné"&amp;12Stránka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kovarik</cp:lastModifiedBy>
  <dcterms:created xsi:type="dcterms:W3CDTF">2018-06-25T10:43:41Z</dcterms:created>
  <dcterms:modified xsi:type="dcterms:W3CDTF">2018-06-25T10:43:41Z</dcterms:modified>
  <cp:category/>
  <cp:version/>
  <cp:contentType/>
  <cp:contentStatus/>
</cp:coreProperties>
</file>