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3" activeTab="2"/>
  </bookViews>
  <sheets>
    <sheet name="Krycí list" sheetId="1" r:id="rId1"/>
    <sheet name="Rekapitulace" sheetId="2" r:id="rId2"/>
    <sheet name="Položky" sheetId="3" r:id="rId3"/>
  </sheets>
  <definedNames>
    <definedName name="_xlnm.Print_Area" localSheetId="0">'Krycí list'!$A$1:$G$45</definedName>
    <definedName name="_xlnm.Print_Area" localSheetId="2">'Položky'!$A$1:$G$131</definedName>
    <definedName name="_xlnm.Print_Titles" localSheetId="2">'Položky'!$1:$6</definedName>
    <definedName name="_xlnm.Print_Area" localSheetId="1">'Rekapitulace'!$A$1:$I$27</definedName>
    <definedName name="_xlnm.Print_Titles" localSheetId="1">'Rekapitulace'!$1:$6</definedName>
    <definedName name="Excel_BuiltIn_Print_Area" localSheetId="2">'Položky'!$A$1:$G$54</definedName>
    <definedName name="BPK1">'Položky'!#REF!</definedName>
    <definedName name="BPK2">'Položky'!#REF!</definedName>
    <definedName name="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list'!$G$2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PocetMJ">'Krycí list'!$G$6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>0</definedName>
    <definedName name="solver_num" localSheetId="2">0</definedName>
    <definedName name="solver_opt" localSheetId="2">'Položky'!#REF!</definedName>
    <definedName name="solver_typ" localSheetId="2">1</definedName>
    <definedName name="solver_val" localSheetId="2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<sst xmlns="http://schemas.openxmlformats.org/spreadsheetml/2006/main" count="369" uniqueCount="230">
  <si>
    <t>POLOŽKOVÝ ROZPOČET</t>
  </si>
  <si>
    <t>Rozpočet</t>
  </si>
  <si>
    <t xml:space="preserve">JKSO </t>
  </si>
  <si>
    <t>Objekt</t>
  </si>
  <si>
    <t>Název objektu</t>
  </si>
  <si>
    <t xml:space="preserve">SKP </t>
  </si>
  <si>
    <t>SO 01</t>
  </si>
  <si>
    <t xml:space="preserve">SADOVÉ ÚPRAVY </t>
  </si>
  <si>
    <t>Stavba</t>
  </si>
  <si>
    <t>Název stavby</t>
  </si>
  <si>
    <t>Počet jednotek</t>
  </si>
  <si>
    <t>4/2018</t>
  </si>
  <si>
    <t>Rekonstrukce zeleně v blízkosti SVČ Méďa, Krnov, ulice Dobrovského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</si>
  <si>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</si>
  <si>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</si>
  <si>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</si>
  <si>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</si>
  <si>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</si>
  <si>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</si>
  <si>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</si>
  <si>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</si>
  <si>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</si>
  <si>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</si>
  <si>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</si>
  <si>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</si>
  <si>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</si>
  <si>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</si>
  <si>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</si>
  <si>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</si>
  <si>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</si>
  <si>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</si>
  <si>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</si>
  <si>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</si>
  <si>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</si>
  <si>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</si>
  <si>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</si>
  <si>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</si>
  <si>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</si>
  <si>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</si>
  <si>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</si>
  <si>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</si>
  <si>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 Ing. Pavla Miklová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</si>
  <si>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</si>
  <si>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</si>
  <si>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</si>
  <si>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</si>
  <si>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</si>
  <si>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</si>
  <si>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</si>
  <si>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</si>
  <si>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</si>
  <si>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</si>
  <si>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 xml:space="preserve"> 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</si>
  <si>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</si>
  <si>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</si>
  <si>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</si>
  <si>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</si>
  <si>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</si>
  <si>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</si>
  <si>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</si>
  <si>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</si>
  <si>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</si>
  <si>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111_1</t>
  </si>
  <si>
    <t>111_2</t>
  </si>
  <si>
    <t>111_3</t>
  </si>
  <si>
    <t>111_4</t>
  </si>
  <si>
    <t>111_5</t>
  </si>
  <si>
    <t>111_6</t>
  </si>
  <si>
    <t>111_7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</si>
  <si>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</si>
  <si>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</si>
  <si>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</si>
  <si>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</si>
  <si>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</si>
  <si>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</si>
  <si>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</si>
  <si>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</si>
  <si>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</si>
  <si>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</si>
  <si>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</si>
  <si>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</si>
  <si>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</si>
  <si>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</si>
  <si>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</si>
  <si>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>Položkový rozpočet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</si>
  <si>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</si>
  <si>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</si>
  <si>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</si>
  <si>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</si>
  <si>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</si>
  <si>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</si>
  <si>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</si>
  <si>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</si>
  <si>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</si>
  <si>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Asanace – příprava území:</t>
  </si>
  <si>
    <t>Odstranění křovin a stromů do průměru kmene 10cm s odstraněním kořenů do 1000m2</t>
  </si>
  <si>
    <r>
      <t>m</t>
    </r>
    <r>
      <rPr>
        <vertAlign val="superscript"/>
        <sz val="12"/>
        <rFont val="Times New Roman"/>
        <family val="1"/>
      </rPr>
      <t>2</t>
    </r>
  </si>
  <si>
    <t>Sejmutí ornice s vodorovným přemístěním do 50m</t>
  </si>
  <si>
    <t>Nakládání výkopku do 100m3</t>
  </si>
  <si>
    <r>
      <t>m</t>
    </r>
    <r>
      <rPr>
        <vertAlign val="superscript"/>
        <sz val="12"/>
        <rFont val="Times New Roman"/>
        <family val="1"/>
      </rPr>
      <t>3</t>
    </r>
  </si>
  <si>
    <t>Vodorovné přemístění výkopku do 10km</t>
  </si>
  <si>
    <t>Úprava pláně se zhutněním</t>
  </si>
  <si>
    <t xml:space="preserve">Rozprostření ornice do 500m2 ve vrstvě do 20cm </t>
  </si>
  <si>
    <t>Pokácení stromu ve ztížených podmínkách o pr.km.do 20cm</t>
  </si>
  <si>
    <t>ks</t>
  </si>
  <si>
    <t>Pokácení stromu ve ztížených podmínkách o pr.km.do 30cm</t>
  </si>
  <si>
    <t>Pokácení stromu ve ztížených podmínkách o pr.km.do 40cm</t>
  </si>
  <si>
    <t>Odstranění pařezu o průměru do 200 mm</t>
  </si>
  <si>
    <t>Odstranění pařezu odfrézováním do hloubky 50cm</t>
  </si>
  <si>
    <t>Vodorovné přemístění větví list.stromů o pr.km.do 30cm- 5km</t>
  </si>
  <si>
    <t>Vodorovné přemístění větví list.stromů o pr.km.do 50cm- 5km</t>
  </si>
  <si>
    <t>Vodorovné přemístění větví jehl. stromů o pr.km.do 30cm- 5km</t>
  </si>
  <si>
    <t>Vodorovné přemístění větví jehl. stromů o pr.km.do 50cm- 5km</t>
  </si>
  <si>
    <t>Vodorovné přemístění kmenů list. stromů o pr.km. do 30cm- 5km</t>
  </si>
  <si>
    <t>Vodorovné přemístění kmenů list. stromů o pr.km. do 50cm- 5km</t>
  </si>
  <si>
    <t>Vodorovné přemístění kmenů jehl. stromů o pr.km. do 30cm- 5km</t>
  </si>
  <si>
    <t>Vodorovné přemístění pařezů do pr.km. do 30cm- 5km</t>
  </si>
  <si>
    <t>R-položka</t>
  </si>
  <si>
    <t>Uložení odpadního materiálu na skládce</t>
  </si>
  <si>
    <r>
      <t>Chemické odplevelení půdy před založením kultury přes 20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v rovině</t>
    </r>
  </si>
  <si>
    <t>Plošná úprava terénu při nerovnostech do 20cm</t>
  </si>
  <si>
    <t>Celkem za</t>
  </si>
  <si>
    <t>Plochy trávníku</t>
  </si>
  <si>
    <r>
      <t>Rozprostření a urovnání ornice v rovině přes 500 m</t>
    </r>
    <r>
      <rPr>
        <vertAlign val="superscript"/>
        <sz val="12"/>
        <rFont val="Times New Roman"/>
        <family val="1"/>
      </rPr>
      <t xml:space="preserve">2     </t>
    </r>
    <r>
      <rPr>
        <sz val="8"/>
        <rFont val="Arial"/>
        <family val="2"/>
      </rPr>
      <t>do 100 mm</t>
    </r>
  </si>
  <si>
    <t>183403114</t>
  </si>
  <si>
    <t>Obdělání půdy kultivátorováním 2x</t>
  </si>
  <si>
    <t>183403153</t>
  </si>
  <si>
    <t>Obdělání půdy hrabáním 2x</t>
  </si>
  <si>
    <t>183401211</t>
  </si>
  <si>
    <t xml:space="preserve">Obdělání půdy válením </t>
  </si>
  <si>
    <t>180401111</t>
  </si>
  <si>
    <t>Založení trávníku výsevem</t>
  </si>
  <si>
    <t>185802113</t>
  </si>
  <si>
    <t>Hnojení umělým hnojivem na široko</t>
  </si>
  <si>
    <t>t</t>
  </si>
  <si>
    <t>Výsadba rostlin:</t>
  </si>
  <si>
    <t>Založení záhonů pro výsadbu rostlin v rovině v hornině 3</t>
  </si>
  <si>
    <t>Hloubení jamek pro vysazování rostlin s výměnou na 100% v rovině do 0,4 m3</t>
  </si>
  <si>
    <t>kus</t>
  </si>
  <si>
    <t>Hloubení jamek pro vysazování rostlin s výměnou na 100% v rovině do 1 m3</t>
  </si>
  <si>
    <r>
      <t>Hloubení jamek pro vysazování rostlin bez výměny půdy v rovině do 0,02 m</t>
    </r>
    <r>
      <rPr>
        <vertAlign val="superscript"/>
        <sz val="12"/>
        <rFont val="Times New Roman"/>
        <family val="1"/>
      </rPr>
      <t>3</t>
    </r>
  </si>
  <si>
    <t>Hloubení jamek pro vysazování rostlin s výměnou na 100% v rovině do 0,02 m3</t>
  </si>
  <si>
    <t>Hloubení rýh se 100% výměnou půdy do šířky 60cm</t>
  </si>
  <si>
    <t>m</t>
  </si>
  <si>
    <t>Výsadba dřeviny s balem do 800 mm v rovině</t>
  </si>
  <si>
    <t>Výsadba dřeviny s balem do 200 mm v rovině</t>
  </si>
  <si>
    <t>Výsadba dřeviny s balem do 400 mm v rovině</t>
  </si>
  <si>
    <t>Výsadba živého plotu s balem</t>
  </si>
  <si>
    <t>Výsadba trvalek s balem</t>
  </si>
  <si>
    <t>Ukotvení dřeviny třemi a více kůly o délce do 3 m</t>
  </si>
  <si>
    <t>Osázení kůlů délky do 2m</t>
  </si>
  <si>
    <t>Mulčování vysázených rostlin při tl.mulče do 150 mm v rovině</t>
  </si>
  <si>
    <t>Hnojení umělým hnojivem k rostlinám v rovině</t>
  </si>
  <si>
    <t>Zhotovení obalu kmene z rákosové rohože</t>
  </si>
  <si>
    <t>Specifikace materiálu:</t>
  </si>
  <si>
    <t>Strom listnatý/ Tilia platyphyllos,4xv.,D.B.</t>
  </si>
  <si>
    <t>Strom listnatý/ Betula verrucosa Tristis,4xv.,D.B.</t>
  </si>
  <si>
    <t>Strom listnatý/ Prunus serrulata Kanzan,3xv.,D.B.</t>
  </si>
  <si>
    <t>Strom listnatý/ Acer rubrum October Glory,4xv.,D.B.</t>
  </si>
  <si>
    <t>Strom listnatý/ Liriodendron tulipifera Fastigiata,4xv.,D.B.</t>
  </si>
  <si>
    <t>Strom jehličnatý/Abies concolor,3xv.,D.B.</t>
  </si>
  <si>
    <t>Strom jehličnatý/Metasquoia glyptostroboides,3xv.,D.B.</t>
  </si>
  <si>
    <t>Soliterní keř listnatý/ Magnolia tripetala,3xv, K.</t>
  </si>
  <si>
    <t>Soliterní keř listnatý/ Corylus avelana Pendula,3xv, K.</t>
  </si>
  <si>
    <t>Soliterní keř jehličnatý/ Taxus baccata,3xv, K.</t>
  </si>
  <si>
    <t>Standartní keř listnatý/ Viburnum rhydidophyllum,2xv.,K.</t>
  </si>
  <si>
    <t>Standartní keř listnatý/ Weigelia florida Booskop Glory,2xv.,K.</t>
  </si>
  <si>
    <t>Standartní keř listnatý/Hydrangea macrophylla,2xv.,K.</t>
  </si>
  <si>
    <t>Standartní keř listnatý/ Rosa The Fairy,2xv.,K.</t>
  </si>
  <si>
    <t>Keř vřesovištní/ Rhododendron cat. Grandiflora,2xv.,K.</t>
  </si>
  <si>
    <t>Keř vřesovištní/ Rhododendron Baden Baden,2xv.,K.</t>
  </si>
  <si>
    <t>Živý plot/ Buxus sempervirens,2xv.,K.</t>
  </si>
  <si>
    <t>Standartní keř jehličnatý/ Juniperus horizontalis Wiltonii,2xv.,K.</t>
  </si>
  <si>
    <t>Standartní keř jehličnatý/ Taxus baccata,2xv.,K.</t>
  </si>
  <si>
    <t>Standardní keř půdopokryvný/ Pachysandra terminalis Green Carpet</t>
  </si>
  <si>
    <t>Trvalka/ Astilbe arendsii</t>
  </si>
  <si>
    <t>Zemina na modelace</t>
  </si>
  <si>
    <t>Chemický postřik Roundup aktiv</t>
  </si>
  <si>
    <t>l</t>
  </si>
  <si>
    <t>Trávníkový substrát</t>
  </si>
  <si>
    <t xml:space="preserve">Osivo trávní směsi </t>
  </si>
  <si>
    <t>kg</t>
  </si>
  <si>
    <t>NPK hnojivo</t>
  </si>
  <si>
    <t>Pěstební substrát</t>
  </si>
  <si>
    <t>Trvalkový susbstrát</t>
  </si>
  <si>
    <t>Rašelinový substrát</t>
  </si>
  <si>
    <t>Mulčovací vrstva- drcený a fermentovaný mulč</t>
  </si>
  <si>
    <t>Hnojivo Silvamix</t>
  </si>
  <si>
    <t>Kůly ke stromům, délka 3 m</t>
  </si>
  <si>
    <t>Kůly ke keřům 2 m délka</t>
  </si>
  <si>
    <t>Úvazek bavlněný ke stromům</t>
  </si>
  <si>
    <t>Půlená příčka ke zpevnění kůlů a úvazků</t>
  </si>
  <si>
    <t>Rákosová rohož k obalení kmenů stromů, šíře 30 cm</t>
  </si>
  <si>
    <t>Stavební prvky- mobiliář:</t>
  </si>
  <si>
    <t>Zpevněná plocha – mlat:</t>
  </si>
  <si>
    <t>Hrubý štěrk, 16/32, včetně dodávky</t>
  </si>
  <si>
    <t>Jemný štěrk, 8/16, včetně dodávky</t>
  </si>
  <si>
    <t>Štěrkopísek, 0/8, včetně dodávky</t>
  </si>
  <si>
    <t>Geotextílie</t>
  </si>
  <si>
    <t xml:space="preserve">Příprava podloží (30cm ), manipulace, výkop kufru </t>
  </si>
  <si>
    <t>Vyměření, zhutnění,..</t>
  </si>
  <si>
    <t>Záhonová obruba s instalací</t>
  </si>
  <si>
    <t>Kovová ochrana stromu:</t>
  </si>
  <si>
    <t>Ochrana stromů během stavby:</t>
  </si>
  <si>
    <t>184807111R00</t>
  </si>
  <si>
    <t>Ochrana stromu bedněním-zřízení</t>
  </si>
  <si>
    <t>m2</t>
  </si>
  <si>
    <t xml:space="preserve">6 kusů vzrostlých stromů </t>
  </si>
  <si>
    <t>Ochrana do výšky 200cm</t>
  </si>
  <si>
    <t>184807112R00</t>
  </si>
  <si>
    <t>Ochrana stromu bedněním- odstranění</t>
  </si>
  <si>
    <t>Následná péče po dobu 5ti let:</t>
  </si>
  <si>
    <t>184801121R00</t>
  </si>
  <si>
    <t>Ošetření vysázených rostlin soliterních 5x</t>
  </si>
  <si>
    <t>stromy</t>
  </si>
  <si>
    <t>Řez poškozených větví a větví vrůstajících do koruny, 6/rok odplevelení s nakypřením, ošetření proti chorobám, 1/rok kontrola a oprava nebo odstranění kotvících a ochranných prvků, případné hnojení</t>
  </si>
  <si>
    <t>soliterní keře</t>
  </si>
  <si>
    <t>řez suchých a poškozených větví, 6/rok odplevelení s nakypřením, 1/ro kontrola a ošetření proti chorobám,případné hnojení</t>
  </si>
  <si>
    <t>184801131R00</t>
  </si>
  <si>
    <t>Ošetření rosltin ve skupinách 5x</t>
  </si>
  <si>
    <t>řez poškozených a odkvetlých větví a výhonů, 6/rok odplevelení, ošetření proti chorobám, 1/rok doplnění mulče, případné  hnojení</t>
  </si>
  <si>
    <t>185804311R00</t>
  </si>
  <si>
    <t>Zalití rostlin vodou plochy do 20 m2 20x</t>
  </si>
  <si>
    <t>m3</t>
  </si>
  <si>
    <t>100litrů/strom a 60litrů/soliterní keř -1.rok 8x, 2.-5.rok 3x</t>
  </si>
  <si>
    <t>185804312R00</t>
  </si>
  <si>
    <t>Zalití rostlin vodou plochy nad 20m2 20x</t>
  </si>
  <si>
    <t>20litrů/m2, - 1. rok 8x, 2.-5. rok 3x</t>
  </si>
  <si>
    <t>184503114R00</t>
  </si>
  <si>
    <t>Odstranění obalu kmene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</si>
</sst>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#,##0"/>
    <numFmt numFmtId="167" formatCode="DD/MM/YY"/>
    <numFmt numFmtId="168" formatCode="0.0"/>
    <numFmt numFmtId="169" formatCode="#,##0&quot; Kč&quot;"/>
    <numFmt numFmtId="170" formatCode="#,##0.00"/>
    <numFmt numFmtId="171" formatCode="#,##0.000"/>
    <numFmt numFmtId="172" formatCode="#,##0.0000"/>
  </numFmts>
  <fonts count="21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name val="Arial"/>
      <family val="2"/>
    </font>
    <font>
      <vertAlign val="superscript"/>
      <sz val="12"/>
      <name val="Times New Roman"/>
      <family val="1"/>
    </font>
    <font>
      <sz val="12"/>
      <name val="Times New Roman"/>
      <family val="1"/>
    </font>
    <font>
      <b/>
      <i/>
      <sz val="10"/>
      <name val="Arial CE"/>
      <family val="2"/>
    </font>
    <font>
      <sz val="10"/>
      <color indexed="53"/>
      <name val="Arial CE"/>
      <family val="2"/>
    </font>
    <font>
      <sz val="8"/>
      <color indexed="10"/>
      <name val="Arial CE"/>
      <family val="2"/>
    </font>
    <font>
      <sz val="8"/>
      <color indexed="10"/>
      <name val="Arial"/>
      <family val="2"/>
    </font>
    <font>
      <sz val="8"/>
      <color indexed="25"/>
      <name val="Arial CE"/>
      <family val="2"/>
    </font>
    <font>
      <sz val="8"/>
      <color indexed="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207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top"/>
    </xf>
    <xf numFmtId="164" fontId="3" fillId="2" borderId="2" xfId="0" applyFont="1" applyFill="1" applyBorder="1" applyAlignment="1">
      <alignment horizontal="left"/>
    </xf>
    <xf numFmtId="164" fontId="4" fillId="2" borderId="3" xfId="0" applyFont="1" applyFill="1" applyBorder="1" applyAlignment="1">
      <alignment horizontal="center"/>
    </xf>
    <xf numFmtId="164" fontId="5" fillId="2" borderId="4" xfId="0" applyFont="1" applyFill="1" applyBorder="1" applyAlignment="1">
      <alignment horizontal="left"/>
    </xf>
    <xf numFmtId="164" fontId="4" fillId="0" borderId="5" xfId="0" applyFont="1" applyBorder="1" applyAlignment="1">
      <alignment/>
    </xf>
    <xf numFmtId="165" fontId="4" fillId="0" borderId="6" xfId="0" applyNumberFormat="1" applyFont="1" applyBorder="1" applyAlignment="1">
      <alignment horizontal="left"/>
    </xf>
    <xf numFmtId="164" fontId="0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9" xfId="0" applyFont="1" applyBorder="1" applyAlignment="1">
      <alignment/>
    </xf>
    <xf numFmtId="164" fontId="4" fillId="0" borderId="10" xfId="0" applyFont="1" applyBorder="1" applyAlignment="1">
      <alignment/>
    </xf>
    <xf numFmtId="164" fontId="4" fillId="0" borderId="11" xfId="0" applyFont="1" applyBorder="1" applyAlignment="1">
      <alignment horizontal="left"/>
    </xf>
    <xf numFmtId="164" fontId="3" fillId="0" borderId="7" xfId="0" applyFont="1" applyBorder="1" applyAlignment="1">
      <alignment/>
    </xf>
    <xf numFmtId="165" fontId="4" fillId="0" borderId="11" xfId="0" applyNumberFormat="1" applyFont="1" applyBorder="1" applyAlignment="1">
      <alignment horizontal="left"/>
    </xf>
    <xf numFmtId="165" fontId="3" fillId="2" borderId="7" xfId="0" applyNumberFormat="1" applyFont="1" applyFill="1" applyBorder="1" applyAlignment="1">
      <alignment/>
    </xf>
    <xf numFmtId="165" fontId="0" fillId="2" borderId="8" xfId="0" applyNumberFormat="1" applyFont="1" applyFill="1" applyBorder="1" applyAlignment="1">
      <alignment/>
    </xf>
    <xf numFmtId="164" fontId="3" fillId="2" borderId="11" xfId="0" applyFont="1" applyFill="1" applyBorder="1" applyAlignment="1">
      <alignment shrinkToFit="1"/>
    </xf>
    <xf numFmtId="164" fontId="4" fillId="0" borderId="10" xfId="0" applyFont="1" applyFill="1" applyBorder="1" applyAlignment="1">
      <alignment/>
    </xf>
    <xf numFmtId="166" fontId="4" fillId="0" borderId="11" xfId="0" applyNumberFormat="1" applyFont="1" applyBorder="1" applyAlignment="1">
      <alignment horizontal="left"/>
    </xf>
    <xf numFmtId="164" fontId="0" fillId="0" borderId="0" xfId="0" applyFill="1" applyAlignment="1">
      <alignment/>
    </xf>
    <xf numFmtId="165" fontId="3" fillId="2" borderId="12" xfId="0" applyNumberFormat="1" applyFont="1" applyFill="1" applyBorder="1" applyAlignment="1">
      <alignment/>
    </xf>
    <xf numFmtId="165" fontId="0" fillId="2" borderId="13" xfId="0" applyNumberFormat="1" applyFont="1" applyFill="1" applyBorder="1" applyAlignment="1">
      <alignment/>
    </xf>
    <xf numFmtId="164" fontId="3" fillId="2" borderId="0" xfId="0" applyFont="1" applyFill="1" applyBorder="1" applyAlignment="1">
      <alignment wrapText="1"/>
    </xf>
    <xf numFmtId="165" fontId="4" fillId="0" borderId="10" xfId="0" applyNumberFormat="1" applyFont="1" applyBorder="1" applyAlignment="1">
      <alignment horizontal="left"/>
    </xf>
    <xf numFmtId="164" fontId="4" fillId="0" borderId="14" xfId="0" applyFont="1" applyBorder="1" applyAlignment="1">
      <alignment/>
    </xf>
    <xf numFmtId="164" fontId="4" fillId="0" borderId="15" xfId="0" applyFont="1" applyBorder="1" applyAlignment="1">
      <alignment horizontal="left"/>
    </xf>
    <xf numFmtId="164" fontId="4" fillId="0" borderId="10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4" fillId="0" borderId="16" xfId="0" applyFont="1" applyBorder="1" applyAlignment="1">
      <alignment horizontal="left"/>
    </xf>
    <xf numFmtId="164" fontId="0" fillId="0" borderId="0" xfId="0" applyBorder="1" applyAlignment="1">
      <alignment/>
    </xf>
    <xf numFmtId="164" fontId="4" fillId="0" borderId="10" xfId="0" applyFont="1" applyBorder="1" applyAlignment="1">
      <alignment horizontal="left"/>
    </xf>
    <xf numFmtId="164" fontId="4" fillId="0" borderId="10" xfId="0" applyFont="1" applyFill="1" applyBorder="1" applyAlignment="1">
      <alignment/>
    </xf>
    <xf numFmtId="164" fontId="4" fillId="0" borderId="16" xfId="0" applyFont="1" applyFill="1" applyBorder="1" applyAlignment="1">
      <alignment/>
    </xf>
    <xf numFmtId="164" fontId="0" fillId="0" borderId="0" xfId="0" applyFont="1" applyFill="1" applyBorder="1" applyAlignment="1">
      <alignment wrapText="1"/>
    </xf>
    <xf numFmtId="164" fontId="4" fillId="0" borderId="10" xfId="0" applyFont="1" applyBorder="1" applyAlignment="1">
      <alignment/>
    </xf>
    <xf numFmtId="164" fontId="4" fillId="0" borderId="16" xfId="0" applyFont="1" applyBorder="1" applyAlignment="1">
      <alignment/>
    </xf>
    <xf numFmtId="166" fontId="0" fillId="0" borderId="0" xfId="0" applyNumberFormat="1" applyAlignment="1">
      <alignment/>
    </xf>
    <xf numFmtId="164" fontId="4" fillId="0" borderId="7" xfId="0" applyFont="1" applyBorder="1" applyAlignment="1">
      <alignment/>
    </xf>
    <xf numFmtId="164" fontId="4" fillId="0" borderId="10" xfId="0" applyFont="1" applyBorder="1" applyAlignment="1">
      <alignment horizontal="center"/>
    </xf>
    <xf numFmtId="164" fontId="4" fillId="0" borderId="5" xfId="0" applyFont="1" applyBorder="1" applyAlignment="1">
      <alignment horizontal="left"/>
    </xf>
    <xf numFmtId="164" fontId="4" fillId="0" borderId="17" xfId="0" applyFont="1" applyBorder="1" applyAlignment="1">
      <alignment horizontal="left"/>
    </xf>
    <xf numFmtId="164" fontId="2" fillId="0" borderId="18" xfId="0" applyFont="1" applyBorder="1" applyAlignment="1">
      <alignment horizontal="center" vertical="center"/>
    </xf>
    <xf numFmtId="164" fontId="3" fillId="2" borderId="19" xfId="0" applyFont="1" applyFill="1" applyBorder="1" applyAlignment="1">
      <alignment horizontal="left"/>
    </xf>
    <xf numFmtId="164" fontId="0" fillId="2" borderId="20" xfId="0" applyFill="1" applyBorder="1" applyAlignment="1">
      <alignment horizontal="left"/>
    </xf>
    <xf numFmtId="164" fontId="0" fillId="2" borderId="21" xfId="0" applyFill="1" applyBorder="1" applyAlignment="1">
      <alignment horizontal="center"/>
    </xf>
    <xf numFmtId="164" fontId="3" fillId="2" borderId="21" xfId="0" applyFont="1" applyFill="1" applyBorder="1" applyAlignment="1">
      <alignment horizontal="center"/>
    </xf>
    <xf numFmtId="164" fontId="0" fillId="0" borderId="22" xfId="0" applyBorder="1" applyAlignment="1">
      <alignment/>
    </xf>
    <xf numFmtId="164" fontId="0" fillId="0" borderId="23" xfId="0" applyFont="1" applyBorder="1" applyAlignment="1">
      <alignment/>
    </xf>
    <xf numFmtId="166" fontId="0" fillId="0" borderId="6" xfId="0" applyNumberFormat="1" applyBorder="1" applyAlignment="1">
      <alignment/>
    </xf>
    <xf numFmtId="164" fontId="0" fillId="0" borderId="2" xfId="0" applyBorder="1" applyAlignment="1">
      <alignment/>
    </xf>
    <xf numFmtId="166" fontId="0" fillId="0" borderId="4" xfId="0" applyNumberFormat="1" applyBorder="1" applyAlignment="1">
      <alignment/>
    </xf>
    <xf numFmtId="164" fontId="0" fillId="0" borderId="3" xfId="0" applyBorder="1" applyAlignment="1">
      <alignment/>
    </xf>
    <xf numFmtId="164" fontId="0" fillId="0" borderId="7" xfId="0" applyBorder="1" applyAlignment="1">
      <alignment/>
    </xf>
    <xf numFmtId="166" fontId="0" fillId="0" borderId="9" xfId="0" applyNumberFormat="1" applyBorder="1" applyAlignment="1">
      <alignment/>
    </xf>
    <xf numFmtId="164" fontId="0" fillId="0" borderId="8" xfId="0" applyBorder="1" applyAlignment="1">
      <alignment/>
    </xf>
    <xf numFmtId="164" fontId="0" fillId="0" borderId="24" xfId="0" applyFont="1" applyBorder="1" applyAlignment="1">
      <alignment/>
    </xf>
    <xf numFmtId="164" fontId="0" fillId="0" borderId="23" xfId="0" applyFont="1" applyBorder="1" applyAlignment="1">
      <alignment shrinkToFit="1"/>
    </xf>
    <xf numFmtId="164" fontId="0" fillId="0" borderId="25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26" xfId="0" applyFont="1" applyBorder="1" applyAlignment="1">
      <alignment horizontal="center" shrinkToFit="1"/>
    </xf>
    <xf numFmtId="166" fontId="0" fillId="0" borderId="27" xfId="0" applyNumberFormat="1" applyBorder="1" applyAlignment="1">
      <alignment/>
    </xf>
    <xf numFmtId="164" fontId="0" fillId="0" borderId="28" xfId="0" applyFont="1" applyBorder="1" applyAlignment="1">
      <alignment/>
    </xf>
    <xf numFmtId="166" fontId="0" fillId="0" borderId="29" xfId="0" applyNumberFormat="1" applyBorder="1" applyAlignment="1">
      <alignment/>
    </xf>
    <xf numFmtId="164" fontId="0" fillId="0" borderId="30" xfId="0" applyBorder="1" applyAlignment="1">
      <alignment/>
    </xf>
    <xf numFmtId="164" fontId="3" fillId="2" borderId="2" xfId="0" applyFont="1" applyFill="1" applyBorder="1" applyAlignment="1">
      <alignment/>
    </xf>
    <xf numFmtId="164" fontId="3" fillId="2" borderId="4" xfId="0" applyFont="1" applyFill="1" applyBorder="1" applyAlignment="1">
      <alignment/>
    </xf>
    <xf numFmtId="164" fontId="3" fillId="2" borderId="3" xfId="0" applyFont="1" applyFill="1" applyBorder="1" applyAlignment="1">
      <alignment/>
    </xf>
    <xf numFmtId="164" fontId="3" fillId="2" borderId="31" xfId="0" applyFont="1" applyFill="1" applyBorder="1" applyAlignment="1">
      <alignment/>
    </xf>
    <xf numFmtId="164" fontId="3" fillId="2" borderId="32" xfId="0" applyFont="1" applyFill="1" applyBorder="1" applyAlignment="1">
      <alignment/>
    </xf>
    <xf numFmtId="164" fontId="0" fillId="0" borderId="13" xfId="0" applyBorder="1" applyAlignment="1">
      <alignment/>
    </xf>
    <xf numFmtId="164" fontId="0" fillId="0" borderId="33" xfId="0" applyFont="1" applyBorder="1" applyAlignment="1">
      <alignment/>
    </xf>
    <xf numFmtId="164" fontId="0" fillId="0" borderId="34" xfId="0" applyBorder="1" applyAlignment="1">
      <alignment/>
    </xf>
    <xf numFmtId="164" fontId="0" fillId="0" borderId="0" xfId="0" applyBorder="1" applyAlignment="1">
      <alignment horizontal="right"/>
    </xf>
    <xf numFmtId="167" fontId="0" fillId="0" borderId="0" xfId="0" applyNumberForma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35" xfId="0" applyBorder="1" applyAlignment="1">
      <alignment/>
    </xf>
    <xf numFmtId="164" fontId="0" fillId="0" borderId="36" xfId="0" applyBorder="1" applyAlignment="1">
      <alignment/>
    </xf>
    <xf numFmtId="164" fontId="0" fillId="0" borderId="37" xfId="0" applyFont="1" applyBorder="1" applyAlignment="1">
      <alignment/>
    </xf>
    <xf numFmtId="164" fontId="0" fillId="0" borderId="38" xfId="0" applyBorder="1" applyAlignment="1">
      <alignment/>
    </xf>
    <xf numFmtId="168" fontId="0" fillId="0" borderId="39" xfId="0" applyNumberFormat="1" applyBorder="1" applyAlignment="1">
      <alignment horizontal="right"/>
    </xf>
    <xf numFmtId="164" fontId="0" fillId="0" borderId="39" xfId="0" applyBorder="1" applyAlignment="1">
      <alignment/>
    </xf>
    <xf numFmtId="169" fontId="0" fillId="0" borderId="11" xfId="0" applyNumberFormat="1" applyBorder="1" applyAlignment="1">
      <alignment horizontal="right" indent="2"/>
    </xf>
    <xf numFmtId="164" fontId="0" fillId="0" borderId="9" xfId="0" applyBorder="1" applyAlignment="1">
      <alignment/>
    </xf>
    <xf numFmtId="168" fontId="0" fillId="0" borderId="8" xfId="0" applyNumberFormat="1" applyBorder="1" applyAlignment="1">
      <alignment horizontal="right"/>
    </xf>
    <xf numFmtId="164" fontId="6" fillId="2" borderId="28" xfId="0" applyFont="1" applyFill="1" applyBorder="1" applyAlignment="1">
      <alignment/>
    </xf>
    <xf numFmtId="164" fontId="6" fillId="2" borderId="29" xfId="0" applyFont="1" applyFill="1" applyBorder="1" applyAlignment="1">
      <alignment/>
    </xf>
    <xf numFmtId="164" fontId="6" fillId="2" borderId="30" xfId="0" applyFont="1" applyFill="1" applyBorder="1" applyAlignment="1">
      <alignment/>
    </xf>
    <xf numFmtId="169" fontId="6" fillId="2" borderId="27" xfId="0" applyNumberFormat="1" applyFont="1" applyFill="1" applyBorder="1" applyAlignment="1">
      <alignment horizontal="right" indent="2"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7" fillId="0" borderId="0" xfId="0" applyFont="1" applyBorder="1" applyAlignment="1">
      <alignment horizontal="left" vertical="top" wrapText="1"/>
    </xf>
    <xf numFmtId="164" fontId="0" fillId="0" borderId="0" xfId="0" applyAlignment="1">
      <alignment vertical="top" wrapText="1"/>
    </xf>
    <xf numFmtId="164" fontId="0" fillId="0" borderId="0" xfId="0" applyBorder="1" applyAlignment="1">
      <alignment horizontal="left" wrapText="1"/>
    </xf>
    <xf numFmtId="164" fontId="0" fillId="0" borderId="40" xfId="20" applyFont="1" applyBorder="1" applyAlignment="1">
      <alignment horizontal="center"/>
      <protection/>
    </xf>
    <xf numFmtId="164" fontId="3" fillId="0" borderId="41" xfId="20" applyFont="1" applyBorder="1" applyAlignment="1">
      <alignment wrapText="1"/>
      <protection/>
    </xf>
    <xf numFmtId="164" fontId="0" fillId="0" borderId="42" xfId="20" applyFont="1" applyBorder="1">
      <alignment/>
      <protection/>
    </xf>
    <xf numFmtId="164" fontId="0" fillId="0" borderId="41" xfId="0" applyNumberFormat="1" applyBorder="1" applyAlignment="1">
      <alignment horizontal="left"/>
    </xf>
    <xf numFmtId="164" fontId="0" fillId="0" borderId="43" xfId="0" applyNumberFormat="1" applyBorder="1" applyAlignment="1">
      <alignment/>
    </xf>
    <xf numFmtId="164" fontId="0" fillId="0" borderId="44" xfId="20" applyFont="1" applyBorder="1" applyAlignment="1">
      <alignment horizontal="center"/>
      <protection/>
    </xf>
    <xf numFmtId="164" fontId="3" fillId="0" borderId="45" xfId="20" applyFont="1" applyBorder="1" applyAlignment="1">
      <alignment/>
      <protection/>
    </xf>
    <xf numFmtId="165" fontId="2" fillId="0" borderId="0" xfId="0" applyNumberFormat="1" applyFont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4" fontId="3" fillId="2" borderId="20" xfId="0" applyFont="1" applyFill="1" applyBorder="1" applyAlignment="1">
      <alignment horizontal="center"/>
    </xf>
    <xf numFmtId="164" fontId="3" fillId="2" borderId="46" xfId="0" applyFont="1" applyFill="1" applyBorder="1" applyAlignment="1">
      <alignment horizontal="center"/>
    </xf>
    <xf numFmtId="164" fontId="3" fillId="2" borderId="47" xfId="0" applyFont="1" applyFill="1" applyBorder="1" applyAlignment="1">
      <alignment horizontal="center"/>
    </xf>
    <xf numFmtId="164" fontId="3" fillId="2" borderId="48" xfId="0" applyFont="1" applyFill="1" applyBorder="1" applyAlignment="1">
      <alignment horizontal="center"/>
    </xf>
    <xf numFmtId="165" fontId="4" fillId="0" borderId="12" xfId="0" applyNumberFormat="1" applyFont="1" applyBorder="1" applyAlignment="1">
      <alignment/>
    </xf>
    <xf numFmtId="164" fontId="4" fillId="0" borderId="0" xfId="0" applyFont="1" applyBorder="1" applyAlignment="1">
      <alignment/>
    </xf>
    <xf numFmtId="166" fontId="0" fillId="0" borderId="34" xfId="0" applyNumberFormat="1" applyFont="1" applyBorder="1" applyAlignment="1">
      <alignment/>
    </xf>
    <xf numFmtId="166" fontId="0" fillId="0" borderId="13" xfId="0" applyNumberFormat="1" applyFont="1" applyBorder="1" applyAlignment="1">
      <alignment/>
    </xf>
    <xf numFmtId="166" fontId="0" fillId="0" borderId="49" xfId="0" applyNumberFormat="1" applyFont="1" applyBorder="1" applyAlignment="1">
      <alignment/>
    </xf>
    <xf numFmtId="166" fontId="0" fillId="0" borderId="50" xfId="0" applyNumberFormat="1" applyFont="1" applyBorder="1" applyAlignment="1">
      <alignment/>
    </xf>
    <xf numFmtId="164" fontId="3" fillId="2" borderId="19" xfId="0" applyFont="1" applyFill="1" applyBorder="1" applyAlignment="1">
      <alignment/>
    </xf>
    <xf numFmtId="164" fontId="3" fillId="2" borderId="20" xfId="0" applyFont="1" applyFill="1" applyBorder="1" applyAlignment="1">
      <alignment/>
    </xf>
    <xf numFmtId="166" fontId="3" fillId="2" borderId="21" xfId="0" applyNumberFormat="1" applyFont="1" applyFill="1" applyBorder="1" applyAlignment="1">
      <alignment/>
    </xf>
    <xf numFmtId="166" fontId="3" fillId="2" borderId="46" xfId="0" applyNumberFormat="1" applyFont="1" applyFill="1" applyBorder="1" applyAlignment="1">
      <alignment/>
    </xf>
    <xf numFmtId="166" fontId="3" fillId="2" borderId="47" xfId="0" applyNumberFormat="1" applyFont="1" applyFill="1" applyBorder="1" applyAlignment="1">
      <alignment/>
    </xf>
    <xf numFmtId="166" fontId="3" fillId="2" borderId="48" xfId="0" applyNumberFormat="1" applyFont="1" applyFill="1" applyBorder="1" applyAlignment="1">
      <alignment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0" fillId="2" borderId="32" xfId="0" applyFill="1" applyBorder="1" applyAlignment="1">
      <alignment/>
    </xf>
    <xf numFmtId="164" fontId="3" fillId="2" borderId="51" xfId="0" applyFont="1" applyFill="1" applyBorder="1" applyAlignment="1">
      <alignment horizontal="right"/>
    </xf>
    <xf numFmtId="164" fontId="3" fillId="2" borderId="4" xfId="0" applyFont="1" applyFill="1" applyBorder="1" applyAlignment="1">
      <alignment horizontal="right"/>
    </xf>
    <xf numFmtId="164" fontId="3" fillId="2" borderId="3" xfId="0" applyFont="1" applyFill="1" applyBorder="1" applyAlignment="1">
      <alignment horizontal="center"/>
    </xf>
    <xf numFmtId="170" fontId="5" fillId="2" borderId="4" xfId="0" applyNumberFormat="1" applyFont="1" applyFill="1" applyBorder="1" applyAlignment="1">
      <alignment horizontal="right"/>
    </xf>
    <xf numFmtId="170" fontId="5" fillId="2" borderId="32" xfId="0" applyNumberFormat="1" applyFont="1" applyFill="1" applyBorder="1" applyAlignment="1">
      <alignment horizontal="right"/>
    </xf>
    <xf numFmtId="164" fontId="0" fillId="0" borderId="17" xfId="0" applyFont="1" applyBorder="1" applyAlignment="1">
      <alignment/>
    </xf>
    <xf numFmtId="166" fontId="0" fillId="0" borderId="24" xfId="0" applyNumberFormat="1" applyFont="1" applyBorder="1" applyAlignment="1">
      <alignment horizontal="right"/>
    </xf>
    <xf numFmtId="168" fontId="0" fillId="0" borderId="10" xfId="0" applyNumberFormat="1" applyFont="1" applyBorder="1" applyAlignment="1">
      <alignment horizontal="right"/>
    </xf>
    <xf numFmtId="166" fontId="0" fillId="0" borderId="35" xfId="0" applyNumberFormat="1" applyFont="1" applyBorder="1" applyAlignment="1">
      <alignment horizontal="right"/>
    </xf>
    <xf numFmtId="170" fontId="0" fillId="0" borderId="23" xfId="0" applyNumberFormat="1" applyFont="1" applyBorder="1" applyAlignment="1">
      <alignment horizontal="right"/>
    </xf>
    <xf numFmtId="166" fontId="0" fillId="0" borderId="17" xfId="0" applyNumberFormat="1" applyFont="1" applyBorder="1" applyAlignment="1">
      <alignment horizontal="right"/>
    </xf>
    <xf numFmtId="164" fontId="0" fillId="2" borderId="28" xfId="0" applyFill="1" applyBorder="1" applyAlignment="1">
      <alignment/>
    </xf>
    <xf numFmtId="164" fontId="3" fillId="2" borderId="29" xfId="0" applyFont="1" applyFill="1" applyBorder="1" applyAlignment="1">
      <alignment/>
    </xf>
    <xf numFmtId="164" fontId="0" fillId="2" borderId="29" xfId="0" applyFill="1" applyBorder="1" applyAlignment="1">
      <alignment/>
    </xf>
    <xf numFmtId="170" fontId="0" fillId="2" borderId="52" xfId="0" applyNumberFormat="1" applyFill="1" applyBorder="1" applyAlignment="1">
      <alignment/>
    </xf>
    <xf numFmtId="170" fontId="0" fillId="2" borderId="28" xfId="0" applyNumberFormat="1" applyFill="1" applyBorder="1" applyAlignment="1">
      <alignment/>
    </xf>
    <xf numFmtId="170" fontId="0" fillId="2" borderId="29" xfId="0" applyNumberFormat="1" applyFill="1" applyBorder="1" applyAlignment="1">
      <alignment/>
    </xf>
    <xf numFmtId="166" fontId="3" fillId="2" borderId="52" xfId="0" applyNumberFormat="1" applyFont="1" applyFill="1" applyBorder="1" applyAlignment="1">
      <alignment horizontal="right"/>
    </xf>
    <xf numFmtId="166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0" fontId="0" fillId="0" borderId="0" xfId="0" applyNumberFormat="1" applyAlignment="1">
      <alignment/>
    </xf>
    <xf numFmtId="165" fontId="4" fillId="0" borderId="0" xfId="0" applyNumberFormat="1" applyFont="1" applyBorder="1" applyAlignment="1">
      <alignment/>
    </xf>
    <xf numFmtId="164" fontId="0" fillId="0" borderId="0" xfId="20">
      <alignment/>
      <protection/>
    </xf>
    <xf numFmtId="164" fontId="0" fillId="0" borderId="0" xfId="20" applyAlignment="1">
      <alignment horizontal="right"/>
      <protection/>
    </xf>
    <xf numFmtId="164" fontId="8" fillId="0" borderId="0" xfId="20" applyFont="1" applyBorder="1" applyAlignment="1">
      <alignment horizontal="center"/>
      <protection/>
    </xf>
    <xf numFmtId="164" fontId="9" fillId="0" borderId="0" xfId="20" applyFont="1" applyAlignment="1">
      <alignment horizontal="center"/>
      <protection/>
    </xf>
    <xf numFmtId="164" fontId="10" fillId="0" borderId="0" xfId="20" applyFont="1" applyAlignment="1">
      <alignment horizontal="center"/>
      <protection/>
    </xf>
    <xf numFmtId="164" fontId="10" fillId="0" borderId="0" xfId="20" applyFont="1" applyAlignment="1">
      <alignment horizontal="right"/>
      <protection/>
    </xf>
    <xf numFmtId="164" fontId="0" fillId="0" borderId="41" xfId="20" applyBorder="1">
      <alignment/>
      <protection/>
    </xf>
    <xf numFmtId="164" fontId="4" fillId="0" borderId="42" xfId="20" applyFont="1" applyBorder="1" applyAlignment="1">
      <alignment horizontal="right"/>
      <protection/>
    </xf>
    <xf numFmtId="164" fontId="0" fillId="0" borderId="41" xfId="20" applyBorder="1" applyAlignment="1">
      <alignment horizontal="left"/>
      <protection/>
    </xf>
    <xf numFmtId="164" fontId="0" fillId="0" borderId="43" xfId="20" applyBorder="1">
      <alignment/>
      <protection/>
    </xf>
    <xf numFmtId="165" fontId="0" fillId="0" borderId="44" xfId="20" applyNumberFormat="1" applyFont="1" applyBorder="1" applyAlignment="1">
      <alignment horizontal="center"/>
      <protection/>
    </xf>
    <xf numFmtId="164" fontId="3" fillId="0" borderId="45" xfId="20" applyFont="1" applyBorder="1" applyAlignment="1">
      <alignment shrinkToFit="1"/>
      <protection/>
    </xf>
    <xf numFmtId="164" fontId="4" fillId="0" borderId="0" xfId="20" applyFont="1">
      <alignment/>
      <protection/>
    </xf>
    <xf numFmtId="164" fontId="0" fillId="0" borderId="0" xfId="20" applyFont="1">
      <alignment/>
      <protection/>
    </xf>
    <xf numFmtId="164" fontId="0" fillId="0" borderId="0" xfId="20" applyAlignment="1">
      <alignment/>
      <protection/>
    </xf>
    <xf numFmtId="165" fontId="4" fillId="2" borderId="10" xfId="20" applyNumberFormat="1" applyFont="1" applyFill="1" applyBorder="1">
      <alignment/>
      <protection/>
    </xf>
    <xf numFmtId="164" fontId="4" fillId="2" borderId="8" xfId="20" applyFont="1" applyFill="1" applyBorder="1" applyAlignment="1">
      <alignment horizontal="center"/>
      <protection/>
    </xf>
    <xf numFmtId="164" fontId="4" fillId="2" borderId="8" xfId="20" applyNumberFormat="1" applyFont="1" applyFill="1" applyBorder="1" applyAlignment="1">
      <alignment horizontal="center"/>
      <protection/>
    </xf>
    <xf numFmtId="164" fontId="4" fillId="2" borderId="10" xfId="20" applyFont="1" applyFill="1" applyBorder="1" applyAlignment="1">
      <alignment horizontal="center"/>
      <protection/>
    </xf>
    <xf numFmtId="164" fontId="3" fillId="0" borderId="49" xfId="20" applyFont="1" applyBorder="1" applyAlignment="1">
      <alignment horizontal="center"/>
      <protection/>
    </xf>
    <xf numFmtId="165" fontId="3" fillId="0" borderId="53" xfId="20" applyNumberFormat="1" applyFont="1" applyBorder="1" applyAlignment="1">
      <alignment horizontal="left"/>
      <protection/>
    </xf>
    <xf numFmtId="164" fontId="3" fillId="0" borderId="54" xfId="20" applyFont="1" applyBorder="1">
      <alignment/>
      <protection/>
    </xf>
    <xf numFmtId="164" fontId="0" fillId="0" borderId="49" xfId="20" applyBorder="1" applyAlignment="1">
      <alignment horizontal="center"/>
      <protection/>
    </xf>
    <xf numFmtId="164" fontId="0" fillId="0" borderId="49" xfId="20" applyNumberFormat="1" applyBorder="1" applyAlignment="1">
      <alignment horizontal="right"/>
      <protection/>
    </xf>
    <xf numFmtId="164" fontId="0" fillId="0" borderId="49" xfId="20" applyNumberFormat="1" applyBorder="1">
      <alignment/>
      <protection/>
    </xf>
    <xf numFmtId="164" fontId="0" fillId="0" borderId="0" xfId="20" applyNumberFormat="1">
      <alignment/>
      <protection/>
    </xf>
    <xf numFmtId="164" fontId="11" fillId="0" borderId="0" xfId="20" applyFont="1">
      <alignment/>
      <protection/>
    </xf>
    <xf numFmtId="164" fontId="0" fillId="0" borderId="49" xfId="20" applyFont="1" applyBorder="1" applyAlignment="1">
      <alignment horizontal="center" vertical="top"/>
      <protection/>
    </xf>
    <xf numFmtId="164" fontId="12" fillId="0" borderId="53" xfId="21" applyFont="1" applyBorder="1" applyAlignment="1">
      <alignment horizontal="center" vertical="top" wrapText="1"/>
      <protection/>
    </xf>
    <xf numFmtId="164" fontId="12" fillId="0" borderId="54" xfId="21" applyFont="1" applyBorder="1" applyAlignment="1">
      <alignment vertical="top" wrapText="1"/>
      <protection/>
    </xf>
    <xf numFmtId="164" fontId="12" fillId="0" borderId="54" xfId="21" applyFont="1" applyBorder="1" applyAlignment="1">
      <alignment horizontal="center" vertical="top" wrapText="1"/>
      <protection/>
    </xf>
    <xf numFmtId="170" fontId="12" fillId="0" borderId="54" xfId="21" applyNumberFormat="1" applyFont="1" applyBorder="1" applyAlignment="1">
      <alignment horizontal="right" vertical="top" wrapText="1"/>
      <protection/>
    </xf>
    <xf numFmtId="170" fontId="7" fillId="0" borderId="49" xfId="20" applyNumberFormat="1" applyFont="1" applyBorder="1" applyAlignment="1">
      <alignment horizontal="right"/>
      <protection/>
    </xf>
    <xf numFmtId="170" fontId="7" fillId="0" borderId="49" xfId="20" applyNumberFormat="1" applyFont="1" applyBorder="1">
      <alignment/>
      <protection/>
    </xf>
    <xf numFmtId="164" fontId="0" fillId="2" borderId="5" xfId="20" applyFill="1" applyBorder="1" applyAlignment="1">
      <alignment horizontal="center"/>
      <protection/>
    </xf>
    <xf numFmtId="165" fontId="15" fillId="2" borderId="5" xfId="20" applyNumberFormat="1" applyFont="1" applyFill="1" applyBorder="1" applyAlignment="1">
      <alignment horizontal="left"/>
      <protection/>
    </xf>
    <xf numFmtId="164" fontId="15" fillId="2" borderId="5" xfId="20" applyFont="1" applyFill="1" applyBorder="1">
      <alignment/>
      <protection/>
    </xf>
    <xf numFmtId="170" fontId="0" fillId="2" borderId="5" xfId="20" applyNumberFormat="1" applyFill="1" applyBorder="1" applyAlignment="1">
      <alignment horizontal="right"/>
      <protection/>
    </xf>
    <xf numFmtId="170" fontId="3" fillId="2" borderId="5" xfId="20" applyNumberFormat="1" applyFont="1" applyFill="1" applyBorder="1">
      <alignment/>
      <protection/>
    </xf>
    <xf numFmtId="166" fontId="0" fillId="0" borderId="0" xfId="20" applyNumberFormat="1">
      <alignment/>
      <protection/>
    </xf>
    <xf numFmtId="165" fontId="3" fillId="0" borderId="49" xfId="20" applyNumberFormat="1" applyFont="1" applyBorder="1" applyAlignment="1">
      <alignment horizontal="left"/>
      <protection/>
    </xf>
    <xf numFmtId="164" fontId="3" fillId="0" borderId="49" xfId="20" applyFont="1" applyBorder="1">
      <alignment/>
      <protection/>
    </xf>
    <xf numFmtId="164" fontId="16" fillId="0" borderId="0" xfId="20" applyFont="1">
      <alignment/>
      <protection/>
    </xf>
    <xf numFmtId="165" fontId="12" fillId="0" borderId="53" xfId="20" applyNumberFormat="1" applyFont="1" applyBorder="1" applyAlignment="1">
      <alignment horizontal="center" vertical="top"/>
      <protection/>
    </xf>
    <xf numFmtId="164" fontId="12" fillId="0" borderId="54" xfId="20" applyFont="1" applyBorder="1" applyAlignment="1">
      <alignment wrapText="1"/>
      <protection/>
    </xf>
    <xf numFmtId="171" fontId="12" fillId="0" borderId="54" xfId="21" applyNumberFormat="1" applyFont="1" applyBorder="1" applyAlignment="1">
      <alignment horizontal="right" vertical="top" wrapText="1"/>
      <protection/>
    </xf>
    <xf numFmtId="165" fontId="7" fillId="0" borderId="49" xfId="20" applyNumberFormat="1" applyFont="1" applyBorder="1" applyAlignment="1">
      <alignment horizontal="center" shrinkToFit="1"/>
      <protection/>
    </xf>
    <xf numFmtId="164" fontId="0" fillId="0" borderId="49" xfId="20" applyFont="1" applyBorder="1" applyAlignment="1">
      <alignment horizontal="center"/>
      <protection/>
    </xf>
    <xf numFmtId="164" fontId="7" fillId="0" borderId="13" xfId="20" applyFont="1" applyBorder="1" applyAlignment="1">
      <alignment horizontal="center"/>
      <protection/>
    </xf>
    <xf numFmtId="172" fontId="12" fillId="0" borderId="54" xfId="21" applyNumberFormat="1" applyFont="1" applyBorder="1" applyAlignment="1">
      <alignment horizontal="right" vertical="top" wrapText="1"/>
      <protection/>
    </xf>
    <xf numFmtId="164" fontId="0" fillId="0" borderId="54" xfId="20" applyFill="1" applyBorder="1" applyAlignment="1">
      <alignment horizontal="center"/>
      <protection/>
    </xf>
    <xf numFmtId="165" fontId="15" fillId="0" borderId="0" xfId="20" applyNumberFormat="1" applyFont="1" applyFill="1" applyBorder="1" applyAlignment="1">
      <alignment horizontal="left"/>
      <protection/>
    </xf>
    <xf numFmtId="164" fontId="12" fillId="0" borderId="54" xfId="0" applyFont="1" applyBorder="1" applyAlignment="1">
      <alignment wrapText="1"/>
    </xf>
    <xf numFmtId="170" fontId="7" fillId="0" borderId="0" xfId="20" applyNumberFormat="1" applyFont="1" applyFill="1" applyBorder="1" applyAlignment="1">
      <alignment horizontal="right"/>
      <protection/>
    </xf>
    <xf numFmtId="165" fontId="7" fillId="0" borderId="49" xfId="20" applyNumberFormat="1" applyFont="1" applyBorder="1" applyAlignment="1">
      <alignment horizontal="left" vertical="top"/>
      <protection/>
    </xf>
    <xf numFmtId="164" fontId="7" fillId="0" borderId="49" xfId="20" applyFont="1" applyBorder="1" applyAlignment="1">
      <alignment wrapText="1"/>
      <protection/>
    </xf>
    <xf numFmtId="171" fontId="7" fillId="0" borderId="49" xfId="20" applyNumberFormat="1" applyFont="1" applyBorder="1" applyAlignment="1">
      <alignment horizontal="right"/>
      <protection/>
    </xf>
    <xf numFmtId="164" fontId="17" fillId="0" borderId="49" xfId="20" applyFont="1" applyBorder="1" applyAlignment="1">
      <alignment wrapText="1"/>
      <protection/>
    </xf>
    <xf numFmtId="165" fontId="12" fillId="0" borderId="53" xfId="20" applyNumberFormat="1" applyFont="1" applyBorder="1" applyAlignment="1">
      <alignment horizontal="left" vertical="top"/>
      <protection/>
    </xf>
    <xf numFmtId="164" fontId="18" fillId="0" borderId="54" xfId="20" applyFont="1" applyBorder="1" applyAlignment="1">
      <alignment wrapText="1"/>
      <protection/>
    </xf>
    <xf numFmtId="164" fontId="19" fillId="0" borderId="49" xfId="20" applyFont="1" applyBorder="1" applyAlignment="1">
      <alignment wrapText="1"/>
      <protection/>
    </xf>
    <xf numFmtId="164" fontId="20" fillId="0" borderId="54" xfId="20" applyFont="1" applyBorder="1" applyAlignment="1">
      <alignment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POL.XLS" xfId="20"/>
    <cellStyle name="normální_Zadávací podklad pro profes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showGridLines="0" showZeros="0" workbookViewId="0" topLeftCell="A1">
      <selection activeCell="C11" activeCellId="1" sqref="F8:F131 C1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2" t="s">
        <v>1</v>
      </c>
      <c r="B2" s="3"/>
      <c r="C2" s="4">
        <f>Rekapitulace!H1</f>
        <v>1</v>
      </c>
      <c r="D2" s="4">
        <f>Rekapitulace!G2</f>
        <v>0</v>
      </c>
      <c r="E2" s="3"/>
      <c r="F2" s="5" t="s">
        <v>2</v>
      </c>
      <c r="G2" s="6"/>
    </row>
    <row r="3" spans="1:7" ht="3" customHeight="1" hidden="1">
      <c r="A3" s="7"/>
      <c r="B3" s="8"/>
      <c r="C3" s="9"/>
      <c r="D3" s="9"/>
      <c r="E3" s="8"/>
      <c r="F3" s="10"/>
      <c r="G3" s="11"/>
    </row>
    <row r="4" spans="1:7" ht="12" customHeight="1">
      <c r="A4" s="12" t="s">
        <v>3</v>
      </c>
      <c r="B4" s="8"/>
      <c r="C4" s="9" t="s">
        <v>4</v>
      </c>
      <c r="D4" s="9"/>
      <c r="E4" s="8"/>
      <c r="F4" s="10" t="s">
        <v>5</v>
      </c>
      <c r="G4" s="13"/>
    </row>
    <row r="5" spans="1:7" ht="12.75" customHeight="1">
      <c r="A5" s="14" t="s">
        <v>6</v>
      </c>
      <c r="B5" s="15"/>
      <c r="C5" s="16" t="s">
        <v>7</v>
      </c>
      <c r="D5" s="16"/>
      <c r="E5" s="16"/>
      <c r="F5" s="16"/>
      <c r="G5" s="16"/>
    </row>
    <row r="6" spans="1:15" ht="12.75" customHeight="1">
      <c r="A6" s="12" t="s">
        <v>8</v>
      </c>
      <c r="B6" s="8"/>
      <c r="C6" s="9" t="s">
        <v>9</v>
      </c>
      <c r="D6" s="9"/>
      <c r="E6" s="8"/>
      <c r="F6" s="17" t="s">
        <v>10</v>
      </c>
      <c r="G6" s="18">
        <v>0</v>
      </c>
      <c r="O6" s="19"/>
    </row>
    <row r="7" spans="1:7" ht="12.75" customHeight="1">
      <c r="A7" s="20" t="s">
        <v>11</v>
      </c>
      <c r="B7" s="21"/>
      <c r="C7" s="22" t="s">
        <v>12</v>
      </c>
      <c r="D7" s="22"/>
      <c r="E7" s="22"/>
      <c r="F7" s="23" t="s">
        <v>13</v>
      </c>
      <c r="G7" s="18">
        <f>IF(PocetMJ=0,0,ROUND((F30+F32)/PocetMJ,1))</f>
        <v>0</v>
      </c>
    </row>
    <row r="8" spans="1:9" ht="12.75">
      <c r="A8" s="24" t="s">
        <v>14</v>
      </c>
      <c r="B8" s="10"/>
      <c r="C8" s="25"/>
      <c r="D8" s="25"/>
      <c r="E8" s="25"/>
      <c r="F8" s="26" t="s">
        <v>15</v>
      </c>
      <c r="G8" s="27"/>
      <c r="H8" s="28"/>
      <c r="I8" s="29"/>
    </row>
    <row r="9" spans="1:8" ht="12.75">
      <c r="A9" s="24" t="s">
        <v>16</v>
      </c>
      <c r="B9" s="10"/>
      <c r="C9" s="25">
        <f>Projektant</f>
        <v>0</v>
      </c>
      <c r="D9" s="25"/>
      <c r="E9" s="25"/>
      <c r="F9" s="10"/>
      <c r="G9" s="30"/>
      <c r="H9" s="31"/>
    </row>
    <row r="10" spans="1:8" ht="12.75">
      <c r="A10" s="24" t="s">
        <v>17</v>
      </c>
      <c r="B10" s="10"/>
      <c r="C10" s="32"/>
      <c r="D10" s="32"/>
      <c r="E10" s="32"/>
      <c r="F10" s="33"/>
      <c r="G10" s="34"/>
      <c r="H10" s="35"/>
    </row>
    <row r="11" spans="1:57" ht="13.5" customHeight="1">
      <c r="A11" s="24" t="s">
        <v>18</v>
      </c>
      <c r="B11" s="10"/>
      <c r="C11" s="32"/>
      <c r="D11" s="32"/>
      <c r="E11" s="32"/>
      <c r="F11" s="36" t="s">
        <v>19</v>
      </c>
      <c r="G11" s="37"/>
      <c r="H11" s="31"/>
      <c r="BA11" s="38"/>
      <c r="BB11" s="38"/>
      <c r="BC11" s="38"/>
      <c r="BD11" s="38"/>
      <c r="BE11" s="38"/>
    </row>
    <row r="12" spans="1:8" ht="12.75" customHeight="1">
      <c r="A12" s="39" t="s">
        <v>20</v>
      </c>
      <c r="B12" s="8"/>
      <c r="C12" s="40"/>
      <c r="D12" s="40"/>
      <c r="E12" s="40"/>
      <c r="F12" s="41" t="s">
        <v>21</v>
      </c>
      <c r="G12" s="42"/>
      <c r="H12" s="31"/>
    </row>
    <row r="13" spans="1:8" ht="28.5" customHeight="1">
      <c r="A13" s="43" t="s">
        <v>22</v>
      </c>
      <c r="B13" s="43"/>
      <c r="C13" s="43"/>
      <c r="D13" s="43"/>
      <c r="E13" s="43"/>
      <c r="F13" s="43"/>
      <c r="G13" s="43"/>
      <c r="H13" s="31"/>
    </row>
    <row r="14" spans="1:7" ht="17.25" customHeight="1">
      <c r="A14" s="44" t="s">
        <v>23</v>
      </c>
      <c r="B14" s="45"/>
      <c r="C14" s="46"/>
      <c r="D14" s="47" t="s">
        <v>24</v>
      </c>
      <c r="E14" s="47"/>
      <c r="F14" s="47"/>
      <c r="G14" s="47"/>
    </row>
    <row r="15" spans="1:7" ht="15.75" customHeight="1">
      <c r="A15" s="48"/>
      <c r="B15" s="49" t="s">
        <v>25</v>
      </c>
      <c r="C15" s="50">
        <f>HSV</f>
        <v>0</v>
      </c>
      <c r="D15" s="51" t="str">
        <f>Rekapitulace!A19</f>
        <v>Ztížené výrobní podmínky</v>
      </c>
      <c r="E15" s="52"/>
      <c r="F15" s="53"/>
      <c r="G15" s="50">
        <f>Rekapitulace!I19</f>
        <v>0</v>
      </c>
    </row>
    <row r="16" spans="1:7" ht="15.75" customHeight="1">
      <c r="A16" s="48" t="s">
        <v>26</v>
      </c>
      <c r="B16" s="49" t="s">
        <v>27</v>
      </c>
      <c r="C16" s="50">
        <f>PSV</f>
        <v>0</v>
      </c>
      <c r="D16" s="54" t="str">
        <f>Rekapitulace!A20</f>
        <v>Oborová přirážka</v>
      </c>
      <c r="E16" s="55"/>
      <c r="F16" s="56"/>
      <c r="G16" s="50">
        <f>Rekapitulace!I20</f>
        <v>0</v>
      </c>
    </row>
    <row r="17" spans="1:7" ht="15.75" customHeight="1">
      <c r="A17" s="48" t="s">
        <v>28</v>
      </c>
      <c r="B17" s="49" t="s">
        <v>29</v>
      </c>
      <c r="C17" s="50">
        <f>Mont</f>
        <v>0</v>
      </c>
      <c r="D17" s="54" t="str">
        <f>Rekapitulace!A21</f>
        <v>Přesun stavebních kapacit</v>
      </c>
      <c r="E17" s="55"/>
      <c r="F17" s="56"/>
      <c r="G17" s="50">
        <f>Rekapitulace!I21</f>
        <v>0</v>
      </c>
    </row>
    <row r="18" spans="1:7" ht="15.75" customHeight="1">
      <c r="A18" s="57" t="s">
        <v>30</v>
      </c>
      <c r="B18" s="58" t="s">
        <v>31</v>
      </c>
      <c r="C18" s="50">
        <f>Dodavka</f>
        <v>0</v>
      </c>
      <c r="D18" s="54" t="str">
        <f>Rekapitulace!A22</f>
        <v>Mimostaveništní doprava</v>
      </c>
      <c r="E18" s="55"/>
      <c r="F18" s="56"/>
      <c r="G18" s="50">
        <f>Rekapitulace!I22</f>
        <v>0</v>
      </c>
    </row>
    <row r="19" spans="1:7" ht="15.75" customHeight="1">
      <c r="A19" s="59" t="s">
        <v>32</v>
      </c>
      <c r="B19" s="49"/>
      <c r="C19" s="50">
        <f>SUM(C15:C18)</f>
        <v>0</v>
      </c>
      <c r="D19" s="7" t="str">
        <f>Rekapitulace!A23</f>
        <v>Zařízení staveniště</v>
      </c>
      <c r="E19" s="55"/>
      <c r="F19" s="56"/>
      <c r="G19" s="50">
        <f>Rekapitulace!I23</f>
        <v>0</v>
      </c>
    </row>
    <row r="20" spans="1:7" ht="15.75" customHeight="1">
      <c r="A20" s="59"/>
      <c r="B20" s="49"/>
      <c r="C20" s="50"/>
      <c r="D20" s="54" t="str">
        <f>Rekapitulace!A24</f>
        <v>Provoz investora</v>
      </c>
      <c r="E20" s="55"/>
      <c r="F20" s="56"/>
      <c r="G20" s="50">
        <f>Rekapitulace!I24</f>
        <v>0</v>
      </c>
    </row>
    <row r="21" spans="1:7" ht="15.75" customHeight="1">
      <c r="A21" s="59" t="s">
        <v>33</v>
      </c>
      <c r="B21" s="49"/>
      <c r="C21" s="50">
        <f>HZS</f>
        <v>0</v>
      </c>
      <c r="D21" s="54" t="str">
        <f>Rekapitulace!A25</f>
        <v>Kompletační činnost (IČD)</v>
      </c>
      <c r="E21" s="55"/>
      <c r="F21" s="56"/>
      <c r="G21" s="50">
        <f>Rekapitulace!I25</f>
        <v>0</v>
      </c>
    </row>
    <row r="22" spans="1:7" ht="15.75" customHeight="1">
      <c r="A22" s="60" t="s">
        <v>34</v>
      </c>
      <c r="B22" s="31"/>
      <c r="C22" s="50">
        <f>C19+C21</f>
        <v>0</v>
      </c>
      <c r="D22" s="54" t="s">
        <v>35</v>
      </c>
      <c r="E22" s="55"/>
      <c r="F22" s="56"/>
      <c r="G22" s="50">
        <f>G23-SUM(G15:G21)</f>
        <v>0</v>
      </c>
    </row>
    <row r="23" spans="1:7" ht="15.75" customHeight="1">
      <c r="A23" s="61" t="s">
        <v>36</v>
      </c>
      <c r="B23" s="61"/>
      <c r="C23" s="62">
        <f>C22+G23</f>
        <v>0</v>
      </c>
      <c r="D23" s="63" t="s">
        <v>37</v>
      </c>
      <c r="E23" s="64"/>
      <c r="F23" s="65"/>
      <c r="G23" s="50">
        <f>VRN</f>
        <v>0</v>
      </c>
    </row>
    <row r="24" spans="1:7" ht="12.75">
      <c r="A24" s="66" t="s">
        <v>38</v>
      </c>
      <c r="B24" s="67"/>
      <c r="C24" s="68"/>
      <c r="D24" s="67" t="s">
        <v>39</v>
      </c>
      <c r="E24" s="67"/>
      <c r="F24" s="69" t="s">
        <v>40</v>
      </c>
      <c r="G24" s="70"/>
    </row>
    <row r="25" spans="1:7" ht="12.75">
      <c r="A25" s="60" t="s">
        <v>41</v>
      </c>
      <c r="B25" s="31"/>
      <c r="C25" s="71"/>
      <c r="D25" s="31" t="s">
        <v>41</v>
      </c>
      <c r="F25" s="72" t="s">
        <v>42</v>
      </c>
      <c r="G25" s="73"/>
    </row>
    <row r="26" spans="1:7" ht="37.5" customHeight="1">
      <c r="A26" s="60" t="s">
        <v>43</v>
      </c>
      <c r="B26" s="74"/>
      <c r="C26" s="71"/>
      <c r="D26" s="31" t="s">
        <v>43</v>
      </c>
      <c r="F26" s="72" t="s">
        <v>43</v>
      </c>
      <c r="G26" s="73"/>
    </row>
    <row r="27" spans="1:7" ht="12.75">
      <c r="A27" s="60"/>
      <c r="B27" s="75"/>
      <c r="C27" s="71"/>
      <c r="D27" s="31"/>
      <c r="F27" s="72"/>
      <c r="G27" s="73"/>
    </row>
    <row r="28" spans="1:7" ht="12.75">
      <c r="A28" s="60" t="s">
        <v>44</v>
      </c>
      <c r="B28" s="31"/>
      <c r="C28" s="71"/>
      <c r="D28" s="72" t="s">
        <v>45</v>
      </c>
      <c r="E28" s="71"/>
      <c r="F28" s="76" t="s">
        <v>45</v>
      </c>
      <c r="G28" s="73"/>
    </row>
    <row r="29" spans="1:7" ht="69" customHeight="1">
      <c r="A29" s="60"/>
      <c r="B29" s="31"/>
      <c r="C29" s="77"/>
      <c r="D29" s="78"/>
      <c r="E29" s="77"/>
      <c r="F29" s="31"/>
      <c r="G29" s="73"/>
    </row>
    <row r="30" spans="1:7" ht="12.75">
      <c r="A30" s="79" t="s">
        <v>46</v>
      </c>
      <c r="B30" s="80"/>
      <c r="C30" s="81">
        <v>21</v>
      </c>
      <c r="D30" s="80" t="s">
        <v>47</v>
      </c>
      <c r="E30" s="82"/>
      <c r="F30" s="83">
        <f>ROUND(C23-F32,0)</f>
        <v>0</v>
      </c>
      <c r="G30" s="83"/>
    </row>
    <row r="31" spans="1:7" ht="12.75">
      <c r="A31" s="79" t="s">
        <v>48</v>
      </c>
      <c r="B31" s="80"/>
      <c r="C31" s="81">
        <f>SazbaDPH1</f>
        <v>21</v>
      </c>
      <c r="D31" s="80" t="s">
        <v>49</v>
      </c>
      <c r="E31" s="82"/>
      <c r="F31" s="83">
        <f>ROUND(PRODUCT(F30,C31/100),1)</f>
        <v>0</v>
      </c>
      <c r="G31" s="83"/>
    </row>
    <row r="32" spans="1:7" ht="12.75">
      <c r="A32" s="79" t="s">
        <v>46</v>
      </c>
      <c r="B32" s="80"/>
      <c r="C32" s="81">
        <v>0</v>
      </c>
      <c r="D32" s="80" t="s">
        <v>49</v>
      </c>
      <c r="E32" s="82"/>
      <c r="F32" s="83">
        <v>0</v>
      </c>
      <c r="G32" s="83"/>
    </row>
    <row r="33" spans="1:7" ht="12.75">
      <c r="A33" s="79" t="s">
        <v>48</v>
      </c>
      <c r="B33" s="84"/>
      <c r="C33" s="85">
        <f>SazbaDPH2</f>
        <v>0</v>
      </c>
      <c r="D33" s="80" t="s">
        <v>49</v>
      </c>
      <c r="E33" s="56"/>
      <c r="F33" s="83">
        <f>ROUND(PRODUCT(F32,C33/100),1)</f>
        <v>0</v>
      </c>
      <c r="G33" s="83"/>
    </row>
    <row r="34" spans="1:7" s="90" customFormat="1" ht="19.5" customHeight="1">
      <c r="A34" s="86" t="s">
        <v>50</v>
      </c>
      <c r="B34" s="87"/>
      <c r="C34" s="87"/>
      <c r="D34" s="87"/>
      <c r="E34" s="88"/>
      <c r="F34" s="89">
        <f>CEILING(SUM(F30:F33),1)</f>
        <v>0</v>
      </c>
      <c r="G34" s="89"/>
    </row>
    <row r="36" spans="1:8" ht="12.75">
      <c r="A36" s="91" t="s">
        <v>51</v>
      </c>
      <c r="B36" s="91"/>
      <c r="C36" s="91"/>
      <c r="D36" s="91"/>
      <c r="E36" s="91"/>
      <c r="F36" s="91"/>
      <c r="G36" s="91"/>
      <c r="H36" t="s">
        <v>52</v>
      </c>
    </row>
    <row r="37" spans="1:8" ht="14.25" customHeight="1">
      <c r="A37" s="91"/>
      <c r="B37" s="92"/>
      <c r="C37" s="92"/>
      <c r="D37" s="92"/>
      <c r="E37" s="92"/>
      <c r="F37" s="92"/>
      <c r="G37" s="92"/>
      <c r="H37" t="s">
        <v>52</v>
      </c>
    </row>
    <row r="38" spans="1:8" ht="12.75" customHeight="1">
      <c r="A38" s="93"/>
      <c r="B38" s="92"/>
      <c r="C38" s="92"/>
      <c r="D38" s="92"/>
      <c r="E38" s="92"/>
      <c r="F38" s="92"/>
      <c r="G38" s="92"/>
      <c r="H38" t="s">
        <v>52</v>
      </c>
    </row>
    <row r="39" spans="1:8" ht="12.75">
      <c r="A39" s="93"/>
      <c r="B39" s="92"/>
      <c r="C39" s="92"/>
      <c r="D39" s="92"/>
      <c r="E39" s="92"/>
      <c r="F39" s="92"/>
      <c r="G39" s="92"/>
      <c r="H39" t="s">
        <v>52</v>
      </c>
    </row>
    <row r="40" spans="1:8" ht="12.75">
      <c r="A40" s="93"/>
      <c r="B40" s="92"/>
      <c r="C40" s="92"/>
      <c r="D40" s="92"/>
      <c r="E40" s="92"/>
      <c r="F40" s="92"/>
      <c r="G40" s="92"/>
      <c r="H40" t="s">
        <v>52</v>
      </c>
    </row>
    <row r="41" spans="1:8" ht="12.75">
      <c r="A41" s="93"/>
      <c r="B41" s="92"/>
      <c r="C41" s="92"/>
      <c r="D41" s="92"/>
      <c r="E41" s="92"/>
      <c r="F41" s="92"/>
      <c r="G41" s="92"/>
      <c r="H41" t="s">
        <v>52</v>
      </c>
    </row>
    <row r="42" spans="1:8" ht="12.75">
      <c r="A42" s="93"/>
      <c r="B42" s="92"/>
      <c r="C42" s="92"/>
      <c r="D42" s="92"/>
      <c r="E42" s="92"/>
      <c r="F42" s="92"/>
      <c r="G42" s="92"/>
      <c r="H42" t="s">
        <v>52</v>
      </c>
    </row>
    <row r="43" spans="1:8" ht="12.75">
      <c r="A43" s="93"/>
      <c r="B43" s="92"/>
      <c r="C43" s="92"/>
      <c r="D43" s="92"/>
      <c r="E43" s="92"/>
      <c r="F43" s="92"/>
      <c r="G43" s="92"/>
      <c r="H43" t="s">
        <v>52</v>
      </c>
    </row>
    <row r="44" spans="1:8" ht="12.75">
      <c r="A44" s="93"/>
      <c r="B44" s="92"/>
      <c r="C44" s="92"/>
      <c r="D44" s="92"/>
      <c r="E44" s="92"/>
      <c r="F44" s="92"/>
      <c r="G44" s="92"/>
      <c r="H44" t="s">
        <v>52</v>
      </c>
    </row>
    <row r="45" spans="1:8" ht="0.75" customHeight="1">
      <c r="A45" s="93"/>
      <c r="B45" s="92"/>
      <c r="C45" s="92"/>
      <c r="D45" s="92"/>
      <c r="E45" s="92"/>
      <c r="F45" s="92"/>
      <c r="G45" s="92"/>
      <c r="H45" t="s">
        <v>52</v>
      </c>
    </row>
    <row r="46" spans="2:7" ht="12.75" customHeight="1">
      <c r="B46" s="94"/>
      <c r="C46" s="94"/>
      <c r="D46" s="94"/>
      <c r="E46" s="94"/>
      <c r="F46" s="94"/>
      <c r="G46" s="94"/>
    </row>
    <row r="47" spans="2:7" ht="12.75" customHeight="1">
      <c r="B47" s="94"/>
      <c r="C47" s="94"/>
      <c r="D47" s="94"/>
      <c r="E47" s="94"/>
      <c r="F47" s="94"/>
      <c r="G47" s="94"/>
    </row>
    <row r="48" spans="2:7" ht="12.75" customHeight="1">
      <c r="B48" s="94"/>
      <c r="C48" s="94"/>
      <c r="D48" s="94"/>
      <c r="E48" s="94"/>
      <c r="F48" s="94"/>
      <c r="G48" s="94"/>
    </row>
    <row r="49" spans="2:7" ht="12.75" customHeight="1">
      <c r="B49" s="94"/>
      <c r="C49" s="94"/>
      <c r="D49" s="94"/>
      <c r="E49" s="94"/>
      <c r="F49" s="94"/>
      <c r="G49" s="94"/>
    </row>
    <row r="50" spans="2:7" ht="12.75" customHeight="1">
      <c r="B50" s="94"/>
      <c r="C50" s="94"/>
      <c r="D50" s="94"/>
      <c r="E50" s="94"/>
      <c r="F50" s="94"/>
      <c r="G50" s="94"/>
    </row>
    <row r="51" spans="2:7" ht="12.75" customHeight="1">
      <c r="B51" s="94"/>
      <c r="C51" s="94"/>
      <c r="D51" s="94"/>
      <c r="E51" s="94"/>
      <c r="F51" s="94"/>
      <c r="G51" s="94"/>
    </row>
    <row r="52" spans="2:7" ht="12.75" customHeight="1">
      <c r="B52" s="94"/>
      <c r="C52" s="94"/>
      <c r="D52" s="94"/>
      <c r="E52" s="94"/>
      <c r="F52" s="94"/>
      <c r="G52" s="94"/>
    </row>
    <row r="53" spans="2:7" ht="12.75" customHeight="1">
      <c r="B53" s="94"/>
      <c r="C53" s="94"/>
      <c r="D53" s="94"/>
      <c r="E53" s="94"/>
      <c r="F53" s="94"/>
      <c r="G53" s="94"/>
    </row>
    <row r="54" spans="2:7" ht="12.75" customHeight="1">
      <c r="B54" s="94"/>
      <c r="C54" s="94"/>
      <c r="D54" s="94"/>
      <c r="E54" s="94"/>
      <c r="F54" s="94"/>
      <c r="G54" s="94"/>
    </row>
    <row r="55" spans="2:7" ht="12.75" customHeight="1">
      <c r="B55" s="94"/>
      <c r="C55" s="94"/>
      <c r="D55" s="94"/>
      <c r="E55" s="94"/>
      <c r="F55" s="94"/>
      <c r="G55" s="94"/>
    </row>
  </sheetData>
  <sheetProtection selectLockedCells="1" selectUnlockedCells="1"/>
  <mergeCells count="27">
    <mergeCell ref="A1:G1"/>
    <mergeCell ref="C5:G5"/>
    <mergeCell ref="C7:E7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8"/>
  <sheetViews>
    <sheetView showGridLines="0" showZeros="0" workbookViewId="0" topLeftCell="A1">
      <selection activeCell="A16" activeCellId="1" sqref="F8:F131 A1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2.75">
      <c r="A1" s="95" t="s">
        <v>53</v>
      </c>
      <c r="B1" s="95"/>
      <c r="C1" s="96" t="str">
        <f>CONCATENATE(cislostavby," ",nazevstavby)</f>
        <v>4/2018 Rekonstrukce zeleně v blízkosti SVČ Méďa, Krnov, ulice Dobrovského</v>
      </c>
      <c r="D1" s="96"/>
      <c r="E1" s="96"/>
      <c r="F1" s="96"/>
      <c r="G1" s="97" t="s">
        <v>54</v>
      </c>
      <c r="H1" s="98">
        <v>1</v>
      </c>
      <c r="I1" s="99"/>
    </row>
    <row r="2" spans="1:9" ht="12.75">
      <c r="A2" s="100" t="s">
        <v>55</v>
      </c>
      <c r="B2" s="100"/>
      <c r="C2" s="101" t="str">
        <f>CONCATENATE(cisloobjektu," ",nazevobjektu)</f>
        <v>SO 01 SADOVÉ ÚPRAVY </v>
      </c>
      <c r="D2" s="101"/>
      <c r="E2" s="101"/>
      <c r="F2" s="101"/>
      <c r="G2" s="101"/>
      <c r="H2" s="101"/>
      <c r="I2" s="101"/>
    </row>
    <row r="3" ht="12.75">
      <c r="F3" s="31"/>
    </row>
    <row r="4" spans="1:9" ht="19.5" customHeight="1">
      <c r="A4" s="102" t="s">
        <v>56</v>
      </c>
      <c r="B4" s="102"/>
      <c r="C4" s="102"/>
      <c r="D4" s="102"/>
      <c r="E4" s="102"/>
      <c r="F4" s="102"/>
      <c r="G4" s="102"/>
      <c r="H4" s="102"/>
      <c r="I4" s="102"/>
    </row>
    <row r="6" spans="1:9" s="31" customFormat="1" ht="12.75">
      <c r="A6" s="103"/>
      <c r="B6" s="104" t="s">
        <v>57</v>
      </c>
      <c r="C6" s="104"/>
      <c r="D6" s="47"/>
      <c r="E6" s="105" t="s">
        <v>58</v>
      </c>
      <c r="F6" s="106" t="s">
        <v>59</v>
      </c>
      <c r="G6" s="106" t="s">
        <v>60</v>
      </c>
      <c r="H6" s="106" t="s">
        <v>61</v>
      </c>
      <c r="I6" s="107" t="s">
        <v>33</v>
      </c>
    </row>
    <row r="7" spans="1:9" s="31" customFormat="1" ht="12.75">
      <c r="A7" s="108" t="s">
        <v>62</v>
      </c>
      <c r="B7" s="109" t="str">
        <f>Položky!C7</f>
        <v>Asanace – příprava území:</v>
      </c>
      <c r="D7" s="110"/>
      <c r="E7" s="111">
        <f>Položky!G31</f>
        <v>0</v>
      </c>
      <c r="F7" s="112">
        <f>Položky!BB18</f>
        <v>0</v>
      </c>
      <c r="G7" s="112">
        <f>Položky!BC18</f>
        <v>0</v>
      </c>
      <c r="H7" s="112">
        <f>Položky!BD18</f>
        <v>0</v>
      </c>
      <c r="I7" s="113">
        <f>Položky!BE18</f>
        <v>0</v>
      </c>
    </row>
    <row r="8" spans="1:9" s="31" customFormat="1" ht="12.75">
      <c r="A8" s="108" t="s">
        <v>63</v>
      </c>
      <c r="B8" s="109" t="str">
        <f>Položky!C32</f>
        <v>Plochy trávníku</v>
      </c>
      <c r="D8" s="110"/>
      <c r="E8" s="111">
        <f>Položky!G41</f>
        <v>0</v>
      </c>
      <c r="F8" s="112">
        <f>Položky!BB19</f>
        <v>0</v>
      </c>
      <c r="G8" s="112">
        <f>Položky!BC19</f>
        <v>0</v>
      </c>
      <c r="H8" s="112">
        <f>Položky!BD19</f>
        <v>0</v>
      </c>
      <c r="I8" s="113">
        <f>Položky!BE19</f>
        <v>0</v>
      </c>
    </row>
    <row r="9" spans="1:9" s="31" customFormat="1" ht="12.75">
      <c r="A9" s="108" t="s">
        <v>64</v>
      </c>
      <c r="B9" s="109" t="str">
        <f>Položky!C42</f>
        <v>Výsadba rostlin:</v>
      </c>
      <c r="D9" s="110"/>
      <c r="E9" s="111">
        <f>Položky!G61</f>
        <v>0</v>
      </c>
      <c r="F9" s="112">
        <f>Položky!BB20</f>
        <v>0</v>
      </c>
      <c r="G9" s="112">
        <f>Položky!BC20</f>
        <v>0</v>
      </c>
      <c r="H9" s="112">
        <f>Položky!BD20</f>
        <v>0</v>
      </c>
      <c r="I9" s="113">
        <f>Položky!BE20</f>
        <v>0</v>
      </c>
    </row>
    <row r="10" spans="1:9" s="31" customFormat="1" ht="12.75">
      <c r="A10" s="108" t="s">
        <v>65</v>
      </c>
      <c r="B10" s="109" t="str">
        <f>Položky!C62</f>
        <v>Specifikace materiálu:</v>
      </c>
      <c r="D10" s="110"/>
      <c r="E10" s="111">
        <f>Položky!G99</f>
        <v>0</v>
      </c>
      <c r="F10" s="112">
        <f>Položky!BB21</f>
        <v>0</v>
      </c>
      <c r="G10" s="112">
        <f>Položky!BC21</f>
        <v>0</v>
      </c>
      <c r="H10" s="112">
        <f>Položky!BD21</f>
        <v>0</v>
      </c>
      <c r="I10" s="113">
        <f>Položky!BE21</f>
        <v>0</v>
      </c>
    </row>
    <row r="11" spans="1:9" s="31" customFormat="1" ht="12.75">
      <c r="A11" s="108" t="s">
        <v>66</v>
      </c>
      <c r="B11" s="109" t="str">
        <f>Položky!C100</f>
        <v>Stavební prvky- mobiliář:</v>
      </c>
      <c r="D11" s="110"/>
      <c r="E11" s="111">
        <f>Položky!G110</f>
        <v>0</v>
      </c>
      <c r="F11" s="112"/>
      <c r="G11" s="112"/>
      <c r="H11" s="112"/>
      <c r="I11" s="113"/>
    </row>
    <row r="12" spans="1:9" s="31" customFormat="1" ht="12.75">
      <c r="A12" s="108" t="s">
        <v>67</v>
      </c>
      <c r="B12" s="109" t="str">
        <f>Položky!C111</f>
        <v>Ochrana stromů během stavby:</v>
      </c>
      <c r="D12" s="110"/>
      <c r="E12" s="111">
        <f>Položky!G116</f>
        <v>0</v>
      </c>
      <c r="F12" s="112"/>
      <c r="G12" s="112"/>
      <c r="H12" s="112"/>
      <c r="I12" s="113"/>
    </row>
    <row r="13" spans="1:9" s="31" customFormat="1" ht="12.75">
      <c r="A13" s="108" t="s">
        <v>68</v>
      </c>
      <c r="B13" s="109" t="str">
        <f>Položky!C117</f>
        <v>Následná péče po dobu 5ti let:</v>
      </c>
      <c r="D13" s="110"/>
      <c r="E13" s="111">
        <f>Položky!G131</f>
        <v>0</v>
      </c>
      <c r="F13" s="112"/>
      <c r="G13" s="112"/>
      <c r="H13" s="112"/>
      <c r="I13" s="113"/>
    </row>
    <row r="14" spans="1:9" s="120" customFormat="1" ht="12.75">
      <c r="A14" s="114"/>
      <c r="B14" s="115" t="s">
        <v>69</v>
      </c>
      <c r="C14" s="115"/>
      <c r="D14" s="116"/>
      <c r="E14" s="117">
        <f>SUM(E7:E13)</f>
        <v>0</v>
      </c>
      <c r="F14" s="118">
        <f>SUM(F7:F7)</f>
        <v>0</v>
      </c>
      <c r="G14" s="118">
        <f>SUM(G7:G7)</f>
        <v>0</v>
      </c>
      <c r="H14" s="118">
        <f>SUM(H7:H7)</f>
        <v>0</v>
      </c>
      <c r="I14" s="119">
        <f>SUM(I7:I7)</f>
        <v>0</v>
      </c>
    </row>
    <row r="15" spans="1:9" ht="12.75">
      <c r="A15" s="31"/>
      <c r="B15" s="31"/>
      <c r="C15" s="31"/>
      <c r="D15" s="31"/>
      <c r="E15" s="31"/>
      <c r="F15" s="31"/>
      <c r="G15" s="31"/>
      <c r="H15" s="31"/>
      <c r="I15" s="31"/>
    </row>
    <row r="16" spans="1:57" ht="19.5" customHeight="1">
      <c r="A16" s="121" t="s">
        <v>70</v>
      </c>
      <c r="B16" s="121"/>
      <c r="C16" s="121"/>
      <c r="D16" s="121"/>
      <c r="E16" s="121"/>
      <c r="F16" s="121"/>
      <c r="G16" s="121"/>
      <c r="H16" s="121"/>
      <c r="I16" s="121"/>
      <c r="BA16" s="38"/>
      <c r="BB16" s="38"/>
      <c r="BC16" s="38"/>
      <c r="BD16" s="38"/>
      <c r="BE16" s="38"/>
    </row>
    <row r="18" spans="1:9" ht="12.75">
      <c r="A18" s="66" t="s">
        <v>71</v>
      </c>
      <c r="B18" s="67"/>
      <c r="C18" s="67"/>
      <c r="D18" s="122"/>
      <c r="E18" s="123" t="s">
        <v>72</v>
      </c>
      <c r="F18" s="124" t="s">
        <v>73</v>
      </c>
      <c r="G18" s="125" t="s">
        <v>74</v>
      </c>
      <c r="H18" s="126"/>
      <c r="I18" s="127" t="s">
        <v>72</v>
      </c>
    </row>
    <row r="19" spans="1:53" ht="12.75">
      <c r="A19" s="59" t="s">
        <v>75</v>
      </c>
      <c r="B19" s="49"/>
      <c r="C19" s="49"/>
      <c r="D19" s="128"/>
      <c r="E19" s="129">
        <v>0</v>
      </c>
      <c r="F19" s="130">
        <v>0</v>
      </c>
      <c r="G19" s="131">
        <f>CHOOSE(BA19+1,HSV+PSV,HSV+PSV+Mont,HSV+PSV+Dodavka+Mont,HSV,PSV,Mont,Dodavka,Mont+Dodavka,0)</f>
        <v>0</v>
      </c>
      <c r="H19" s="132"/>
      <c r="I19" s="133">
        <f>E19+F19*G19/100</f>
        <v>0</v>
      </c>
      <c r="BA19">
        <v>0</v>
      </c>
    </row>
    <row r="20" spans="1:53" ht="12.75">
      <c r="A20" s="59" t="s">
        <v>76</v>
      </c>
      <c r="B20" s="49"/>
      <c r="C20" s="49"/>
      <c r="D20" s="128"/>
      <c r="E20" s="129">
        <v>0</v>
      </c>
      <c r="F20" s="130">
        <v>0</v>
      </c>
      <c r="G20" s="131">
        <f>CHOOSE(BA20+1,HSV+PSV,HSV+PSV+Mont,HSV+PSV+Dodavka+Mont,HSV,PSV,Mont,Dodavka,Mont+Dodavka,0)</f>
        <v>0</v>
      </c>
      <c r="H20" s="132"/>
      <c r="I20" s="133">
        <f>E20+F20*G20/100</f>
        <v>0</v>
      </c>
      <c r="BA20">
        <v>0</v>
      </c>
    </row>
    <row r="21" spans="1:53" ht="12.75">
      <c r="A21" s="59" t="s">
        <v>77</v>
      </c>
      <c r="B21" s="49"/>
      <c r="C21" s="49"/>
      <c r="D21" s="128"/>
      <c r="E21" s="129">
        <v>0</v>
      </c>
      <c r="F21" s="130">
        <v>0</v>
      </c>
      <c r="G21" s="131">
        <f>CHOOSE(BA21+1,HSV+PSV,HSV+PSV+Mont,HSV+PSV+Dodavka+Mont,HSV,PSV,Mont,Dodavka,Mont+Dodavka,0)</f>
        <v>0</v>
      </c>
      <c r="H21" s="132"/>
      <c r="I21" s="133">
        <f>E21+F21*G21/100</f>
        <v>0</v>
      </c>
      <c r="BA21">
        <v>0</v>
      </c>
    </row>
    <row r="22" spans="1:53" ht="12.75">
      <c r="A22" s="59" t="s">
        <v>78</v>
      </c>
      <c r="B22" s="49"/>
      <c r="C22" s="49"/>
      <c r="D22" s="128"/>
      <c r="E22" s="129">
        <v>0</v>
      </c>
      <c r="F22" s="130"/>
      <c r="G22" s="131">
        <f>CHOOSE(BA22+1,HSV+PSV,HSV+PSV+Mont,HSV+PSV+Dodavka+Mont,HSV,PSV,Mont,Dodavka,Mont+Dodavka,0)</f>
        <v>0</v>
      </c>
      <c r="H22" s="132"/>
      <c r="I22" s="133">
        <f>E22+F22*G22/100</f>
        <v>0</v>
      </c>
      <c r="BA22">
        <v>0</v>
      </c>
    </row>
    <row r="23" spans="1:53" ht="12.75">
      <c r="A23" s="59" t="s">
        <v>79</v>
      </c>
      <c r="B23" s="49"/>
      <c r="C23" s="49"/>
      <c r="D23" s="128"/>
      <c r="E23" s="129">
        <v>0</v>
      </c>
      <c r="F23" s="130">
        <v>1</v>
      </c>
      <c r="G23" s="131">
        <f>CHOOSE(BA23+1,HSV+PSV,HSV+PSV+Mont,HSV+PSV+Dodavka+Mont,HSV,PSV,Mont,Dodavka,Mont+Dodavka,0)</f>
        <v>0</v>
      </c>
      <c r="H23" s="132"/>
      <c r="I23" s="133">
        <f>E23+F23*G23/100</f>
        <v>0</v>
      </c>
      <c r="BA23">
        <v>1</v>
      </c>
    </row>
    <row r="24" spans="1:53" ht="12.75">
      <c r="A24" s="59" t="s">
        <v>80</v>
      </c>
      <c r="B24" s="49"/>
      <c r="C24" s="49"/>
      <c r="D24" s="128"/>
      <c r="E24" s="129">
        <v>0</v>
      </c>
      <c r="F24" s="130">
        <v>0</v>
      </c>
      <c r="G24" s="131">
        <f>CHOOSE(BA24+1,HSV+PSV,HSV+PSV+Mont,HSV+PSV+Dodavka+Mont,HSV,PSV,Mont,Dodavka,Mont+Dodavka,0)</f>
        <v>0</v>
      </c>
      <c r="H24" s="132"/>
      <c r="I24" s="133">
        <f>E24+F24*G24/100</f>
        <v>0</v>
      </c>
      <c r="BA24">
        <v>1</v>
      </c>
    </row>
    <row r="25" spans="1:53" ht="12.75">
      <c r="A25" s="59" t="s">
        <v>81</v>
      </c>
      <c r="B25" s="49"/>
      <c r="C25" s="49"/>
      <c r="D25" s="128"/>
      <c r="E25" s="129">
        <v>0</v>
      </c>
      <c r="F25" s="130">
        <v>0</v>
      </c>
      <c r="G25" s="131">
        <f>CHOOSE(BA25+1,HSV+PSV,HSV+PSV+Mont,HSV+PSV+Dodavka+Mont,HSV,PSV,Mont,Dodavka,Mont+Dodavka,0)</f>
        <v>0</v>
      </c>
      <c r="H25" s="132"/>
      <c r="I25" s="133">
        <f>E25+F25*G25/100</f>
        <v>0</v>
      </c>
      <c r="BA25">
        <v>2</v>
      </c>
    </row>
    <row r="26" spans="1:53" ht="12.75">
      <c r="A26" s="59" t="s">
        <v>82</v>
      </c>
      <c r="B26" s="49"/>
      <c r="C26" s="49"/>
      <c r="D26" s="128"/>
      <c r="E26" s="129">
        <v>0</v>
      </c>
      <c r="F26" s="130">
        <v>0</v>
      </c>
      <c r="G26" s="131">
        <f>CHOOSE(BA26+1,HSV+PSV,HSV+PSV+Mont,HSV+PSV+Dodavka+Mont,HSV,PSV,Mont,Dodavka,Mont+Dodavka,0)</f>
        <v>0</v>
      </c>
      <c r="H26" s="132"/>
      <c r="I26" s="133">
        <f>E26+F26*G26/100</f>
        <v>0</v>
      </c>
      <c r="BA26">
        <v>2</v>
      </c>
    </row>
    <row r="27" spans="1:9" ht="12.75">
      <c r="A27" s="134"/>
      <c r="B27" s="135" t="s">
        <v>83</v>
      </c>
      <c r="C27" s="136"/>
      <c r="D27" s="137"/>
      <c r="E27" s="138"/>
      <c r="F27" s="139"/>
      <c r="G27" s="139"/>
      <c r="H27" s="140">
        <f>SUM(I19:I26)</f>
        <v>0</v>
      </c>
      <c r="I27" s="140"/>
    </row>
    <row r="29" spans="2:9" ht="12.75">
      <c r="B29" s="120"/>
      <c r="F29" s="141"/>
      <c r="G29" s="142"/>
      <c r="H29" s="142"/>
      <c r="I29" s="143"/>
    </row>
    <row r="30" spans="6:9" ht="12.75">
      <c r="F30" s="141"/>
      <c r="G30" s="142"/>
      <c r="H30" s="142"/>
      <c r="I30" s="143"/>
    </row>
    <row r="31" spans="6:9" ht="12.75">
      <c r="F31" s="141"/>
      <c r="G31" s="142"/>
      <c r="H31" s="142"/>
      <c r="I31" s="143"/>
    </row>
    <row r="32" spans="3:9" ht="12.75">
      <c r="C32" s="144"/>
      <c r="F32" s="141"/>
      <c r="G32" s="142"/>
      <c r="H32" s="142"/>
      <c r="I32" s="143"/>
    </row>
    <row r="33" spans="6:9" ht="12.75">
      <c r="F33" s="141"/>
      <c r="G33" s="142"/>
      <c r="H33" s="142"/>
      <c r="I33" s="143"/>
    </row>
    <row r="34" spans="6:9" ht="12.75">
      <c r="F34" s="141"/>
      <c r="G34" s="142"/>
      <c r="H34" s="142"/>
      <c r="I34" s="143"/>
    </row>
    <row r="35" spans="6:9" ht="12.75">
      <c r="F35" s="141"/>
      <c r="G35" s="142"/>
      <c r="H35" s="142"/>
      <c r="I35" s="143"/>
    </row>
    <row r="36" spans="6:9" ht="12.75">
      <c r="F36" s="141"/>
      <c r="G36" s="142"/>
      <c r="H36" s="142"/>
      <c r="I36" s="143"/>
    </row>
    <row r="37" spans="6:9" ht="12.75">
      <c r="F37" s="141"/>
      <c r="G37" s="142"/>
      <c r="H37" s="142"/>
      <c r="I37" s="143"/>
    </row>
    <row r="38" spans="6:9" ht="12.75">
      <c r="F38" s="141"/>
      <c r="G38" s="142"/>
      <c r="H38" s="142"/>
      <c r="I38" s="143"/>
    </row>
    <row r="39" spans="6:9" ht="12.75">
      <c r="F39" s="141"/>
      <c r="G39" s="142"/>
      <c r="H39" s="142"/>
      <c r="I39" s="143"/>
    </row>
    <row r="40" spans="6:9" ht="12.75">
      <c r="F40" s="141"/>
      <c r="G40" s="142"/>
      <c r="H40" s="142"/>
      <c r="I40" s="143"/>
    </row>
    <row r="41" spans="6:9" ht="12.75">
      <c r="F41" s="141"/>
      <c r="G41" s="142"/>
      <c r="H41" s="142"/>
      <c r="I41" s="143"/>
    </row>
    <row r="42" spans="6:9" ht="12.75">
      <c r="F42" s="141"/>
      <c r="G42" s="142"/>
      <c r="H42" s="142"/>
      <c r="I42" s="143"/>
    </row>
    <row r="43" spans="6:9" ht="12.75">
      <c r="F43" s="141"/>
      <c r="G43" s="142"/>
      <c r="H43" s="142"/>
      <c r="I43" s="143"/>
    </row>
    <row r="44" spans="6:9" ht="12.75">
      <c r="F44" s="141"/>
      <c r="G44" s="142"/>
      <c r="H44" s="142"/>
      <c r="I44" s="143"/>
    </row>
    <row r="45" spans="6:9" ht="12.75">
      <c r="F45" s="141"/>
      <c r="G45" s="142"/>
      <c r="H45" s="142"/>
      <c r="I45" s="143"/>
    </row>
    <row r="46" spans="6:9" ht="12.75">
      <c r="F46" s="141"/>
      <c r="G46" s="142"/>
      <c r="H46" s="142"/>
      <c r="I46" s="143"/>
    </row>
    <row r="47" spans="6:9" ht="12.75">
      <c r="F47" s="141"/>
      <c r="G47" s="142"/>
      <c r="H47" s="142"/>
      <c r="I47" s="143"/>
    </row>
    <row r="48" spans="6:9" ht="12.75">
      <c r="F48" s="141"/>
      <c r="G48" s="142"/>
      <c r="H48" s="142"/>
      <c r="I48" s="143"/>
    </row>
    <row r="49" spans="6:9" ht="12.75">
      <c r="F49" s="141"/>
      <c r="G49" s="142"/>
      <c r="H49" s="142"/>
      <c r="I49" s="143"/>
    </row>
    <row r="50" spans="6:9" ht="12.75">
      <c r="F50" s="141"/>
      <c r="G50" s="142"/>
      <c r="H50" s="142"/>
      <c r="I50" s="143"/>
    </row>
    <row r="51" spans="6:9" ht="12.75">
      <c r="F51" s="141"/>
      <c r="G51" s="142"/>
      <c r="H51" s="142"/>
      <c r="I51" s="143"/>
    </row>
    <row r="52" spans="6:9" ht="12.75">
      <c r="F52" s="141"/>
      <c r="G52" s="142"/>
      <c r="H52" s="142"/>
      <c r="I52" s="143"/>
    </row>
    <row r="53" spans="6:9" ht="12.75">
      <c r="F53" s="141"/>
      <c r="G53" s="142"/>
      <c r="H53" s="142"/>
      <c r="I53" s="143"/>
    </row>
    <row r="54" spans="6:9" ht="12.75">
      <c r="F54" s="141"/>
      <c r="G54" s="142"/>
      <c r="H54" s="142"/>
      <c r="I54" s="143"/>
    </row>
    <row r="55" spans="6:9" ht="12.75">
      <c r="F55" s="141"/>
      <c r="G55" s="142"/>
      <c r="H55" s="142"/>
      <c r="I55" s="143"/>
    </row>
    <row r="56" spans="6:9" ht="12.75">
      <c r="F56" s="141"/>
      <c r="G56" s="142"/>
      <c r="H56" s="142"/>
      <c r="I56" s="143"/>
    </row>
    <row r="57" spans="6:9" ht="12.75">
      <c r="F57" s="141"/>
      <c r="G57" s="142"/>
      <c r="H57" s="142"/>
      <c r="I57" s="143"/>
    </row>
    <row r="58" spans="6:9" ht="12.75">
      <c r="F58" s="141"/>
      <c r="G58" s="142"/>
      <c r="H58" s="142"/>
      <c r="I58" s="143"/>
    </row>
    <row r="59" spans="6:9" ht="12.75">
      <c r="F59" s="141"/>
      <c r="G59" s="142"/>
      <c r="H59" s="142"/>
      <c r="I59" s="143"/>
    </row>
    <row r="60" spans="6:9" ht="12.75">
      <c r="F60" s="141"/>
      <c r="G60" s="142"/>
      <c r="H60" s="142"/>
      <c r="I60" s="143"/>
    </row>
    <row r="61" spans="6:9" ht="12.75">
      <c r="F61" s="141"/>
      <c r="G61" s="142"/>
      <c r="H61" s="142"/>
      <c r="I61" s="143"/>
    </row>
    <row r="62" spans="6:9" ht="12.75">
      <c r="F62" s="141"/>
      <c r="G62" s="142"/>
      <c r="H62" s="142"/>
      <c r="I62" s="143"/>
    </row>
    <row r="63" spans="6:9" ht="12.75">
      <c r="F63" s="141"/>
      <c r="G63" s="142"/>
      <c r="H63" s="142"/>
      <c r="I63" s="143"/>
    </row>
    <row r="64" spans="6:9" ht="12.75">
      <c r="F64" s="141"/>
      <c r="G64" s="142"/>
      <c r="H64" s="142"/>
      <c r="I64" s="143"/>
    </row>
    <row r="65" spans="6:9" ht="12.75">
      <c r="F65" s="141"/>
      <c r="G65" s="142"/>
      <c r="H65" s="142"/>
      <c r="I65" s="143"/>
    </row>
    <row r="66" spans="6:9" ht="12.75">
      <c r="F66" s="141"/>
      <c r="G66" s="142"/>
      <c r="H66" s="142"/>
      <c r="I66" s="143"/>
    </row>
    <row r="67" spans="6:9" ht="12.75">
      <c r="F67" s="141"/>
      <c r="G67" s="142"/>
      <c r="H67" s="142"/>
      <c r="I67" s="143"/>
    </row>
    <row r="68" spans="6:9" ht="12.75">
      <c r="F68" s="141"/>
      <c r="G68" s="142"/>
      <c r="H68" s="142"/>
      <c r="I68" s="143"/>
    </row>
    <row r="69" spans="6:9" ht="12.75">
      <c r="F69" s="141"/>
      <c r="G69" s="142"/>
      <c r="H69" s="142"/>
      <c r="I69" s="143"/>
    </row>
    <row r="70" spans="6:9" ht="12.75">
      <c r="F70" s="141"/>
      <c r="G70" s="142"/>
      <c r="H70" s="142"/>
      <c r="I70" s="143"/>
    </row>
    <row r="71" spans="6:9" ht="12.75">
      <c r="F71" s="141"/>
      <c r="G71" s="142"/>
      <c r="H71" s="142"/>
      <c r="I71" s="143"/>
    </row>
    <row r="72" spans="6:9" ht="12.75">
      <c r="F72" s="141"/>
      <c r="G72" s="142"/>
      <c r="H72" s="142"/>
      <c r="I72" s="143"/>
    </row>
    <row r="73" spans="6:9" ht="12.75">
      <c r="F73" s="141"/>
      <c r="G73" s="142"/>
      <c r="H73" s="142"/>
      <c r="I73" s="143"/>
    </row>
    <row r="74" spans="6:9" ht="12.75">
      <c r="F74" s="141"/>
      <c r="G74" s="142"/>
      <c r="H74" s="142"/>
      <c r="I74" s="143"/>
    </row>
    <row r="75" spans="6:9" ht="12.75">
      <c r="F75" s="141"/>
      <c r="G75" s="142"/>
      <c r="H75" s="142"/>
      <c r="I75" s="143"/>
    </row>
    <row r="76" spans="6:9" ht="12.75">
      <c r="F76" s="141"/>
      <c r="G76" s="142"/>
      <c r="H76" s="142"/>
      <c r="I76" s="143"/>
    </row>
    <row r="77" spans="6:9" ht="12.75">
      <c r="F77" s="141"/>
      <c r="G77" s="142"/>
      <c r="H77" s="142"/>
      <c r="I77" s="143"/>
    </row>
    <row r="78" spans="6:9" ht="12.75">
      <c r="F78" s="141"/>
      <c r="G78" s="142"/>
      <c r="H78" s="142"/>
      <c r="I78" s="143"/>
    </row>
  </sheetData>
  <sheetProtection selectLockedCells="1" selectUnlockedCells="1"/>
  <mergeCells count="7">
    <mergeCell ref="A1:B1"/>
    <mergeCell ref="C1:F1"/>
    <mergeCell ref="A2:B2"/>
    <mergeCell ref="C2:I2"/>
    <mergeCell ref="A4:I4"/>
    <mergeCell ref="A16:I16"/>
    <mergeCell ref="H27:I27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31"/>
  <sheetViews>
    <sheetView showGridLines="0" showZeros="0" tabSelected="1" workbookViewId="0" topLeftCell="A96">
      <selection activeCell="F131" sqref="F8:F131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46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2.75">
      <c r="A1" s="147" t="s">
        <v>84</v>
      </c>
      <c r="B1" s="147"/>
      <c r="C1" s="147"/>
      <c r="D1" s="147"/>
      <c r="E1" s="147"/>
      <c r="F1" s="147"/>
      <c r="G1" s="147"/>
    </row>
    <row r="2" spans="2:7" ht="14.25" customHeight="1">
      <c r="B2" s="148"/>
      <c r="C2" s="149"/>
      <c r="D2" s="149"/>
      <c r="E2" s="150"/>
      <c r="F2" s="149"/>
      <c r="G2" s="149"/>
    </row>
    <row r="3" spans="1:7" ht="12.75">
      <c r="A3" s="95" t="s">
        <v>53</v>
      </c>
      <c r="B3" s="95"/>
      <c r="C3" s="96" t="str">
        <f>CONCATENATE(cislostavby," ",nazevstavby)</f>
        <v>4/2018 Rekonstrukce zeleně v blízkosti SVČ Méďa, Krnov, ulice Dobrovského</v>
      </c>
      <c r="D3" s="151"/>
      <c r="E3" s="152" t="s">
        <v>85</v>
      </c>
      <c r="F3" s="153">
        <f>Rekapitulace!H1</f>
        <v>1</v>
      </c>
      <c r="G3" s="154"/>
    </row>
    <row r="4" spans="1:7" ht="12.75">
      <c r="A4" s="155" t="s">
        <v>55</v>
      </c>
      <c r="B4" s="155"/>
      <c r="C4" s="156" t="str">
        <f>CONCATENATE(cisloobjektu," ",nazevobjektu)</f>
        <v>SO 01 SADOVÉ ÚPRAVY </v>
      </c>
      <c r="D4" s="156"/>
      <c r="E4" s="156"/>
      <c r="F4" s="156"/>
      <c r="G4" s="156"/>
    </row>
    <row r="5" spans="1:7" ht="12.75">
      <c r="A5" s="157"/>
      <c r="B5" s="158"/>
      <c r="C5" s="158"/>
      <c r="G5" s="159"/>
    </row>
    <row r="6" spans="1:7" ht="12.75">
      <c r="A6" s="160" t="s">
        <v>86</v>
      </c>
      <c r="B6" s="161" t="s">
        <v>87</v>
      </c>
      <c r="C6" s="161" t="s">
        <v>88</v>
      </c>
      <c r="D6" s="161" t="s">
        <v>89</v>
      </c>
      <c r="E6" s="162" t="s">
        <v>90</v>
      </c>
      <c r="F6" s="161" t="s">
        <v>91</v>
      </c>
      <c r="G6" s="163" t="s">
        <v>92</v>
      </c>
    </row>
    <row r="7" spans="1:15" ht="12.75">
      <c r="A7" s="164" t="s">
        <v>93</v>
      </c>
      <c r="B7" s="165" t="s">
        <v>62</v>
      </c>
      <c r="C7" s="166" t="s">
        <v>94</v>
      </c>
      <c r="D7" s="167"/>
      <c r="E7" s="168"/>
      <c r="F7" s="168"/>
      <c r="G7" s="169"/>
      <c r="H7" s="170"/>
      <c r="I7" s="170"/>
      <c r="O7" s="171">
        <v>1</v>
      </c>
    </row>
    <row r="8" spans="1:104" ht="12.75">
      <c r="A8" s="172">
        <v>1</v>
      </c>
      <c r="B8" s="173">
        <v>111201101</v>
      </c>
      <c r="C8" s="174" t="s">
        <v>95</v>
      </c>
      <c r="D8" s="175" t="s">
        <v>96</v>
      </c>
      <c r="E8" s="176">
        <v>56</v>
      </c>
      <c r="F8" s="177"/>
      <c r="G8" s="178">
        <f>E8*F8</f>
        <v>0</v>
      </c>
      <c r="O8" s="171">
        <v>2</v>
      </c>
      <c r="AA8" s="145">
        <v>1</v>
      </c>
      <c r="AB8" s="145">
        <v>1</v>
      </c>
      <c r="AC8" s="145">
        <v>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Z8" s="145">
        <v>0</v>
      </c>
    </row>
    <row r="9" spans="1:15" ht="12.75" customHeight="1">
      <c r="A9" s="172">
        <v>2</v>
      </c>
      <c r="B9" s="173">
        <v>121101101</v>
      </c>
      <c r="C9" s="174" t="s">
        <v>97</v>
      </c>
      <c r="D9" s="175" t="s">
        <v>96</v>
      </c>
      <c r="E9" s="176">
        <v>24</v>
      </c>
      <c r="F9" s="177"/>
      <c r="G9" s="178">
        <f>E9*F9</f>
        <v>0</v>
      </c>
      <c r="O9" s="171"/>
    </row>
    <row r="10" spans="1:104" ht="12.75" customHeight="1">
      <c r="A10" s="172">
        <v>3</v>
      </c>
      <c r="B10" s="173">
        <v>167101101</v>
      </c>
      <c r="C10" s="174" t="s">
        <v>98</v>
      </c>
      <c r="D10" s="175" t="s">
        <v>99</v>
      </c>
      <c r="E10" s="176">
        <v>36</v>
      </c>
      <c r="F10" s="177"/>
      <c r="G10" s="178">
        <f>E10*F10</f>
        <v>0</v>
      </c>
      <c r="O10" s="171">
        <v>2</v>
      </c>
      <c r="AA10" s="145">
        <v>1</v>
      </c>
      <c r="AB10" s="145">
        <v>1</v>
      </c>
      <c r="AC10" s="145">
        <v>1</v>
      </c>
      <c r="AZ10" s="145">
        <v>1</v>
      </c>
      <c r="BA10" s="145">
        <f>IF(AZ10=1,G10,0)</f>
        <v>0</v>
      </c>
      <c r="BB10" s="145">
        <f>IF(AZ10=2,G10,0)</f>
        <v>0</v>
      </c>
      <c r="BC10" s="145">
        <f>IF(AZ10=3,G10,0)</f>
        <v>0</v>
      </c>
      <c r="BD10" s="145">
        <f>IF(AZ10=4,G10,0)</f>
        <v>0</v>
      </c>
      <c r="BE10" s="145">
        <f>IF(AZ10=5,G10,0)</f>
        <v>0</v>
      </c>
      <c r="CZ10" s="145">
        <v>0</v>
      </c>
    </row>
    <row r="11" spans="1:15" ht="12.75" customHeight="1">
      <c r="A11" s="172">
        <v>4</v>
      </c>
      <c r="B11" s="173">
        <v>162701105</v>
      </c>
      <c r="C11" s="174" t="s">
        <v>100</v>
      </c>
      <c r="D11" s="175" t="s">
        <v>99</v>
      </c>
      <c r="E11" s="176">
        <v>36</v>
      </c>
      <c r="F11" s="177"/>
      <c r="G11" s="178">
        <f>E11*F11</f>
        <v>0</v>
      </c>
      <c r="O11" s="171"/>
    </row>
    <row r="12" spans="1:15" ht="12.75" customHeight="1">
      <c r="A12" s="172">
        <v>5</v>
      </c>
      <c r="B12" s="173">
        <v>181101104</v>
      </c>
      <c r="C12" s="174" t="s">
        <v>101</v>
      </c>
      <c r="D12" s="175" t="s">
        <v>96</v>
      </c>
      <c r="E12" s="176">
        <v>120</v>
      </c>
      <c r="F12" s="177"/>
      <c r="G12" s="178">
        <f>E12*F12</f>
        <v>0</v>
      </c>
      <c r="O12" s="171"/>
    </row>
    <row r="13" spans="1:15" ht="12.75" customHeight="1">
      <c r="A13" s="172">
        <v>6</v>
      </c>
      <c r="B13" s="173">
        <v>181301103</v>
      </c>
      <c r="C13" s="174" t="s">
        <v>102</v>
      </c>
      <c r="D13" s="175" t="s">
        <v>96</v>
      </c>
      <c r="E13" s="176">
        <v>120</v>
      </c>
      <c r="F13" s="177"/>
      <c r="G13" s="178">
        <f>E13*F13</f>
        <v>0</v>
      </c>
      <c r="O13" s="171"/>
    </row>
    <row r="14" spans="1:104" ht="12.75">
      <c r="A14" s="172">
        <v>7</v>
      </c>
      <c r="B14" s="173">
        <v>112103121</v>
      </c>
      <c r="C14" s="174" t="s">
        <v>103</v>
      </c>
      <c r="D14" s="175" t="s">
        <v>104</v>
      </c>
      <c r="E14" s="176">
        <v>3</v>
      </c>
      <c r="F14" s="177"/>
      <c r="G14" s="178">
        <f>E14*F14</f>
        <v>0</v>
      </c>
      <c r="O14" s="171">
        <v>2</v>
      </c>
      <c r="AA14" s="145">
        <v>1</v>
      </c>
      <c r="AB14" s="145">
        <v>1</v>
      </c>
      <c r="AC14" s="145">
        <v>1</v>
      </c>
      <c r="AZ14" s="145">
        <v>1</v>
      </c>
      <c r="BA14" s="145">
        <f>IF(AZ14=1,G14,0)</f>
        <v>0</v>
      </c>
      <c r="BB14" s="145">
        <f>IF(AZ14=2,G14,0)</f>
        <v>0</v>
      </c>
      <c r="BC14" s="145">
        <f>IF(AZ14=3,G14,0)</f>
        <v>0</v>
      </c>
      <c r="BD14" s="145">
        <f>IF(AZ14=4,G14,0)</f>
        <v>0</v>
      </c>
      <c r="BE14" s="145">
        <f>IF(AZ14=5,G14,0)</f>
        <v>0</v>
      </c>
      <c r="CZ14" s="145">
        <v>0</v>
      </c>
    </row>
    <row r="15" spans="1:15" ht="12.75">
      <c r="A15" s="172">
        <v>8</v>
      </c>
      <c r="B15" s="173">
        <v>112103122</v>
      </c>
      <c r="C15" s="174" t="s">
        <v>105</v>
      </c>
      <c r="D15" s="175" t="s">
        <v>104</v>
      </c>
      <c r="E15" s="176">
        <v>7</v>
      </c>
      <c r="F15" s="177"/>
      <c r="G15" s="178">
        <f>E15*F15</f>
        <v>0</v>
      </c>
      <c r="O15" s="171"/>
    </row>
    <row r="16" spans="1:104" ht="12.75">
      <c r="A16" s="172">
        <v>9</v>
      </c>
      <c r="B16" s="173">
        <v>112103123</v>
      </c>
      <c r="C16" s="174" t="s">
        <v>106</v>
      </c>
      <c r="D16" s="175" t="s">
        <v>104</v>
      </c>
      <c r="E16" s="176">
        <v>5</v>
      </c>
      <c r="F16" s="177"/>
      <c r="G16" s="178">
        <f>E16*F16</f>
        <v>0</v>
      </c>
      <c r="O16" s="171">
        <v>2</v>
      </c>
      <c r="AA16" s="145">
        <v>1</v>
      </c>
      <c r="AB16" s="145">
        <v>1</v>
      </c>
      <c r="AC16" s="145">
        <v>1</v>
      </c>
      <c r="AZ16" s="145">
        <v>1</v>
      </c>
      <c r="BA16" s="145">
        <f>IF(AZ16=1,G16,0)</f>
        <v>0</v>
      </c>
      <c r="BB16" s="145">
        <f>IF(AZ16=2,G16,0)</f>
        <v>0</v>
      </c>
      <c r="BC16" s="145">
        <f>IF(AZ16=3,G16,0)</f>
        <v>0</v>
      </c>
      <c r="BD16" s="145">
        <f>IF(AZ16=4,G16,0)</f>
        <v>0</v>
      </c>
      <c r="BE16" s="145">
        <f>IF(AZ16=5,G16,0)</f>
        <v>0</v>
      </c>
      <c r="CZ16" s="145">
        <v>0</v>
      </c>
    </row>
    <row r="17" spans="1:104" ht="12.75" customHeight="1">
      <c r="A17" s="172">
        <v>10</v>
      </c>
      <c r="B17" s="173">
        <v>112201111</v>
      </c>
      <c r="C17" s="174" t="s">
        <v>107</v>
      </c>
      <c r="D17" s="175" t="s">
        <v>104</v>
      </c>
      <c r="E17" s="176">
        <v>3</v>
      </c>
      <c r="F17" s="177"/>
      <c r="G17" s="178">
        <f>E17*F17</f>
        <v>0</v>
      </c>
      <c r="O17" s="171">
        <v>2</v>
      </c>
      <c r="AA17" s="145">
        <v>1</v>
      </c>
      <c r="AB17" s="145">
        <v>1</v>
      </c>
      <c r="AC17" s="145">
        <v>1</v>
      </c>
      <c r="AZ17" s="145">
        <v>1</v>
      </c>
      <c r="BA17" s="145">
        <f>IF(AZ17=1,G17,0)</f>
        <v>0</v>
      </c>
      <c r="BB17" s="145">
        <f>IF(AZ17=2,G17,0)</f>
        <v>0</v>
      </c>
      <c r="BC17" s="145">
        <f>IF(AZ17=3,G17,0)</f>
        <v>0</v>
      </c>
      <c r="BD17" s="145">
        <f>IF(AZ17=4,G17,0)</f>
        <v>0</v>
      </c>
      <c r="BE17" s="145">
        <f>IF(AZ17=5,G17,0)</f>
        <v>0</v>
      </c>
      <c r="CZ17" s="145">
        <v>0</v>
      </c>
    </row>
    <row r="18" spans="1:15" ht="12.75" customHeight="1">
      <c r="A18" s="172">
        <v>11</v>
      </c>
      <c r="B18" s="173">
        <v>111203111</v>
      </c>
      <c r="C18" s="174" t="s">
        <v>108</v>
      </c>
      <c r="D18" s="175" t="s">
        <v>96</v>
      </c>
      <c r="E18" s="176">
        <v>1.5</v>
      </c>
      <c r="F18" s="177"/>
      <c r="G18" s="178">
        <f>E18*F18</f>
        <v>0</v>
      </c>
      <c r="O18" s="171"/>
    </row>
    <row r="19" spans="1:104" ht="12.75">
      <c r="A19" s="172">
        <v>12</v>
      </c>
      <c r="B19" s="173">
        <v>162301401</v>
      </c>
      <c r="C19" s="174" t="s">
        <v>109</v>
      </c>
      <c r="D19" s="175" t="s">
        <v>104</v>
      </c>
      <c r="E19" s="176">
        <v>5</v>
      </c>
      <c r="F19" s="177"/>
      <c r="G19" s="178">
        <f>E19*F19</f>
        <v>0</v>
      </c>
      <c r="O19" s="171">
        <v>2</v>
      </c>
      <c r="AA19" s="145">
        <v>3</v>
      </c>
      <c r="AB19" s="145">
        <v>1</v>
      </c>
      <c r="AC19" s="145">
        <v>100002</v>
      </c>
      <c r="AZ19" s="145">
        <v>1</v>
      </c>
      <c r="BA19" s="145">
        <f>IF(AZ19=1,G19,0)</f>
        <v>0</v>
      </c>
      <c r="BB19" s="145">
        <f>IF(AZ19=2,G19,0)</f>
        <v>0</v>
      </c>
      <c r="BC19" s="145">
        <f>IF(AZ19=3,G19,0)</f>
        <v>0</v>
      </c>
      <c r="BD19" s="145">
        <f>IF(AZ19=4,G19,0)</f>
        <v>0</v>
      </c>
      <c r="BE19" s="145">
        <f>IF(AZ19=5,G19,0)</f>
        <v>0</v>
      </c>
      <c r="CZ19" s="145">
        <v>0.001</v>
      </c>
    </row>
    <row r="20" spans="1:15" ht="12.75">
      <c r="A20" s="172">
        <v>13</v>
      </c>
      <c r="B20" s="173">
        <v>162301402</v>
      </c>
      <c r="C20" s="174" t="s">
        <v>110</v>
      </c>
      <c r="D20" s="175" t="s">
        <v>104</v>
      </c>
      <c r="E20" s="176">
        <v>1</v>
      </c>
      <c r="F20" s="177"/>
      <c r="G20" s="178">
        <f>E20*F20</f>
        <v>0</v>
      </c>
      <c r="O20" s="171"/>
    </row>
    <row r="21" spans="1:15" ht="12.75">
      <c r="A21" s="172">
        <v>14</v>
      </c>
      <c r="B21" s="173">
        <v>162301405</v>
      </c>
      <c r="C21" s="174" t="s">
        <v>111</v>
      </c>
      <c r="D21" s="175" t="s">
        <v>104</v>
      </c>
      <c r="E21" s="176">
        <v>5</v>
      </c>
      <c r="F21" s="177"/>
      <c r="G21" s="178">
        <f>E21*F21</f>
        <v>0</v>
      </c>
      <c r="O21" s="171"/>
    </row>
    <row r="22" spans="1:15" ht="12.75">
      <c r="A22" s="172">
        <v>15</v>
      </c>
      <c r="B22" s="173">
        <v>162301406</v>
      </c>
      <c r="C22" s="174" t="s">
        <v>112</v>
      </c>
      <c r="D22" s="175" t="s">
        <v>104</v>
      </c>
      <c r="E22" s="176">
        <v>4</v>
      </c>
      <c r="F22" s="177"/>
      <c r="G22" s="178">
        <f>E22*F22</f>
        <v>0</v>
      </c>
      <c r="O22" s="171"/>
    </row>
    <row r="23" spans="1:104" ht="12.75">
      <c r="A23" s="172">
        <v>16</v>
      </c>
      <c r="B23" s="173">
        <v>162301411</v>
      </c>
      <c r="C23" s="174" t="s">
        <v>113</v>
      </c>
      <c r="D23" s="175" t="s">
        <v>104</v>
      </c>
      <c r="E23" s="176">
        <v>5</v>
      </c>
      <c r="F23" s="177"/>
      <c r="G23" s="178">
        <f>E23*F23</f>
        <v>0</v>
      </c>
      <c r="O23" s="171">
        <v>2</v>
      </c>
      <c r="AA23" s="145">
        <v>3</v>
      </c>
      <c r="AB23" s="145">
        <v>1</v>
      </c>
      <c r="AC23" s="145">
        <v>100053</v>
      </c>
      <c r="AZ23" s="145">
        <v>1</v>
      </c>
      <c r="BA23" s="145">
        <f>IF(AZ23=1,G23,0)</f>
        <v>0</v>
      </c>
      <c r="BB23" s="145">
        <f>IF(AZ23=2,G23,0)</f>
        <v>0</v>
      </c>
      <c r="BC23" s="145">
        <f>IF(AZ23=3,G23,0)</f>
        <v>0</v>
      </c>
      <c r="BD23" s="145">
        <f>IF(AZ23=4,G23,0)</f>
        <v>0</v>
      </c>
      <c r="BE23" s="145">
        <f>IF(AZ23=5,G23,0)</f>
        <v>0</v>
      </c>
      <c r="CZ23" s="145">
        <v>0.001</v>
      </c>
    </row>
    <row r="24" spans="1:15" ht="12.75">
      <c r="A24" s="172">
        <v>17</v>
      </c>
      <c r="B24" s="173">
        <v>162301412</v>
      </c>
      <c r="C24" s="174" t="s">
        <v>114</v>
      </c>
      <c r="D24" s="175" t="s">
        <v>104</v>
      </c>
      <c r="E24" s="176">
        <v>1</v>
      </c>
      <c r="F24" s="177"/>
      <c r="G24" s="178">
        <f>E24*F24</f>
        <v>0</v>
      </c>
      <c r="O24" s="171"/>
    </row>
    <row r="25" spans="1:15" ht="12.75">
      <c r="A25" s="172">
        <v>18</v>
      </c>
      <c r="B25" s="173">
        <v>162301415</v>
      </c>
      <c r="C25" s="174" t="s">
        <v>115</v>
      </c>
      <c r="D25" s="175" t="s">
        <v>104</v>
      </c>
      <c r="E25" s="176">
        <v>5</v>
      </c>
      <c r="F25" s="177"/>
      <c r="G25" s="178">
        <f>E25*F25</f>
        <v>0</v>
      </c>
      <c r="O25" s="171"/>
    </row>
    <row r="26" spans="1:15" ht="12.75">
      <c r="A26" s="172">
        <v>19</v>
      </c>
      <c r="B26" s="173">
        <v>162301416</v>
      </c>
      <c r="C26" s="174" t="s">
        <v>115</v>
      </c>
      <c r="D26" s="175" t="s">
        <v>104</v>
      </c>
      <c r="E26" s="176">
        <v>4</v>
      </c>
      <c r="F26" s="177"/>
      <c r="G26" s="178">
        <f>E26*F26</f>
        <v>0</v>
      </c>
      <c r="O26" s="171"/>
    </row>
    <row r="27" spans="1:15" ht="12.75" customHeight="1">
      <c r="A27" s="172">
        <v>20</v>
      </c>
      <c r="B27" s="173">
        <v>162201421</v>
      </c>
      <c r="C27" s="174" t="s">
        <v>116</v>
      </c>
      <c r="D27" s="175" t="s">
        <v>104</v>
      </c>
      <c r="E27" s="176">
        <v>3</v>
      </c>
      <c r="F27" s="177"/>
      <c r="G27" s="178">
        <f>E27*F27</f>
        <v>0</v>
      </c>
      <c r="O27" s="171"/>
    </row>
    <row r="28" spans="1:15" ht="12.75" customHeight="1">
      <c r="A28" s="172">
        <v>21</v>
      </c>
      <c r="B28" s="173" t="s">
        <v>117</v>
      </c>
      <c r="C28" s="174" t="s">
        <v>118</v>
      </c>
      <c r="D28" s="175" t="s">
        <v>99</v>
      </c>
      <c r="E28" s="176">
        <v>3</v>
      </c>
      <c r="F28" s="177"/>
      <c r="G28" s="178">
        <f>E28*F28</f>
        <v>0</v>
      </c>
      <c r="O28" s="171"/>
    </row>
    <row r="29" spans="1:15" ht="12.75">
      <c r="A29" s="172">
        <v>22</v>
      </c>
      <c r="B29" s="173">
        <v>184802111</v>
      </c>
      <c r="C29" s="174" t="s">
        <v>119</v>
      </c>
      <c r="D29" s="175" t="s">
        <v>96</v>
      </c>
      <c r="E29" s="176">
        <v>1100</v>
      </c>
      <c r="F29" s="177"/>
      <c r="G29" s="178">
        <f>E29*F29</f>
        <v>0</v>
      </c>
      <c r="O29" s="171"/>
    </row>
    <row r="30" spans="1:15" ht="12.75">
      <c r="A30" s="172">
        <v>23</v>
      </c>
      <c r="B30" s="173">
        <v>182001131</v>
      </c>
      <c r="C30" s="174" t="s">
        <v>120</v>
      </c>
      <c r="D30" s="175" t="s">
        <v>96</v>
      </c>
      <c r="E30" s="176">
        <v>1100</v>
      </c>
      <c r="F30" s="177"/>
      <c r="G30" s="178">
        <f>E30*F30</f>
        <v>0</v>
      </c>
      <c r="O30" s="171"/>
    </row>
    <row r="31" spans="1:57" ht="12.75">
      <c r="A31" s="179"/>
      <c r="B31" s="180" t="s">
        <v>121</v>
      </c>
      <c r="C31" s="181" t="str">
        <f>CONCATENATE(B7," ",C7)</f>
        <v>111_1 Asanace – příprava území:</v>
      </c>
      <c r="D31" s="179"/>
      <c r="E31" s="182"/>
      <c r="F31" s="182"/>
      <c r="G31" s="183">
        <f>SUM(G8:G30)</f>
        <v>0</v>
      </c>
      <c r="O31" s="171">
        <v>4</v>
      </c>
      <c r="BA31" s="184">
        <f>SUM(BA7:BA23)</f>
        <v>0</v>
      </c>
      <c r="BB31" s="184">
        <f>SUM(BB7:BB23)</f>
        <v>0</v>
      </c>
      <c r="BC31" s="184">
        <f>SUM(BC7:BC23)</f>
        <v>0</v>
      </c>
      <c r="BD31" s="184">
        <f>SUM(BD7:BD23)</f>
        <v>0</v>
      </c>
      <c r="BE31" s="184">
        <f>SUM(BE7:BE23)</f>
        <v>0</v>
      </c>
    </row>
    <row r="32" spans="1:15" ht="12.75">
      <c r="A32" s="164" t="s">
        <v>93</v>
      </c>
      <c r="B32" s="185" t="s">
        <v>63</v>
      </c>
      <c r="C32" s="186" t="s">
        <v>122</v>
      </c>
      <c r="D32" s="167"/>
      <c r="E32" s="168"/>
      <c r="F32" s="168"/>
      <c r="G32" s="169"/>
      <c r="H32" s="170"/>
      <c r="I32" s="170"/>
      <c r="O32" s="171">
        <v>1</v>
      </c>
    </row>
    <row r="33" spans="1:104" ht="12.75">
      <c r="A33" s="172">
        <v>24</v>
      </c>
      <c r="B33" s="173">
        <v>181301111</v>
      </c>
      <c r="C33" s="174" t="s">
        <v>123</v>
      </c>
      <c r="D33" s="175" t="s">
        <v>96</v>
      </c>
      <c r="E33" s="176">
        <v>825</v>
      </c>
      <c r="F33" s="177"/>
      <c r="G33" s="178">
        <f>E33*F33</f>
        <v>0</v>
      </c>
      <c r="O33" s="171">
        <v>2</v>
      </c>
      <c r="AA33" s="145">
        <v>1</v>
      </c>
      <c r="AB33" s="145">
        <v>1</v>
      </c>
      <c r="AC33" s="145">
        <v>1</v>
      </c>
      <c r="AZ33" s="145">
        <v>1</v>
      </c>
      <c r="BA33" s="145">
        <f>IF(AZ33=1,G33,0)</f>
        <v>0</v>
      </c>
      <c r="BB33" s="145">
        <f>IF(AZ33=2,G33,0)</f>
        <v>0</v>
      </c>
      <c r="BC33" s="145">
        <f>IF(AZ33=3,G33,0)</f>
        <v>0</v>
      </c>
      <c r="BD33" s="145">
        <f>IF(AZ33=4,G33,0)</f>
        <v>0</v>
      </c>
      <c r="BE33" s="145">
        <f>IF(AZ33=5,G33,0)</f>
        <v>0</v>
      </c>
      <c r="CZ33" s="145">
        <v>0</v>
      </c>
    </row>
    <row r="34" spans="1:15" ht="12.75" customHeight="1">
      <c r="A34" s="172">
        <v>25</v>
      </c>
      <c r="B34" s="173">
        <v>167101101</v>
      </c>
      <c r="C34" s="174" t="s">
        <v>98</v>
      </c>
      <c r="D34" s="175" t="s">
        <v>99</v>
      </c>
      <c r="E34" s="176">
        <v>16.5</v>
      </c>
      <c r="F34" s="177"/>
      <c r="G34" s="178">
        <f>E34*F34</f>
        <v>0</v>
      </c>
      <c r="O34" s="171"/>
    </row>
    <row r="35" spans="1:104" ht="12.75" customHeight="1">
      <c r="A35" s="172">
        <v>26</v>
      </c>
      <c r="B35" s="173">
        <v>162701105</v>
      </c>
      <c r="C35" s="174" t="s">
        <v>100</v>
      </c>
      <c r="D35" s="175" t="s">
        <v>99</v>
      </c>
      <c r="E35" s="176">
        <v>16.5</v>
      </c>
      <c r="F35" s="177"/>
      <c r="G35" s="178">
        <f>E35*F35</f>
        <v>0</v>
      </c>
      <c r="H35" s="187"/>
      <c r="I35" s="187"/>
      <c r="O35" s="171">
        <v>2</v>
      </c>
      <c r="AA35" s="145">
        <v>1</v>
      </c>
      <c r="AB35" s="145">
        <v>1</v>
      </c>
      <c r="AC35" s="145">
        <v>1</v>
      </c>
      <c r="AZ35" s="145">
        <v>1</v>
      </c>
      <c r="BA35" s="145">
        <f>IF(AZ35=1,G35,0)</f>
        <v>0</v>
      </c>
      <c r="BB35" s="145">
        <f>IF(AZ35=2,G35,0)</f>
        <v>0</v>
      </c>
      <c r="BC35" s="145">
        <f>IF(AZ35=3,G35,0)</f>
        <v>0</v>
      </c>
      <c r="BD35" s="145">
        <f>IF(AZ35=4,G35,0)</f>
        <v>0</v>
      </c>
      <c r="BE35" s="145">
        <f>IF(AZ35=5,G35,0)</f>
        <v>0</v>
      </c>
      <c r="CZ35" s="145">
        <v>0</v>
      </c>
    </row>
    <row r="36" spans="1:15" ht="12.75" customHeight="1">
      <c r="A36" s="172">
        <v>27</v>
      </c>
      <c r="B36" s="188" t="s">
        <v>124</v>
      </c>
      <c r="C36" s="189" t="s">
        <v>125</v>
      </c>
      <c r="D36" s="175" t="s">
        <v>96</v>
      </c>
      <c r="E36" s="176">
        <v>1155</v>
      </c>
      <c r="F36" s="177"/>
      <c r="G36" s="178">
        <f>E36*F36</f>
        <v>0</v>
      </c>
      <c r="H36" s="187"/>
      <c r="I36" s="187"/>
      <c r="O36" s="171"/>
    </row>
    <row r="37" spans="1:104" ht="12.75" customHeight="1">
      <c r="A37" s="172">
        <v>28</v>
      </c>
      <c r="B37" s="188" t="s">
        <v>126</v>
      </c>
      <c r="C37" s="189" t="s">
        <v>127</v>
      </c>
      <c r="D37" s="175" t="s">
        <v>96</v>
      </c>
      <c r="E37" s="176">
        <v>495</v>
      </c>
      <c r="F37" s="177"/>
      <c r="G37" s="178">
        <f>E37*F37</f>
        <v>0</v>
      </c>
      <c r="H37" s="187"/>
      <c r="I37" s="187"/>
      <c r="O37" s="171">
        <v>2</v>
      </c>
      <c r="AA37" s="145">
        <v>1</v>
      </c>
      <c r="AB37" s="145">
        <v>1</v>
      </c>
      <c r="AC37" s="145">
        <v>1</v>
      </c>
      <c r="AZ37" s="145">
        <v>1</v>
      </c>
      <c r="BA37" s="145">
        <f>IF(AZ37=1,G37,0)</f>
        <v>0</v>
      </c>
      <c r="BB37" s="145">
        <f>IF(AZ37=2,G37,0)</f>
        <v>0</v>
      </c>
      <c r="BC37" s="145">
        <f>IF(AZ37=3,G37,0)</f>
        <v>0</v>
      </c>
      <c r="BD37" s="145">
        <f>IF(AZ37=4,G37,0)</f>
        <v>0</v>
      </c>
      <c r="BE37" s="145">
        <f>IF(AZ37=5,G37,0)</f>
        <v>0</v>
      </c>
      <c r="CZ37" s="145">
        <v>0</v>
      </c>
    </row>
    <row r="38" spans="1:104" ht="12.75" customHeight="1">
      <c r="A38" s="172">
        <v>29</v>
      </c>
      <c r="B38" s="188" t="s">
        <v>128</v>
      </c>
      <c r="C38" s="189" t="s">
        <v>129</v>
      </c>
      <c r="D38" s="175" t="s">
        <v>96</v>
      </c>
      <c r="E38" s="176">
        <v>825</v>
      </c>
      <c r="F38" s="177"/>
      <c r="G38" s="178">
        <f>E38*F38</f>
        <v>0</v>
      </c>
      <c r="H38" s="158"/>
      <c r="I38" s="187"/>
      <c r="O38" s="171">
        <v>2</v>
      </c>
      <c r="AA38" s="145">
        <v>1</v>
      </c>
      <c r="AB38" s="145">
        <v>1</v>
      </c>
      <c r="AC38" s="145">
        <v>1</v>
      </c>
      <c r="AZ38" s="145">
        <v>1</v>
      </c>
      <c r="BA38" s="145">
        <f>IF(AZ38=1,G38,0)</f>
        <v>0</v>
      </c>
      <c r="BB38" s="145">
        <f>IF(AZ38=2,G38,0)</f>
        <v>0</v>
      </c>
      <c r="BC38" s="145">
        <f>IF(AZ38=3,G38,0)</f>
        <v>0</v>
      </c>
      <c r="BD38" s="145">
        <f>IF(AZ38=4,G38,0)</f>
        <v>0</v>
      </c>
      <c r="BE38" s="145">
        <f>IF(AZ38=5,G38,0)</f>
        <v>0</v>
      </c>
      <c r="CZ38" s="145">
        <v>0</v>
      </c>
    </row>
    <row r="39" spans="1:15" ht="12.75" customHeight="1">
      <c r="A39" s="172">
        <v>30</v>
      </c>
      <c r="B39" s="188" t="s">
        <v>130</v>
      </c>
      <c r="C39" s="189" t="s">
        <v>131</v>
      </c>
      <c r="D39" s="175" t="s">
        <v>96</v>
      </c>
      <c r="E39" s="176">
        <v>825</v>
      </c>
      <c r="F39" s="177"/>
      <c r="G39" s="178">
        <f>E39*F39</f>
        <v>0</v>
      </c>
      <c r="H39" s="187"/>
      <c r="I39" s="187"/>
      <c r="O39" s="171"/>
    </row>
    <row r="40" spans="1:15" ht="12.75" customHeight="1">
      <c r="A40" s="172">
        <v>31</v>
      </c>
      <c r="B40" s="188" t="s">
        <v>132</v>
      </c>
      <c r="C40" s="189" t="s">
        <v>133</v>
      </c>
      <c r="D40" s="175" t="s">
        <v>134</v>
      </c>
      <c r="E40" s="190">
        <v>0.025</v>
      </c>
      <c r="F40" s="177"/>
      <c r="G40" s="178">
        <f>E40*F40</f>
        <v>0</v>
      </c>
      <c r="H40" s="187"/>
      <c r="I40" s="187"/>
      <c r="O40" s="171"/>
    </row>
    <row r="41" spans="1:57" ht="12.75">
      <c r="A41" s="179"/>
      <c r="B41" s="180" t="s">
        <v>121</v>
      </c>
      <c r="C41" s="181" t="str">
        <f>CONCATENATE(B32," ",C32)</f>
        <v>111_2 Plochy trávníku</v>
      </c>
      <c r="D41" s="179"/>
      <c r="E41" s="182"/>
      <c r="F41" s="182"/>
      <c r="G41" s="183">
        <f>SUM(G33:G40)</f>
        <v>0</v>
      </c>
      <c r="O41" s="171">
        <v>4</v>
      </c>
      <c r="BA41" s="184">
        <f>SUM(BA28:BA30)</f>
        <v>0</v>
      </c>
      <c r="BB41" s="184">
        <f>SUM(BB28:BB30)</f>
        <v>0</v>
      </c>
      <c r="BC41" s="184">
        <f>SUM(BC28:BC30)</f>
        <v>0</v>
      </c>
      <c r="BD41" s="184">
        <f>SUM(BD28:BD30)</f>
        <v>0</v>
      </c>
      <c r="BE41" s="184">
        <f>SUM(BE28:BE30)</f>
        <v>0</v>
      </c>
    </row>
    <row r="42" spans="1:15" ht="12.75">
      <c r="A42" s="164" t="s">
        <v>93</v>
      </c>
      <c r="B42" s="185" t="s">
        <v>64</v>
      </c>
      <c r="C42" s="186" t="s">
        <v>135</v>
      </c>
      <c r="D42" s="167"/>
      <c r="E42" s="168"/>
      <c r="F42" s="168"/>
      <c r="G42" s="169"/>
      <c r="H42" s="170"/>
      <c r="I42" s="170"/>
      <c r="O42" s="171">
        <v>1</v>
      </c>
    </row>
    <row r="43" spans="1:104" ht="12.75">
      <c r="A43" s="172">
        <v>32</v>
      </c>
      <c r="B43" s="173">
        <v>167101101</v>
      </c>
      <c r="C43" s="174" t="s">
        <v>98</v>
      </c>
      <c r="D43" s="175" t="s">
        <v>99</v>
      </c>
      <c r="E43" s="176">
        <v>30</v>
      </c>
      <c r="F43" s="177"/>
      <c r="G43" s="178">
        <f>E43*F43</f>
        <v>0</v>
      </c>
      <c r="H43" s="187"/>
      <c r="I43" s="187"/>
      <c r="O43" s="171">
        <v>2</v>
      </c>
      <c r="AA43" s="145">
        <v>1</v>
      </c>
      <c r="AB43" s="145">
        <v>1</v>
      </c>
      <c r="AC43" s="145">
        <v>1</v>
      </c>
      <c r="AZ43" s="145">
        <v>1</v>
      </c>
      <c r="BA43" s="145">
        <f>IF(AZ43=1,G43,0)</f>
        <v>0</v>
      </c>
      <c r="BB43" s="145">
        <f>IF(AZ43=2,G43,0)</f>
        <v>0</v>
      </c>
      <c r="BC43" s="145">
        <f>IF(AZ43=3,G43,0)</f>
        <v>0</v>
      </c>
      <c r="BD43" s="145">
        <f>IF(AZ43=4,G43,0)</f>
        <v>0</v>
      </c>
      <c r="BE43" s="145">
        <f>IF(AZ43=5,G43,0)</f>
        <v>0</v>
      </c>
      <c r="CZ43" s="145">
        <v>0</v>
      </c>
    </row>
    <row r="44" spans="1:15" ht="12.75">
      <c r="A44" s="172">
        <v>33</v>
      </c>
      <c r="B44" s="173">
        <v>162701105</v>
      </c>
      <c r="C44" s="174" t="s">
        <v>100</v>
      </c>
      <c r="D44" s="175" t="s">
        <v>99</v>
      </c>
      <c r="E44" s="176">
        <v>30</v>
      </c>
      <c r="F44" s="177"/>
      <c r="G44" s="178">
        <f>E44*F44</f>
        <v>0</v>
      </c>
      <c r="H44" s="187"/>
      <c r="I44" s="187"/>
      <c r="O44" s="171"/>
    </row>
    <row r="45" spans="1:15" ht="12.75">
      <c r="A45" s="172">
        <v>34</v>
      </c>
      <c r="B45" s="173">
        <v>183205112</v>
      </c>
      <c r="C45" s="174" t="s">
        <v>136</v>
      </c>
      <c r="D45" s="175" t="s">
        <v>96</v>
      </c>
      <c r="E45" s="176">
        <v>275</v>
      </c>
      <c r="F45" s="177"/>
      <c r="G45" s="178">
        <f>E45*F45</f>
        <v>0</v>
      </c>
      <c r="H45" s="187"/>
      <c r="I45" s="187"/>
      <c r="O45" s="171"/>
    </row>
    <row r="46" spans="1:104" ht="12.75">
      <c r="A46" s="172">
        <v>35</v>
      </c>
      <c r="B46" s="173">
        <v>183101315</v>
      </c>
      <c r="C46" s="174" t="s">
        <v>137</v>
      </c>
      <c r="D46" s="191" t="s">
        <v>138</v>
      </c>
      <c r="E46" s="176">
        <v>3</v>
      </c>
      <c r="F46" s="177"/>
      <c r="G46" s="178">
        <f>E46*F46</f>
        <v>0</v>
      </c>
      <c r="H46" s="158"/>
      <c r="I46" s="187"/>
      <c r="O46" s="171">
        <v>2</v>
      </c>
      <c r="AA46" s="145">
        <v>3</v>
      </c>
      <c r="AB46" s="145">
        <v>1</v>
      </c>
      <c r="AC46" s="145">
        <v>100002</v>
      </c>
      <c r="AZ46" s="145">
        <v>1</v>
      </c>
      <c r="BA46" s="145">
        <f>IF(AZ46=1,G46,0)</f>
        <v>0</v>
      </c>
      <c r="BB46" s="145">
        <f>IF(AZ46=2,G46,0)</f>
        <v>0</v>
      </c>
      <c r="BC46" s="145">
        <f>IF(AZ46=3,G46,0)</f>
        <v>0</v>
      </c>
      <c r="BD46" s="145">
        <f>IF(AZ46=4,G46,0)</f>
        <v>0</v>
      </c>
      <c r="BE46" s="145">
        <f>IF(AZ46=5,G46,0)</f>
        <v>0</v>
      </c>
      <c r="CZ46" s="145">
        <v>0.001</v>
      </c>
    </row>
    <row r="47" spans="1:15" ht="12.75">
      <c r="A47" s="172">
        <v>36</v>
      </c>
      <c r="B47" s="173">
        <v>183101321</v>
      </c>
      <c r="C47" s="174" t="s">
        <v>139</v>
      </c>
      <c r="D47" s="191" t="s">
        <v>138</v>
      </c>
      <c r="E47" s="176">
        <v>10</v>
      </c>
      <c r="F47" s="177"/>
      <c r="G47" s="178">
        <f>E47*F47</f>
        <v>0</v>
      </c>
      <c r="H47" s="187"/>
      <c r="I47" s="187"/>
      <c r="O47" s="171"/>
    </row>
    <row r="48" spans="1:15" ht="12.75">
      <c r="A48" s="172">
        <v>37</v>
      </c>
      <c r="B48" s="173">
        <v>183101112</v>
      </c>
      <c r="C48" s="174" t="s">
        <v>140</v>
      </c>
      <c r="D48" s="191" t="s">
        <v>138</v>
      </c>
      <c r="E48" s="176">
        <v>298</v>
      </c>
      <c r="F48" s="177"/>
      <c r="G48" s="178">
        <f>E48*F48</f>
        <v>0</v>
      </c>
      <c r="H48" s="187"/>
      <c r="I48" s="187"/>
      <c r="O48" s="171"/>
    </row>
    <row r="49" spans="1:15" ht="12.75">
      <c r="A49" s="172">
        <v>38</v>
      </c>
      <c r="B49" s="173">
        <v>183101312</v>
      </c>
      <c r="C49" s="174" t="s">
        <v>141</v>
      </c>
      <c r="D49" s="191" t="s">
        <v>138</v>
      </c>
      <c r="E49" s="176">
        <v>25</v>
      </c>
      <c r="F49" s="177"/>
      <c r="G49" s="178">
        <f>E49*F49</f>
        <v>0</v>
      </c>
      <c r="H49" s="187"/>
      <c r="I49" s="187"/>
      <c r="O49" s="171"/>
    </row>
    <row r="50" spans="1:104" ht="12.75">
      <c r="A50" s="172">
        <v>39</v>
      </c>
      <c r="B50" s="173">
        <v>183104331</v>
      </c>
      <c r="C50" s="174" t="s">
        <v>142</v>
      </c>
      <c r="D50" s="191" t="s">
        <v>143</v>
      </c>
      <c r="E50" s="176">
        <v>42</v>
      </c>
      <c r="F50" s="177"/>
      <c r="G50" s="178">
        <f>E50*F50</f>
        <v>0</v>
      </c>
      <c r="H50" s="158"/>
      <c r="I50" s="187"/>
      <c r="O50" s="171">
        <v>2</v>
      </c>
      <c r="AA50" s="145">
        <v>3</v>
      </c>
      <c r="AB50" s="145">
        <v>1</v>
      </c>
      <c r="AC50" s="145">
        <v>100082</v>
      </c>
      <c r="AZ50" s="145">
        <v>1</v>
      </c>
      <c r="BA50" s="145">
        <f>IF(AZ50=1,G50,0)</f>
        <v>0</v>
      </c>
      <c r="BB50" s="145">
        <f>IF(AZ50=2,G50,0)</f>
        <v>0</v>
      </c>
      <c r="BC50" s="145">
        <f>IF(AZ50=3,G50,0)</f>
        <v>0</v>
      </c>
      <c r="BD50" s="145">
        <f>IF(AZ50=4,G50,0)</f>
        <v>0</v>
      </c>
      <c r="BE50" s="145">
        <f>IF(AZ50=5,G50,0)</f>
        <v>0</v>
      </c>
      <c r="CZ50" s="145">
        <v>0.001</v>
      </c>
    </row>
    <row r="51" spans="1:15" ht="12.75">
      <c r="A51" s="172">
        <v>40</v>
      </c>
      <c r="B51" s="173">
        <v>184102116</v>
      </c>
      <c r="C51" s="174" t="s">
        <v>144</v>
      </c>
      <c r="D51" s="191" t="s">
        <v>138</v>
      </c>
      <c r="E51" s="176">
        <v>10</v>
      </c>
      <c r="F51" s="177"/>
      <c r="G51" s="178">
        <f>E51*F51</f>
        <v>0</v>
      </c>
      <c r="H51" s="158"/>
      <c r="I51" s="187"/>
      <c r="O51" s="171"/>
    </row>
    <row r="52" spans="1:104" ht="12.75">
      <c r="A52" s="172">
        <v>41</v>
      </c>
      <c r="B52" s="173">
        <v>184102111</v>
      </c>
      <c r="C52" s="174" t="s">
        <v>145</v>
      </c>
      <c r="D52" s="191" t="s">
        <v>138</v>
      </c>
      <c r="E52" s="176">
        <v>323</v>
      </c>
      <c r="F52" s="177"/>
      <c r="G52" s="178">
        <f>E52*F52</f>
        <v>0</v>
      </c>
      <c r="H52" s="187"/>
      <c r="I52" s="187"/>
      <c r="O52" s="171">
        <v>2</v>
      </c>
      <c r="AA52" s="145">
        <v>3</v>
      </c>
      <c r="AB52" s="145">
        <v>1</v>
      </c>
      <c r="AC52" s="145">
        <v>100083</v>
      </c>
      <c r="AZ52" s="145">
        <v>1</v>
      </c>
      <c r="BA52" s="145">
        <f>IF(AZ52=1,G52,0)</f>
        <v>0</v>
      </c>
      <c r="BB52" s="145">
        <f>IF(AZ52=2,G52,0)</f>
        <v>0</v>
      </c>
      <c r="BC52" s="145">
        <f>IF(AZ52=3,G52,0)</f>
        <v>0</v>
      </c>
      <c r="BD52" s="145">
        <f>IF(AZ52=4,G52,0)</f>
        <v>0</v>
      </c>
      <c r="BE52" s="145">
        <f>IF(AZ52=5,G52,0)</f>
        <v>0</v>
      </c>
      <c r="CZ52" s="145">
        <v>0.001</v>
      </c>
    </row>
    <row r="53" spans="1:104" ht="12.75">
      <c r="A53" s="172">
        <v>42</v>
      </c>
      <c r="B53" s="173">
        <v>184102123</v>
      </c>
      <c r="C53" s="174" t="s">
        <v>146</v>
      </c>
      <c r="D53" s="191" t="s">
        <v>138</v>
      </c>
      <c r="E53" s="176">
        <v>3</v>
      </c>
      <c r="F53" s="177"/>
      <c r="G53" s="178">
        <f>E53*F53</f>
        <v>0</v>
      </c>
      <c r="H53" s="187"/>
      <c r="I53" s="187"/>
      <c r="O53" s="171">
        <v>2</v>
      </c>
      <c r="AA53" s="145">
        <v>3</v>
      </c>
      <c r="AB53" s="145">
        <v>1</v>
      </c>
      <c r="AC53" s="145">
        <v>100084</v>
      </c>
      <c r="AZ53" s="145">
        <v>1</v>
      </c>
      <c r="BA53" s="145">
        <f>IF(AZ53=1,G53,0)</f>
        <v>0</v>
      </c>
      <c r="BB53" s="145">
        <f>IF(AZ53=2,G53,0)</f>
        <v>0</v>
      </c>
      <c r="BC53" s="145">
        <f>IF(AZ53=3,G53,0)</f>
        <v>0</v>
      </c>
      <c r="BD53" s="145">
        <f>IF(AZ53=4,G53,0)</f>
        <v>0</v>
      </c>
      <c r="BE53" s="145">
        <f>IF(AZ53=5,G53,0)</f>
        <v>0</v>
      </c>
      <c r="CZ53" s="145">
        <v>0.001</v>
      </c>
    </row>
    <row r="54" spans="1:15" ht="12.75">
      <c r="A54" s="192">
        <v>43</v>
      </c>
      <c r="B54" s="173">
        <v>184701112</v>
      </c>
      <c r="C54" s="174" t="s">
        <v>147</v>
      </c>
      <c r="D54" s="193" t="s">
        <v>138</v>
      </c>
      <c r="E54" s="176">
        <v>95</v>
      </c>
      <c r="F54" s="177"/>
      <c r="G54" s="178">
        <f>E54*F54</f>
        <v>0</v>
      </c>
      <c r="H54" s="170"/>
      <c r="I54" s="170"/>
      <c r="O54" s="171">
        <v>1</v>
      </c>
    </row>
    <row r="55" spans="1:15" ht="12.75">
      <c r="A55" s="192">
        <v>44</v>
      </c>
      <c r="B55" s="173">
        <v>183204114</v>
      </c>
      <c r="C55" s="174" t="s">
        <v>148</v>
      </c>
      <c r="D55" s="193" t="s">
        <v>138</v>
      </c>
      <c r="E55" s="176">
        <v>20</v>
      </c>
      <c r="F55" s="177"/>
      <c r="G55" s="178">
        <f>E55*F55</f>
        <v>0</v>
      </c>
      <c r="H55" s="170"/>
      <c r="I55" s="170"/>
      <c r="O55" s="171">
        <v>1</v>
      </c>
    </row>
    <row r="56" spans="1:15" ht="12.75">
      <c r="A56" s="172">
        <v>45</v>
      </c>
      <c r="B56" s="173">
        <v>184202112</v>
      </c>
      <c r="C56" s="174" t="s">
        <v>149</v>
      </c>
      <c r="D56" s="193" t="s">
        <v>138</v>
      </c>
      <c r="E56" s="176">
        <v>10</v>
      </c>
      <c r="F56" s="177"/>
      <c r="G56" s="178">
        <f>E56*F56</f>
        <v>0</v>
      </c>
      <c r="O56" s="171"/>
    </row>
    <row r="57" spans="1:15" ht="12.75">
      <c r="A57" s="172">
        <v>46</v>
      </c>
      <c r="B57" s="173">
        <v>184901111</v>
      </c>
      <c r="C57" s="174" t="s">
        <v>150</v>
      </c>
      <c r="D57" s="193" t="s">
        <v>138</v>
      </c>
      <c r="E57" s="176">
        <v>2</v>
      </c>
      <c r="F57" s="177"/>
      <c r="G57" s="178">
        <f>E57*F57</f>
        <v>0</v>
      </c>
      <c r="O57" s="171"/>
    </row>
    <row r="58" spans="1:15" ht="12.75">
      <c r="A58" s="172">
        <v>47</v>
      </c>
      <c r="B58" s="173">
        <v>184921096</v>
      </c>
      <c r="C58" s="174" t="s">
        <v>151</v>
      </c>
      <c r="D58" s="175" t="s">
        <v>96</v>
      </c>
      <c r="E58" s="176">
        <v>275</v>
      </c>
      <c r="F58" s="177"/>
      <c r="G58" s="178">
        <f>E58*F58</f>
        <v>0</v>
      </c>
      <c r="O58" s="171"/>
    </row>
    <row r="59" spans="1:15" ht="12.75">
      <c r="A59" s="172">
        <v>48</v>
      </c>
      <c r="B59" s="173">
        <v>185802114</v>
      </c>
      <c r="C59" s="174" t="s">
        <v>152</v>
      </c>
      <c r="D59" s="193" t="s">
        <v>134</v>
      </c>
      <c r="E59" s="194">
        <v>0.013800000000000002</v>
      </c>
      <c r="F59" s="177"/>
      <c r="G59" s="178">
        <f>E59*F59</f>
        <v>0</v>
      </c>
      <c r="O59" s="171"/>
    </row>
    <row r="60" spans="1:15" ht="12.75">
      <c r="A60" s="172">
        <v>49</v>
      </c>
      <c r="B60" s="173">
        <v>184501114</v>
      </c>
      <c r="C60" s="174" t="s">
        <v>153</v>
      </c>
      <c r="D60" s="175" t="s">
        <v>96</v>
      </c>
      <c r="E60" s="176">
        <v>12</v>
      </c>
      <c r="F60" s="177"/>
      <c r="G60" s="178">
        <f>E60*F60</f>
        <v>0</v>
      </c>
      <c r="O60" s="171"/>
    </row>
    <row r="61" spans="1:57" ht="12.75">
      <c r="A61" s="179"/>
      <c r="B61" s="180" t="s">
        <v>121</v>
      </c>
      <c r="C61" s="181" t="str">
        <f>CONCATENATE(B42," ",C42)</f>
        <v>111_3 Výsadba rostlin:</v>
      </c>
      <c r="D61" s="179"/>
      <c r="E61" s="182"/>
      <c r="F61" s="182"/>
      <c r="G61" s="183">
        <f>SUM(G42:G60)</f>
        <v>0</v>
      </c>
      <c r="O61" s="171">
        <v>4</v>
      </c>
      <c r="BA61" s="184">
        <f>SUM(BA54:BA56)</f>
        <v>0</v>
      </c>
      <c r="BB61" s="184">
        <f>SUM(BB54:BB56)</f>
        <v>0</v>
      </c>
      <c r="BC61" s="184">
        <f>SUM(BC54:BC56)</f>
        <v>0</v>
      </c>
      <c r="BD61" s="184">
        <f>SUM(BD54:BD56)</f>
        <v>0</v>
      </c>
      <c r="BE61" s="184">
        <f>SUM(BE54:BE56)</f>
        <v>0</v>
      </c>
    </row>
    <row r="62" spans="1:15" ht="12.75">
      <c r="A62" s="164" t="s">
        <v>93</v>
      </c>
      <c r="B62" s="185" t="s">
        <v>65</v>
      </c>
      <c r="C62" s="186" t="s">
        <v>154</v>
      </c>
      <c r="D62" s="167"/>
      <c r="E62" s="168"/>
      <c r="F62" s="168"/>
      <c r="G62" s="169"/>
      <c r="H62" s="170"/>
      <c r="I62" s="170"/>
      <c r="O62" s="171">
        <v>1</v>
      </c>
    </row>
    <row r="63" spans="1:57" ht="12.75">
      <c r="A63" s="195">
        <v>50</v>
      </c>
      <c r="B63" s="196"/>
      <c r="C63" s="197" t="s">
        <v>155</v>
      </c>
      <c r="D63" s="175" t="s">
        <v>104</v>
      </c>
      <c r="E63" s="176">
        <v>2</v>
      </c>
      <c r="F63" s="198"/>
      <c r="G63" s="178">
        <f>E63*F63</f>
        <v>0</v>
      </c>
      <c r="O63" s="171"/>
      <c r="BA63" s="184"/>
      <c r="BB63" s="184"/>
      <c r="BC63" s="184"/>
      <c r="BD63" s="184"/>
      <c r="BE63" s="184"/>
    </row>
    <row r="64" spans="1:57" ht="12.75">
      <c r="A64" s="195">
        <v>51</v>
      </c>
      <c r="B64" s="196"/>
      <c r="C64" s="197" t="s">
        <v>156</v>
      </c>
      <c r="D64" s="175" t="s">
        <v>104</v>
      </c>
      <c r="E64" s="176">
        <v>3</v>
      </c>
      <c r="F64" s="198"/>
      <c r="G64" s="178">
        <f>E64*F64</f>
        <v>0</v>
      </c>
      <c r="O64" s="171"/>
      <c r="BA64" s="184"/>
      <c r="BB64" s="184"/>
      <c r="BC64" s="184"/>
      <c r="BD64" s="184"/>
      <c r="BE64" s="184"/>
    </row>
    <row r="65" spans="1:57" ht="12.75">
      <c r="A65" s="195">
        <v>52</v>
      </c>
      <c r="B65" s="196"/>
      <c r="C65" s="197" t="s">
        <v>157</v>
      </c>
      <c r="D65" s="175" t="s">
        <v>104</v>
      </c>
      <c r="E65" s="176">
        <v>1</v>
      </c>
      <c r="F65" s="198"/>
      <c r="G65" s="178">
        <f>E65*F65</f>
        <v>0</v>
      </c>
      <c r="O65" s="171"/>
      <c r="BA65" s="184"/>
      <c r="BB65" s="184"/>
      <c r="BC65" s="184"/>
      <c r="BD65" s="184"/>
      <c r="BE65" s="184"/>
    </row>
    <row r="66" spans="1:57" ht="12.75">
      <c r="A66" s="195">
        <v>53</v>
      </c>
      <c r="B66" s="196"/>
      <c r="C66" s="197" t="s">
        <v>158</v>
      </c>
      <c r="D66" s="175" t="s">
        <v>104</v>
      </c>
      <c r="E66" s="176">
        <v>1</v>
      </c>
      <c r="F66" s="198"/>
      <c r="G66" s="178">
        <f>E66*F66</f>
        <v>0</v>
      </c>
      <c r="O66" s="171"/>
      <c r="BA66" s="184"/>
      <c r="BB66" s="184"/>
      <c r="BC66" s="184"/>
      <c r="BD66" s="184"/>
      <c r="BE66" s="184"/>
    </row>
    <row r="67" spans="1:57" ht="12.75">
      <c r="A67" s="195">
        <v>54</v>
      </c>
      <c r="B67" s="196"/>
      <c r="C67" s="197" t="s">
        <v>159</v>
      </c>
      <c r="D67" s="175" t="s">
        <v>104</v>
      </c>
      <c r="E67" s="176">
        <v>1</v>
      </c>
      <c r="F67" s="198"/>
      <c r="G67" s="178">
        <f>E67*F67</f>
        <v>0</v>
      </c>
      <c r="O67" s="171"/>
      <c r="BA67" s="184"/>
      <c r="BB67" s="184"/>
      <c r="BC67" s="184"/>
      <c r="BD67" s="184"/>
      <c r="BE67" s="184"/>
    </row>
    <row r="68" spans="1:57" ht="12.75">
      <c r="A68" s="195">
        <v>55</v>
      </c>
      <c r="B68" s="196"/>
      <c r="C68" s="197" t="s">
        <v>160</v>
      </c>
      <c r="D68" s="175" t="s">
        <v>104</v>
      </c>
      <c r="E68" s="176">
        <v>1</v>
      </c>
      <c r="F68" s="198"/>
      <c r="G68" s="178">
        <f>E68*F68</f>
        <v>0</v>
      </c>
      <c r="O68" s="171"/>
      <c r="BA68" s="184"/>
      <c r="BB68" s="184"/>
      <c r="BC68" s="184"/>
      <c r="BD68" s="184"/>
      <c r="BE68" s="184"/>
    </row>
    <row r="69" spans="1:57" ht="12.75">
      <c r="A69" s="195">
        <v>56</v>
      </c>
      <c r="B69" s="196"/>
      <c r="C69" s="197" t="s">
        <v>161</v>
      </c>
      <c r="D69" s="175" t="s">
        <v>104</v>
      </c>
      <c r="E69" s="176">
        <v>1</v>
      </c>
      <c r="F69" s="198"/>
      <c r="G69" s="178">
        <f>E69*F69</f>
        <v>0</v>
      </c>
      <c r="O69" s="171"/>
      <c r="BA69" s="184"/>
      <c r="BB69" s="184"/>
      <c r="BC69" s="184"/>
      <c r="BD69" s="184"/>
      <c r="BE69" s="184"/>
    </row>
    <row r="70" spans="1:57" ht="12.75">
      <c r="A70" s="195">
        <v>57</v>
      </c>
      <c r="B70" s="196"/>
      <c r="C70" s="197" t="s">
        <v>162</v>
      </c>
      <c r="D70" s="175" t="s">
        <v>104</v>
      </c>
      <c r="E70" s="176">
        <v>1</v>
      </c>
      <c r="F70" s="198"/>
      <c r="G70" s="178">
        <f>E70*F70</f>
        <v>0</v>
      </c>
      <c r="O70" s="171"/>
      <c r="BA70" s="184"/>
      <c r="BB70" s="184"/>
      <c r="BC70" s="184"/>
      <c r="BD70" s="184"/>
      <c r="BE70" s="184"/>
    </row>
    <row r="71" spans="1:57" ht="12.75">
      <c r="A71" s="195">
        <v>58</v>
      </c>
      <c r="B71" s="196"/>
      <c r="C71" s="197" t="s">
        <v>163</v>
      </c>
      <c r="D71" s="175" t="s">
        <v>104</v>
      </c>
      <c r="E71" s="176">
        <v>1</v>
      </c>
      <c r="F71" s="198"/>
      <c r="G71" s="178">
        <f>E71*F71</f>
        <v>0</v>
      </c>
      <c r="O71" s="171"/>
      <c r="BA71" s="184"/>
      <c r="BB71" s="184"/>
      <c r="BC71" s="184"/>
      <c r="BD71" s="184"/>
      <c r="BE71" s="184"/>
    </row>
    <row r="72" spans="1:57" ht="12.75">
      <c r="A72" s="195">
        <v>59</v>
      </c>
      <c r="B72" s="196"/>
      <c r="C72" s="197" t="s">
        <v>164</v>
      </c>
      <c r="D72" s="175" t="s">
        <v>104</v>
      </c>
      <c r="E72" s="176">
        <v>1</v>
      </c>
      <c r="F72" s="198"/>
      <c r="G72" s="178">
        <f>E72*F72</f>
        <v>0</v>
      </c>
      <c r="O72" s="171"/>
      <c r="BA72" s="184"/>
      <c r="BB72" s="184"/>
      <c r="BC72" s="184"/>
      <c r="BD72" s="184"/>
      <c r="BE72" s="184"/>
    </row>
    <row r="73" spans="1:57" ht="12.75">
      <c r="A73" s="195">
        <v>60</v>
      </c>
      <c r="B73" s="196"/>
      <c r="C73" s="197" t="s">
        <v>165</v>
      </c>
      <c r="D73" s="175" t="s">
        <v>104</v>
      </c>
      <c r="E73" s="176">
        <v>33</v>
      </c>
      <c r="F73" s="198"/>
      <c r="G73" s="178">
        <f>E73*F73</f>
        <v>0</v>
      </c>
      <c r="O73" s="171"/>
      <c r="BA73" s="184"/>
      <c r="BB73" s="184"/>
      <c r="BC73" s="184"/>
      <c r="BD73" s="184"/>
      <c r="BE73" s="184"/>
    </row>
    <row r="74" spans="1:57" ht="12.75">
      <c r="A74" s="195">
        <v>61</v>
      </c>
      <c r="B74" s="196"/>
      <c r="C74" s="197" t="s">
        <v>166</v>
      </c>
      <c r="D74" s="175" t="s">
        <v>104</v>
      </c>
      <c r="E74" s="176">
        <v>7</v>
      </c>
      <c r="F74" s="198"/>
      <c r="G74" s="178">
        <f>E74*F74</f>
        <v>0</v>
      </c>
      <c r="O74" s="171"/>
      <c r="BA74" s="184"/>
      <c r="BB74" s="184"/>
      <c r="BC74" s="184"/>
      <c r="BD74" s="184"/>
      <c r="BE74" s="184"/>
    </row>
    <row r="75" spans="1:57" ht="12.75">
      <c r="A75" s="195">
        <v>62</v>
      </c>
      <c r="B75" s="196"/>
      <c r="C75" s="197" t="s">
        <v>167</v>
      </c>
      <c r="D75" s="175" t="s">
        <v>104</v>
      </c>
      <c r="E75" s="176">
        <v>55</v>
      </c>
      <c r="F75" s="198"/>
      <c r="G75" s="178">
        <f>E75*F75</f>
        <v>0</v>
      </c>
      <c r="O75" s="171"/>
      <c r="BA75" s="184"/>
      <c r="BB75" s="184"/>
      <c r="BC75" s="184"/>
      <c r="BD75" s="184"/>
      <c r="BE75" s="184"/>
    </row>
    <row r="76" spans="1:57" ht="12.75">
      <c r="A76" s="195">
        <v>63</v>
      </c>
      <c r="B76" s="196"/>
      <c r="C76" s="197" t="s">
        <v>168</v>
      </c>
      <c r="D76" s="175" t="s">
        <v>104</v>
      </c>
      <c r="E76" s="176">
        <v>20</v>
      </c>
      <c r="F76" s="198"/>
      <c r="G76" s="178">
        <f>E76*F76</f>
        <v>0</v>
      </c>
      <c r="O76" s="171"/>
      <c r="BA76" s="184"/>
      <c r="BB76" s="184"/>
      <c r="BC76" s="184"/>
      <c r="BD76" s="184"/>
      <c r="BE76" s="184"/>
    </row>
    <row r="77" spans="1:57" ht="12.75">
      <c r="A77" s="195">
        <v>64</v>
      </c>
      <c r="B77" s="196"/>
      <c r="C77" s="197" t="s">
        <v>169</v>
      </c>
      <c r="D77" s="175" t="s">
        <v>104</v>
      </c>
      <c r="E77" s="176">
        <v>1</v>
      </c>
      <c r="F77" s="198"/>
      <c r="G77" s="178">
        <f>E77*F77</f>
        <v>0</v>
      </c>
      <c r="O77" s="171"/>
      <c r="BA77" s="184"/>
      <c r="BB77" s="184"/>
      <c r="BC77" s="184"/>
      <c r="BD77" s="184"/>
      <c r="BE77" s="184"/>
    </row>
    <row r="78" spans="1:57" ht="12.75">
      <c r="A78" s="195">
        <v>65</v>
      </c>
      <c r="B78" s="196"/>
      <c r="C78" s="197" t="s">
        <v>170</v>
      </c>
      <c r="D78" s="175" t="s">
        <v>104</v>
      </c>
      <c r="E78" s="176">
        <v>25</v>
      </c>
      <c r="F78" s="198"/>
      <c r="G78" s="178">
        <f>E78*F78</f>
        <v>0</v>
      </c>
      <c r="O78" s="171"/>
      <c r="BA78" s="184"/>
      <c r="BB78" s="184"/>
      <c r="BC78" s="184"/>
      <c r="BD78" s="184"/>
      <c r="BE78" s="184"/>
    </row>
    <row r="79" spans="1:57" ht="12.75">
      <c r="A79" s="195">
        <v>66</v>
      </c>
      <c r="B79" s="196"/>
      <c r="C79" s="197" t="s">
        <v>171</v>
      </c>
      <c r="D79" s="175" t="s">
        <v>104</v>
      </c>
      <c r="E79" s="176">
        <v>40</v>
      </c>
      <c r="F79" s="198"/>
      <c r="G79" s="178">
        <f>E79*F79</f>
        <v>0</v>
      </c>
      <c r="O79" s="171"/>
      <c r="BA79" s="184"/>
      <c r="BB79" s="184"/>
      <c r="BC79" s="184"/>
      <c r="BD79" s="184"/>
      <c r="BE79" s="184"/>
    </row>
    <row r="80" spans="1:57" ht="12.75">
      <c r="A80" s="195">
        <v>67</v>
      </c>
      <c r="B80" s="196"/>
      <c r="C80" s="197" t="s">
        <v>172</v>
      </c>
      <c r="D80" s="175" t="s">
        <v>104</v>
      </c>
      <c r="E80" s="176">
        <v>70</v>
      </c>
      <c r="F80" s="198"/>
      <c r="G80" s="178">
        <f>E80*F80</f>
        <v>0</v>
      </c>
      <c r="O80" s="171"/>
      <c r="BA80" s="184"/>
      <c r="BB80" s="184"/>
      <c r="BC80" s="184"/>
      <c r="BD80" s="184"/>
      <c r="BE80" s="184"/>
    </row>
    <row r="81" spans="1:57" ht="12.75">
      <c r="A81" s="195">
        <v>68</v>
      </c>
      <c r="B81" s="196"/>
      <c r="C81" s="197" t="s">
        <v>173</v>
      </c>
      <c r="D81" s="175" t="s">
        <v>104</v>
      </c>
      <c r="E81" s="176">
        <v>3</v>
      </c>
      <c r="F81" s="198"/>
      <c r="G81" s="178">
        <f>E81*F81</f>
        <v>0</v>
      </c>
      <c r="O81" s="171"/>
      <c r="BA81" s="184"/>
      <c r="BB81" s="184"/>
      <c r="BC81" s="184"/>
      <c r="BD81" s="184"/>
      <c r="BE81" s="184"/>
    </row>
    <row r="82" spans="1:57" ht="12.75">
      <c r="A82" s="195">
        <v>69</v>
      </c>
      <c r="B82" s="196"/>
      <c r="C82" s="197" t="s">
        <v>174</v>
      </c>
      <c r="D82" s="175" t="s">
        <v>104</v>
      </c>
      <c r="E82" s="176">
        <v>165</v>
      </c>
      <c r="F82" s="198"/>
      <c r="G82" s="178">
        <f>E82*F82</f>
        <v>0</v>
      </c>
      <c r="O82" s="171"/>
      <c r="BA82" s="184"/>
      <c r="BB82" s="184"/>
      <c r="BC82" s="184"/>
      <c r="BD82" s="184"/>
      <c r="BE82" s="184"/>
    </row>
    <row r="83" spans="1:57" ht="12.75">
      <c r="A83" s="195">
        <v>70</v>
      </c>
      <c r="B83" s="196"/>
      <c r="C83" s="197" t="s">
        <v>175</v>
      </c>
      <c r="D83" s="175" t="s">
        <v>104</v>
      </c>
      <c r="E83" s="176">
        <v>20</v>
      </c>
      <c r="F83" s="198"/>
      <c r="G83" s="178">
        <f>E83*F83</f>
        <v>0</v>
      </c>
      <c r="O83" s="171"/>
      <c r="BA83" s="184"/>
      <c r="BB83" s="184"/>
      <c r="BC83" s="184"/>
      <c r="BD83" s="184"/>
      <c r="BE83" s="184"/>
    </row>
    <row r="84" spans="1:57" ht="12.75">
      <c r="A84" s="195">
        <v>71</v>
      </c>
      <c r="B84" s="196"/>
      <c r="C84" s="197" t="s">
        <v>176</v>
      </c>
      <c r="D84" s="175" t="s">
        <v>99</v>
      </c>
      <c r="E84" s="176">
        <v>36</v>
      </c>
      <c r="F84" s="198"/>
      <c r="G84" s="178">
        <f>E84*F84</f>
        <v>0</v>
      </c>
      <c r="O84" s="171"/>
      <c r="BA84" s="184"/>
      <c r="BB84" s="184"/>
      <c r="BC84" s="184"/>
      <c r="BD84" s="184"/>
      <c r="BE84" s="184"/>
    </row>
    <row r="85" spans="1:57" ht="12.75">
      <c r="A85" s="195">
        <v>72</v>
      </c>
      <c r="B85" s="196"/>
      <c r="C85" s="197" t="s">
        <v>177</v>
      </c>
      <c r="D85" s="175" t="s">
        <v>178</v>
      </c>
      <c r="E85" s="190">
        <v>0.66</v>
      </c>
      <c r="F85" s="198"/>
      <c r="G85" s="178">
        <f>E85*F85</f>
        <v>0</v>
      </c>
      <c r="O85" s="171"/>
      <c r="BA85" s="184"/>
      <c r="BB85" s="184"/>
      <c r="BC85" s="184"/>
      <c r="BD85" s="184"/>
      <c r="BE85" s="184"/>
    </row>
    <row r="86" spans="1:57" ht="12.75">
      <c r="A86" s="195">
        <v>73</v>
      </c>
      <c r="B86" s="196"/>
      <c r="C86" s="197" t="s">
        <v>179</v>
      </c>
      <c r="D86" s="175" t="s">
        <v>99</v>
      </c>
      <c r="E86" s="176">
        <v>16.5</v>
      </c>
      <c r="F86" s="198"/>
      <c r="G86" s="178">
        <f>E86*F86</f>
        <v>0</v>
      </c>
      <c r="O86" s="171"/>
      <c r="BA86" s="184"/>
      <c r="BB86" s="184"/>
      <c r="BC86" s="184"/>
      <c r="BD86" s="184"/>
      <c r="BE86" s="184"/>
    </row>
    <row r="87" spans="1:57" ht="12.75">
      <c r="A87" s="195">
        <v>74</v>
      </c>
      <c r="B87" s="196"/>
      <c r="C87" s="197" t="s">
        <v>180</v>
      </c>
      <c r="D87" s="175" t="s">
        <v>181</v>
      </c>
      <c r="E87" s="176">
        <v>25</v>
      </c>
      <c r="F87" s="198"/>
      <c r="G87" s="178">
        <f>E87*F87</f>
        <v>0</v>
      </c>
      <c r="O87" s="171"/>
      <c r="BA87" s="184"/>
      <c r="BB87" s="184"/>
      <c r="BC87" s="184"/>
      <c r="BD87" s="184"/>
      <c r="BE87" s="184"/>
    </row>
    <row r="88" spans="1:57" ht="12.75">
      <c r="A88" s="195">
        <v>75</v>
      </c>
      <c r="B88" s="196"/>
      <c r="C88" s="197" t="s">
        <v>182</v>
      </c>
      <c r="D88" s="175" t="s">
        <v>181</v>
      </c>
      <c r="E88" s="176">
        <v>25</v>
      </c>
      <c r="F88" s="198"/>
      <c r="G88" s="178">
        <f>E88*F88</f>
        <v>0</v>
      </c>
      <c r="O88" s="171"/>
      <c r="BA88" s="184"/>
      <c r="BB88" s="184"/>
      <c r="BC88" s="184"/>
      <c r="BD88" s="184"/>
      <c r="BE88" s="184"/>
    </row>
    <row r="89" spans="1:57" ht="12.75">
      <c r="A89" s="195">
        <v>76</v>
      </c>
      <c r="B89" s="196"/>
      <c r="C89" s="197" t="s">
        <v>183</v>
      </c>
      <c r="D89" s="175" t="s">
        <v>99</v>
      </c>
      <c r="E89" s="176">
        <v>2.55</v>
      </c>
      <c r="F89" s="198"/>
      <c r="G89" s="178">
        <f>E89*F89</f>
        <v>0</v>
      </c>
      <c r="O89" s="171"/>
      <c r="BA89" s="184"/>
      <c r="BB89" s="184"/>
      <c r="BC89" s="184"/>
      <c r="BD89" s="184"/>
      <c r="BE89" s="184"/>
    </row>
    <row r="90" spans="1:57" ht="12.75">
      <c r="A90" s="195">
        <v>77</v>
      </c>
      <c r="B90" s="196"/>
      <c r="C90" s="197" t="s">
        <v>184</v>
      </c>
      <c r="D90" s="175" t="s">
        <v>99</v>
      </c>
      <c r="E90" s="176">
        <v>0.1</v>
      </c>
      <c r="F90" s="198"/>
      <c r="G90" s="178">
        <f>E90*F90</f>
        <v>0</v>
      </c>
      <c r="O90" s="171"/>
      <c r="BA90" s="184"/>
      <c r="BB90" s="184"/>
      <c r="BC90" s="184"/>
      <c r="BD90" s="184"/>
      <c r="BE90" s="184"/>
    </row>
    <row r="91" spans="1:57" ht="12.75">
      <c r="A91" s="195">
        <v>78</v>
      </c>
      <c r="B91" s="196"/>
      <c r="C91" s="197" t="s">
        <v>185</v>
      </c>
      <c r="D91" s="175" t="s">
        <v>99</v>
      </c>
      <c r="E91" s="176">
        <v>0.35</v>
      </c>
      <c r="F91" s="198"/>
      <c r="G91" s="178">
        <f>E91*F91</f>
        <v>0</v>
      </c>
      <c r="O91" s="171"/>
      <c r="BA91" s="184"/>
      <c r="BB91" s="184"/>
      <c r="BC91" s="184"/>
      <c r="BD91" s="184"/>
      <c r="BE91" s="184"/>
    </row>
    <row r="92" spans="1:57" ht="12.75">
      <c r="A92" s="195">
        <v>79</v>
      </c>
      <c r="B92" s="196"/>
      <c r="C92" s="197" t="s">
        <v>186</v>
      </c>
      <c r="D92" s="175" t="s">
        <v>99</v>
      </c>
      <c r="E92" s="176">
        <v>27</v>
      </c>
      <c r="F92" s="198"/>
      <c r="G92" s="178">
        <f>E92*F92</f>
        <v>0</v>
      </c>
      <c r="O92" s="171"/>
      <c r="BA92" s="184"/>
      <c r="BB92" s="184"/>
      <c r="BC92" s="184"/>
      <c r="BD92" s="184"/>
      <c r="BE92" s="184"/>
    </row>
    <row r="93" spans="1:57" ht="12.75">
      <c r="A93" s="195">
        <v>80</v>
      </c>
      <c r="B93" s="196"/>
      <c r="C93" s="197" t="s">
        <v>187</v>
      </c>
      <c r="D93" s="175" t="s">
        <v>181</v>
      </c>
      <c r="E93" s="176">
        <v>13.8</v>
      </c>
      <c r="F93" s="198"/>
      <c r="G93" s="178">
        <f>E93*F93</f>
        <v>0</v>
      </c>
      <c r="O93" s="171"/>
      <c r="BA93" s="184"/>
      <c r="BB93" s="184"/>
      <c r="BC93" s="184"/>
      <c r="BD93" s="184"/>
      <c r="BE93" s="184"/>
    </row>
    <row r="94" spans="1:57" ht="12.75">
      <c r="A94" s="195">
        <v>81</v>
      </c>
      <c r="B94" s="196"/>
      <c r="C94" s="197" t="s">
        <v>188</v>
      </c>
      <c r="D94" s="175" t="s">
        <v>104</v>
      </c>
      <c r="E94" s="176">
        <v>30</v>
      </c>
      <c r="F94" s="198"/>
      <c r="G94" s="178">
        <f>E94*F94</f>
        <v>0</v>
      </c>
      <c r="O94" s="171"/>
      <c r="BA94" s="184"/>
      <c r="BB94" s="184"/>
      <c r="BC94" s="184"/>
      <c r="BD94" s="184"/>
      <c r="BE94" s="184"/>
    </row>
    <row r="95" spans="1:57" ht="12.75">
      <c r="A95" s="195">
        <v>82</v>
      </c>
      <c r="B95" s="196"/>
      <c r="C95" s="197" t="s">
        <v>189</v>
      </c>
      <c r="D95" s="175" t="s">
        <v>104</v>
      </c>
      <c r="E95" s="176">
        <v>2</v>
      </c>
      <c r="F95" s="198"/>
      <c r="G95" s="178">
        <f>E95*F95</f>
        <v>0</v>
      </c>
      <c r="O95" s="171"/>
      <c r="BA95" s="184"/>
      <c r="BB95" s="184"/>
      <c r="BC95" s="184"/>
      <c r="BD95" s="184"/>
      <c r="BE95" s="184"/>
    </row>
    <row r="96" spans="1:57" ht="12.75">
      <c r="A96" s="195">
        <v>83</v>
      </c>
      <c r="B96" s="196"/>
      <c r="C96" s="197" t="s">
        <v>190</v>
      </c>
      <c r="D96" s="175" t="s">
        <v>143</v>
      </c>
      <c r="E96" s="176">
        <v>32</v>
      </c>
      <c r="F96" s="198"/>
      <c r="G96" s="178">
        <f>E96*F96</f>
        <v>0</v>
      </c>
      <c r="O96" s="171"/>
      <c r="BA96" s="184"/>
      <c r="BB96" s="184"/>
      <c r="BC96" s="184"/>
      <c r="BD96" s="184"/>
      <c r="BE96" s="184"/>
    </row>
    <row r="97" spans="1:57" ht="12.75">
      <c r="A97" s="195">
        <v>84</v>
      </c>
      <c r="B97" s="196"/>
      <c r="C97" s="197" t="s">
        <v>191</v>
      </c>
      <c r="D97" s="175" t="s">
        <v>104</v>
      </c>
      <c r="E97" s="176">
        <v>30</v>
      </c>
      <c r="F97" s="198"/>
      <c r="G97" s="178">
        <f>E97*F97</f>
        <v>0</v>
      </c>
      <c r="O97" s="171"/>
      <c r="BA97" s="184"/>
      <c r="BB97" s="184"/>
      <c r="BC97" s="184"/>
      <c r="BD97" s="184"/>
      <c r="BE97" s="184"/>
    </row>
    <row r="98" spans="1:57" ht="12.75">
      <c r="A98" s="195">
        <v>85</v>
      </c>
      <c r="B98" s="196"/>
      <c r="C98" s="197" t="s">
        <v>192</v>
      </c>
      <c r="D98" s="175" t="s">
        <v>96</v>
      </c>
      <c r="E98" s="176">
        <v>12</v>
      </c>
      <c r="F98" s="198"/>
      <c r="G98" s="178">
        <f>E98*F98</f>
        <v>0</v>
      </c>
      <c r="O98" s="171"/>
      <c r="BA98" s="184"/>
      <c r="BB98" s="184"/>
      <c r="BC98" s="184"/>
      <c r="BD98" s="184"/>
      <c r="BE98" s="184"/>
    </row>
    <row r="99" spans="1:57" ht="12.75">
      <c r="A99" s="179"/>
      <c r="B99" s="180" t="s">
        <v>121</v>
      </c>
      <c r="C99" s="181" t="str">
        <f>CONCATENATE(B62," ",C62)</f>
        <v>111_4 Specifikace materiálu:</v>
      </c>
      <c r="D99" s="179"/>
      <c r="E99" s="182"/>
      <c r="F99" s="182"/>
      <c r="G99" s="183">
        <f>SUM(G63:G98)</f>
        <v>0</v>
      </c>
      <c r="O99" s="171">
        <v>4</v>
      </c>
      <c r="BA99" s="184">
        <f>SUM(BA45:BA97)</f>
        <v>0</v>
      </c>
      <c r="BB99" s="184">
        <f>SUM(BB45:BB97)</f>
        <v>0</v>
      </c>
      <c r="BC99" s="184">
        <f>SUM(BC45:BC97)</f>
        <v>0</v>
      </c>
      <c r="BD99" s="184">
        <f>SUM(BD45:BD97)</f>
        <v>0</v>
      </c>
      <c r="BE99" s="184">
        <f>SUM(BE45:BE97)</f>
        <v>0</v>
      </c>
    </row>
    <row r="100" spans="1:15" ht="12.75">
      <c r="A100" s="164" t="s">
        <v>93</v>
      </c>
      <c r="B100" s="185" t="s">
        <v>66</v>
      </c>
      <c r="C100" s="186" t="s">
        <v>193</v>
      </c>
      <c r="D100" s="167"/>
      <c r="E100" s="168"/>
      <c r="F100" s="168"/>
      <c r="G100" s="169"/>
      <c r="H100" s="170"/>
      <c r="I100" s="170"/>
      <c r="O100" s="171">
        <v>1</v>
      </c>
    </row>
    <row r="101" spans="1:15" ht="12.75">
      <c r="A101" s="172">
        <v>86</v>
      </c>
      <c r="B101" s="199"/>
      <c r="C101" s="197" t="s">
        <v>194</v>
      </c>
      <c r="D101" s="175" t="s">
        <v>96</v>
      </c>
      <c r="E101" s="176">
        <v>13</v>
      </c>
      <c r="F101" s="177"/>
      <c r="G101" s="178">
        <f>E101*F101</f>
        <v>0</v>
      </c>
      <c r="O101" s="171"/>
    </row>
    <row r="102" spans="1:15" ht="12.75">
      <c r="A102" s="172">
        <v>87</v>
      </c>
      <c r="B102" s="199"/>
      <c r="C102" s="197" t="s">
        <v>195</v>
      </c>
      <c r="D102" s="175" t="s">
        <v>99</v>
      </c>
      <c r="E102" s="176">
        <v>2</v>
      </c>
      <c r="F102" s="177"/>
      <c r="G102" s="178">
        <f>E102*F102</f>
        <v>0</v>
      </c>
      <c r="O102" s="171"/>
    </row>
    <row r="103" spans="1:15" ht="12.75">
      <c r="A103" s="172">
        <v>88</v>
      </c>
      <c r="B103" s="199"/>
      <c r="C103" s="197" t="s">
        <v>196</v>
      </c>
      <c r="D103" s="175" t="s">
        <v>99</v>
      </c>
      <c r="E103" s="176">
        <v>2</v>
      </c>
      <c r="F103" s="177"/>
      <c r="G103" s="178">
        <f>E103*F103</f>
        <v>0</v>
      </c>
      <c r="O103" s="171"/>
    </row>
    <row r="104" spans="1:15" ht="12.75">
      <c r="A104" s="172">
        <v>89</v>
      </c>
      <c r="B104" s="199"/>
      <c r="C104" s="197" t="s">
        <v>197</v>
      </c>
      <c r="D104" s="175" t="s">
        <v>99</v>
      </c>
      <c r="E104" s="176">
        <v>0.4</v>
      </c>
      <c r="F104" s="177"/>
      <c r="G104" s="178">
        <f>E104*F104</f>
        <v>0</v>
      </c>
      <c r="O104" s="171"/>
    </row>
    <row r="105" spans="1:15" ht="12.75">
      <c r="A105" s="172">
        <v>90</v>
      </c>
      <c r="B105" s="199"/>
      <c r="C105" s="197" t="s">
        <v>198</v>
      </c>
      <c r="D105" s="175" t="s">
        <v>96</v>
      </c>
      <c r="E105" s="176">
        <v>15</v>
      </c>
      <c r="F105" s="177"/>
      <c r="G105" s="178">
        <f>E105*F105</f>
        <v>0</v>
      </c>
      <c r="O105" s="171"/>
    </row>
    <row r="106" spans="1:15" ht="12.75">
      <c r="A106" s="172">
        <v>91</v>
      </c>
      <c r="B106" s="199"/>
      <c r="C106" s="200" t="s">
        <v>199</v>
      </c>
      <c r="D106" s="175" t="s">
        <v>96</v>
      </c>
      <c r="E106" s="176">
        <v>13</v>
      </c>
      <c r="F106" s="177"/>
      <c r="G106" s="178">
        <f>E106*F106</f>
        <v>0</v>
      </c>
      <c r="O106" s="171"/>
    </row>
    <row r="107" spans="1:15" ht="12.75">
      <c r="A107" s="172">
        <v>92</v>
      </c>
      <c r="B107" s="199"/>
      <c r="C107" s="200" t="s">
        <v>200</v>
      </c>
      <c r="D107" s="175" t="s">
        <v>96</v>
      </c>
      <c r="E107" s="176">
        <v>13</v>
      </c>
      <c r="F107" s="177"/>
      <c r="G107" s="178">
        <f>E107*F107</f>
        <v>0</v>
      </c>
      <c r="O107" s="171"/>
    </row>
    <row r="108" spans="1:15" ht="12.75">
      <c r="A108" s="172">
        <v>93</v>
      </c>
      <c r="B108" s="199"/>
      <c r="C108" s="197" t="s">
        <v>201</v>
      </c>
      <c r="D108" s="175" t="s">
        <v>143</v>
      </c>
      <c r="E108" s="176">
        <v>11</v>
      </c>
      <c r="F108" s="177"/>
      <c r="G108" s="178">
        <f>E108*F108</f>
        <v>0</v>
      </c>
      <c r="O108" s="171"/>
    </row>
    <row r="109" spans="1:15" ht="12.75">
      <c r="A109" s="172">
        <v>94</v>
      </c>
      <c r="B109" s="199"/>
      <c r="C109" s="197" t="s">
        <v>202</v>
      </c>
      <c r="D109" s="175" t="s">
        <v>104</v>
      </c>
      <c r="E109" s="176">
        <v>1</v>
      </c>
      <c r="F109" s="177"/>
      <c r="G109" s="178">
        <f>E109*F109</f>
        <v>0</v>
      </c>
      <c r="O109" s="171"/>
    </row>
    <row r="110" spans="1:57" ht="12.75">
      <c r="A110" s="179"/>
      <c r="B110" s="180" t="s">
        <v>121</v>
      </c>
      <c r="C110" s="181" t="str">
        <f>CONCATENATE(B100," ",C100)</f>
        <v>111_5 Stavební prvky- mobiliář:</v>
      </c>
      <c r="D110" s="179"/>
      <c r="E110" s="182"/>
      <c r="F110" s="182"/>
      <c r="G110" s="183">
        <f>SUM(G101:G109)</f>
        <v>0</v>
      </c>
      <c r="O110" s="171">
        <v>4</v>
      </c>
      <c r="BA110" s="184">
        <f>SUM(BA40:BA103)</f>
        <v>0</v>
      </c>
      <c r="BB110" s="184">
        <f>SUM(BB40:BB103)</f>
        <v>0</v>
      </c>
      <c r="BC110" s="184">
        <f>SUM(BC40:BC103)</f>
        <v>0</v>
      </c>
      <c r="BD110" s="184">
        <f>SUM(BD40:BD103)</f>
        <v>0</v>
      </c>
      <c r="BE110" s="184">
        <f>SUM(BE40:BE103)</f>
        <v>0</v>
      </c>
    </row>
    <row r="111" spans="1:15" ht="12.75">
      <c r="A111" s="164" t="s">
        <v>93</v>
      </c>
      <c r="B111" s="185" t="s">
        <v>67</v>
      </c>
      <c r="C111" s="186" t="s">
        <v>203</v>
      </c>
      <c r="D111" s="167"/>
      <c r="E111" s="168"/>
      <c r="F111" s="168"/>
      <c r="G111" s="169"/>
      <c r="H111" s="170"/>
      <c r="I111" s="170"/>
      <c r="O111" s="171">
        <v>1</v>
      </c>
    </row>
    <row r="112" spans="1:15" ht="12.75">
      <c r="A112" s="172">
        <v>95</v>
      </c>
      <c r="B112" s="199" t="s">
        <v>204</v>
      </c>
      <c r="C112" s="200" t="s">
        <v>205</v>
      </c>
      <c r="D112" s="191" t="s">
        <v>206</v>
      </c>
      <c r="E112" s="201">
        <v>48</v>
      </c>
      <c r="F112" s="177"/>
      <c r="G112" s="178">
        <f>E112*F112</f>
        <v>0</v>
      </c>
      <c r="O112" s="171"/>
    </row>
    <row r="113" spans="1:15" ht="12.75">
      <c r="A113" s="172"/>
      <c r="B113" s="199"/>
      <c r="C113" s="202" t="s">
        <v>207</v>
      </c>
      <c r="D113" s="191"/>
      <c r="E113" s="201"/>
      <c r="F113" s="177"/>
      <c r="G113" s="178">
        <f>E113*F113</f>
        <v>0</v>
      </c>
      <c r="O113" s="171"/>
    </row>
    <row r="114" spans="1:15" ht="12.75">
      <c r="A114" s="172"/>
      <c r="B114" s="199"/>
      <c r="C114" s="202" t="s">
        <v>208</v>
      </c>
      <c r="D114" s="191"/>
      <c r="E114" s="201"/>
      <c r="F114" s="177"/>
      <c r="G114" s="178"/>
      <c r="O114" s="171"/>
    </row>
    <row r="115" spans="1:15" ht="12.75">
      <c r="A115" s="172">
        <v>96</v>
      </c>
      <c r="B115" s="199" t="s">
        <v>209</v>
      </c>
      <c r="C115" s="200" t="s">
        <v>210</v>
      </c>
      <c r="D115" s="191" t="s">
        <v>206</v>
      </c>
      <c r="E115" s="201">
        <v>48</v>
      </c>
      <c r="F115" s="177"/>
      <c r="G115" s="178">
        <f>E115*F115</f>
        <v>0</v>
      </c>
      <c r="O115" s="171"/>
    </row>
    <row r="116" spans="1:57" ht="12.75">
      <c r="A116" s="179"/>
      <c r="B116" s="180" t="s">
        <v>121</v>
      </c>
      <c r="C116" s="181" t="str">
        <f>CONCATENATE(B111," ",C111)</f>
        <v>111_6 Ochrana stromů během stavby:</v>
      </c>
      <c r="D116" s="179"/>
      <c r="E116" s="182"/>
      <c r="F116" s="182"/>
      <c r="G116" s="183">
        <f>SUM(G112:G115)</f>
        <v>0</v>
      </c>
      <c r="O116" s="171">
        <v>4</v>
      </c>
      <c r="BA116" s="184">
        <f>SUM(BA51:BA114)</f>
        <v>0</v>
      </c>
      <c r="BB116" s="184">
        <f>SUM(BB51:BB114)</f>
        <v>0</v>
      </c>
      <c r="BC116" s="184">
        <f>SUM(BC51:BC114)</f>
        <v>0</v>
      </c>
      <c r="BD116" s="184">
        <f>SUM(BD51:BD114)</f>
        <v>0</v>
      </c>
      <c r="BE116" s="184">
        <f>SUM(BE51:BE114)</f>
        <v>0</v>
      </c>
    </row>
    <row r="117" spans="1:15" ht="12.75">
      <c r="A117" s="164" t="s">
        <v>93</v>
      </c>
      <c r="B117" s="185" t="s">
        <v>68</v>
      </c>
      <c r="C117" s="186" t="s">
        <v>211</v>
      </c>
      <c r="D117" s="167"/>
      <c r="E117" s="168"/>
      <c r="F117" s="168"/>
      <c r="G117" s="169"/>
      <c r="H117" s="170"/>
      <c r="I117" s="170"/>
      <c r="O117" s="171">
        <v>1</v>
      </c>
    </row>
    <row r="118" spans="1:15" ht="12.75">
      <c r="A118" s="172">
        <v>97</v>
      </c>
      <c r="B118" s="199" t="s">
        <v>212</v>
      </c>
      <c r="C118" s="200" t="s">
        <v>213</v>
      </c>
      <c r="D118" s="191" t="s">
        <v>138</v>
      </c>
      <c r="E118" s="201">
        <v>50</v>
      </c>
      <c r="F118" s="177"/>
      <c r="G118" s="178">
        <f>E118*F118</f>
        <v>0</v>
      </c>
      <c r="O118" s="171"/>
    </row>
    <row r="119" spans="1:15" ht="12.75">
      <c r="A119" s="172"/>
      <c r="B119" s="199"/>
      <c r="C119" s="202" t="s">
        <v>214</v>
      </c>
      <c r="D119" s="191"/>
      <c r="E119" s="177"/>
      <c r="F119" s="177"/>
      <c r="G119" s="178">
        <f>E119*F119</f>
        <v>0</v>
      </c>
      <c r="O119" s="171"/>
    </row>
    <row r="120" spans="1:15" ht="12.75">
      <c r="A120" s="172"/>
      <c r="B120" s="199"/>
      <c r="C120" s="202" t="s">
        <v>215</v>
      </c>
      <c r="D120" s="191"/>
      <c r="E120" s="177"/>
      <c r="F120" s="177"/>
      <c r="G120" s="178"/>
      <c r="O120" s="171"/>
    </row>
    <row r="121" spans="1:15" ht="12.75">
      <c r="A121" s="172">
        <v>98</v>
      </c>
      <c r="B121" s="199" t="s">
        <v>212</v>
      </c>
      <c r="C121" s="200" t="s">
        <v>213</v>
      </c>
      <c r="D121" s="191" t="s">
        <v>138</v>
      </c>
      <c r="E121" s="201">
        <v>15</v>
      </c>
      <c r="F121" s="177"/>
      <c r="G121" s="178">
        <f>E121*F121</f>
        <v>0</v>
      </c>
      <c r="O121" s="171"/>
    </row>
    <row r="122" spans="1:15" ht="12.75">
      <c r="A122" s="172"/>
      <c r="B122" s="199"/>
      <c r="C122" s="202" t="s">
        <v>216</v>
      </c>
      <c r="D122" s="191"/>
      <c r="E122" s="177"/>
      <c r="F122" s="177"/>
      <c r="G122" s="178">
        <f>E122*F122</f>
        <v>0</v>
      </c>
      <c r="O122" s="171"/>
    </row>
    <row r="123" spans="1:15" ht="12.75">
      <c r="A123" s="172"/>
      <c r="B123" s="199"/>
      <c r="C123" s="202" t="s">
        <v>217</v>
      </c>
      <c r="D123" s="191"/>
      <c r="E123" s="177"/>
      <c r="F123" s="177"/>
      <c r="G123" s="178"/>
      <c r="O123" s="171"/>
    </row>
    <row r="124" spans="1:15" ht="12.75">
      <c r="A124" s="172">
        <v>99</v>
      </c>
      <c r="B124" s="203" t="s">
        <v>218</v>
      </c>
      <c r="C124" s="189" t="s">
        <v>219</v>
      </c>
      <c r="D124" s="191" t="s">
        <v>206</v>
      </c>
      <c r="E124" s="177">
        <v>1375</v>
      </c>
      <c r="F124" s="177"/>
      <c r="G124" s="178">
        <f>E124*F124</f>
        <v>0</v>
      </c>
      <c r="O124" s="171"/>
    </row>
    <row r="125" spans="1:15" ht="12.75">
      <c r="A125" s="172"/>
      <c r="B125" s="203"/>
      <c r="C125" s="204" t="s">
        <v>220</v>
      </c>
      <c r="D125" s="191"/>
      <c r="E125" s="177"/>
      <c r="F125" s="177"/>
      <c r="G125" s="178"/>
      <c r="O125" s="171"/>
    </row>
    <row r="126" spans="1:104" ht="12.75">
      <c r="A126" s="172">
        <v>100</v>
      </c>
      <c r="B126" s="199" t="s">
        <v>221</v>
      </c>
      <c r="C126" s="200" t="s">
        <v>222</v>
      </c>
      <c r="D126" s="191" t="s">
        <v>223</v>
      </c>
      <c r="E126" s="177">
        <v>23.6</v>
      </c>
      <c r="F126" s="177"/>
      <c r="G126" s="178">
        <f>E126*F126</f>
        <v>0</v>
      </c>
      <c r="O126" s="171">
        <v>2</v>
      </c>
      <c r="AA126" s="145">
        <v>1</v>
      </c>
      <c r="AB126" s="145">
        <v>1</v>
      </c>
      <c r="AC126" s="145">
        <v>1</v>
      </c>
      <c r="AZ126" s="145">
        <v>1</v>
      </c>
      <c r="BA126" s="145">
        <f>IF(AZ126=1,G126,0)</f>
        <v>0</v>
      </c>
      <c r="BB126" s="145">
        <f>IF(AZ126=2,G126,0)</f>
        <v>0</v>
      </c>
      <c r="BC126" s="145">
        <f>IF(AZ126=3,G126,0)</f>
        <v>0</v>
      </c>
      <c r="BD126" s="145">
        <f>IF(AZ126=4,G126,0)</f>
        <v>0</v>
      </c>
      <c r="BE126" s="145">
        <f>IF(AZ126=5,G126,0)</f>
        <v>0</v>
      </c>
      <c r="CZ126" s="145">
        <v>0</v>
      </c>
    </row>
    <row r="127" spans="1:15" ht="12.75">
      <c r="A127" s="172"/>
      <c r="B127" s="199"/>
      <c r="C127" s="205" t="s">
        <v>224</v>
      </c>
      <c r="D127" s="191"/>
      <c r="E127" s="177"/>
      <c r="F127" s="177"/>
      <c r="G127" s="178">
        <f>E127*F127</f>
        <v>0</v>
      </c>
      <c r="O127" s="171"/>
    </row>
    <row r="128" spans="1:15" ht="12.75">
      <c r="A128" s="172">
        <v>101</v>
      </c>
      <c r="B128" s="203" t="s">
        <v>225</v>
      </c>
      <c r="C128" s="189" t="s">
        <v>226</v>
      </c>
      <c r="D128" s="191" t="s">
        <v>206</v>
      </c>
      <c r="E128" s="177">
        <v>110</v>
      </c>
      <c r="F128" s="177"/>
      <c r="G128" s="178">
        <f>E128*F128</f>
        <v>0</v>
      </c>
      <c r="O128" s="171"/>
    </row>
    <row r="129" spans="1:15" ht="12.75">
      <c r="A129" s="172"/>
      <c r="B129" s="199"/>
      <c r="C129" s="206" t="s">
        <v>227</v>
      </c>
      <c r="D129" s="191"/>
      <c r="E129" s="177"/>
      <c r="F129" s="177"/>
      <c r="G129" s="178"/>
      <c r="O129" s="171"/>
    </row>
    <row r="130" spans="1:15" ht="12.75">
      <c r="A130" s="172">
        <v>102</v>
      </c>
      <c r="B130" s="199" t="s">
        <v>228</v>
      </c>
      <c r="C130" s="200" t="s">
        <v>229</v>
      </c>
      <c r="D130" s="191" t="s">
        <v>206</v>
      </c>
      <c r="E130" s="177">
        <v>12</v>
      </c>
      <c r="F130" s="177"/>
      <c r="G130" s="178">
        <f>E130*F130</f>
        <v>0</v>
      </c>
      <c r="O130" s="171"/>
    </row>
    <row r="131" spans="1:57" ht="12.75">
      <c r="A131" s="179"/>
      <c r="B131" s="180" t="s">
        <v>121</v>
      </c>
      <c r="C131" s="181" t="str">
        <f>CONCATENATE(B117," ",C117)</f>
        <v>111_7 Následná péče po dobu 5ti let:</v>
      </c>
      <c r="D131" s="179"/>
      <c r="E131" s="182"/>
      <c r="F131" s="182"/>
      <c r="G131" s="183">
        <f>SUM(G118:G130)</f>
        <v>0</v>
      </c>
      <c r="O131" s="171">
        <v>4</v>
      </c>
      <c r="BA131" s="184">
        <f>SUM(BA117:BA130)</f>
        <v>0</v>
      </c>
      <c r="BB131" s="184">
        <f>SUM(BB117:BB130)</f>
        <v>0</v>
      </c>
      <c r="BC131" s="184">
        <f>SUM(BC117:BC130)</f>
        <v>0</v>
      </c>
      <c r="BD131" s="184">
        <f>SUM(BD117:BD130)</f>
        <v>0</v>
      </c>
      <c r="BE131" s="184">
        <f>SUM(BE117:BE130)</f>
        <v>0</v>
      </c>
    </row>
  </sheetData>
  <sheetProtection selectLockedCells="1" selectUnlockedCells="1"/>
  <mergeCells count="4">
    <mergeCell ref="A1:G1"/>
    <mergeCell ref="A3:B3"/>
    <mergeCell ref="A4:B4"/>
    <mergeCell ref="C4:G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simekr</dc:creator>
  <cp:keywords/>
  <dc:description/>
  <cp:lastModifiedBy/>
  <cp:lastPrinted>2018-04-18T20:46:31Z</cp:lastPrinted>
  <dcterms:created xsi:type="dcterms:W3CDTF">2007-09-14T09:54:40Z</dcterms:created>
  <dcterms:modified xsi:type="dcterms:W3CDTF">2018-04-18T20:47:51Z</dcterms:modified>
  <cp:category/>
  <cp:version/>
  <cp:contentType/>
  <cp:contentStatus/>
  <cp:revision>55</cp:revision>
</cp:coreProperties>
</file>