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'Rozpočet'!$A$2:$AC$176</definedName>
    <definedName name="__MAIN__Rek">'Rekap'!$B$1:$IH$31</definedName>
    <definedName name="__MAIN1__">'KrycíList'!$A$1:$L$52</definedName>
    <definedName name="__MvymF__">'Rozpočet'!$A$13:$AC$13</definedName>
    <definedName name="__OobjF__">'Rozpočet'!$A$8:$AC$176</definedName>
    <definedName name="__OobjF__Rek">'Rekap'!$A$8:$IK$9</definedName>
    <definedName name="__OoddF__">'Rozpočet'!$A$10:$AC$28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<sst xmlns="http://schemas.openxmlformats.org/spreadsheetml/2006/main" count="568" uniqueCount="299">
  <si>
    <t>.</t>
  </si>
  <si>
    <t>7</t>
  </si>
  <si>
    <t>B</t>
  </si>
  <si>
    <t>O</t>
  </si>
  <si>
    <t>P</t>
  </si>
  <si>
    <t>S</t>
  </si>
  <si>
    <t>U</t>
  </si>
  <si>
    <t>m</t>
  </si>
  <si>
    <t>t</t>
  </si>
  <si>
    <t>Ř</t>
  </si>
  <si>
    <t>10</t>
  </si>
  <si>
    <t>Mj</t>
  </si>
  <si>
    <t>kg</t>
  </si>
  <si>
    <t>m2</t>
  </si>
  <si>
    <t>m3</t>
  </si>
  <si>
    <t>001</t>
  </si>
  <si>
    <t>010</t>
  </si>
  <si>
    <t>011</t>
  </si>
  <si>
    <t>012</t>
  </si>
  <si>
    <t>013</t>
  </si>
  <si>
    <t>016</t>
  </si>
  <si>
    <t>018</t>
  </si>
  <si>
    <t>021</t>
  </si>
  <si>
    <t>045</t>
  </si>
  <si>
    <t>056</t>
  </si>
  <si>
    <t>059</t>
  </si>
  <si>
    <t>087</t>
  </si>
  <si>
    <t>089</t>
  </si>
  <si>
    <t>091</t>
  </si>
  <si>
    <t>099</t>
  </si>
  <si>
    <t>2*2</t>
  </si>
  <si>
    <t>2*4</t>
  </si>
  <si>
    <t>2,2</t>
  </si>
  <si>
    <t>4+2</t>
  </si>
  <si>
    <t>HSV</t>
  </si>
  <si>
    <t>HZS</t>
  </si>
  <si>
    <t>MON</t>
  </si>
  <si>
    <t>OST</t>
  </si>
  <si>
    <t>PSV</t>
  </si>
  <si>
    <t>VRN</t>
  </si>
  <si>
    <t>kus</t>
  </si>
  <si>
    <t>.Hdr</t>
  </si>
  <si>
    <t>10,3</t>
  </si>
  <si>
    <t>15,5</t>
  </si>
  <si>
    <t>16,3</t>
  </si>
  <si>
    <t>Druh</t>
  </si>
  <si>
    <t>Mzdy</t>
  </si>
  <si>
    <t>% Dph</t>
  </si>
  <si>
    <t>1,2*5</t>
  </si>
  <si>
    <t>2*4,3</t>
  </si>
  <si>
    <t>2,9*5</t>
  </si>
  <si>
    <t>4*4,7</t>
  </si>
  <si>
    <t>4,3*2</t>
  </si>
  <si>
    <t>Název</t>
  </si>
  <si>
    <t>Oddíl</t>
  </si>
  <si>
    <t>Sazba</t>
  </si>
  <si>
    <t>Daň</t>
  </si>
  <si>
    <t>14*0,5</t>
  </si>
  <si>
    <t>29,5/2</t>
  </si>
  <si>
    <t>361,12</t>
  </si>
  <si>
    <t>83,715</t>
  </si>
  <si>
    <t>Celkem</t>
  </si>
  <si>
    <t>Hm1[t]</t>
  </si>
  <si>
    <t>Hm2[t]</t>
  </si>
  <si>
    <t>Objekt</t>
  </si>
  <si>
    <t>Oddíly</t>
  </si>
  <si>
    <t>Základ</t>
  </si>
  <si>
    <t>plocha</t>
  </si>
  <si>
    <t>2,2*0,3</t>
  </si>
  <si>
    <t>2,6*0,8</t>
  </si>
  <si>
    <t>3*3,5*5</t>
  </si>
  <si>
    <t>5,5*4,7</t>
  </si>
  <si>
    <t>5,5+3,1</t>
  </si>
  <si>
    <t>6,5+4,3</t>
  </si>
  <si>
    <t>8,7*2/2</t>
  </si>
  <si>
    <t>Datum :</t>
  </si>
  <si>
    <t>Dodávka</t>
  </si>
  <si>
    <t>Mzdy/Mj</t>
  </si>
  <si>
    <t>Nhod/Mj</t>
  </si>
  <si>
    <t>chodník</t>
  </si>
  <si>
    <t>2,05*2/2</t>
  </si>
  <si>
    <t>2,6*23,2</t>
  </si>
  <si>
    <t>45646546</t>
  </si>
  <si>
    <t>55242135</t>
  </si>
  <si>
    <t>55242136</t>
  </si>
  <si>
    <t>56231176</t>
  </si>
  <si>
    <t>58380012</t>
  </si>
  <si>
    <t>58380129</t>
  </si>
  <si>
    <t>58380343</t>
  </si>
  <si>
    <t>59217450</t>
  </si>
  <si>
    <t>59217465</t>
  </si>
  <si>
    <t>59217468</t>
  </si>
  <si>
    <t>59217501</t>
  </si>
  <si>
    <t>59217525</t>
  </si>
  <si>
    <t>8,7*17,4</t>
  </si>
  <si>
    <t>9,1*15/2</t>
  </si>
  <si>
    <t>Název MJ</t>
  </si>
  <si>
    <t>Razítko:</t>
  </si>
  <si>
    <t>Sazba[%]</t>
  </si>
  <si>
    <t>Soubor :</t>
  </si>
  <si>
    <t>Základna</t>
  </si>
  <si>
    <t>113106121</t>
  </si>
  <si>
    <t>113106151</t>
  </si>
  <si>
    <t>113201111</t>
  </si>
  <si>
    <t>113201112</t>
  </si>
  <si>
    <t>113204111</t>
  </si>
  <si>
    <t>122201102</t>
  </si>
  <si>
    <t>132201101</t>
  </si>
  <si>
    <t>132201109</t>
  </si>
  <si>
    <t>162401101</t>
  </si>
  <si>
    <t>171201201</t>
  </si>
  <si>
    <t>171204120</t>
  </si>
  <si>
    <t>180402113</t>
  </si>
  <si>
    <t>181101102</t>
  </si>
  <si>
    <t>2,6*0,8/2</t>
  </si>
  <si>
    <t>215901101</t>
  </si>
  <si>
    <t>39,5*2,05</t>
  </si>
  <si>
    <t>451573111</t>
  </si>
  <si>
    <t>451573141</t>
  </si>
  <si>
    <t>564661111</t>
  </si>
  <si>
    <t>564731111</t>
  </si>
  <si>
    <t>564751115</t>
  </si>
  <si>
    <t>564831111</t>
  </si>
  <si>
    <t>566901144</t>
  </si>
  <si>
    <t>591111111</t>
  </si>
  <si>
    <t>591412111</t>
  </si>
  <si>
    <t>6,2*6,2/2</t>
  </si>
  <si>
    <t>871315221</t>
  </si>
  <si>
    <t>871365522</t>
  </si>
  <si>
    <t>892351111</t>
  </si>
  <si>
    <t>895983419</t>
  </si>
  <si>
    <t>899201111</t>
  </si>
  <si>
    <t>899623121</t>
  </si>
  <si>
    <t>916131213</t>
  </si>
  <si>
    <t>916231113</t>
  </si>
  <si>
    <t>916241112</t>
  </si>
  <si>
    <t>918101111</t>
  </si>
  <si>
    <t>963023612</t>
  </si>
  <si>
    <t>979071111</t>
  </si>
  <si>
    <t>979081111</t>
  </si>
  <si>
    <t>979081121</t>
  </si>
  <si>
    <t>979084213</t>
  </si>
  <si>
    <t>979086112</t>
  </si>
  <si>
    <t>979402121</t>
  </si>
  <si>
    <t>998223011</t>
  </si>
  <si>
    <t>Faktura :</t>
  </si>
  <si>
    <t>Hm1[t]/Mj</t>
  </si>
  <si>
    <t>Hm2[t]/Mj</t>
  </si>
  <si>
    <t>Sazba DPH</t>
  </si>
  <si>
    <t>Zakázka :</t>
  </si>
  <si>
    <t>Řádek</t>
  </si>
  <si>
    <t>02/05/2014</t>
  </si>
  <si>
    <t>14*0,5*0,2</t>
  </si>
  <si>
    <t>14*0,5*0,3</t>
  </si>
  <si>
    <t>14*0,5*0,5</t>
  </si>
  <si>
    <t>17+14+10,3</t>
  </si>
  <si>
    <t>361,12*0,2</t>
  </si>
  <si>
    <t>83,715*0,1</t>
  </si>
  <si>
    <t>Investor :</t>
  </si>
  <si>
    <t>Náklady/MJ</t>
  </si>
  <si>
    <t>Objednal :</t>
  </si>
  <si>
    <t>193,692+3,5</t>
  </si>
  <si>
    <t>197,162*1,8</t>
  </si>
  <si>
    <t>361,12*0,19</t>
  </si>
  <si>
    <t>39,5*2,05/2</t>
  </si>
  <si>
    <t>4,3+6,5+4,7</t>
  </si>
  <si>
    <t>444,835*0,1</t>
  </si>
  <si>
    <t>Cena
celkem</t>
  </si>
  <si>
    <t>Cena celkem</t>
  </si>
  <si>
    <t>Normohodiny</t>
  </si>
  <si>
    <t>Vypracoval:</t>
  </si>
  <si>
    <t>Zpracoval :</t>
  </si>
  <si>
    <t>presun hmot</t>
  </si>
  <si>
    <t>Částka</t>
  </si>
  <si>
    <t>Montáž</t>
  </si>
  <si>
    <t>16,3*0,2*0,2</t>
  </si>
  <si>
    <t>23,2+2,3+2,3</t>
  </si>
  <si>
    <t>27,8*0,2*0,1</t>
  </si>
  <si>
    <t>Odsouhlasil:</t>
  </si>
  <si>
    <t>Projektant :</t>
  </si>
  <si>
    <t>Rekapitulace</t>
  </si>
  <si>
    <t>0,5*0,5*0,5*4</t>
  </si>
  <si>
    <t>109,1*0,2*0,3</t>
  </si>
  <si>
    <t>83,715+361,12</t>
  </si>
  <si>
    <t>Název nákladu</t>
  </si>
  <si>
    <t>kolem stromku</t>
  </si>
  <si>
    <t>361,12/4,5*1,01</t>
  </si>
  <si>
    <t>83,715/8,5*1,05</t>
  </si>
  <si>
    <t>Hmoty1[t] za Mj</t>
  </si>
  <si>
    <t>Hmoty2[t] za Mj</t>
  </si>
  <si>
    <t>Ostatní náklady</t>
  </si>
  <si>
    <t>parkovací stání</t>
  </si>
  <si>
    <t xml:space="preserve">zamkova dlazba </t>
  </si>
  <si>
    <t>Přirážky</t>
  </si>
  <si>
    <t>Počet MJ</t>
  </si>
  <si>
    <t>Dílčí DPH</t>
  </si>
  <si>
    <t>hloubene vykopavky</t>
  </si>
  <si>
    <t>premisteni vykopku</t>
  </si>
  <si>
    <t>Číslo(SKP)</t>
  </si>
  <si>
    <t>Sazba [Kč]</t>
  </si>
  <si>
    <t>Umístění :</t>
  </si>
  <si>
    <t>3,1+5,5+9,5+4+7,1+2,6</t>
  </si>
  <si>
    <t>doplnujici konstrukce</t>
  </si>
  <si>
    <t>Kurz měny :</t>
  </si>
  <si>
    <t>Množství Mj</t>
  </si>
  <si>
    <t>Popis řádku</t>
  </si>
  <si>
    <t>odkopavky a prokopavky</t>
  </si>
  <si>
    <t>vjezd z hlavni silnice</t>
  </si>
  <si>
    <t>vjezd z hlavni sinlice</t>
  </si>
  <si>
    <t>Celkové ostatní náklady</t>
  </si>
  <si>
    <t>RAM KANAL LIT 330X330 A</t>
  </si>
  <si>
    <t>povrchove upravy terenu</t>
  </si>
  <si>
    <t>1 Kč za 1 Kč</t>
  </si>
  <si>
    <t>Cena vč. DPH</t>
  </si>
  <si>
    <t>MRIZ KANAL LIT 295X295 A</t>
  </si>
  <si>
    <t>Vytrhání obrub záhonových</t>
  </si>
  <si>
    <t>drobne objekty a zarizeni</t>
  </si>
  <si>
    <t>Množství [Mj]</t>
  </si>
  <si>
    <t>potrubi z trub plastickych</t>
  </si>
  <si>
    <t>travni semeno PARKOVA SMES</t>
  </si>
  <si>
    <t>podkl.vrstvy poz. komunikaci</t>
  </si>
  <si>
    <t>podkladni a vedl. konstrukce</t>
  </si>
  <si>
    <t>uprava podlozi a zakl. spary</t>
  </si>
  <si>
    <t>kryty poz.komunikaci - dlazba</t>
  </si>
  <si>
    <t>Dodatek číslo :</t>
  </si>
  <si>
    <t>Zakázka číslo :</t>
  </si>
  <si>
    <t>OBSYP POTRUBI KAMENIVO PROSIVKA</t>
  </si>
  <si>
    <t>Archivní číslo :</t>
  </si>
  <si>
    <t>Rozpočet číslo :</t>
  </si>
  <si>
    <t>POPLATEK ZA SKLADKU-Krnov Cvilín</t>
  </si>
  <si>
    <t>DVORNI VPUST SE ZAP.KLAP.HL616/H A</t>
  </si>
  <si>
    <t>MOZAIKA DLAZ 4/6 STIPANE S I/2   A</t>
  </si>
  <si>
    <t>OBRUBNIK SILN OBLOUKOVY 104X18X20A</t>
  </si>
  <si>
    <t>Položkový rozpočet</t>
  </si>
  <si>
    <t>Rozpočtové náklady</t>
  </si>
  <si>
    <t>POPLATEK ZA SKLADKU SUT-Krnov Cvilín</t>
  </si>
  <si>
    <t>Napojení útesem do stav trasy Pvc potrubí</t>
  </si>
  <si>
    <t>Stavební objekt číslo :</t>
  </si>
  <si>
    <t>Odvoz suti a vybouraných hmot na skládku do 1 km</t>
  </si>
  <si>
    <t>obrubník betonový chodníkový ABO 1-15 100x15x30 cm</t>
  </si>
  <si>
    <t>Vodorovná doprava vybouraných hmot po suchu do 1 km</t>
  </si>
  <si>
    <t>Seznam položek pro oddíl :</t>
  </si>
  <si>
    <t>chodnik podel předni stěny</t>
  </si>
  <si>
    <t>Uložení sypaniny na skládky</t>
  </si>
  <si>
    <t>Základní rozpočtové náklady</t>
  </si>
  <si>
    <t>komunikace ze žulových kostek</t>
  </si>
  <si>
    <t>Podklad z kameniva hrubého drceného vel. 32-63 mm tl 100 mm</t>
  </si>
  <si>
    <t>Podklad z kameniva hrubého drceného vel. 32-63 mm tl 190 mm</t>
  </si>
  <si>
    <t>Krycí list [ceny uvedeny v Kč]</t>
  </si>
  <si>
    <t>Podklad z kameniva hrubého drceného vel. 63-125 mm tl 200 mm</t>
  </si>
  <si>
    <t>Účelové měrné jednotky (bez DPH)</t>
  </si>
  <si>
    <t>Podklad ze štěrkodrtě ŠD tl 100 mm</t>
  </si>
  <si>
    <t>Vytrhání obrub silničních ležatých</t>
  </si>
  <si>
    <t>Celkové rozpočtové náklady (bezDPH)</t>
  </si>
  <si>
    <t>spotřeba kostek 4/6/5 - 1tuna=8,5m2</t>
  </si>
  <si>
    <t>Vytrhání obrub chodníkových ležatých</t>
  </si>
  <si>
    <t>přípravné demontážní práce - do suti</t>
  </si>
  <si>
    <t>spotřeba kostek 10/12/10 - 1tuna=4,5m2</t>
  </si>
  <si>
    <t>obrubník kamenný přímý, žula, OP4 20x25</t>
  </si>
  <si>
    <t>Daň z přidané hodnoty (Rozpočet+Ostatní)</t>
  </si>
  <si>
    <t>kolem zamkove dlazby u bocniho schodistě</t>
  </si>
  <si>
    <t>prasklý první stupeň před hlavním vchodem</t>
  </si>
  <si>
    <t>oprava komunikace u střeleckého domu Krnov</t>
  </si>
  <si>
    <t>Celkové náklady (Rozpočet +Ostatní) vč. DPH</t>
  </si>
  <si>
    <t>Lože pod potrubí otevřený výkop ze štěrkopísku</t>
  </si>
  <si>
    <t>pripravne a demontážní prace - k dalšímu užití</t>
  </si>
  <si>
    <t>obrubník betonový silniční Standard 100x15x25 cm</t>
  </si>
  <si>
    <t>Nakládání nebo překládání suti a vybouraných hmot</t>
  </si>
  <si>
    <t>Tlaková zkouška vodovodního potrubí DN 150 nebo 200</t>
  </si>
  <si>
    <t>Založení parkového trávníku výsevem ve svahu do 1:1</t>
  </si>
  <si>
    <t>Přesun hmot pro pozemní komunikace s krytem dlážděným</t>
  </si>
  <si>
    <t>Osazení silničního obrubníku betonového kruhového D200</t>
  </si>
  <si>
    <t>Hloubení rýh š do 600 mm v hornině tř. 3 objemu do 100 m3</t>
  </si>
  <si>
    <t>Vybourání schodišťových stupňů ze zdi kamenné oboustranně</t>
  </si>
  <si>
    <t>Úprava pláně v zářezech v hornině tř. 1 až 4 se zhutněním</t>
  </si>
  <si>
    <t>obrubník betonový silniční nájezdový Standard 100x15x15 cm</t>
  </si>
  <si>
    <t>Odvoz suti a vybouraných hmot na skládku ZKD 1 km přes 1 km</t>
  </si>
  <si>
    <t>KOSTKA DLAZ DROB 10/12 STIP S I/2A- kostky dodává Město Krnov</t>
  </si>
  <si>
    <t>obruba kruhová TBX, prumer vnitřní D150, vnější D200, v. 15cm</t>
  </si>
  <si>
    <t>Příplatek za lepivost k hloubení rýh š do 600 mm v hornině tř. 3</t>
  </si>
  <si>
    <t>Zřízení vpusti kanalizační dvorní z kameninových dílců DN 400/150</t>
  </si>
  <si>
    <t>převoz celých a použitelných vybouraných prvků do skladu TS Krnov</t>
  </si>
  <si>
    <t>Kanalizační potrubí z tvrdého PVC-systém KG tuhost třídy SN8 DN150</t>
  </si>
  <si>
    <t>Odkopávky a prokopávky nezapažené v hornině tř. 3 objem do 1000 m3</t>
  </si>
  <si>
    <t>Vodorovné přemístění do 1500 m výkopku/sypaniny z horniny tř. 1 až 4</t>
  </si>
  <si>
    <t>Osazení mříží litinových včetně rámů a košů na bahno hmotnosti do 50 kg</t>
  </si>
  <si>
    <t>Rozebrání dlažeb komunikací pro pěší z betonových nebo kamenných dlaždic</t>
  </si>
  <si>
    <t>Rozebrání dlažeb vozovek pl do 50 m2 z velkých kostek do lože z kameniva</t>
  </si>
  <si>
    <t>Očištění dlažebních kostek velkých s původním spárováním kamenivem těženým</t>
  </si>
  <si>
    <t>Obetonování potrubí nebo zdiva stok betonem prostým tř. B7,5 otevřený výkop</t>
  </si>
  <si>
    <t>C:\RozpNz\Data\Kovařík - 137, oprava komunikace u střeleckého domu Krnov.o32</t>
  </si>
  <si>
    <t>Kladení dlažby z kostek velkých z kamene do lože z kameniva těženého tl 50 mm</t>
  </si>
  <si>
    <t>Lože pod obrubníky, krajníky nebo obruby z dlažebních kostek z betonu prostého</t>
  </si>
  <si>
    <t>Osazení obrubníku kamenného ležatého bez boční opěry do lože z betonu prostého</t>
  </si>
  <si>
    <t>Kladení dlažby z mozaiky dvou a vícebarevné komunikací pro pěší lože z kameniva</t>
  </si>
  <si>
    <t>Zhutnění podloží z hornin soudržných do 92% PS nebo nesoudržných sypkých I(d) do 0,8</t>
  </si>
  <si>
    <t>Osazení silničního obrubníku betonového stojatého s boční opěrou do lože z betonu prostého</t>
  </si>
  <si>
    <t>Osazení chodníkového obrubníku betonového ležatého s boční opěrou do lože z betonu prostého</t>
  </si>
  <si>
    <t>Vyspravení podkladu po překopech ing sítí plochy do 15 m2 kamenivem hrubým drceným tl. 250 mm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</si>
</sst>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421875" style="2" customWidth="1"/>
    <col min="6" max="6" width="10.00390625" style="2" customWidth="1"/>
    <col min="7" max="7" width="7.421875" style="2" customWidth="1"/>
    <col min="8" max="10" width="12.42187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57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45" t="s">
        <v>248</v>
      </c>
      <c r="C2" s="145"/>
      <c r="D2" s="145"/>
      <c r="E2" s="145"/>
      <c r="F2" s="145"/>
      <c r="G2" s="145"/>
      <c r="H2" s="145"/>
      <c r="I2" s="145"/>
      <c r="J2" s="145"/>
      <c r="K2" s="145"/>
      <c r="L2" s="7"/>
    </row>
    <row r="3" spans="1:12" ht="17.25" customHeight="1">
      <c r="A3" s="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7"/>
    </row>
    <row r="4" spans="1:12" ht="24" customHeight="1">
      <c r="A4" s="6"/>
      <c r="B4" s="8" t="s">
        <v>149</v>
      </c>
      <c r="C4" s="146" t="s">
        <v>262</v>
      </c>
      <c r="D4" s="146"/>
      <c r="E4" s="146"/>
      <c r="F4" s="146"/>
      <c r="G4" s="146"/>
      <c r="H4" s="146"/>
      <c r="I4" s="146"/>
      <c r="J4" s="146"/>
      <c r="K4" s="146"/>
      <c r="L4" s="9"/>
    </row>
    <row r="5" spans="1:12" ht="23.25" customHeight="1">
      <c r="A5" s="6"/>
      <c r="B5" s="10" t="s">
        <v>145</v>
      </c>
      <c r="C5" s="11"/>
      <c r="D5" s="147"/>
      <c r="E5" s="147"/>
      <c r="F5" s="148"/>
      <c r="G5" s="148"/>
      <c r="H5" s="148"/>
      <c r="I5" s="148"/>
      <c r="J5" s="148"/>
      <c r="K5" s="148"/>
      <c r="L5" s="12"/>
    </row>
    <row r="6" spans="1:12" ht="15" customHeight="1">
      <c r="A6" s="6"/>
      <c r="B6" s="149" t="s">
        <v>225</v>
      </c>
      <c r="C6" s="149"/>
      <c r="D6" s="150"/>
      <c r="E6" s="150"/>
      <c r="F6" s="13" t="s">
        <v>200</v>
      </c>
      <c r="G6" s="149"/>
      <c r="H6" s="149"/>
      <c r="I6" s="149"/>
      <c r="J6" s="149"/>
      <c r="K6" s="149"/>
      <c r="L6" s="12"/>
    </row>
    <row r="7" spans="1:12" ht="15" customHeight="1">
      <c r="A7" s="6"/>
      <c r="B7" s="149" t="s">
        <v>237</v>
      </c>
      <c r="C7" s="149"/>
      <c r="D7" s="150"/>
      <c r="E7" s="150"/>
      <c r="F7" s="13" t="s">
        <v>158</v>
      </c>
      <c r="G7" s="149"/>
      <c r="H7" s="149"/>
      <c r="I7" s="149"/>
      <c r="J7" s="149"/>
      <c r="K7" s="149"/>
      <c r="L7" s="12"/>
    </row>
    <row r="8" spans="1:12" ht="15" customHeight="1">
      <c r="A8" s="6"/>
      <c r="B8" s="149" t="s">
        <v>228</v>
      </c>
      <c r="C8" s="149"/>
      <c r="D8" s="150" t="s">
        <v>290</v>
      </c>
      <c r="E8" s="150"/>
      <c r="F8" s="13" t="s">
        <v>160</v>
      </c>
      <c r="G8" s="151"/>
      <c r="H8" s="151"/>
      <c r="I8" s="151"/>
      <c r="J8" s="151"/>
      <c r="K8" s="151"/>
      <c r="L8" s="12"/>
    </row>
    <row r="9" spans="1:12" ht="15" customHeight="1">
      <c r="A9" s="6"/>
      <c r="B9" s="149" t="s">
        <v>224</v>
      </c>
      <c r="C9" s="149"/>
      <c r="D9" s="150"/>
      <c r="E9" s="150"/>
      <c r="F9" s="13" t="s">
        <v>179</v>
      </c>
      <c r="G9" s="151"/>
      <c r="H9" s="151"/>
      <c r="I9" s="151"/>
      <c r="J9" s="151"/>
      <c r="K9" s="151"/>
      <c r="L9" s="12"/>
    </row>
    <row r="10" spans="1:12" ht="15" customHeight="1">
      <c r="A10" s="6"/>
      <c r="B10" s="149" t="s">
        <v>227</v>
      </c>
      <c r="C10" s="149"/>
      <c r="D10" s="149"/>
      <c r="E10" s="149"/>
      <c r="F10" s="13" t="s">
        <v>171</v>
      </c>
      <c r="G10" s="151"/>
      <c r="H10" s="151"/>
      <c r="I10" s="151"/>
      <c r="J10" s="151"/>
      <c r="K10" s="151"/>
      <c r="L10" s="12"/>
    </row>
    <row r="11" spans="1:12" ht="15" customHeight="1">
      <c r="A11" s="6"/>
      <c r="B11" s="149" t="s">
        <v>75</v>
      </c>
      <c r="C11" s="149"/>
      <c r="D11" s="152" t="s">
        <v>151</v>
      </c>
      <c r="E11" s="152"/>
      <c r="F11" s="13"/>
      <c r="G11" s="149"/>
      <c r="H11" s="149"/>
      <c r="I11" s="149"/>
      <c r="J11" s="149"/>
      <c r="K11" s="149"/>
      <c r="L11" s="12"/>
    </row>
    <row r="12" spans="1:12" ht="15" customHeight="1">
      <c r="A12" s="6"/>
      <c r="B12" s="151" t="s">
        <v>203</v>
      </c>
      <c r="C12" s="151"/>
      <c r="D12" s="153" t="s">
        <v>212</v>
      </c>
      <c r="E12" s="153"/>
      <c r="F12" s="13" t="s">
        <v>99</v>
      </c>
      <c r="G12" s="149" t="s">
        <v>290</v>
      </c>
      <c r="H12" s="149"/>
      <c r="I12" s="149"/>
      <c r="J12" s="149"/>
      <c r="K12" s="149"/>
      <c r="L12" s="12"/>
    </row>
    <row r="13" spans="1:12" ht="15" customHeight="1">
      <c r="A13" s="6"/>
      <c r="B13" s="154" t="s">
        <v>234</v>
      </c>
      <c r="C13" s="154"/>
      <c r="D13" s="154"/>
      <c r="E13" s="154"/>
      <c r="F13" s="154"/>
      <c r="G13" s="155" t="s">
        <v>190</v>
      </c>
      <c r="H13" s="155"/>
      <c r="I13" s="155"/>
      <c r="J13" s="155"/>
      <c r="K13" s="155"/>
      <c r="L13" s="12"/>
    </row>
    <row r="14" spans="1:12" ht="15" customHeight="1">
      <c r="A14" s="6"/>
      <c r="B14" s="14" t="s">
        <v>65</v>
      </c>
      <c r="C14" s="15" t="s">
        <v>76</v>
      </c>
      <c r="D14" s="15" t="s">
        <v>174</v>
      </c>
      <c r="E14" s="16" t="s">
        <v>35</v>
      </c>
      <c r="F14" s="17" t="s">
        <v>193</v>
      </c>
      <c r="G14" s="156" t="s">
        <v>184</v>
      </c>
      <c r="H14" s="156"/>
      <c r="I14" s="156"/>
      <c r="J14" s="19" t="s">
        <v>173</v>
      </c>
      <c r="K14" s="20" t="s">
        <v>148</v>
      </c>
      <c r="L14" s="12"/>
    </row>
    <row r="15" spans="1:12" ht="15" customHeight="1">
      <c r="A15" s="6"/>
      <c r="B15" s="21" t="s">
        <v>34</v>
      </c>
      <c r="C15" s="22">
        <f>SUMIF(Rozpočet!F9:F177,B15,Rozpočet!L9:L177)</f>
        <v>0</v>
      </c>
      <c r="D15" s="22">
        <f>SUMIF(Rozpočet!F9:F177,B15,Rozpočet!M9:M177)</f>
        <v>0</v>
      </c>
      <c r="E15" s="23">
        <f>SUMIF(Rozpočet!F9:F177,B15,Rozpočet!N9:N177)</f>
        <v>0</v>
      </c>
      <c r="F15" s="24">
        <f>SUMIF(Rozpočet!F9:F177,B15,Rozpočet!O9:O177)</f>
        <v>0</v>
      </c>
      <c r="G15" s="157"/>
      <c r="H15" s="157"/>
      <c r="I15" s="157"/>
      <c r="J15" s="25"/>
      <c r="K15" s="26"/>
      <c r="L15" s="12"/>
    </row>
    <row r="16" spans="1:12" ht="15" customHeight="1">
      <c r="A16" s="6"/>
      <c r="B16" s="21" t="s">
        <v>38</v>
      </c>
      <c r="C16" s="22">
        <f>SUMIF(Rozpočet!F9:F177,B16,Rozpočet!L9:L177)</f>
        <v>0</v>
      </c>
      <c r="D16" s="22">
        <f>SUMIF(Rozpočet!F9:F177,B16,Rozpočet!M9:M177)</f>
        <v>0</v>
      </c>
      <c r="E16" s="23">
        <f>SUMIF(Rozpočet!F9:F177,B16,Rozpočet!N9:N177)</f>
        <v>0</v>
      </c>
      <c r="F16" s="24">
        <f>SUMIF(Rozpočet!F9:F177,B16,Rozpočet!O9:O177)</f>
        <v>0</v>
      </c>
      <c r="G16" s="157"/>
      <c r="H16" s="157"/>
      <c r="I16" s="157"/>
      <c r="J16" s="25"/>
      <c r="K16" s="26"/>
      <c r="L16" s="12"/>
    </row>
    <row r="17" spans="1:12" ht="15" customHeight="1">
      <c r="A17" s="6"/>
      <c r="B17" s="21" t="s">
        <v>36</v>
      </c>
      <c r="C17" s="22">
        <f>SUMIF(Rozpočet!F9:F177,B17,Rozpočet!L9:L177)</f>
        <v>0</v>
      </c>
      <c r="D17" s="22">
        <f>SUMIF(Rozpočet!F9:F177,B17,Rozpočet!M9:M177)</f>
        <v>0</v>
      </c>
      <c r="E17" s="23">
        <f>SUMIF(Rozpočet!F9:F177,B17,Rozpočet!N9:N177)</f>
        <v>0</v>
      </c>
      <c r="F17" s="24">
        <f>SUMIF(Rozpočet!F9:F177,B17,Rozpočet!O9:O177)</f>
        <v>0</v>
      </c>
      <c r="G17" s="157"/>
      <c r="H17" s="157"/>
      <c r="I17" s="157"/>
      <c r="J17" s="25"/>
      <c r="K17" s="26"/>
      <c r="L17" s="12"/>
    </row>
    <row r="18" spans="1:12" ht="15" customHeight="1">
      <c r="A18" s="6"/>
      <c r="B18" s="21" t="s">
        <v>39</v>
      </c>
      <c r="C18" s="22">
        <f>SUMIF(Rozpočet!F9:F177,B18,Rozpočet!L9:L177)</f>
        <v>0</v>
      </c>
      <c r="D18" s="22">
        <f>SUMIF(Rozpočet!F9:F177,B18,Rozpočet!M9:M177)</f>
        <v>0</v>
      </c>
      <c r="E18" s="23">
        <f>SUMIF(Rozpočet!F9:F177,B18,Rozpočet!N9:N177)</f>
        <v>0</v>
      </c>
      <c r="F18" s="24">
        <f>SUMIF(Rozpočet!F9:F177,B18,Rozpočet!O9:O177)</f>
        <v>0</v>
      </c>
      <c r="G18" s="157"/>
      <c r="H18" s="157"/>
      <c r="I18" s="157"/>
      <c r="J18" s="25"/>
      <c r="K18" s="26"/>
      <c r="L18" s="12"/>
    </row>
    <row r="19" spans="1:12" ht="15" customHeight="1">
      <c r="A19" s="6"/>
      <c r="B19" s="21" t="s">
        <v>37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7"/>
      <c r="H19" s="157"/>
      <c r="I19" s="157"/>
      <c r="J19" s="25"/>
      <c r="K19" s="26"/>
      <c r="L19" s="12"/>
    </row>
    <row r="20" spans="1:12" ht="15" customHeight="1">
      <c r="A20" s="6"/>
      <c r="B20" s="27" t="s">
        <v>61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7"/>
      <c r="H20" s="157"/>
      <c r="I20" s="157"/>
      <c r="J20" s="25"/>
      <c r="K20" s="26"/>
      <c r="L20" s="12"/>
    </row>
    <row r="21" spans="1:12" ht="15" customHeight="1">
      <c r="A21" s="6"/>
      <c r="B21" s="158" t="s">
        <v>244</v>
      </c>
      <c r="C21" s="158"/>
      <c r="D21" s="158"/>
      <c r="E21" s="159">
        <f>SUM(C20:E20)</f>
        <v>0</v>
      </c>
      <c r="F21" s="159"/>
      <c r="G21" s="157"/>
      <c r="H21" s="157"/>
      <c r="I21" s="157"/>
      <c r="J21" s="25"/>
      <c r="K21" s="26"/>
      <c r="L21" s="12"/>
    </row>
    <row r="22" spans="1:12" ht="15" customHeight="1">
      <c r="A22" s="6"/>
      <c r="B22" s="160" t="s">
        <v>193</v>
      </c>
      <c r="C22" s="160"/>
      <c r="D22" s="160"/>
      <c r="E22" s="161">
        <f>F20</f>
        <v>0</v>
      </c>
      <c r="F22" s="161"/>
      <c r="G22" s="157"/>
      <c r="H22" s="157"/>
      <c r="I22" s="157"/>
      <c r="J22" s="25"/>
      <c r="K22" s="26"/>
      <c r="L22" s="12"/>
    </row>
    <row r="23" spans="1:12" ht="15" customHeight="1">
      <c r="A23" s="6"/>
      <c r="B23" s="162" t="s">
        <v>253</v>
      </c>
      <c r="C23" s="162"/>
      <c r="D23" s="162"/>
      <c r="E23" s="163">
        <f>E21+E22</f>
        <v>0</v>
      </c>
      <c r="F23" s="163"/>
      <c r="G23" s="164" t="s">
        <v>209</v>
      </c>
      <c r="H23" s="164"/>
      <c r="I23" s="164"/>
      <c r="J23" s="165">
        <f>SUM(J15:J22)</f>
        <v>0</v>
      </c>
      <c r="K23" s="165"/>
      <c r="L23" s="12"/>
    </row>
    <row r="24" spans="1:12" ht="15" customHeight="1">
      <c r="A24" s="6"/>
      <c r="B24" s="162"/>
      <c r="C24" s="162"/>
      <c r="D24" s="162"/>
      <c r="E24" s="163"/>
      <c r="F24" s="163"/>
      <c r="G24" s="164"/>
      <c r="H24" s="164"/>
      <c r="I24" s="164"/>
      <c r="J24" s="165"/>
      <c r="K24" s="165"/>
      <c r="L24" s="12"/>
    </row>
    <row r="25" spans="1:12" ht="15" customHeight="1">
      <c r="A25" s="6"/>
      <c r="B25" s="166" t="s">
        <v>259</v>
      </c>
      <c r="C25" s="166"/>
      <c r="D25" s="166"/>
      <c r="E25" s="166"/>
      <c r="F25" s="166"/>
      <c r="G25" s="167" t="s">
        <v>195</v>
      </c>
      <c r="H25" s="167"/>
      <c r="I25" s="167"/>
      <c r="J25" s="167"/>
      <c r="K25" s="167"/>
      <c r="L25" s="12"/>
    </row>
    <row r="26" spans="1:12" ht="15" customHeight="1">
      <c r="A26" s="6"/>
      <c r="B26" s="27" t="s">
        <v>98</v>
      </c>
      <c r="C26" s="168" t="s">
        <v>66</v>
      </c>
      <c r="D26" s="168"/>
      <c r="E26" s="169" t="s">
        <v>56</v>
      </c>
      <c r="F26" s="169"/>
      <c r="G26" s="18"/>
      <c r="H26" s="156" t="s">
        <v>100</v>
      </c>
      <c r="I26" s="156"/>
      <c r="J26" s="170" t="s">
        <v>56</v>
      </c>
      <c r="K26" s="170"/>
      <c r="L26" s="12"/>
    </row>
    <row r="27" spans="1:12" ht="15" customHeight="1">
      <c r="A27" s="6"/>
      <c r="B27" s="31">
        <v>21</v>
      </c>
      <c r="C27" s="171">
        <f>SUMIF(Rozpočet!T9:T177,B27,Rozpočet!K9:K177)+H27</f>
        <v>0</v>
      </c>
      <c r="D27" s="171"/>
      <c r="E27" s="172">
        <f>C27/100*B27</f>
        <v>0</v>
      </c>
      <c r="F27" s="172"/>
      <c r="G27" s="32"/>
      <c r="H27" s="173">
        <f>SUMIF(K15:K22,B27,J15:J22)</f>
        <v>0</v>
      </c>
      <c r="I27" s="173"/>
      <c r="J27" s="174">
        <f>H27*B27/100</f>
        <v>0</v>
      </c>
      <c r="K27" s="174"/>
      <c r="L27" s="12"/>
    </row>
    <row r="28" spans="1:12" ht="15" customHeight="1">
      <c r="A28" s="6"/>
      <c r="B28" s="31">
        <v>15</v>
      </c>
      <c r="C28" s="171">
        <f>SUMIF(Rozpočet!T9:T177,B28,Rozpočet!K9:K177)+H28</f>
        <v>0</v>
      </c>
      <c r="D28" s="171"/>
      <c r="E28" s="172">
        <f>C28/100*B28</f>
        <v>0</v>
      </c>
      <c r="F28" s="172"/>
      <c r="G28" s="32"/>
      <c r="H28" s="174">
        <f>SUMIF(K15:K22,B28,J15:J22)</f>
        <v>0</v>
      </c>
      <c r="I28" s="174"/>
      <c r="J28" s="174">
        <f>H28*B28/100</f>
        <v>0</v>
      </c>
      <c r="K28" s="174"/>
      <c r="L28" s="12"/>
    </row>
    <row r="29" spans="1:12" ht="15" customHeight="1">
      <c r="A29" s="6"/>
      <c r="B29" s="31">
        <v>0</v>
      </c>
      <c r="C29" s="171">
        <f>(E23+J23)-(C27+C28)</f>
        <v>0</v>
      </c>
      <c r="D29" s="171"/>
      <c r="E29" s="172">
        <f>C29/100*B29</f>
        <v>0</v>
      </c>
      <c r="F29" s="172"/>
      <c r="G29" s="32"/>
      <c r="H29" s="174">
        <f>J23-(H27+H28)</f>
        <v>0</v>
      </c>
      <c r="I29" s="174"/>
      <c r="J29" s="174">
        <f>H29*B29/100</f>
        <v>0</v>
      </c>
      <c r="K29" s="174"/>
      <c r="L29" s="12"/>
    </row>
    <row r="30" spans="1:12" ht="15" customHeight="1">
      <c r="A30" s="6"/>
      <c r="B30" s="175"/>
      <c r="C30" s="176">
        <f>ROUNDUP(C27+C28+C29,1)</f>
        <v>0</v>
      </c>
      <c r="D30" s="176"/>
      <c r="E30" s="177">
        <f>ROUNDUP(E27+E28+E29,1)</f>
        <v>0</v>
      </c>
      <c r="F30" s="177"/>
      <c r="G30" s="164"/>
      <c r="H30" s="164"/>
      <c r="I30" s="164"/>
      <c r="J30" s="178">
        <f>J27+J28+J29</f>
        <v>0</v>
      </c>
      <c r="K30" s="178"/>
      <c r="L30" s="12"/>
    </row>
    <row r="31" spans="1:12" ht="15" customHeight="1">
      <c r="A31" s="6"/>
      <c r="B31" s="175"/>
      <c r="C31" s="176"/>
      <c r="D31" s="176"/>
      <c r="E31" s="177"/>
      <c r="F31" s="177"/>
      <c r="G31" s="164"/>
      <c r="H31" s="164"/>
      <c r="I31" s="164"/>
      <c r="J31" s="178"/>
      <c r="K31" s="178"/>
      <c r="L31" s="12"/>
    </row>
    <row r="32" spans="1:12" ht="15" customHeight="1">
      <c r="A32" s="6"/>
      <c r="B32" s="179" t="s">
        <v>263</v>
      </c>
      <c r="C32" s="179"/>
      <c r="D32" s="179"/>
      <c r="E32" s="179"/>
      <c r="F32" s="179"/>
      <c r="G32" s="180" t="s">
        <v>250</v>
      </c>
      <c r="H32" s="180"/>
      <c r="I32" s="180"/>
      <c r="J32" s="180"/>
      <c r="K32" s="180"/>
      <c r="L32" s="12"/>
    </row>
    <row r="33" spans="1:12" ht="15" customHeight="1">
      <c r="A33" s="6"/>
      <c r="B33" s="181">
        <f>C30+E30</f>
        <v>0</v>
      </c>
      <c r="C33" s="181"/>
      <c r="D33" s="181"/>
      <c r="E33" s="181"/>
      <c r="F33" s="181"/>
      <c r="G33" s="182" t="s">
        <v>96</v>
      </c>
      <c r="H33" s="182"/>
      <c r="I33" s="182"/>
      <c r="J33" s="15" t="s">
        <v>194</v>
      </c>
      <c r="K33" s="33" t="s">
        <v>159</v>
      </c>
      <c r="L33" s="12"/>
    </row>
    <row r="34" spans="1:12" ht="15" customHeight="1">
      <c r="A34" s="6"/>
      <c r="B34" s="181"/>
      <c r="C34" s="181"/>
      <c r="D34" s="181"/>
      <c r="E34" s="181"/>
      <c r="F34" s="181"/>
      <c r="G34" s="152"/>
      <c r="H34" s="152"/>
      <c r="I34" s="152"/>
      <c r="J34" s="13"/>
      <c r="K34" s="34">
        <f>IF(J34&gt;0,E23/J34,"")</f>
      </c>
      <c r="L34" s="12"/>
    </row>
    <row r="35" spans="1:12" ht="15" customHeight="1">
      <c r="A35" s="6"/>
      <c r="B35" s="181"/>
      <c r="C35" s="181"/>
      <c r="D35" s="181"/>
      <c r="E35" s="181"/>
      <c r="F35" s="181"/>
      <c r="G35" s="152"/>
      <c r="H35" s="152"/>
      <c r="I35" s="152"/>
      <c r="J35" s="13"/>
      <c r="K35" s="34">
        <f>IF(J35&gt;0,E23/J35,"")</f>
      </c>
      <c r="L35" s="12"/>
    </row>
    <row r="36" spans="1:12" ht="15" customHeight="1">
      <c r="A36" s="6"/>
      <c r="B36" s="181"/>
      <c r="C36" s="181"/>
      <c r="D36" s="181"/>
      <c r="E36" s="181"/>
      <c r="F36" s="181"/>
      <c r="G36" s="152"/>
      <c r="H36" s="152"/>
      <c r="I36" s="152"/>
      <c r="J36" s="13"/>
      <c r="K36" s="34">
        <f>IF(J36&gt;0,E23/J36,"")</f>
      </c>
      <c r="L36" s="12"/>
    </row>
    <row r="37" spans="1:12" ht="16.5" customHeight="1">
      <c r="A37" s="3"/>
      <c r="B37" s="183" t="s">
        <v>170</v>
      </c>
      <c r="C37" s="183"/>
      <c r="D37" s="183"/>
      <c r="E37" s="183" t="s">
        <v>178</v>
      </c>
      <c r="F37" s="183"/>
      <c r="G37" s="183"/>
      <c r="H37" s="183"/>
      <c r="I37" s="183" t="s">
        <v>97</v>
      </c>
      <c r="J37" s="183"/>
      <c r="K37" s="183"/>
      <c r="L37" s="3"/>
    </row>
    <row r="38" spans="1:12" ht="84" customHeight="1">
      <c r="A38" s="3"/>
      <c r="B38" s="184"/>
      <c r="C38" s="184"/>
      <c r="D38" s="184"/>
      <c r="E38" s="184"/>
      <c r="F38" s="184"/>
      <c r="G38" s="184"/>
      <c r="H38" s="184"/>
      <c r="I38" s="185"/>
      <c r="J38" s="185"/>
      <c r="K38" s="185"/>
      <c r="L38" s="3"/>
    </row>
    <row r="39" spans="1:12" ht="7.5" customHeight="1">
      <c r="A39" s="3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3"/>
    </row>
    <row r="40" spans="1:13" s="36" customFormat="1" ht="268.5" customHeight="1">
      <c r="A40" s="35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42187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180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149</v>
      </c>
      <c r="C2" s="41"/>
      <c r="D2" s="188">
        <f>KrycíList!D6</f>
        <v>0</v>
      </c>
      <c r="E2" s="188"/>
      <c r="F2" s="188"/>
      <c r="G2" s="42" t="str">
        <f>KrycíList!C4</f>
        <v>oprava komunikace u střeleckého domu Krnov</v>
      </c>
      <c r="H2" s="43"/>
      <c r="I2" s="43"/>
      <c r="J2" s="43"/>
      <c r="K2" s="43"/>
      <c r="L2" s="44"/>
      <c r="M2" s="44"/>
      <c r="N2" s="44"/>
      <c r="O2" s="44" t="s">
        <v>0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0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0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64</v>
      </c>
      <c r="C5" s="56" t="s">
        <v>54</v>
      </c>
      <c r="D5" s="57" t="s">
        <v>45</v>
      </c>
      <c r="E5" s="56" t="s">
        <v>9</v>
      </c>
      <c r="F5" s="56" t="s">
        <v>198</v>
      </c>
      <c r="G5" s="56" t="s">
        <v>205</v>
      </c>
      <c r="H5" s="56" t="s">
        <v>61</v>
      </c>
      <c r="I5" s="56" t="s">
        <v>76</v>
      </c>
      <c r="J5" s="56" t="s">
        <v>174</v>
      </c>
      <c r="K5" s="58" t="s">
        <v>35</v>
      </c>
      <c r="L5" s="59" t="s">
        <v>193</v>
      </c>
      <c r="M5" s="59" t="s">
        <v>62</v>
      </c>
      <c r="N5" s="59" t="s">
        <v>63</v>
      </c>
      <c r="O5" s="60" t="s">
        <v>0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SUMIF($D8:$D23,"B",H8:H23)</f>
        <v>0</v>
      </c>
      <c r="I6" s="67">
        <f t="shared" si="0"/>
        <v>93622.906</v>
      </c>
      <c r="J6" s="67">
        <f t="shared" si="0"/>
        <v>664396.5741524611</v>
      </c>
      <c r="K6" s="67">
        <f t="shared" si="0"/>
        <v>0</v>
      </c>
      <c r="L6" s="67">
        <f t="shared" si="0"/>
        <v>0</v>
      </c>
      <c r="M6" s="68">
        <f t="shared" si="0"/>
        <v>526.8498670545295</v>
      </c>
      <c r="N6" s="68">
        <f t="shared" si="0"/>
        <v>137.31410499999998</v>
      </c>
      <c r="O6" s="37" t="s">
        <v>0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15</v>
      </c>
      <c r="C8" s="70"/>
      <c r="D8" s="69" t="s">
        <v>2</v>
      </c>
      <c r="E8" s="70"/>
      <c r="F8" s="71"/>
      <c r="G8" s="72" t="s">
        <v>245</v>
      </c>
      <c r="H8" s="73"/>
      <c r="I8" s="74">
        <v>93622.906</v>
      </c>
      <c r="J8" s="74">
        <v>664396.5741524611</v>
      </c>
      <c r="K8" s="74"/>
      <c r="L8" s="74"/>
      <c r="M8" s="68">
        <v>526.8498670545295</v>
      </c>
      <c r="N8" s="68">
        <v>137.31410499999998</v>
      </c>
      <c r="O8" s="37"/>
    </row>
    <row r="9" spans="1:15" ht="13.5" customHeight="1">
      <c r="A9" s="37"/>
      <c r="B9" s="37"/>
      <c r="C9" s="75" t="s">
        <v>16</v>
      </c>
      <c r="D9" s="76" t="s">
        <v>3</v>
      </c>
      <c r="E9" s="77"/>
      <c r="F9" s="77" t="s">
        <v>37</v>
      </c>
      <c r="G9" s="78" t="s">
        <v>256</v>
      </c>
      <c r="H9" s="79"/>
      <c r="I9" s="80"/>
      <c r="J9" s="80">
        <v>21725.673554999998</v>
      </c>
      <c r="K9" s="80"/>
      <c r="L9" s="80"/>
      <c r="M9" s="81"/>
      <c r="N9" s="81">
        <v>28.6550125</v>
      </c>
      <c r="O9" s="37"/>
    </row>
    <row r="10" spans="2:15" ht="13.5" customHeight="1">
      <c r="B10" s="37"/>
      <c r="C10" s="75" t="s">
        <v>17</v>
      </c>
      <c r="D10" s="76" t="s">
        <v>3</v>
      </c>
      <c r="E10" s="77"/>
      <c r="F10" s="77" t="s">
        <v>34</v>
      </c>
      <c r="G10" s="78" t="s">
        <v>265</v>
      </c>
      <c r="H10" s="79"/>
      <c r="I10" s="80"/>
      <c r="J10" s="80">
        <v>26676.0829375</v>
      </c>
      <c r="K10" s="80"/>
      <c r="L10" s="80"/>
      <c r="M10" s="81"/>
      <c r="N10" s="81">
        <v>27.607712499999998</v>
      </c>
      <c r="O10" s="37"/>
    </row>
    <row r="11" spans="2:15" ht="13.5" customHeight="1">
      <c r="B11" s="37"/>
      <c r="C11" s="75" t="s">
        <v>18</v>
      </c>
      <c r="D11" s="76" t="s">
        <v>3</v>
      </c>
      <c r="E11" s="77"/>
      <c r="F11" s="77" t="s">
        <v>34</v>
      </c>
      <c r="G11" s="78" t="s">
        <v>206</v>
      </c>
      <c r="H11" s="79"/>
      <c r="I11" s="80"/>
      <c r="J11" s="80">
        <v>13345.365020000001</v>
      </c>
      <c r="K11" s="80"/>
      <c r="L11" s="80"/>
      <c r="M11" s="81"/>
      <c r="N11" s="81"/>
      <c r="O11" s="37"/>
    </row>
    <row r="12" spans="2:15" ht="13.5" customHeight="1">
      <c r="B12" s="37"/>
      <c r="C12" s="75" t="s">
        <v>19</v>
      </c>
      <c r="D12" s="76" t="s">
        <v>3</v>
      </c>
      <c r="E12" s="77"/>
      <c r="F12" s="77" t="s">
        <v>34</v>
      </c>
      <c r="G12" s="78" t="s">
        <v>196</v>
      </c>
      <c r="H12" s="79"/>
      <c r="I12" s="80"/>
      <c r="J12" s="80">
        <v>2128</v>
      </c>
      <c r="K12" s="80"/>
      <c r="L12" s="80"/>
      <c r="M12" s="81"/>
      <c r="N12" s="81"/>
      <c r="O12" s="37"/>
    </row>
    <row r="13" spans="2:15" ht="13.5" customHeight="1">
      <c r="B13" s="37"/>
      <c r="C13" s="75" t="s">
        <v>20</v>
      </c>
      <c r="D13" s="76" t="s">
        <v>3</v>
      </c>
      <c r="E13" s="77"/>
      <c r="F13" s="77" t="s">
        <v>34</v>
      </c>
      <c r="G13" s="78" t="s">
        <v>197</v>
      </c>
      <c r="H13" s="79"/>
      <c r="I13" s="80"/>
      <c r="J13" s="80">
        <v>40618.312000000005</v>
      </c>
      <c r="K13" s="80"/>
      <c r="L13" s="80"/>
      <c r="M13" s="81"/>
      <c r="N13" s="81"/>
      <c r="O13" s="37"/>
    </row>
    <row r="14" spans="2:15" ht="13.5" customHeight="1">
      <c r="B14" s="37"/>
      <c r="C14" s="75" t="s">
        <v>21</v>
      </c>
      <c r="D14" s="76" t="s">
        <v>3</v>
      </c>
      <c r="E14" s="77"/>
      <c r="F14" s="77" t="s">
        <v>34</v>
      </c>
      <c r="G14" s="78" t="s">
        <v>211</v>
      </c>
      <c r="H14" s="79"/>
      <c r="I14" s="80">
        <v>240</v>
      </c>
      <c r="J14" s="80">
        <v>2158.59</v>
      </c>
      <c r="K14" s="80"/>
      <c r="L14" s="80"/>
      <c r="M14" s="81"/>
      <c r="N14" s="81"/>
      <c r="O14" s="37"/>
    </row>
    <row r="15" spans="2:15" ht="13.5" customHeight="1">
      <c r="B15" s="37"/>
      <c r="C15" s="75" t="s">
        <v>22</v>
      </c>
      <c r="D15" s="76" t="s">
        <v>3</v>
      </c>
      <c r="E15" s="77"/>
      <c r="F15" s="77" t="s">
        <v>34</v>
      </c>
      <c r="G15" s="78" t="s">
        <v>222</v>
      </c>
      <c r="H15" s="79"/>
      <c r="I15" s="80"/>
      <c r="J15" s="80">
        <v>7717.88725</v>
      </c>
      <c r="K15" s="80"/>
      <c r="L15" s="80"/>
      <c r="M15" s="81"/>
      <c r="N15" s="81"/>
      <c r="O15" s="37"/>
    </row>
    <row r="16" spans="2:15" ht="13.5" customHeight="1">
      <c r="B16" s="37"/>
      <c r="C16" s="75" t="s">
        <v>23</v>
      </c>
      <c r="D16" s="76" t="s">
        <v>3</v>
      </c>
      <c r="E16" s="77"/>
      <c r="F16" s="77" t="s">
        <v>34</v>
      </c>
      <c r="G16" s="78" t="s">
        <v>221</v>
      </c>
      <c r="H16" s="79"/>
      <c r="I16" s="80"/>
      <c r="J16" s="80">
        <v>1654.8</v>
      </c>
      <c r="K16" s="80"/>
      <c r="L16" s="80"/>
      <c r="M16" s="81">
        <v>2.647077999999965</v>
      </c>
      <c r="N16" s="81"/>
      <c r="O16" s="37"/>
    </row>
    <row r="17" spans="2:15" ht="13.5" customHeight="1">
      <c r="B17" s="37"/>
      <c r="C17" s="75" t="s">
        <v>24</v>
      </c>
      <c r="D17" s="76" t="s">
        <v>3</v>
      </c>
      <c r="E17" s="77"/>
      <c r="F17" s="77" t="s">
        <v>34</v>
      </c>
      <c r="G17" s="78" t="s">
        <v>220</v>
      </c>
      <c r="H17" s="79"/>
      <c r="I17" s="80"/>
      <c r="J17" s="80">
        <v>153632.0575</v>
      </c>
      <c r="K17" s="80"/>
      <c r="L17" s="80"/>
      <c r="M17" s="81">
        <v>376.09173230001886</v>
      </c>
      <c r="N17" s="81"/>
      <c r="O17" s="37"/>
    </row>
    <row r="18" spans="2:15" ht="13.5" customHeight="1">
      <c r="B18" s="37"/>
      <c r="C18" s="75" t="s">
        <v>25</v>
      </c>
      <c r="D18" s="76" t="s">
        <v>3</v>
      </c>
      <c r="E18" s="77"/>
      <c r="F18" s="77" t="s">
        <v>34</v>
      </c>
      <c r="G18" s="78" t="s">
        <v>223</v>
      </c>
      <c r="H18" s="79"/>
      <c r="I18" s="80">
        <v>32057.906</v>
      </c>
      <c r="J18" s="80">
        <v>256789.00529999996</v>
      </c>
      <c r="K18" s="80"/>
      <c r="L18" s="80"/>
      <c r="M18" s="81">
        <v>90.66171116251854</v>
      </c>
      <c r="N18" s="81">
        <v>81.05138</v>
      </c>
      <c r="O18" s="37"/>
    </row>
    <row r="19" spans="2:15" ht="13.5" customHeight="1">
      <c r="B19" s="37"/>
      <c r="C19" s="75" t="s">
        <v>26</v>
      </c>
      <c r="D19" s="76" t="s">
        <v>3</v>
      </c>
      <c r="E19" s="77"/>
      <c r="F19" s="77" t="s">
        <v>34</v>
      </c>
      <c r="G19" s="78" t="s">
        <v>218</v>
      </c>
      <c r="H19" s="79"/>
      <c r="I19" s="80"/>
      <c r="J19" s="80">
        <v>6372</v>
      </c>
      <c r="K19" s="80"/>
      <c r="L19" s="80"/>
      <c r="M19" s="81">
        <v>0.0462</v>
      </c>
      <c r="N19" s="81"/>
      <c r="O19" s="37"/>
    </row>
    <row r="20" spans="2:15" ht="13.5" customHeight="1">
      <c r="B20" s="37"/>
      <c r="C20" s="75" t="s">
        <v>27</v>
      </c>
      <c r="D20" s="76" t="s">
        <v>3</v>
      </c>
      <c r="E20" s="77"/>
      <c r="F20" s="77" t="s">
        <v>34</v>
      </c>
      <c r="G20" s="78" t="s">
        <v>216</v>
      </c>
      <c r="H20" s="79"/>
      <c r="I20" s="80">
        <v>14588</v>
      </c>
      <c r="J20" s="80">
        <v>2337</v>
      </c>
      <c r="K20" s="80"/>
      <c r="L20" s="80"/>
      <c r="M20" s="81">
        <v>1.3368900000002217</v>
      </c>
      <c r="N20" s="81"/>
      <c r="O20" s="37"/>
    </row>
    <row r="21" spans="2:15" ht="13.5" customHeight="1">
      <c r="B21" s="37"/>
      <c r="C21" s="75" t="s">
        <v>28</v>
      </c>
      <c r="D21" s="76" t="s">
        <v>3</v>
      </c>
      <c r="E21" s="77"/>
      <c r="F21" s="77" t="s">
        <v>34</v>
      </c>
      <c r="G21" s="78" t="s">
        <v>202</v>
      </c>
      <c r="H21" s="79"/>
      <c r="I21" s="80">
        <v>46737</v>
      </c>
      <c r="J21" s="80">
        <v>52321.72</v>
      </c>
      <c r="K21" s="80"/>
      <c r="L21" s="80"/>
      <c r="M21" s="81">
        <v>56.066255591991904</v>
      </c>
      <c r="N21" s="81"/>
      <c r="O21" s="37"/>
    </row>
    <row r="22" spans="2:15" ht="13.5" customHeight="1">
      <c r="B22" s="37"/>
      <c r="C22" s="75" t="s">
        <v>29</v>
      </c>
      <c r="D22" s="76" t="s">
        <v>3</v>
      </c>
      <c r="E22" s="77"/>
      <c r="F22" s="77" t="s">
        <v>34</v>
      </c>
      <c r="G22" s="78" t="s">
        <v>172</v>
      </c>
      <c r="H22" s="79"/>
      <c r="I22" s="80"/>
      <c r="J22" s="80">
        <v>76920.0805899613</v>
      </c>
      <c r="K22" s="80"/>
      <c r="L22" s="80"/>
      <c r="M22" s="81"/>
      <c r="N22" s="81"/>
      <c r="O22" s="37"/>
    </row>
    <row r="23" spans="1:15" ht="7.5" customHeight="1">
      <c r="A23" s="37" t="s">
        <v>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76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42187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57421875" style="0" customWidth="1"/>
  </cols>
  <sheetData>
    <row r="1" spans="1:253" s="36" customFormat="1" ht="12.75" customHeight="1" hidden="1">
      <c r="A1" s="86" t="s">
        <v>41</v>
      </c>
      <c r="B1" s="87" t="s">
        <v>64</v>
      </c>
      <c r="C1" s="87" t="s">
        <v>54</v>
      </c>
      <c r="D1" s="87" t="s">
        <v>45</v>
      </c>
      <c r="E1" s="87" t="s">
        <v>150</v>
      </c>
      <c r="F1" s="87" t="s">
        <v>198</v>
      </c>
      <c r="G1" s="87" t="s">
        <v>53</v>
      </c>
      <c r="H1" s="87" t="s">
        <v>217</v>
      </c>
      <c r="I1" s="87" t="s">
        <v>11</v>
      </c>
      <c r="J1" s="87" t="s">
        <v>199</v>
      </c>
      <c r="K1" s="87" t="s">
        <v>168</v>
      </c>
      <c r="L1" s="88" t="s">
        <v>76</v>
      </c>
      <c r="M1" s="88" t="s">
        <v>174</v>
      </c>
      <c r="N1" s="88" t="s">
        <v>35</v>
      </c>
      <c r="O1" s="88" t="s">
        <v>193</v>
      </c>
      <c r="P1" s="89" t="s">
        <v>188</v>
      </c>
      <c r="Q1" s="87" t="s">
        <v>189</v>
      </c>
      <c r="R1" s="87" t="s">
        <v>169</v>
      </c>
      <c r="S1" s="87" t="s">
        <v>46</v>
      </c>
      <c r="T1" s="87" t="s">
        <v>47</v>
      </c>
      <c r="U1" s="87" t="s">
        <v>213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233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149</v>
      </c>
      <c r="C3" s="41"/>
      <c r="D3" s="188">
        <f>KrycíList!D6</f>
        <v>0</v>
      </c>
      <c r="E3" s="188"/>
      <c r="F3" s="188"/>
      <c r="G3" s="190" t="str">
        <f>KrycíList!C4</f>
        <v>oprava komunikace u střeleckého domu Krnov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0</v>
      </c>
    </row>
    <row r="6" spans="1:253" s="61" customFormat="1" ht="21.75" customHeight="1">
      <c r="A6" s="60"/>
      <c r="B6" s="56" t="s">
        <v>64</v>
      </c>
      <c r="C6" s="56" t="s">
        <v>54</v>
      </c>
      <c r="D6" s="57" t="s">
        <v>45</v>
      </c>
      <c r="E6" s="56" t="s">
        <v>9</v>
      </c>
      <c r="F6" s="56" t="s">
        <v>198</v>
      </c>
      <c r="G6" s="56" t="s">
        <v>205</v>
      </c>
      <c r="H6" s="56" t="s">
        <v>204</v>
      </c>
      <c r="I6" s="56" t="s">
        <v>11</v>
      </c>
      <c r="J6" s="56" t="s">
        <v>55</v>
      </c>
      <c r="K6" s="58" t="s">
        <v>167</v>
      </c>
      <c r="L6" s="59" t="s">
        <v>76</v>
      </c>
      <c r="M6" s="59" t="s">
        <v>174</v>
      </c>
      <c r="N6" s="59" t="s">
        <v>35</v>
      </c>
      <c r="O6" s="59" t="s">
        <v>193</v>
      </c>
      <c r="P6" s="59" t="s">
        <v>146</v>
      </c>
      <c r="Q6" s="59" t="s">
        <v>147</v>
      </c>
      <c r="R6" s="59" t="s">
        <v>78</v>
      </c>
      <c r="S6" s="59" t="s">
        <v>77</v>
      </c>
      <c r="T6" s="59" t="s">
        <v>47</v>
      </c>
      <c r="U6" s="59" t="s">
        <v>213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SUMIF($D9:$D178,"B",K9:K178)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526.8498670545296</v>
      </c>
      <c r="Q7" s="100">
        <f t="shared" si="0"/>
        <v>137.31410499999998</v>
      </c>
      <c r="R7" s="100">
        <f t="shared" si="0"/>
        <v>1200.7834712084582</v>
      </c>
      <c r="S7" s="99">
        <f t="shared" si="0"/>
        <v>118749.17078278997</v>
      </c>
      <c r="T7" s="101">
        <f>ROUNDUP(SUMIF($D9:$D178,"B",T9:T178),1)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5">
      <c r="A9" s="3"/>
      <c r="B9" s="103" t="s">
        <v>15</v>
      </c>
      <c r="C9" s="70"/>
      <c r="D9" s="69" t="s">
        <v>2</v>
      </c>
      <c r="E9" s="70"/>
      <c r="F9" s="71"/>
      <c r="G9" s="72" t="s">
        <v>245</v>
      </c>
      <c r="H9" s="70"/>
      <c r="I9" s="69"/>
      <c r="J9" s="70"/>
      <c r="K9" s="67">
        <f aca="true" t="shared" si="1" ref="K9:T9">SUMIF($D10:$D176,"O",K10:K176)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526.8498670545296</v>
      </c>
      <c r="Q9" s="68">
        <f t="shared" si="1"/>
        <v>137.31410499999998</v>
      </c>
      <c r="R9" s="68">
        <f t="shared" si="1"/>
        <v>1200.7834712084582</v>
      </c>
      <c r="S9" s="74">
        <f t="shared" si="1"/>
        <v>118749.17078278997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16</v>
      </c>
      <c r="D10" s="76" t="s">
        <v>3</v>
      </c>
      <c r="E10" s="77"/>
      <c r="F10" s="77" t="s">
        <v>37</v>
      </c>
      <c r="G10" s="78" t="s">
        <v>256</v>
      </c>
      <c r="H10" s="77"/>
      <c r="I10" s="76"/>
      <c r="J10" s="77"/>
      <c r="K10" s="107">
        <f>SUBTOTAL(9,K11:K28)</f>
        <v>0</v>
      </c>
      <c r="L10" s="80">
        <f>SUBTOTAL(9,L11:L28)</f>
        <v>0</v>
      </c>
      <c r="M10" s="80">
        <f>SUBTOTAL(9,M11:M28)</f>
        <v>0</v>
      </c>
      <c r="N10" s="80">
        <f>SUBTOTAL(9,N11:N28)</f>
        <v>0</v>
      </c>
      <c r="O10" s="80">
        <f>SUBTOTAL(9,O11:O28)</f>
        <v>0</v>
      </c>
      <c r="P10" s="81">
        <f>SUMPRODUCT(P11:P28,$H11:$H28)</f>
        <v>0</v>
      </c>
      <c r="Q10" s="81">
        <f>SUMPRODUCT(Q11:Q28,$H11:$H28)</f>
        <v>28.6550125</v>
      </c>
      <c r="R10" s="81">
        <f>SUMPRODUCT(R11:R28,$H11:$H28)</f>
        <v>32.71095612499975</v>
      </c>
      <c r="S10" s="80">
        <f>SUMPRODUCT(S11:S28,$H11:$H28)</f>
        <v>2747.9942627624623</v>
      </c>
      <c r="T10" s="108">
        <f>SUMPRODUCT(T11:T28,$K11:$K28)/100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241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25.5" outlineLevel="2">
      <c r="A12" s="3"/>
      <c r="B12" s="105"/>
      <c r="C12" s="105"/>
      <c r="D12" s="126" t="s">
        <v>4</v>
      </c>
      <c r="E12" s="127">
        <v>1</v>
      </c>
      <c r="F12" s="128" t="s">
        <v>101</v>
      </c>
      <c r="G12" s="129" t="s">
        <v>286</v>
      </c>
      <c r="H12" s="130">
        <v>94.0275</v>
      </c>
      <c r="I12" s="131" t="s">
        <v>13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0</v>
      </c>
      <c r="Q12" s="136">
        <v>0.255</v>
      </c>
      <c r="R12" s="136">
        <v>0.16000000000008185</v>
      </c>
      <c r="S12" s="132">
        <v>13.264000000006787</v>
      </c>
      <c r="T12" s="137">
        <v>21</v>
      </c>
      <c r="U12" s="138">
        <f>K12*(T12+100)/100</f>
        <v>0</v>
      </c>
      <c r="V12" s="139"/>
    </row>
    <row r="13" spans="1:253" s="36" customFormat="1" ht="10.5" customHeight="1" outlineLevel="3">
      <c r="A13" s="35"/>
      <c r="B13" s="140"/>
      <c r="C13" s="140"/>
      <c r="D13" s="140"/>
      <c r="E13" s="140"/>
      <c r="F13" s="140"/>
      <c r="G13" s="140" t="s">
        <v>191</v>
      </c>
      <c r="H13" s="141">
        <v>0</v>
      </c>
      <c r="I13" s="142"/>
      <c r="J13" s="140"/>
      <c r="K13" s="140"/>
      <c r="L13" s="143"/>
      <c r="M13" s="143"/>
      <c r="N13" s="143"/>
      <c r="O13" s="143"/>
      <c r="P13" s="143"/>
      <c r="Q13" s="143"/>
      <c r="R13" s="143"/>
      <c r="S13" s="143"/>
      <c r="T13" s="144"/>
      <c r="U13" s="144"/>
      <c r="V13" s="140"/>
      <c r="IJ13"/>
      <c r="IK13"/>
      <c r="IL13"/>
      <c r="IM13"/>
      <c r="IN13"/>
      <c r="IO13"/>
      <c r="IP13"/>
      <c r="IQ13"/>
      <c r="IR13"/>
      <c r="IS13"/>
    </row>
    <row r="14" spans="1:22" s="36" customFormat="1" ht="10.5" customHeight="1" outlineLevel="3">
      <c r="A14" s="35"/>
      <c r="B14" s="140"/>
      <c r="C14" s="140"/>
      <c r="D14" s="140"/>
      <c r="E14" s="140"/>
      <c r="F14" s="140"/>
      <c r="G14" s="140" t="s">
        <v>70</v>
      </c>
      <c r="H14" s="141">
        <v>52.5</v>
      </c>
      <c r="I14" s="142"/>
      <c r="J14" s="140"/>
      <c r="K14" s="140"/>
      <c r="L14" s="143"/>
      <c r="M14" s="143"/>
      <c r="N14" s="143"/>
      <c r="O14" s="143"/>
      <c r="P14" s="143"/>
      <c r="Q14" s="143"/>
      <c r="R14" s="143"/>
      <c r="S14" s="143"/>
      <c r="T14" s="144"/>
      <c r="U14" s="144"/>
      <c r="V14" s="140"/>
    </row>
    <row r="15" spans="1:22" s="36" customFormat="1" ht="10.5" customHeight="1" outlineLevel="3">
      <c r="A15" s="35"/>
      <c r="B15" s="140"/>
      <c r="C15" s="140"/>
      <c r="D15" s="140"/>
      <c r="E15" s="140"/>
      <c r="F15" s="140"/>
      <c r="G15" s="140" t="s">
        <v>242</v>
      </c>
      <c r="H15" s="141">
        <v>0</v>
      </c>
      <c r="I15" s="142"/>
      <c r="J15" s="140"/>
      <c r="K15" s="140"/>
      <c r="L15" s="143"/>
      <c r="M15" s="143"/>
      <c r="N15" s="143"/>
      <c r="O15" s="143"/>
      <c r="P15" s="143"/>
      <c r="Q15" s="143"/>
      <c r="R15" s="143"/>
      <c r="S15" s="143"/>
      <c r="T15" s="144"/>
      <c r="U15" s="144"/>
      <c r="V15" s="140"/>
    </row>
    <row r="16" spans="1:22" s="36" customFormat="1" ht="10.5" customHeight="1" outlineLevel="3">
      <c r="A16" s="35"/>
      <c r="B16" s="140"/>
      <c r="C16" s="140"/>
      <c r="D16" s="140"/>
      <c r="E16" s="140"/>
      <c r="F16" s="140"/>
      <c r="G16" s="140" t="s">
        <v>164</v>
      </c>
      <c r="H16" s="141">
        <v>40.4875</v>
      </c>
      <c r="I16" s="142"/>
      <c r="J16" s="140"/>
      <c r="K16" s="140"/>
      <c r="L16" s="143"/>
      <c r="M16" s="143"/>
      <c r="N16" s="143"/>
      <c r="O16" s="143"/>
      <c r="P16" s="143"/>
      <c r="Q16" s="143"/>
      <c r="R16" s="143"/>
      <c r="S16" s="143"/>
      <c r="T16" s="144"/>
      <c r="U16" s="144"/>
      <c r="V16" s="140"/>
    </row>
    <row r="17" spans="1:22" s="36" customFormat="1" ht="10.5" customHeight="1" outlineLevel="3">
      <c r="A17" s="35"/>
      <c r="B17" s="140"/>
      <c r="C17" s="140"/>
      <c r="D17" s="140"/>
      <c r="E17" s="140"/>
      <c r="F17" s="140"/>
      <c r="G17" s="140" t="s">
        <v>114</v>
      </c>
      <c r="H17" s="141">
        <v>1.04</v>
      </c>
      <c r="I17" s="142"/>
      <c r="J17" s="140"/>
      <c r="K17" s="140"/>
      <c r="L17" s="143"/>
      <c r="M17" s="143"/>
      <c r="N17" s="143"/>
      <c r="O17" s="143"/>
      <c r="P17" s="143"/>
      <c r="Q17" s="143"/>
      <c r="R17" s="143"/>
      <c r="S17" s="143"/>
      <c r="T17" s="144"/>
      <c r="U17" s="144"/>
      <c r="V17" s="140"/>
    </row>
    <row r="18" spans="1:22" s="36" customFormat="1" ht="10.5" customHeight="1" outlineLevel="3">
      <c r="A18" s="35"/>
      <c r="B18" s="140"/>
      <c r="C18" s="140"/>
      <c r="D18" s="140"/>
      <c r="E18" s="140"/>
      <c r="F18" s="140"/>
      <c r="G18" s="140"/>
      <c r="H18" s="141"/>
      <c r="I18" s="142"/>
      <c r="J18" s="140"/>
      <c r="K18" s="140"/>
      <c r="L18" s="143"/>
      <c r="M18" s="143"/>
      <c r="N18" s="143"/>
      <c r="O18" s="143"/>
      <c r="P18" s="143"/>
      <c r="Q18" s="143"/>
      <c r="R18" s="143"/>
      <c r="S18" s="143"/>
      <c r="T18" s="144"/>
      <c r="U18" s="144"/>
      <c r="V18" s="140"/>
    </row>
    <row r="19" spans="1:22" ht="12.75" outlineLevel="2">
      <c r="A19" s="3"/>
      <c r="B19" s="105"/>
      <c r="C19" s="105"/>
      <c r="D19" s="126" t="s">
        <v>4</v>
      </c>
      <c r="E19" s="127">
        <v>2</v>
      </c>
      <c r="F19" s="128" t="s">
        <v>103</v>
      </c>
      <c r="G19" s="129" t="s">
        <v>255</v>
      </c>
      <c r="H19" s="130">
        <v>16.8</v>
      </c>
      <c r="I19" s="131" t="s">
        <v>7</v>
      </c>
      <c r="J19" s="132"/>
      <c r="K19" s="133">
        <f>H19*J19</f>
        <v>0</v>
      </c>
      <c r="L19" s="134">
        <f>IF(D19="S",K19,"")</f>
      </c>
      <c r="M19" s="135">
        <f>IF(OR(D19="P",D19="U"),K19,"")</f>
        <v>0</v>
      </c>
      <c r="N19" s="135">
        <f>IF(D19="H",K19,"")</f>
      </c>
      <c r="O19" s="135">
        <f>IF(D19="V",K19,"")</f>
      </c>
      <c r="P19" s="136">
        <v>0</v>
      </c>
      <c r="Q19" s="136">
        <v>0.23</v>
      </c>
      <c r="R19" s="136">
        <v>0</v>
      </c>
      <c r="S19" s="132">
        <v>0</v>
      </c>
      <c r="T19" s="137">
        <v>21</v>
      </c>
      <c r="U19" s="138">
        <f>K19*(T19+100)/100</f>
        <v>0</v>
      </c>
      <c r="V19" s="139"/>
    </row>
    <row r="20" spans="1:22" s="36" customFormat="1" ht="10.5" customHeight="1" outlineLevel="3">
      <c r="A20" s="35"/>
      <c r="B20" s="140"/>
      <c r="C20" s="140"/>
      <c r="D20" s="140"/>
      <c r="E20" s="140"/>
      <c r="F20" s="140"/>
      <c r="G20" s="140" t="s">
        <v>242</v>
      </c>
      <c r="H20" s="141">
        <v>0</v>
      </c>
      <c r="I20" s="142"/>
      <c r="J20" s="140"/>
      <c r="K20" s="140"/>
      <c r="L20" s="143"/>
      <c r="M20" s="143"/>
      <c r="N20" s="143"/>
      <c r="O20" s="143"/>
      <c r="P20" s="143"/>
      <c r="Q20" s="143"/>
      <c r="R20" s="143"/>
      <c r="S20" s="143"/>
      <c r="T20" s="144"/>
      <c r="U20" s="144"/>
      <c r="V20" s="140"/>
    </row>
    <row r="21" spans="1:22" s="36" customFormat="1" ht="10.5" customHeight="1" outlineLevel="3">
      <c r="A21" s="35"/>
      <c r="B21" s="140"/>
      <c r="C21" s="140"/>
      <c r="D21" s="140"/>
      <c r="E21" s="140"/>
      <c r="F21" s="140"/>
      <c r="G21" s="140" t="s">
        <v>80</v>
      </c>
      <c r="H21" s="141">
        <v>2.05</v>
      </c>
      <c r="I21" s="142"/>
      <c r="J21" s="140"/>
      <c r="K21" s="140"/>
      <c r="L21" s="143"/>
      <c r="M21" s="143"/>
      <c r="N21" s="143"/>
      <c r="O21" s="143"/>
      <c r="P21" s="143"/>
      <c r="Q21" s="143"/>
      <c r="R21" s="143"/>
      <c r="S21" s="143"/>
      <c r="T21" s="144"/>
      <c r="U21" s="144"/>
      <c r="V21" s="140"/>
    </row>
    <row r="22" spans="1:22" s="36" customFormat="1" ht="10.5" customHeight="1" outlineLevel="3">
      <c r="A22" s="35"/>
      <c r="B22" s="140"/>
      <c r="C22" s="140"/>
      <c r="D22" s="140"/>
      <c r="E22" s="140"/>
      <c r="F22" s="140"/>
      <c r="G22" s="140" t="s">
        <v>58</v>
      </c>
      <c r="H22" s="141">
        <v>14.75</v>
      </c>
      <c r="I22" s="142"/>
      <c r="J22" s="140"/>
      <c r="K22" s="140"/>
      <c r="L22" s="143"/>
      <c r="M22" s="143"/>
      <c r="N22" s="143"/>
      <c r="O22" s="143"/>
      <c r="P22" s="143"/>
      <c r="Q22" s="143"/>
      <c r="R22" s="143"/>
      <c r="S22" s="143"/>
      <c r="T22" s="144"/>
      <c r="U22" s="144"/>
      <c r="V22" s="140"/>
    </row>
    <row r="23" spans="1:22" ht="12.75" outlineLevel="2">
      <c r="A23" s="3"/>
      <c r="B23" s="105"/>
      <c r="C23" s="105"/>
      <c r="D23" s="126" t="s">
        <v>4</v>
      </c>
      <c r="E23" s="127">
        <v>3</v>
      </c>
      <c r="F23" s="128" t="s">
        <v>137</v>
      </c>
      <c r="G23" s="129" t="s">
        <v>273</v>
      </c>
      <c r="H23" s="130">
        <v>2.2</v>
      </c>
      <c r="I23" s="131" t="s">
        <v>7</v>
      </c>
      <c r="J23" s="132"/>
      <c r="K23" s="133">
        <f>H23*J23</f>
        <v>0</v>
      </c>
      <c r="L23" s="134">
        <f>IF(D23="S",K23,"")</f>
      </c>
      <c r="M23" s="135">
        <f>IF(OR(D23="P",D23="U"),K23,"")</f>
        <v>0</v>
      </c>
      <c r="N23" s="135">
        <f>IF(D23="H",K23,"")</f>
      </c>
      <c r="O23" s="135">
        <f>IF(D23="V",K23,"")</f>
      </c>
      <c r="P23" s="136">
        <v>0</v>
      </c>
      <c r="Q23" s="136">
        <v>0.37</v>
      </c>
      <c r="R23" s="136">
        <v>1.6479999999992287</v>
      </c>
      <c r="S23" s="132">
        <v>153.09919999992837</v>
      </c>
      <c r="T23" s="137">
        <v>21</v>
      </c>
      <c r="U23" s="138">
        <f>K23*(T23+100)/100</f>
        <v>0</v>
      </c>
      <c r="V23" s="139"/>
    </row>
    <row r="24" spans="1:22" s="36" customFormat="1" ht="10.5" customHeight="1" outlineLevel="3">
      <c r="A24" s="35"/>
      <c r="B24" s="140"/>
      <c r="C24" s="140"/>
      <c r="D24" s="140"/>
      <c r="E24" s="140"/>
      <c r="F24" s="140"/>
      <c r="G24" s="140" t="s">
        <v>261</v>
      </c>
      <c r="H24" s="141">
        <v>0</v>
      </c>
      <c r="I24" s="142"/>
      <c r="J24" s="140"/>
      <c r="K24" s="140"/>
      <c r="L24" s="143"/>
      <c r="M24" s="143"/>
      <c r="N24" s="143"/>
      <c r="O24" s="143"/>
      <c r="P24" s="143"/>
      <c r="Q24" s="143"/>
      <c r="R24" s="143"/>
      <c r="S24" s="143"/>
      <c r="T24" s="144"/>
      <c r="U24" s="144"/>
      <c r="V24" s="140"/>
    </row>
    <row r="25" spans="1:22" s="36" customFormat="1" ht="10.5" customHeight="1" outlineLevel="3">
      <c r="A25" s="35"/>
      <c r="B25" s="140"/>
      <c r="C25" s="140"/>
      <c r="D25" s="140"/>
      <c r="E25" s="140"/>
      <c r="F25" s="140"/>
      <c r="G25" s="140" t="s">
        <v>32</v>
      </c>
      <c r="H25" s="141">
        <v>2.2</v>
      </c>
      <c r="I25" s="142"/>
      <c r="J25" s="140"/>
      <c r="K25" s="140"/>
      <c r="L25" s="143"/>
      <c r="M25" s="143"/>
      <c r="N25" s="143"/>
      <c r="O25" s="143"/>
      <c r="P25" s="143"/>
      <c r="Q25" s="143"/>
      <c r="R25" s="143"/>
      <c r="S25" s="143"/>
      <c r="T25" s="144"/>
      <c r="U25" s="144"/>
      <c r="V25" s="140"/>
    </row>
    <row r="26" spans="1:22" ht="12.75" outlineLevel="2">
      <c r="A26" s="3"/>
      <c r="B26" s="105"/>
      <c r="C26" s="105"/>
      <c r="D26" s="126" t="s">
        <v>6</v>
      </c>
      <c r="E26" s="127">
        <v>4</v>
      </c>
      <c r="F26" s="128" t="s">
        <v>139</v>
      </c>
      <c r="G26" s="129" t="s">
        <v>238</v>
      </c>
      <c r="H26" s="130">
        <v>28.6550125</v>
      </c>
      <c r="I26" s="131" t="s">
        <v>8</v>
      </c>
      <c r="J26" s="132"/>
      <c r="K26" s="133">
        <f>H26*J26</f>
        <v>0</v>
      </c>
      <c r="L26" s="134">
        <f>IF(D26="S",K26,"")</f>
      </c>
      <c r="M26" s="135">
        <f>IF(OR(D26="P",D26="U"),K26,"")</f>
        <v>0</v>
      </c>
      <c r="N26" s="135">
        <f>IF(D26="H",K26,"")</f>
      </c>
      <c r="O26" s="135">
        <f>IF(D26="V",K26,"")</f>
      </c>
      <c r="P26" s="136">
        <v>0</v>
      </c>
      <c r="Q26" s="136">
        <v>0</v>
      </c>
      <c r="R26" s="136">
        <v>0.4899999999997817</v>
      </c>
      <c r="S26" s="132">
        <v>40.620999999981905</v>
      </c>
      <c r="T26" s="137">
        <v>21</v>
      </c>
      <c r="U26" s="138">
        <f>K26*(T26+100)/100</f>
        <v>0</v>
      </c>
      <c r="V26" s="139"/>
    </row>
    <row r="27" spans="1:22" ht="12.75" outlineLevel="2">
      <c r="A27" s="3"/>
      <c r="B27" s="105"/>
      <c r="C27" s="105"/>
      <c r="D27" s="126" t="s">
        <v>6</v>
      </c>
      <c r="E27" s="127">
        <v>5</v>
      </c>
      <c r="F27" s="128" t="s">
        <v>140</v>
      </c>
      <c r="G27" s="129" t="s">
        <v>276</v>
      </c>
      <c r="H27" s="130">
        <v>343.86015000000003</v>
      </c>
      <c r="I27" s="131" t="s">
        <v>8</v>
      </c>
      <c r="J27" s="132"/>
      <c r="K27" s="133">
        <f>H27*J27</f>
        <v>0</v>
      </c>
      <c r="L27" s="134">
        <f>IF(D27="S",K27,"")</f>
      </c>
      <c r="M27" s="135">
        <f>IF(OR(D27="P",D27="U"),K27,"")</f>
        <v>0</v>
      </c>
      <c r="N27" s="135">
        <f>IF(D27="H",K27,"")</f>
      </c>
      <c r="O27" s="135">
        <f>IF(D27="V",K27,"")</f>
      </c>
      <c r="P27" s="136">
        <v>0</v>
      </c>
      <c r="Q27" s="136">
        <v>0</v>
      </c>
      <c r="R27" s="136">
        <v>0</v>
      </c>
      <c r="S27" s="132">
        <v>0</v>
      </c>
      <c r="T27" s="137">
        <v>21</v>
      </c>
      <c r="U27" s="138">
        <f>K27*(T27+100)/100</f>
        <v>0</v>
      </c>
      <c r="V27" s="139"/>
    </row>
    <row r="28" spans="1:22" ht="12.75" outlineLevel="2">
      <c r="A28" s="3"/>
      <c r="B28" s="105"/>
      <c r="C28" s="105"/>
      <c r="D28" s="126" t="s">
        <v>6</v>
      </c>
      <c r="E28" s="127">
        <v>6</v>
      </c>
      <c r="F28" s="128" t="s">
        <v>143</v>
      </c>
      <c r="G28" s="129" t="s">
        <v>235</v>
      </c>
      <c r="H28" s="130">
        <v>28.6550125</v>
      </c>
      <c r="I28" s="131" t="s">
        <v>8</v>
      </c>
      <c r="J28" s="132"/>
      <c r="K28" s="133">
        <f>H28*J28</f>
        <v>0</v>
      </c>
      <c r="L28" s="134">
        <f>IF(D28="S",K28,"")</f>
      </c>
      <c r="M28" s="135">
        <f>IF(OR(D28="P",D28="U"),K28,"")</f>
        <v>0</v>
      </c>
      <c r="N28" s="135">
        <f>IF(D28="H",K28,"")</f>
      </c>
      <c r="O28" s="135">
        <f>IF(D28="V",K28,"")</f>
      </c>
      <c r="P28" s="136">
        <v>0</v>
      </c>
      <c r="Q28" s="136">
        <v>0</v>
      </c>
      <c r="R28" s="136">
        <v>0</v>
      </c>
      <c r="S28" s="132">
        <v>0</v>
      </c>
      <c r="T28" s="137">
        <v>21</v>
      </c>
      <c r="U28" s="138">
        <f>K28*(T28+100)/100</f>
        <v>0</v>
      </c>
      <c r="V28" s="139"/>
    </row>
    <row r="29" spans="1:22" ht="12.75" outlineLevel="1">
      <c r="A29" s="3"/>
      <c r="B29" s="106"/>
      <c r="C29" s="75" t="s">
        <v>17</v>
      </c>
      <c r="D29" s="76" t="s">
        <v>3</v>
      </c>
      <c r="E29" s="77"/>
      <c r="F29" s="77" t="s">
        <v>34</v>
      </c>
      <c r="G29" s="78" t="s">
        <v>265</v>
      </c>
      <c r="H29" s="77"/>
      <c r="I29" s="76"/>
      <c r="J29" s="77"/>
      <c r="K29" s="107">
        <f>SUBTOTAL(9,K30:K58)</f>
        <v>0</v>
      </c>
      <c r="L29" s="80">
        <f>SUBTOTAL(9,L30:L58)</f>
        <v>0</v>
      </c>
      <c r="M29" s="80">
        <f>SUBTOTAL(9,M30:M58)</f>
        <v>0</v>
      </c>
      <c r="N29" s="80">
        <f>SUBTOTAL(9,N30:N58)</f>
        <v>0</v>
      </c>
      <c r="O29" s="80">
        <f>SUBTOTAL(9,O30:O58)</f>
        <v>0</v>
      </c>
      <c r="P29" s="81">
        <f>SUMPRODUCT(P30:P58,$H30:$H58)</f>
        <v>0</v>
      </c>
      <c r="Q29" s="81">
        <f>SUMPRODUCT(Q30:Q58,$H30:$H58)</f>
        <v>27.607712499999998</v>
      </c>
      <c r="R29" s="81">
        <f>SUMPRODUCT(R30:R58,$H30:$H58)</f>
        <v>36.71584256251827</v>
      </c>
      <c r="S29" s="80">
        <f>SUMPRODUCT(S30:S58,$H30:$H58)</f>
        <v>3273.202090105449</v>
      </c>
      <c r="T29" s="108">
        <f>SUMPRODUCT(T30:T58,$K30:$K58)/100</f>
        <v>0</v>
      </c>
      <c r="U29" s="108">
        <f>K29+T29</f>
        <v>0</v>
      </c>
      <c r="V29" s="105"/>
    </row>
    <row r="30" spans="1:22" ht="12.75" outlineLevel="2">
      <c r="A30" s="3"/>
      <c r="B30" s="116"/>
      <c r="C30" s="117"/>
      <c r="D30" s="118"/>
      <c r="E30" s="119" t="s">
        <v>241</v>
      </c>
      <c r="F30" s="120"/>
      <c r="G30" s="121"/>
      <c r="H30" s="120"/>
      <c r="I30" s="118"/>
      <c r="J30" s="120"/>
      <c r="K30" s="122"/>
      <c r="L30" s="123"/>
      <c r="M30" s="123"/>
      <c r="N30" s="123"/>
      <c r="O30" s="123"/>
      <c r="P30" s="124"/>
      <c r="Q30" s="124"/>
      <c r="R30" s="124"/>
      <c r="S30" s="124"/>
      <c r="T30" s="125"/>
      <c r="U30" s="125"/>
      <c r="V30" s="105"/>
    </row>
    <row r="31" spans="1:22" ht="12.75" outlineLevel="2">
      <c r="A31" s="3"/>
      <c r="B31" s="105"/>
      <c r="C31" s="105"/>
      <c r="D31" s="126" t="s">
        <v>6</v>
      </c>
      <c r="E31" s="127">
        <v>1</v>
      </c>
      <c r="F31" s="128" t="s">
        <v>141</v>
      </c>
      <c r="G31" s="129" t="s">
        <v>240</v>
      </c>
      <c r="H31" s="130">
        <v>27.607712499999998</v>
      </c>
      <c r="I31" s="131" t="s">
        <v>8</v>
      </c>
      <c r="J31" s="132"/>
      <c r="K31" s="133">
        <f>H31*J31</f>
        <v>0</v>
      </c>
      <c r="L31" s="134">
        <f>IF(D31="S",K31,"")</f>
      </c>
      <c r="M31" s="135">
        <f>IF(OR(D31="P",D31="U"),K31,"")</f>
        <v>0</v>
      </c>
      <c r="N31" s="135">
        <f>IF(D31="H",K31,"")</f>
      </c>
      <c r="O31" s="135">
        <f>IF(D31="V",K31,"")</f>
      </c>
      <c r="P31" s="136">
        <v>0</v>
      </c>
      <c r="Q31" s="136">
        <v>0</v>
      </c>
      <c r="R31" s="136">
        <v>0.688000000000514</v>
      </c>
      <c r="S31" s="132">
        <v>64.76270000004907</v>
      </c>
      <c r="T31" s="137">
        <v>21</v>
      </c>
      <c r="U31" s="138">
        <f>K31*(T31+100)/100</f>
        <v>0</v>
      </c>
      <c r="V31" s="139"/>
    </row>
    <row r="32" spans="1:22" s="115" customFormat="1" ht="11.25" outlineLevel="2">
      <c r="A32" s="109"/>
      <c r="B32" s="109"/>
      <c r="C32" s="109"/>
      <c r="D32" s="109"/>
      <c r="E32" s="109"/>
      <c r="F32" s="109"/>
      <c r="G32" s="110" t="s">
        <v>281</v>
      </c>
      <c r="H32" s="109"/>
      <c r="I32" s="111"/>
      <c r="J32" s="109"/>
      <c r="K32" s="109"/>
      <c r="L32" s="112"/>
      <c r="M32" s="112"/>
      <c r="N32" s="112"/>
      <c r="O32" s="112"/>
      <c r="P32" s="113"/>
      <c r="Q32" s="109"/>
      <c r="R32" s="109"/>
      <c r="S32" s="109"/>
      <c r="T32" s="114"/>
      <c r="U32" s="114"/>
      <c r="V32" s="109"/>
    </row>
    <row r="33" spans="1:22" ht="12.75" outlineLevel="2">
      <c r="A33" s="3"/>
      <c r="B33" s="105"/>
      <c r="C33" s="105"/>
      <c r="D33" s="126" t="s">
        <v>6</v>
      </c>
      <c r="E33" s="127">
        <v>2</v>
      </c>
      <c r="F33" s="128" t="s">
        <v>142</v>
      </c>
      <c r="G33" s="129" t="s">
        <v>267</v>
      </c>
      <c r="H33" s="130">
        <v>27.607712499999998</v>
      </c>
      <c r="I33" s="131" t="s">
        <v>8</v>
      </c>
      <c r="J33" s="132"/>
      <c r="K33" s="133">
        <f>H33*J33</f>
        <v>0</v>
      </c>
      <c r="L33" s="134">
        <f>IF(D33="S",K33,"")</f>
      </c>
      <c r="M33" s="135">
        <f>IF(OR(D33="P",D33="U"),K33,"")</f>
        <v>0</v>
      </c>
      <c r="N33" s="135">
        <f>IF(D33="H",K33,"")</f>
      </c>
      <c r="O33" s="135">
        <f>IF(D33="V",K33,"")</f>
      </c>
      <c r="P33" s="136">
        <v>0</v>
      </c>
      <c r="Q33" s="136">
        <v>0</v>
      </c>
      <c r="R33" s="136">
        <v>0.277000000000001</v>
      </c>
      <c r="S33" s="132">
        <v>23.5472000000003</v>
      </c>
      <c r="T33" s="137">
        <v>21</v>
      </c>
      <c r="U33" s="138">
        <f>K33*(T33+100)/100</f>
        <v>0</v>
      </c>
      <c r="V33" s="139"/>
    </row>
    <row r="34" spans="1:22" ht="25.5" outlineLevel="2">
      <c r="A34" s="3"/>
      <c r="B34" s="105"/>
      <c r="C34" s="105"/>
      <c r="D34" s="126" t="s">
        <v>4</v>
      </c>
      <c r="E34" s="127">
        <v>3</v>
      </c>
      <c r="F34" s="128" t="s">
        <v>101</v>
      </c>
      <c r="G34" s="129" t="s">
        <v>286</v>
      </c>
      <c r="H34" s="130">
        <v>49.5275</v>
      </c>
      <c r="I34" s="131" t="s">
        <v>13</v>
      </c>
      <c r="J34" s="132"/>
      <c r="K34" s="133">
        <f>H34*J34</f>
        <v>0</v>
      </c>
      <c r="L34" s="134">
        <f>IF(D34="S",K34,"")</f>
      </c>
      <c r="M34" s="135">
        <f>IF(OR(D34="P",D34="U"),K34,"")</f>
        <v>0</v>
      </c>
      <c r="N34" s="135">
        <f>IF(D34="H",K34,"")</f>
      </c>
      <c r="O34" s="135">
        <f>IF(D34="V",K34,"")</f>
      </c>
      <c r="P34" s="136">
        <v>0</v>
      </c>
      <c r="Q34" s="136">
        <v>0.255</v>
      </c>
      <c r="R34" s="136">
        <v>0.16000000000008185</v>
      </c>
      <c r="S34" s="132">
        <v>13.264000000006789</v>
      </c>
      <c r="T34" s="137">
        <v>21</v>
      </c>
      <c r="U34" s="138">
        <f>K34*(T34+100)/100</f>
        <v>0</v>
      </c>
      <c r="V34" s="139"/>
    </row>
    <row r="35" spans="1:22" s="36" customFormat="1" ht="10.5" customHeight="1" outlineLevel="3">
      <c r="A35" s="35"/>
      <c r="B35" s="140"/>
      <c r="C35" s="140"/>
      <c r="D35" s="140"/>
      <c r="E35" s="140"/>
      <c r="F35" s="140"/>
      <c r="G35" s="140" t="s">
        <v>242</v>
      </c>
      <c r="H35" s="141">
        <v>0</v>
      </c>
      <c r="I35" s="142"/>
      <c r="J35" s="140"/>
      <c r="K35" s="140"/>
      <c r="L35" s="143"/>
      <c r="M35" s="143"/>
      <c r="N35" s="143"/>
      <c r="O35" s="143"/>
      <c r="P35" s="143"/>
      <c r="Q35" s="143"/>
      <c r="R35" s="143"/>
      <c r="S35" s="143"/>
      <c r="T35" s="144"/>
      <c r="U35" s="144"/>
      <c r="V35" s="140"/>
    </row>
    <row r="36" spans="1:22" s="36" customFormat="1" ht="10.5" customHeight="1" outlineLevel="3">
      <c r="A36" s="35"/>
      <c r="B36" s="140"/>
      <c r="C36" s="140"/>
      <c r="D36" s="140"/>
      <c r="E36" s="140"/>
      <c r="F36" s="140"/>
      <c r="G36" s="140" t="s">
        <v>164</v>
      </c>
      <c r="H36" s="141">
        <v>40.4875</v>
      </c>
      <c r="I36" s="142"/>
      <c r="J36" s="140"/>
      <c r="K36" s="140"/>
      <c r="L36" s="143"/>
      <c r="M36" s="143"/>
      <c r="N36" s="143"/>
      <c r="O36" s="143"/>
      <c r="P36" s="143"/>
      <c r="Q36" s="143"/>
      <c r="R36" s="143"/>
      <c r="S36" s="143"/>
      <c r="T36" s="144"/>
      <c r="U36" s="144"/>
      <c r="V36" s="140"/>
    </row>
    <row r="37" spans="1:22" s="36" customFormat="1" ht="10.5" customHeight="1" outlineLevel="3">
      <c r="A37" s="35"/>
      <c r="B37" s="140"/>
      <c r="C37" s="140"/>
      <c r="D37" s="140"/>
      <c r="E37" s="140"/>
      <c r="F37" s="140"/>
      <c r="G37" s="140" t="s">
        <v>114</v>
      </c>
      <c r="H37" s="141">
        <v>1.04</v>
      </c>
      <c r="I37" s="142"/>
      <c r="J37" s="140"/>
      <c r="K37" s="140"/>
      <c r="L37" s="143"/>
      <c r="M37" s="143"/>
      <c r="N37" s="143"/>
      <c r="O37" s="143"/>
      <c r="P37" s="143"/>
      <c r="Q37" s="143"/>
      <c r="R37" s="143"/>
      <c r="S37" s="143"/>
      <c r="T37" s="144"/>
      <c r="U37" s="144"/>
      <c r="V37" s="140"/>
    </row>
    <row r="38" spans="1:22" s="36" customFormat="1" ht="10.5" customHeight="1" outlineLevel="3">
      <c r="A38" s="35"/>
      <c r="B38" s="140"/>
      <c r="C38" s="140"/>
      <c r="D38" s="140"/>
      <c r="E38" s="140"/>
      <c r="F38" s="140"/>
      <c r="G38" s="140" t="s">
        <v>192</v>
      </c>
      <c r="H38" s="141">
        <v>0</v>
      </c>
      <c r="I38" s="142"/>
      <c r="J38" s="140"/>
      <c r="K38" s="140"/>
      <c r="L38" s="143"/>
      <c r="M38" s="143"/>
      <c r="N38" s="143"/>
      <c r="O38" s="143"/>
      <c r="P38" s="143"/>
      <c r="Q38" s="143"/>
      <c r="R38" s="143"/>
      <c r="S38" s="143"/>
      <c r="T38" s="144"/>
      <c r="U38" s="144"/>
      <c r="V38" s="140"/>
    </row>
    <row r="39" spans="1:22" s="36" customFormat="1" ht="10.5" customHeight="1" outlineLevel="3">
      <c r="A39" s="35"/>
      <c r="B39" s="140"/>
      <c r="C39" s="140"/>
      <c r="D39" s="140"/>
      <c r="E39" s="140"/>
      <c r="F39" s="140"/>
      <c r="G39" s="140" t="s">
        <v>31</v>
      </c>
      <c r="H39" s="141">
        <v>8</v>
      </c>
      <c r="I39" s="142"/>
      <c r="J39" s="140"/>
      <c r="K39" s="140"/>
      <c r="L39" s="143"/>
      <c r="M39" s="143"/>
      <c r="N39" s="143"/>
      <c r="O39" s="143"/>
      <c r="P39" s="143"/>
      <c r="Q39" s="143"/>
      <c r="R39" s="143"/>
      <c r="S39" s="143"/>
      <c r="T39" s="144"/>
      <c r="U39" s="144"/>
      <c r="V39" s="140"/>
    </row>
    <row r="40" spans="1:22" ht="12.75" outlineLevel="2">
      <c r="A40" s="3"/>
      <c r="B40" s="105"/>
      <c r="C40" s="105"/>
      <c r="D40" s="126" t="s">
        <v>4</v>
      </c>
      <c r="E40" s="127">
        <v>4</v>
      </c>
      <c r="F40" s="128" t="s">
        <v>105</v>
      </c>
      <c r="G40" s="129" t="s">
        <v>215</v>
      </c>
      <c r="H40" s="130">
        <v>46.4</v>
      </c>
      <c r="I40" s="131" t="s">
        <v>7</v>
      </c>
      <c r="J40" s="132"/>
      <c r="K40" s="133">
        <f>H40*J40</f>
        <v>0</v>
      </c>
      <c r="L40" s="134">
        <f>IF(D40="S",K40,"")</f>
      </c>
      <c r="M40" s="135">
        <f>IF(OR(D40="P",D40="U"),K40,"")</f>
        <v>0</v>
      </c>
      <c r="N40" s="135">
        <f>IF(D40="H",K40,"")</f>
      </c>
      <c r="O40" s="135">
        <f>IF(D40="V",K40,"")</f>
      </c>
      <c r="P40" s="136">
        <v>0</v>
      </c>
      <c r="Q40" s="136">
        <v>0.04</v>
      </c>
      <c r="R40" s="136">
        <v>0</v>
      </c>
      <c r="S40" s="132">
        <v>0</v>
      </c>
      <c r="T40" s="137">
        <v>21</v>
      </c>
      <c r="U40" s="138">
        <f>K40*(T40+100)/100</f>
        <v>0</v>
      </c>
      <c r="V40" s="139"/>
    </row>
    <row r="41" spans="1:22" s="36" customFormat="1" ht="10.5" customHeight="1" outlineLevel="3">
      <c r="A41" s="35"/>
      <c r="B41" s="140"/>
      <c r="C41" s="140"/>
      <c r="D41" s="140"/>
      <c r="E41" s="140"/>
      <c r="F41" s="140"/>
      <c r="G41" s="140" t="s">
        <v>72</v>
      </c>
      <c r="H41" s="141">
        <v>8.6</v>
      </c>
      <c r="I41" s="142"/>
      <c r="J41" s="140"/>
      <c r="K41" s="140"/>
      <c r="L41" s="143"/>
      <c r="M41" s="143"/>
      <c r="N41" s="143"/>
      <c r="O41" s="143"/>
      <c r="P41" s="143"/>
      <c r="Q41" s="143"/>
      <c r="R41" s="143"/>
      <c r="S41" s="143"/>
      <c r="T41" s="144"/>
      <c r="U41" s="144"/>
      <c r="V41" s="140"/>
    </row>
    <row r="42" spans="1:22" s="36" customFormat="1" ht="10.5" customHeight="1" outlineLevel="3">
      <c r="A42" s="35"/>
      <c r="B42" s="140"/>
      <c r="C42" s="140"/>
      <c r="D42" s="140"/>
      <c r="E42" s="140"/>
      <c r="F42" s="140"/>
      <c r="G42" s="140" t="s">
        <v>50</v>
      </c>
      <c r="H42" s="141">
        <v>14.5</v>
      </c>
      <c r="I42" s="142"/>
      <c r="J42" s="140"/>
      <c r="K42" s="140"/>
      <c r="L42" s="143"/>
      <c r="M42" s="143"/>
      <c r="N42" s="143"/>
      <c r="O42" s="143"/>
      <c r="P42" s="143"/>
      <c r="Q42" s="143"/>
      <c r="R42" s="143"/>
      <c r="S42" s="143"/>
      <c r="T42" s="144"/>
      <c r="U42" s="144"/>
      <c r="V42" s="140"/>
    </row>
    <row r="43" spans="1:22" s="36" customFormat="1" ht="10.5" customHeight="1" outlineLevel="3">
      <c r="A43" s="35"/>
      <c r="B43" s="140"/>
      <c r="C43" s="140"/>
      <c r="D43" s="140"/>
      <c r="E43" s="140"/>
      <c r="F43" s="140"/>
      <c r="G43" s="140" t="s">
        <v>48</v>
      </c>
      <c r="H43" s="141">
        <v>6</v>
      </c>
      <c r="I43" s="142"/>
      <c r="J43" s="140"/>
      <c r="K43" s="140"/>
      <c r="L43" s="143"/>
      <c r="M43" s="143"/>
      <c r="N43" s="143"/>
      <c r="O43" s="143"/>
      <c r="P43" s="143"/>
      <c r="Q43" s="143"/>
      <c r="R43" s="143"/>
      <c r="S43" s="143"/>
      <c r="T43" s="144"/>
      <c r="U43" s="144"/>
      <c r="V43" s="140"/>
    </row>
    <row r="44" spans="1:22" s="36" customFormat="1" ht="10.5" customHeight="1" outlineLevel="3">
      <c r="A44" s="35"/>
      <c r="B44" s="140"/>
      <c r="C44" s="140"/>
      <c r="D44" s="140"/>
      <c r="E44" s="140"/>
      <c r="F44" s="140"/>
      <c r="G44" s="140" t="s">
        <v>42</v>
      </c>
      <c r="H44" s="141">
        <v>10.3</v>
      </c>
      <c r="I44" s="142"/>
      <c r="J44" s="140"/>
      <c r="K44" s="140"/>
      <c r="L44" s="143"/>
      <c r="M44" s="143"/>
      <c r="N44" s="143"/>
      <c r="O44" s="143"/>
      <c r="P44" s="143"/>
      <c r="Q44" s="143"/>
      <c r="R44" s="143"/>
      <c r="S44" s="143"/>
      <c r="T44" s="144"/>
      <c r="U44" s="144"/>
      <c r="V44" s="140"/>
    </row>
    <row r="45" spans="1:22" s="36" customFormat="1" ht="10.5" customHeight="1" outlineLevel="3">
      <c r="A45" s="35"/>
      <c r="B45" s="140"/>
      <c r="C45" s="140"/>
      <c r="D45" s="140"/>
      <c r="E45" s="140"/>
      <c r="F45" s="140"/>
      <c r="G45" s="140" t="s">
        <v>1</v>
      </c>
      <c r="H45" s="141">
        <v>7</v>
      </c>
      <c r="I45" s="142"/>
      <c r="J45" s="140"/>
      <c r="K45" s="140"/>
      <c r="L45" s="143"/>
      <c r="M45" s="143"/>
      <c r="N45" s="143"/>
      <c r="O45" s="143"/>
      <c r="P45" s="143"/>
      <c r="Q45" s="143"/>
      <c r="R45" s="143"/>
      <c r="S45" s="143"/>
      <c r="T45" s="144"/>
      <c r="U45" s="144"/>
      <c r="V45" s="140"/>
    </row>
    <row r="46" spans="1:22" ht="12.75" outlineLevel="2">
      <c r="A46" s="3"/>
      <c r="B46" s="105"/>
      <c r="C46" s="105"/>
      <c r="D46" s="126" t="s">
        <v>4</v>
      </c>
      <c r="E46" s="127">
        <v>5</v>
      </c>
      <c r="F46" s="128" t="s">
        <v>104</v>
      </c>
      <c r="G46" s="129" t="s">
        <v>252</v>
      </c>
      <c r="H46" s="130">
        <v>14.8</v>
      </c>
      <c r="I46" s="131" t="s">
        <v>7</v>
      </c>
      <c r="J46" s="132"/>
      <c r="K46" s="133">
        <f>H46*J46</f>
        <v>0</v>
      </c>
      <c r="L46" s="134">
        <f>IF(D46="S",K46,"")</f>
      </c>
      <c r="M46" s="135">
        <f>IF(OR(D46="P",D46="U"),K46,"")</f>
        <v>0</v>
      </c>
      <c r="N46" s="135">
        <f>IF(D46="H",K46,"")</f>
      </c>
      <c r="O46" s="135">
        <f>IF(D46="V",K46,"")</f>
      </c>
      <c r="P46" s="136">
        <v>0</v>
      </c>
      <c r="Q46" s="136">
        <v>0.29</v>
      </c>
      <c r="R46" s="136">
        <v>0</v>
      </c>
      <c r="S46" s="132">
        <v>0</v>
      </c>
      <c r="T46" s="137">
        <v>21</v>
      </c>
      <c r="U46" s="138">
        <f>K46*(T46+100)/100</f>
        <v>0</v>
      </c>
      <c r="V46" s="139"/>
    </row>
    <row r="47" spans="1:22" s="36" customFormat="1" ht="10.5" customHeight="1" outlineLevel="3">
      <c r="A47" s="35"/>
      <c r="B47" s="140"/>
      <c r="C47" s="140"/>
      <c r="D47" s="140"/>
      <c r="E47" s="140"/>
      <c r="F47" s="140"/>
      <c r="G47" s="140" t="s">
        <v>207</v>
      </c>
      <c r="H47" s="141">
        <v>0</v>
      </c>
      <c r="I47" s="142"/>
      <c r="J47" s="140"/>
      <c r="K47" s="140"/>
      <c r="L47" s="143"/>
      <c r="M47" s="143"/>
      <c r="N47" s="143"/>
      <c r="O47" s="143"/>
      <c r="P47" s="143"/>
      <c r="Q47" s="143"/>
      <c r="R47" s="143"/>
      <c r="S47" s="143"/>
      <c r="T47" s="144"/>
      <c r="U47" s="144"/>
      <c r="V47" s="140"/>
    </row>
    <row r="48" spans="1:22" s="36" customFormat="1" ht="10.5" customHeight="1" outlineLevel="3">
      <c r="A48" s="35"/>
      <c r="B48" s="140"/>
      <c r="C48" s="140"/>
      <c r="D48" s="140"/>
      <c r="E48" s="140"/>
      <c r="F48" s="140"/>
      <c r="G48" s="140" t="s">
        <v>30</v>
      </c>
      <c r="H48" s="141">
        <v>4</v>
      </c>
      <c r="I48" s="142"/>
      <c r="J48" s="140"/>
      <c r="K48" s="140"/>
      <c r="L48" s="143"/>
      <c r="M48" s="143"/>
      <c r="N48" s="143"/>
      <c r="O48" s="143"/>
      <c r="P48" s="143"/>
      <c r="Q48" s="143"/>
      <c r="R48" s="143"/>
      <c r="S48" s="143"/>
      <c r="T48" s="144"/>
      <c r="U48" s="144"/>
      <c r="V48" s="140"/>
    </row>
    <row r="49" spans="1:22" s="36" customFormat="1" ht="10.5" customHeight="1" outlineLevel="3">
      <c r="A49" s="35"/>
      <c r="B49" s="140"/>
      <c r="C49" s="140"/>
      <c r="D49" s="140"/>
      <c r="E49" s="140"/>
      <c r="F49" s="140"/>
      <c r="G49" s="140" t="s">
        <v>73</v>
      </c>
      <c r="H49" s="141">
        <v>10.8</v>
      </c>
      <c r="I49" s="142"/>
      <c r="J49" s="140"/>
      <c r="K49" s="140"/>
      <c r="L49" s="143"/>
      <c r="M49" s="143"/>
      <c r="N49" s="143"/>
      <c r="O49" s="143"/>
      <c r="P49" s="143"/>
      <c r="Q49" s="143"/>
      <c r="R49" s="143"/>
      <c r="S49" s="143"/>
      <c r="T49" s="144"/>
      <c r="U49" s="144"/>
      <c r="V49" s="140"/>
    </row>
    <row r="50" spans="1:22" ht="12.75" outlineLevel="2">
      <c r="A50" s="3"/>
      <c r="B50" s="105"/>
      <c r="C50" s="105"/>
      <c r="D50" s="126" t="s">
        <v>4</v>
      </c>
      <c r="E50" s="127">
        <v>6</v>
      </c>
      <c r="F50" s="128" t="s">
        <v>103</v>
      </c>
      <c r="G50" s="129" t="s">
        <v>255</v>
      </c>
      <c r="H50" s="130">
        <v>22.8</v>
      </c>
      <c r="I50" s="131" t="s">
        <v>7</v>
      </c>
      <c r="J50" s="132"/>
      <c r="K50" s="133">
        <f>H50*J50</f>
        <v>0</v>
      </c>
      <c r="L50" s="134">
        <f>IF(D50="S",K50,"")</f>
      </c>
      <c r="M50" s="135">
        <f>IF(OR(D50="P",D50="U"),K50,"")</f>
        <v>0</v>
      </c>
      <c r="N50" s="135">
        <f>IF(D50="H",K50,"")</f>
      </c>
      <c r="O50" s="135">
        <f>IF(D50="V",K50,"")</f>
      </c>
      <c r="P50" s="136">
        <v>0</v>
      </c>
      <c r="Q50" s="136">
        <v>0.23</v>
      </c>
      <c r="R50" s="136">
        <v>0</v>
      </c>
      <c r="S50" s="132">
        <v>0</v>
      </c>
      <c r="T50" s="137">
        <v>21</v>
      </c>
      <c r="U50" s="138">
        <f>K50*(T50+100)/100</f>
        <v>0</v>
      </c>
      <c r="V50" s="139"/>
    </row>
    <row r="51" spans="1:22" s="36" customFormat="1" ht="10.5" customHeight="1" outlineLevel="3">
      <c r="A51" s="35"/>
      <c r="B51" s="140"/>
      <c r="C51" s="140"/>
      <c r="D51" s="140"/>
      <c r="E51" s="140"/>
      <c r="F51" s="140"/>
      <c r="G51" s="140" t="s">
        <v>242</v>
      </c>
      <c r="H51" s="141">
        <v>0</v>
      </c>
      <c r="I51" s="142"/>
      <c r="J51" s="140"/>
      <c r="K51" s="140"/>
      <c r="L51" s="143"/>
      <c r="M51" s="143"/>
      <c r="N51" s="143"/>
      <c r="O51" s="143"/>
      <c r="P51" s="143"/>
      <c r="Q51" s="143"/>
      <c r="R51" s="143"/>
      <c r="S51" s="143"/>
      <c r="T51" s="144"/>
      <c r="U51" s="144"/>
      <c r="V51" s="140"/>
    </row>
    <row r="52" spans="1:22" s="36" customFormat="1" ht="10.5" customHeight="1" outlineLevel="3">
      <c r="A52" s="35"/>
      <c r="B52" s="140"/>
      <c r="C52" s="140"/>
      <c r="D52" s="140"/>
      <c r="E52" s="140"/>
      <c r="F52" s="140"/>
      <c r="G52" s="140" t="s">
        <v>80</v>
      </c>
      <c r="H52" s="141">
        <v>2.05</v>
      </c>
      <c r="I52" s="142"/>
      <c r="J52" s="140"/>
      <c r="K52" s="140"/>
      <c r="L52" s="143"/>
      <c r="M52" s="143"/>
      <c r="N52" s="143"/>
      <c r="O52" s="143"/>
      <c r="P52" s="143"/>
      <c r="Q52" s="143"/>
      <c r="R52" s="143"/>
      <c r="S52" s="143"/>
      <c r="T52" s="144"/>
      <c r="U52" s="144"/>
      <c r="V52" s="140"/>
    </row>
    <row r="53" spans="1:22" s="36" customFormat="1" ht="10.5" customHeight="1" outlineLevel="3">
      <c r="A53" s="35"/>
      <c r="B53" s="140"/>
      <c r="C53" s="140"/>
      <c r="D53" s="140"/>
      <c r="E53" s="140"/>
      <c r="F53" s="140"/>
      <c r="G53" s="140" t="s">
        <v>58</v>
      </c>
      <c r="H53" s="141">
        <v>14.75</v>
      </c>
      <c r="I53" s="142"/>
      <c r="J53" s="140"/>
      <c r="K53" s="140"/>
      <c r="L53" s="143"/>
      <c r="M53" s="143"/>
      <c r="N53" s="143"/>
      <c r="O53" s="143"/>
      <c r="P53" s="143"/>
      <c r="Q53" s="143"/>
      <c r="R53" s="143"/>
      <c r="S53" s="143"/>
      <c r="T53" s="144"/>
      <c r="U53" s="144"/>
      <c r="V53" s="140"/>
    </row>
    <row r="54" spans="1:22" s="36" customFormat="1" ht="10.5" customHeight="1" outlineLevel="3">
      <c r="A54" s="35"/>
      <c r="B54" s="140"/>
      <c r="C54" s="140"/>
      <c r="D54" s="140"/>
      <c r="E54" s="140"/>
      <c r="F54" s="140"/>
      <c r="G54" s="140" t="s">
        <v>260</v>
      </c>
      <c r="H54" s="141">
        <v>0</v>
      </c>
      <c r="I54" s="142"/>
      <c r="J54" s="140"/>
      <c r="K54" s="140"/>
      <c r="L54" s="143"/>
      <c r="M54" s="143"/>
      <c r="N54" s="143"/>
      <c r="O54" s="143"/>
      <c r="P54" s="143"/>
      <c r="Q54" s="143"/>
      <c r="R54" s="143"/>
      <c r="S54" s="143"/>
      <c r="T54" s="144"/>
      <c r="U54" s="144"/>
      <c r="V54" s="140"/>
    </row>
    <row r="55" spans="1:22" s="36" customFormat="1" ht="10.5" customHeight="1" outlineLevel="3">
      <c r="A55" s="35"/>
      <c r="B55" s="140"/>
      <c r="C55" s="140"/>
      <c r="D55" s="140"/>
      <c r="E55" s="140"/>
      <c r="F55" s="140"/>
      <c r="G55" s="140" t="s">
        <v>33</v>
      </c>
      <c r="H55" s="141">
        <v>6</v>
      </c>
      <c r="I55" s="142"/>
      <c r="J55" s="140"/>
      <c r="K55" s="140"/>
      <c r="L55" s="143"/>
      <c r="M55" s="143"/>
      <c r="N55" s="143"/>
      <c r="O55" s="143"/>
      <c r="P55" s="143"/>
      <c r="Q55" s="143"/>
      <c r="R55" s="143"/>
      <c r="S55" s="143"/>
      <c r="T55" s="144"/>
      <c r="U55" s="144"/>
      <c r="V55" s="140"/>
    </row>
    <row r="56" spans="1:22" ht="25.5" outlineLevel="2">
      <c r="A56" s="3"/>
      <c r="B56" s="105"/>
      <c r="C56" s="105"/>
      <c r="D56" s="126" t="s">
        <v>4</v>
      </c>
      <c r="E56" s="127">
        <v>7</v>
      </c>
      <c r="F56" s="128" t="s">
        <v>102</v>
      </c>
      <c r="G56" s="129" t="s">
        <v>287</v>
      </c>
      <c r="H56" s="130">
        <v>8.6</v>
      </c>
      <c r="I56" s="131" t="s">
        <v>13</v>
      </c>
      <c r="J56" s="132"/>
      <c r="K56" s="133">
        <f>H56*J56</f>
        <v>0</v>
      </c>
      <c r="L56" s="134">
        <f>IF(D56="S",K56,"")</f>
      </c>
      <c r="M56" s="135">
        <f>IF(OR(D56="P",D56="U"),K56,"")</f>
        <v>0</v>
      </c>
      <c r="N56" s="135">
        <f>IF(D56="H",K56,"")</f>
      </c>
      <c r="O56" s="135">
        <f>IF(D56="V",K56,"")</f>
      </c>
      <c r="P56" s="136">
        <v>0</v>
      </c>
      <c r="Q56" s="136">
        <v>0.417</v>
      </c>
      <c r="R56" s="136">
        <v>0.25</v>
      </c>
      <c r="S56" s="132">
        <v>20.725</v>
      </c>
      <c r="T56" s="137">
        <v>21</v>
      </c>
      <c r="U56" s="138">
        <f>K56*(T56+100)/100</f>
        <v>0</v>
      </c>
      <c r="V56" s="139"/>
    </row>
    <row r="57" spans="1:22" s="36" customFormat="1" ht="10.5" customHeight="1" outlineLevel="3">
      <c r="A57" s="35"/>
      <c r="B57" s="140"/>
      <c r="C57" s="140"/>
      <c r="D57" s="140"/>
      <c r="E57" s="140"/>
      <c r="F57" s="140"/>
      <c r="G57" s="140" t="s">
        <v>208</v>
      </c>
      <c r="H57" s="141">
        <v>0</v>
      </c>
      <c r="I57" s="142"/>
      <c r="J57" s="140"/>
      <c r="K57" s="140"/>
      <c r="L57" s="143"/>
      <c r="M57" s="143"/>
      <c r="N57" s="143"/>
      <c r="O57" s="143"/>
      <c r="P57" s="143"/>
      <c r="Q57" s="143"/>
      <c r="R57" s="143"/>
      <c r="S57" s="143"/>
      <c r="T57" s="144"/>
      <c r="U57" s="144"/>
      <c r="V57" s="140"/>
    </row>
    <row r="58" spans="1:22" s="36" customFormat="1" ht="10.5" customHeight="1" outlineLevel="3">
      <c r="A58" s="35"/>
      <c r="B58" s="140"/>
      <c r="C58" s="140"/>
      <c r="D58" s="140"/>
      <c r="E58" s="140"/>
      <c r="F58" s="140"/>
      <c r="G58" s="140" t="s">
        <v>52</v>
      </c>
      <c r="H58" s="141">
        <v>8.6</v>
      </c>
      <c r="I58" s="142"/>
      <c r="J58" s="140"/>
      <c r="K58" s="140"/>
      <c r="L58" s="143"/>
      <c r="M58" s="143"/>
      <c r="N58" s="143"/>
      <c r="O58" s="143"/>
      <c r="P58" s="143"/>
      <c r="Q58" s="143"/>
      <c r="R58" s="143"/>
      <c r="S58" s="143"/>
      <c r="T58" s="144"/>
      <c r="U58" s="144"/>
      <c r="V58" s="140"/>
    </row>
    <row r="59" spans="1:22" ht="12.75" outlineLevel="1">
      <c r="A59" s="3"/>
      <c r="B59" s="106"/>
      <c r="C59" s="75" t="s">
        <v>18</v>
      </c>
      <c r="D59" s="76" t="s">
        <v>3</v>
      </c>
      <c r="E59" s="77"/>
      <c r="F59" s="77" t="s">
        <v>34</v>
      </c>
      <c r="G59" s="78" t="s">
        <v>206</v>
      </c>
      <c r="H59" s="77"/>
      <c r="I59" s="76"/>
      <c r="J59" s="77"/>
      <c r="K59" s="107">
        <f>SUBTOTAL(9,K60:K65)</f>
        <v>0</v>
      </c>
      <c r="L59" s="80">
        <f>SUBTOTAL(9,L60:L65)</f>
        <v>0</v>
      </c>
      <c r="M59" s="80">
        <f>SUBTOTAL(9,M60:M65)</f>
        <v>0</v>
      </c>
      <c r="N59" s="80">
        <f>SUBTOTAL(9,N60:N65)</f>
        <v>0</v>
      </c>
      <c r="O59" s="80">
        <f>SUBTOTAL(9,O60:O65)</f>
        <v>0</v>
      </c>
      <c r="P59" s="81">
        <f>SUMPRODUCT(P60:P65,$H60:$H65)</f>
        <v>0</v>
      </c>
      <c r="Q59" s="81">
        <f>SUMPRODUCT(Q60:Q65,$H60:$H65)</f>
        <v>0</v>
      </c>
      <c r="R59" s="81">
        <f>SUMPRODUCT(R60:R65,$H60:$H65)</f>
        <v>36.22036659999128</v>
      </c>
      <c r="S59" s="80">
        <f>SUMPRODUCT(S60:S65,$H60:$H65)</f>
        <v>3075.8451531792894</v>
      </c>
      <c r="T59" s="108">
        <f>SUMPRODUCT(T60:T65,$K60:$K65)/100</f>
        <v>0</v>
      </c>
      <c r="U59" s="108">
        <f>K59+T59</f>
        <v>0</v>
      </c>
      <c r="V59" s="105"/>
    </row>
    <row r="60" spans="1:22" ht="12.75" outlineLevel="2">
      <c r="A60" s="3"/>
      <c r="B60" s="116"/>
      <c r="C60" s="117"/>
      <c r="D60" s="118"/>
      <c r="E60" s="119" t="s">
        <v>241</v>
      </c>
      <c r="F60" s="120"/>
      <c r="G60" s="121"/>
      <c r="H60" s="120"/>
      <c r="I60" s="118"/>
      <c r="J60" s="120"/>
      <c r="K60" s="122"/>
      <c r="L60" s="123"/>
      <c r="M60" s="123"/>
      <c r="N60" s="123"/>
      <c r="O60" s="123"/>
      <c r="P60" s="124"/>
      <c r="Q60" s="124"/>
      <c r="R60" s="124"/>
      <c r="S60" s="124"/>
      <c r="T60" s="125"/>
      <c r="U60" s="125"/>
      <c r="V60" s="105"/>
    </row>
    <row r="61" spans="1:22" ht="12.75" outlineLevel="2">
      <c r="A61" s="3"/>
      <c r="B61" s="105"/>
      <c r="C61" s="105"/>
      <c r="D61" s="126" t="s">
        <v>4</v>
      </c>
      <c r="E61" s="127">
        <v>1</v>
      </c>
      <c r="F61" s="128" t="s">
        <v>106</v>
      </c>
      <c r="G61" s="129" t="s">
        <v>283</v>
      </c>
      <c r="H61" s="130">
        <v>193.6918</v>
      </c>
      <c r="I61" s="131" t="s">
        <v>14</v>
      </c>
      <c r="J61" s="132"/>
      <c r="K61" s="133">
        <f>H61*J61</f>
        <v>0</v>
      </c>
      <c r="L61" s="134">
        <f>IF(D61="S",K61,"")</f>
      </c>
      <c r="M61" s="135">
        <f>IF(OR(D61="P",D61="U"),K61,"")</f>
        <v>0</v>
      </c>
      <c r="N61" s="135">
        <f>IF(D61="H",K61,"")</f>
      </c>
      <c r="O61" s="135">
        <f>IF(D61="V",K61,"")</f>
      </c>
      <c r="P61" s="136">
        <v>0</v>
      </c>
      <c r="Q61" s="136">
        <v>0</v>
      </c>
      <c r="R61" s="136">
        <v>0.18699999999995498</v>
      </c>
      <c r="S61" s="132">
        <v>15.88009999999633</v>
      </c>
      <c r="T61" s="137">
        <v>21</v>
      </c>
      <c r="U61" s="138">
        <f>K61*(T61+100)/100</f>
        <v>0</v>
      </c>
      <c r="V61" s="139"/>
    </row>
    <row r="62" spans="1:22" s="36" customFormat="1" ht="10.5" customHeight="1" outlineLevel="3">
      <c r="A62" s="35"/>
      <c r="B62" s="140"/>
      <c r="C62" s="140"/>
      <c r="D62" s="140"/>
      <c r="E62" s="140"/>
      <c r="F62" s="140"/>
      <c r="G62" s="140" t="s">
        <v>157</v>
      </c>
      <c r="H62" s="141">
        <v>8.3715</v>
      </c>
      <c r="I62" s="142"/>
      <c r="J62" s="140"/>
      <c r="K62" s="140"/>
      <c r="L62" s="143"/>
      <c r="M62" s="143"/>
      <c r="N62" s="143"/>
      <c r="O62" s="143"/>
      <c r="P62" s="143"/>
      <c r="Q62" s="143"/>
      <c r="R62" s="143"/>
      <c r="S62" s="143"/>
      <c r="T62" s="144"/>
      <c r="U62" s="144"/>
      <c r="V62" s="140"/>
    </row>
    <row r="63" spans="1:22" s="36" customFormat="1" ht="10.5" customHeight="1" outlineLevel="3">
      <c r="A63" s="35"/>
      <c r="B63" s="140"/>
      <c r="C63" s="140"/>
      <c r="D63" s="140"/>
      <c r="E63" s="140"/>
      <c r="F63" s="140"/>
      <c r="G63" s="140" t="s">
        <v>166</v>
      </c>
      <c r="H63" s="141">
        <v>44.4835</v>
      </c>
      <c r="I63" s="142"/>
      <c r="J63" s="140"/>
      <c r="K63" s="140"/>
      <c r="L63" s="143"/>
      <c r="M63" s="143"/>
      <c r="N63" s="143"/>
      <c r="O63" s="143"/>
      <c r="P63" s="143"/>
      <c r="Q63" s="143"/>
      <c r="R63" s="143"/>
      <c r="S63" s="143"/>
      <c r="T63" s="144"/>
      <c r="U63" s="144"/>
      <c r="V63" s="140"/>
    </row>
    <row r="64" spans="1:22" s="36" customFormat="1" ht="10.5" customHeight="1" outlineLevel="3">
      <c r="A64" s="35"/>
      <c r="B64" s="140"/>
      <c r="C64" s="140"/>
      <c r="D64" s="140"/>
      <c r="E64" s="140"/>
      <c r="F64" s="140"/>
      <c r="G64" s="140" t="s">
        <v>163</v>
      </c>
      <c r="H64" s="141">
        <v>68.6128</v>
      </c>
      <c r="I64" s="142"/>
      <c r="J64" s="140"/>
      <c r="K64" s="140"/>
      <c r="L64" s="143"/>
      <c r="M64" s="143"/>
      <c r="N64" s="143"/>
      <c r="O64" s="143"/>
      <c r="P64" s="143"/>
      <c r="Q64" s="143"/>
      <c r="R64" s="143"/>
      <c r="S64" s="143"/>
      <c r="T64" s="144"/>
      <c r="U64" s="144"/>
      <c r="V64" s="140"/>
    </row>
    <row r="65" spans="1:22" s="36" customFormat="1" ht="10.5" customHeight="1" outlineLevel="3">
      <c r="A65" s="35"/>
      <c r="B65" s="140"/>
      <c r="C65" s="140"/>
      <c r="D65" s="140"/>
      <c r="E65" s="140"/>
      <c r="F65" s="140"/>
      <c r="G65" s="140" t="s">
        <v>156</v>
      </c>
      <c r="H65" s="141">
        <v>72.224</v>
      </c>
      <c r="I65" s="142"/>
      <c r="J65" s="140"/>
      <c r="K65" s="140"/>
      <c r="L65" s="143"/>
      <c r="M65" s="143"/>
      <c r="N65" s="143"/>
      <c r="O65" s="143"/>
      <c r="P65" s="143"/>
      <c r="Q65" s="143"/>
      <c r="R65" s="143"/>
      <c r="S65" s="143"/>
      <c r="T65" s="144"/>
      <c r="U65" s="144"/>
      <c r="V65" s="140"/>
    </row>
    <row r="66" spans="1:22" ht="12.75" outlineLevel="1">
      <c r="A66" s="3"/>
      <c r="B66" s="106"/>
      <c r="C66" s="75" t="s">
        <v>19</v>
      </c>
      <c r="D66" s="76" t="s">
        <v>3</v>
      </c>
      <c r="E66" s="77"/>
      <c r="F66" s="77" t="s">
        <v>34</v>
      </c>
      <c r="G66" s="78" t="s">
        <v>196</v>
      </c>
      <c r="H66" s="77"/>
      <c r="I66" s="76"/>
      <c r="J66" s="77"/>
      <c r="K66" s="107">
        <f>SUBTOTAL(9,K67:K70)</f>
        <v>0</v>
      </c>
      <c r="L66" s="80">
        <f>SUBTOTAL(9,L67:L70)</f>
        <v>0</v>
      </c>
      <c r="M66" s="80">
        <f>SUBTOTAL(9,M67:M70)</f>
        <v>0</v>
      </c>
      <c r="N66" s="80">
        <f>SUBTOTAL(9,N67:N70)</f>
        <v>0</v>
      </c>
      <c r="O66" s="80">
        <f>SUBTOTAL(9,O67:O70)</f>
        <v>0</v>
      </c>
      <c r="P66" s="81">
        <f>SUMPRODUCT(P67:P70,$H67:$H70)</f>
        <v>0</v>
      </c>
      <c r="Q66" s="81">
        <f>SUMPRODUCT(Q67:Q70,$H67:$H70)</f>
        <v>0</v>
      </c>
      <c r="R66" s="81">
        <f>SUMPRODUCT(R67:R70,$H67:$H70)</f>
        <v>10.408999999998123</v>
      </c>
      <c r="S66" s="80">
        <f>SUMPRODUCT(S67:S70,$H67:$H70)</f>
        <v>962.4810999998268</v>
      </c>
      <c r="T66" s="108">
        <f>SUMPRODUCT(T67:T70,$K67:$K70)/100</f>
        <v>0</v>
      </c>
      <c r="U66" s="108">
        <f>K66+T66</f>
        <v>0</v>
      </c>
      <c r="V66" s="105"/>
    </row>
    <row r="67" spans="1:22" ht="12.75" outlineLevel="2">
      <c r="A67" s="3"/>
      <c r="B67" s="116"/>
      <c r="C67" s="117"/>
      <c r="D67" s="118"/>
      <c r="E67" s="119" t="s">
        <v>241</v>
      </c>
      <c r="F67" s="120"/>
      <c r="G67" s="121"/>
      <c r="H67" s="120"/>
      <c r="I67" s="118"/>
      <c r="J67" s="120"/>
      <c r="K67" s="122"/>
      <c r="L67" s="123"/>
      <c r="M67" s="123"/>
      <c r="N67" s="123"/>
      <c r="O67" s="123"/>
      <c r="P67" s="124"/>
      <c r="Q67" s="124"/>
      <c r="R67" s="124"/>
      <c r="S67" s="124"/>
      <c r="T67" s="125"/>
      <c r="U67" s="125"/>
      <c r="V67" s="105"/>
    </row>
    <row r="68" spans="1:22" ht="12.75" outlineLevel="2">
      <c r="A68" s="3"/>
      <c r="B68" s="105"/>
      <c r="C68" s="105"/>
      <c r="D68" s="126" t="s">
        <v>4</v>
      </c>
      <c r="E68" s="127">
        <v>1</v>
      </c>
      <c r="F68" s="128" t="s">
        <v>107</v>
      </c>
      <c r="G68" s="129" t="s">
        <v>272</v>
      </c>
      <c r="H68" s="130">
        <v>3.5</v>
      </c>
      <c r="I68" s="131" t="s">
        <v>14</v>
      </c>
      <c r="J68" s="132"/>
      <c r="K68" s="133">
        <f>H68*J68</f>
        <v>0</v>
      </c>
      <c r="L68" s="134">
        <f>IF(D68="S",K68,"")</f>
      </c>
      <c r="M68" s="135">
        <f>IF(OR(D68="P",D68="U"),K68,"")</f>
        <v>0</v>
      </c>
      <c r="N68" s="135">
        <f>IF(D68="H",K68,"")</f>
      </c>
      <c r="O68" s="135">
        <f>IF(D68="V",K68,"")</f>
      </c>
      <c r="P68" s="136">
        <v>0</v>
      </c>
      <c r="Q68" s="136">
        <v>0</v>
      </c>
      <c r="R68" s="136">
        <v>2.31999999999951</v>
      </c>
      <c r="S68" s="132">
        <v>214.60799999995461</v>
      </c>
      <c r="T68" s="137">
        <v>21</v>
      </c>
      <c r="U68" s="138">
        <f>K68*(T68+100)/100</f>
        <v>0</v>
      </c>
      <c r="V68" s="139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154</v>
      </c>
      <c r="H69" s="141">
        <v>3.5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ht="12.75" outlineLevel="2">
      <c r="A70" s="3"/>
      <c r="B70" s="105"/>
      <c r="C70" s="105"/>
      <c r="D70" s="126" t="s">
        <v>4</v>
      </c>
      <c r="E70" s="127">
        <v>2</v>
      </c>
      <c r="F70" s="128" t="s">
        <v>108</v>
      </c>
      <c r="G70" s="129" t="s">
        <v>279</v>
      </c>
      <c r="H70" s="130">
        <v>3.5</v>
      </c>
      <c r="I70" s="131" t="s">
        <v>14</v>
      </c>
      <c r="J70" s="132"/>
      <c r="K70" s="133">
        <f>H70*J70</f>
        <v>0</v>
      </c>
      <c r="L70" s="134">
        <f>IF(D70="S",K70,"")</f>
      </c>
      <c r="M70" s="135">
        <f>IF(OR(D70="P",D70="U"),K70,"")</f>
        <v>0</v>
      </c>
      <c r="N70" s="135">
        <f>IF(D70="H",K70,"")</f>
      </c>
      <c r="O70" s="135">
        <f>IF(D70="V",K70,"")</f>
      </c>
      <c r="P70" s="136">
        <v>0</v>
      </c>
      <c r="Q70" s="136">
        <v>0</v>
      </c>
      <c r="R70" s="136">
        <v>0.6539999999999537</v>
      </c>
      <c r="S70" s="132">
        <v>60.38659999999592</v>
      </c>
      <c r="T70" s="137">
        <v>21</v>
      </c>
      <c r="U70" s="138">
        <f>K70*(T70+100)/100</f>
        <v>0</v>
      </c>
      <c r="V70" s="139"/>
    </row>
    <row r="71" spans="1:22" ht="12.75" outlineLevel="1">
      <c r="A71" s="3"/>
      <c r="B71" s="106"/>
      <c r="C71" s="75" t="s">
        <v>20</v>
      </c>
      <c r="D71" s="76" t="s">
        <v>3</v>
      </c>
      <c r="E71" s="77"/>
      <c r="F71" s="77" t="s">
        <v>34</v>
      </c>
      <c r="G71" s="78" t="s">
        <v>197</v>
      </c>
      <c r="H71" s="77"/>
      <c r="I71" s="76"/>
      <c r="J71" s="77"/>
      <c r="K71" s="107">
        <f>SUBTOTAL(9,K72:K77)</f>
        <v>0</v>
      </c>
      <c r="L71" s="80">
        <f>SUBTOTAL(9,L72:L77)</f>
        <v>0</v>
      </c>
      <c r="M71" s="80">
        <f>SUBTOTAL(9,M72:M77)</f>
        <v>0</v>
      </c>
      <c r="N71" s="80">
        <f>SUBTOTAL(9,N72:N77)</f>
        <v>0</v>
      </c>
      <c r="O71" s="80">
        <f>SUBTOTAL(9,O72:O77)</f>
        <v>0</v>
      </c>
      <c r="P71" s="81">
        <f>SUMPRODUCT(P72:P77,$H72:$H77)</f>
        <v>0</v>
      </c>
      <c r="Q71" s="81">
        <f>SUMPRODUCT(Q72:Q77,$H72:$H77)</f>
        <v>0</v>
      </c>
      <c r="R71" s="81">
        <f>SUMPRODUCT(R72:R77,$H72:$H77)</f>
        <v>11.239943999994821</v>
      </c>
      <c r="S71" s="80">
        <f>SUMPRODUCT(S72:S77,$H72:$H77)</f>
        <v>1044.190797599519</v>
      </c>
      <c r="T71" s="108">
        <f>SUMPRODUCT(T72:T77,$K72:$K77)/100</f>
        <v>0</v>
      </c>
      <c r="U71" s="108">
        <f>K71+T71</f>
        <v>0</v>
      </c>
      <c r="V71" s="105"/>
    </row>
    <row r="72" spans="1:22" ht="12.75" outlineLevel="2">
      <c r="A72" s="3"/>
      <c r="B72" s="116"/>
      <c r="C72" s="117"/>
      <c r="D72" s="118"/>
      <c r="E72" s="119" t="s">
        <v>241</v>
      </c>
      <c r="F72" s="120"/>
      <c r="G72" s="121"/>
      <c r="H72" s="120"/>
      <c r="I72" s="118"/>
      <c r="J72" s="120"/>
      <c r="K72" s="122"/>
      <c r="L72" s="123"/>
      <c r="M72" s="123"/>
      <c r="N72" s="123"/>
      <c r="O72" s="123"/>
      <c r="P72" s="124"/>
      <c r="Q72" s="124"/>
      <c r="R72" s="124"/>
      <c r="S72" s="124"/>
      <c r="T72" s="125"/>
      <c r="U72" s="125"/>
      <c r="V72" s="105"/>
    </row>
    <row r="73" spans="1:22" ht="12.75" outlineLevel="2">
      <c r="A73" s="3"/>
      <c r="B73" s="105"/>
      <c r="C73" s="105"/>
      <c r="D73" s="126" t="s">
        <v>4</v>
      </c>
      <c r="E73" s="127">
        <v>1</v>
      </c>
      <c r="F73" s="128" t="s">
        <v>109</v>
      </c>
      <c r="G73" s="129" t="s">
        <v>284</v>
      </c>
      <c r="H73" s="130">
        <v>197.192</v>
      </c>
      <c r="I73" s="131" t="s">
        <v>14</v>
      </c>
      <c r="J73" s="132"/>
      <c r="K73" s="133">
        <f>H73*J73</f>
        <v>0</v>
      </c>
      <c r="L73" s="134">
        <f>IF(D73="S",K73,"")</f>
      </c>
      <c r="M73" s="135">
        <f>IF(OR(D73="P",D73="U"),K73,"")</f>
        <v>0</v>
      </c>
      <c r="N73" s="135">
        <f>IF(D73="H",K73,"")</f>
      </c>
      <c r="O73" s="135">
        <f>IF(D73="V",K73,"")</f>
      </c>
      <c r="P73" s="136">
        <v>0</v>
      </c>
      <c r="Q73" s="136">
        <v>0</v>
      </c>
      <c r="R73" s="136">
        <v>0.0479999999999734</v>
      </c>
      <c r="S73" s="132">
        <v>4.459199999997529</v>
      </c>
      <c r="T73" s="137">
        <v>21</v>
      </c>
      <c r="U73" s="138">
        <f>K73*(T73+100)/100</f>
        <v>0</v>
      </c>
      <c r="V73" s="139"/>
    </row>
    <row r="74" spans="1:22" s="36" customFormat="1" ht="10.5" customHeight="1" outlineLevel="3">
      <c r="A74" s="35"/>
      <c r="B74" s="140"/>
      <c r="C74" s="140"/>
      <c r="D74" s="140"/>
      <c r="E74" s="140"/>
      <c r="F74" s="140"/>
      <c r="G74" s="140" t="s">
        <v>161</v>
      </c>
      <c r="H74" s="141">
        <v>197.192</v>
      </c>
      <c r="I74" s="142"/>
      <c r="J74" s="140"/>
      <c r="K74" s="140"/>
      <c r="L74" s="143"/>
      <c r="M74" s="143"/>
      <c r="N74" s="143"/>
      <c r="O74" s="143"/>
      <c r="P74" s="143"/>
      <c r="Q74" s="143"/>
      <c r="R74" s="143"/>
      <c r="S74" s="143"/>
      <c r="T74" s="144"/>
      <c r="U74" s="144"/>
      <c r="V74" s="140"/>
    </row>
    <row r="75" spans="1:22" ht="12.75" outlineLevel="2">
      <c r="A75" s="3"/>
      <c r="B75" s="105"/>
      <c r="C75" s="105"/>
      <c r="D75" s="126" t="s">
        <v>4</v>
      </c>
      <c r="E75" s="127">
        <v>2</v>
      </c>
      <c r="F75" s="128" t="s">
        <v>110</v>
      </c>
      <c r="G75" s="129" t="s">
        <v>243</v>
      </c>
      <c r="H75" s="130">
        <v>197.192</v>
      </c>
      <c r="I75" s="131" t="s">
        <v>14</v>
      </c>
      <c r="J75" s="132"/>
      <c r="K75" s="133">
        <f>H75*J75</f>
        <v>0</v>
      </c>
      <c r="L75" s="134">
        <f>IF(D75="S",K75,"")</f>
      </c>
      <c r="M75" s="135">
        <f>IF(OR(D75="P",D75="U"),K75,"")</f>
        <v>0</v>
      </c>
      <c r="N75" s="135">
        <f>IF(D75="H",K75,"")</f>
      </c>
      <c r="O75" s="135">
        <f>IF(D75="V",K75,"")</f>
      </c>
      <c r="P75" s="136">
        <v>0</v>
      </c>
      <c r="Q75" s="136">
        <v>0</v>
      </c>
      <c r="R75" s="136">
        <v>0.009000000000000343</v>
      </c>
      <c r="S75" s="132">
        <v>0.8361000000000318</v>
      </c>
      <c r="T75" s="137">
        <v>21</v>
      </c>
      <c r="U75" s="138">
        <f>K75*(T75+100)/100</f>
        <v>0</v>
      </c>
      <c r="V75" s="139"/>
    </row>
    <row r="76" spans="1:22" ht="12.75" outlineLevel="2">
      <c r="A76" s="3"/>
      <c r="B76" s="105"/>
      <c r="C76" s="105"/>
      <c r="D76" s="126" t="s">
        <v>4</v>
      </c>
      <c r="E76" s="127">
        <v>3</v>
      </c>
      <c r="F76" s="128" t="s">
        <v>111</v>
      </c>
      <c r="G76" s="129" t="s">
        <v>229</v>
      </c>
      <c r="H76" s="130">
        <v>354.8916</v>
      </c>
      <c r="I76" s="131" t="s">
        <v>8</v>
      </c>
      <c r="J76" s="132"/>
      <c r="K76" s="133">
        <f>H76*J76</f>
        <v>0</v>
      </c>
      <c r="L76" s="134">
        <f>IF(D76="S",K76,"")</f>
      </c>
      <c r="M76" s="135">
        <f>IF(OR(D76="P",D76="U"),K76,"")</f>
        <v>0</v>
      </c>
      <c r="N76" s="135">
        <f>IF(D76="H",K76,"")</f>
      </c>
      <c r="O76" s="135">
        <f>IF(D76="V",K76,"")</f>
      </c>
      <c r="P76" s="136">
        <v>0</v>
      </c>
      <c r="Q76" s="136">
        <v>0</v>
      </c>
      <c r="R76" s="136">
        <v>0</v>
      </c>
      <c r="S76" s="132">
        <v>0</v>
      </c>
      <c r="T76" s="137">
        <v>21</v>
      </c>
      <c r="U76" s="138">
        <f>K76*(T76+100)/100</f>
        <v>0</v>
      </c>
      <c r="V76" s="139"/>
    </row>
    <row r="77" spans="1:22" s="36" customFormat="1" ht="10.5" customHeight="1" outlineLevel="3">
      <c r="A77" s="35"/>
      <c r="B77" s="140"/>
      <c r="C77" s="140"/>
      <c r="D77" s="140"/>
      <c r="E77" s="140"/>
      <c r="F77" s="140"/>
      <c r="G77" s="140" t="s">
        <v>162</v>
      </c>
      <c r="H77" s="141">
        <v>354.8916</v>
      </c>
      <c r="I77" s="142"/>
      <c r="J77" s="140"/>
      <c r="K77" s="140"/>
      <c r="L77" s="143"/>
      <c r="M77" s="143"/>
      <c r="N77" s="143"/>
      <c r="O77" s="143"/>
      <c r="P77" s="143"/>
      <c r="Q77" s="143"/>
      <c r="R77" s="143"/>
      <c r="S77" s="143"/>
      <c r="T77" s="144"/>
      <c r="U77" s="144"/>
      <c r="V77" s="140"/>
    </row>
    <row r="78" spans="1:22" ht="12.75" outlineLevel="1">
      <c r="A78" s="3"/>
      <c r="B78" s="106"/>
      <c r="C78" s="75" t="s">
        <v>21</v>
      </c>
      <c r="D78" s="76" t="s">
        <v>3</v>
      </c>
      <c r="E78" s="77"/>
      <c r="F78" s="77" t="s">
        <v>34</v>
      </c>
      <c r="G78" s="78" t="s">
        <v>211</v>
      </c>
      <c r="H78" s="77"/>
      <c r="I78" s="76"/>
      <c r="J78" s="77"/>
      <c r="K78" s="107">
        <f>SUBTOTAL(9,K79:K82)</f>
        <v>0</v>
      </c>
      <c r="L78" s="80">
        <f>SUBTOTAL(9,L79:L82)</f>
        <v>0</v>
      </c>
      <c r="M78" s="80">
        <f>SUBTOTAL(9,M79:M82)</f>
        <v>0</v>
      </c>
      <c r="N78" s="80">
        <f>SUBTOTAL(9,N79:N82)</f>
        <v>0</v>
      </c>
      <c r="O78" s="80">
        <f>SUBTOTAL(9,O79:O82)</f>
        <v>0</v>
      </c>
      <c r="P78" s="81">
        <f>SUMPRODUCT(P79:P82,$H79:$H82)</f>
        <v>0</v>
      </c>
      <c r="Q78" s="81">
        <f>SUMPRODUCT(Q79:Q82,$H79:$H82)</f>
        <v>0</v>
      </c>
      <c r="R78" s="81">
        <f>SUMPRODUCT(R79:R82,$H79:$H82)</f>
        <v>7.95270000000107</v>
      </c>
      <c r="S78" s="80">
        <f>SUMPRODUCT(S79:S82,$H79:$H82)</f>
        <v>591.2210300000531</v>
      </c>
      <c r="T78" s="108">
        <f>SUMPRODUCT(T79:T82,$K79:$K82)/100</f>
        <v>0</v>
      </c>
      <c r="U78" s="108">
        <f>K78+T78</f>
        <v>0</v>
      </c>
      <c r="V78" s="105"/>
    </row>
    <row r="79" spans="1:22" ht="12.75" outlineLevel="2">
      <c r="A79" s="3"/>
      <c r="B79" s="116"/>
      <c r="C79" s="117"/>
      <c r="D79" s="118"/>
      <c r="E79" s="119" t="s">
        <v>241</v>
      </c>
      <c r="F79" s="120"/>
      <c r="G79" s="121"/>
      <c r="H79" s="120"/>
      <c r="I79" s="118"/>
      <c r="J79" s="120"/>
      <c r="K79" s="122"/>
      <c r="L79" s="123"/>
      <c r="M79" s="123"/>
      <c r="N79" s="123"/>
      <c r="O79" s="123"/>
      <c r="P79" s="124"/>
      <c r="Q79" s="124"/>
      <c r="R79" s="124"/>
      <c r="S79" s="124"/>
      <c r="T79" s="125"/>
      <c r="U79" s="125"/>
      <c r="V79" s="105"/>
    </row>
    <row r="80" spans="1:22" ht="12.75" outlineLevel="2">
      <c r="A80" s="3"/>
      <c r="B80" s="105"/>
      <c r="C80" s="105"/>
      <c r="D80" s="126" t="s">
        <v>4</v>
      </c>
      <c r="E80" s="127">
        <v>1</v>
      </c>
      <c r="F80" s="128" t="s">
        <v>113</v>
      </c>
      <c r="G80" s="129" t="s">
        <v>274</v>
      </c>
      <c r="H80" s="130">
        <v>54.1</v>
      </c>
      <c r="I80" s="131" t="s">
        <v>13</v>
      </c>
      <c r="J80" s="132"/>
      <c r="K80" s="133">
        <f>H80*J80</f>
        <v>0</v>
      </c>
      <c r="L80" s="134">
        <f>IF(D80="S",K80,"")</f>
      </c>
      <c r="M80" s="135">
        <f>IF(OR(D80="P",D80="U"),K80,"")</f>
        <v>0</v>
      </c>
      <c r="N80" s="135">
        <f>IF(D80="H",K80,"")</f>
      </c>
      <c r="O80" s="135">
        <f>IF(D80="V",K80,"")</f>
      </c>
      <c r="P80" s="136">
        <v>0</v>
      </c>
      <c r="Q80" s="136">
        <v>0</v>
      </c>
      <c r="R80" s="136">
        <v>0.018000000000000682</v>
      </c>
      <c r="S80" s="132">
        <v>1.5222000000000577</v>
      </c>
      <c r="T80" s="137">
        <v>21</v>
      </c>
      <c r="U80" s="138">
        <f>K80*(T80+100)/100</f>
        <v>0</v>
      </c>
      <c r="V80" s="139"/>
    </row>
    <row r="81" spans="1:22" ht="12.75" outlineLevel="2">
      <c r="A81" s="3"/>
      <c r="B81" s="105"/>
      <c r="C81" s="105"/>
      <c r="D81" s="126" t="s">
        <v>4</v>
      </c>
      <c r="E81" s="127">
        <v>2</v>
      </c>
      <c r="F81" s="128" t="s">
        <v>112</v>
      </c>
      <c r="G81" s="129" t="s">
        <v>269</v>
      </c>
      <c r="H81" s="130">
        <v>54.1</v>
      </c>
      <c r="I81" s="131" t="s">
        <v>13</v>
      </c>
      <c r="J81" s="132"/>
      <c r="K81" s="133">
        <f>H81*J81</f>
        <v>0</v>
      </c>
      <c r="L81" s="134">
        <f>IF(D81="S",K81,"")</f>
      </c>
      <c r="M81" s="135">
        <f>IF(OR(D81="P",D81="U"),K81,"")</f>
        <v>0</v>
      </c>
      <c r="N81" s="135">
        <f>IF(D81="H",K81,"")</f>
      </c>
      <c r="O81" s="135">
        <f>IF(D81="V",K81,"")</f>
      </c>
      <c r="P81" s="136">
        <v>0</v>
      </c>
      <c r="Q81" s="136">
        <v>0</v>
      </c>
      <c r="R81" s="136">
        <v>0.1290000000000191</v>
      </c>
      <c r="S81" s="132">
        <v>9.406100000000924</v>
      </c>
      <c r="T81" s="137">
        <v>21</v>
      </c>
      <c r="U81" s="138">
        <f>K81*(T81+100)/100</f>
        <v>0</v>
      </c>
      <c r="V81" s="139"/>
    </row>
    <row r="82" spans="1:22" ht="12.75" outlineLevel="2">
      <c r="A82" s="3"/>
      <c r="B82" s="105"/>
      <c r="C82" s="105"/>
      <c r="D82" s="126" t="s">
        <v>5</v>
      </c>
      <c r="E82" s="127">
        <v>3</v>
      </c>
      <c r="F82" s="128" t="s">
        <v>82</v>
      </c>
      <c r="G82" s="129" t="s">
        <v>219</v>
      </c>
      <c r="H82" s="130">
        <v>2</v>
      </c>
      <c r="I82" s="131" t="s">
        <v>12</v>
      </c>
      <c r="J82" s="132"/>
      <c r="K82" s="133">
        <f>H82*J82</f>
        <v>0</v>
      </c>
      <c r="L82" s="134">
        <f>IF(D82="S",K82,"")</f>
        <v>0</v>
      </c>
      <c r="M82" s="135">
        <f>IF(OR(D82="P",D82="U"),K82,"")</f>
      </c>
      <c r="N82" s="135">
        <f>IF(D82="H",K82,"")</f>
      </c>
      <c r="O82" s="135">
        <f>IF(D82="V",K82,"")</f>
      </c>
      <c r="P82" s="136">
        <v>0</v>
      </c>
      <c r="Q82" s="136">
        <v>0</v>
      </c>
      <c r="R82" s="136">
        <v>0</v>
      </c>
      <c r="S82" s="132">
        <v>0</v>
      </c>
      <c r="T82" s="137">
        <v>21</v>
      </c>
      <c r="U82" s="138">
        <f>K82*(T82+100)/100</f>
        <v>0</v>
      </c>
      <c r="V82" s="139"/>
    </row>
    <row r="83" spans="1:22" ht="12.75" outlineLevel="1">
      <c r="A83" s="3"/>
      <c r="B83" s="106"/>
      <c r="C83" s="75" t="s">
        <v>22</v>
      </c>
      <c r="D83" s="76" t="s">
        <v>3</v>
      </c>
      <c r="E83" s="77"/>
      <c r="F83" s="77" t="s">
        <v>34</v>
      </c>
      <c r="G83" s="78" t="s">
        <v>222</v>
      </c>
      <c r="H83" s="77"/>
      <c r="I83" s="76"/>
      <c r="J83" s="77"/>
      <c r="K83" s="107">
        <f>SUBTOTAL(9,K84:K87)</f>
        <v>0</v>
      </c>
      <c r="L83" s="80">
        <f>SUBTOTAL(9,L84:L87)</f>
        <v>0</v>
      </c>
      <c r="M83" s="80">
        <f>SUBTOTAL(9,M84:M87)</f>
        <v>0</v>
      </c>
      <c r="N83" s="80">
        <f>SUBTOTAL(9,N84:N87)</f>
        <v>0</v>
      </c>
      <c r="O83" s="80">
        <f>SUBTOTAL(9,O84:O87)</f>
        <v>0</v>
      </c>
      <c r="P83" s="81">
        <f>SUMPRODUCT(P84:P87,$H84:$H87)</f>
        <v>0</v>
      </c>
      <c r="Q83" s="81">
        <f>SUMPRODUCT(Q84:Q87,$H84:$H87)</f>
        <v>0</v>
      </c>
      <c r="R83" s="81">
        <f>SUMPRODUCT(R84:R87,$H84:$H87)</f>
        <v>10.23120499999986</v>
      </c>
      <c r="S83" s="80">
        <f>SUMPRODUCT(S84:S87,$H84:$H87)</f>
        <v>898.8336009999852</v>
      </c>
      <c r="T83" s="108">
        <f>SUMPRODUCT(T84:T87,$K84:$K87)/100</f>
        <v>0</v>
      </c>
      <c r="U83" s="108">
        <f>K83+T83</f>
        <v>0</v>
      </c>
      <c r="V83" s="105"/>
    </row>
    <row r="84" spans="1:22" ht="12.75" outlineLevel="2">
      <c r="A84" s="3"/>
      <c r="B84" s="116"/>
      <c r="C84" s="117"/>
      <c r="D84" s="118"/>
      <c r="E84" s="119" t="s">
        <v>241</v>
      </c>
      <c r="F84" s="120"/>
      <c r="G84" s="121"/>
      <c r="H84" s="120"/>
      <c r="I84" s="118"/>
      <c r="J84" s="120"/>
      <c r="K84" s="122"/>
      <c r="L84" s="123"/>
      <c r="M84" s="123"/>
      <c r="N84" s="123"/>
      <c r="O84" s="123"/>
      <c r="P84" s="124"/>
      <c r="Q84" s="124"/>
      <c r="R84" s="124"/>
      <c r="S84" s="124"/>
      <c r="T84" s="125"/>
      <c r="U84" s="125"/>
      <c r="V84" s="105"/>
    </row>
    <row r="85" spans="1:22" ht="25.5" outlineLevel="2">
      <c r="A85" s="3"/>
      <c r="B85" s="105"/>
      <c r="C85" s="105"/>
      <c r="D85" s="126" t="s">
        <v>4</v>
      </c>
      <c r="E85" s="127">
        <v>1</v>
      </c>
      <c r="F85" s="128" t="s">
        <v>115</v>
      </c>
      <c r="G85" s="129" t="s">
        <v>295</v>
      </c>
      <c r="H85" s="130">
        <v>444.835</v>
      </c>
      <c r="I85" s="131" t="s">
        <v>13</v>
      </c>
      <c r="J85" s="132"/>
      <c r="K85" s="133">
        <f>H85*J85</f>
        <v>0</v>
      </c>
      <c r="L85" s="134">
        <f>IF(D85="S",K85,"")</f>
      </c>
      <c r="M85" s="135">
        <f>IF(OR(D85="P",D85="U"),K85,"")</f>
        <v>0</v>
      </c>
      <c r="N85" s="135">
        <f>IF(D85="H",K85,"")</f>
      </c>
      <c r="O85" s="135">
        <f>IF(D85="V",K85,"")</f>
      </c>
      <c r="P85" s="136">
        <v>0</v>
      </c>
      <c r="Q85" s="136">
        <v>0</v>
      </c>
      <c r="R85" s="136">
        <v>0.004999999999999005</v>
      </c>
      <c r="S85" s="132">
        <v>0.4983999999999089</v>
      </c>
      <c r="T85" s="137">
        <v>21</v>
      </c>
      <c r="U85" s="138">
        <f>K85*(T85+100)/100</f>
        <v>0</v>
      </c>
      <c r="V85" s="139"/>
    </row>
    <row r="86" spans="1:22" ht="12.75" outlineLevel="2">
      <c r="A86" s="3"/>
      <c r="B86" s="105"/>
      <c r="C86" s="105"/>
      <c r="D86" s="126" t="s">
        <v>4</v>
      </c>
      <c r="E86" s="127">
        <v>2</v>
      </c>
      <c r="F86" s="128" t="s">
        <v>113</v>
      </c>
      <c r="G86" s="129" t="s">
        <v>274</v>
      </c>
      <c r="H86" s="130">
        <v>444.835</v>
      </c>
      <c r="I86" s="131" t="s">
        <v>13</v>
      </c>
      <c r="J86" s="132"/>
      <c r="K86" s="133">
        <f>H86*J86</f>
        <v>0</v>
      </c>
      <c r="L86" s="134">
        <f>IF(D86="S",K86,"")</f>
      </c>
      <c r="M86" s="135">
        <f>IF(OR(D86="P",D86="U"),K86,"")</f>
        <v>0</v>
      </c>
      <c r="N86" s="135">
        <f>IF(D86="H",K86,"")</f>
      </c>
      <c r="O86" s="135">
        <f>IF(D86="V",K86,"")</f>
      </c>
      <c r="P86" s="136">
        <v>0</v>
      </c>
      <c r="Q86" s="136">
        <v>0</v>
      </c>
      <c r="R86" s="136">
        <v>0.018000000000000682</v>
      </c>
      <c r="S86" s="132">
        <v>1.522200000000058</v>
      </c>
      <c r="T86" s="137">
        <v>21</v>
      </c>
      <c r="U86" s="138">
        <f>K86*(T86+100)/100</f>
        <v>0</v>
      </c>
      <c r="V86" s="139"/>
    </row>
    <row r="87" spans="1:22" s="36" customFormat="1" ht="10.5" customHeight="1" outlineLevel="3">
      <c r="A87" s="35"/>
      <c r="B87" s="140"/>
      <c r="C87" s="140"/>
      <c r="D87" s="140"/>
      <c r="E87" s="140"/>
      <c r="F87" s="140"/>
      <c r="G87" s="140" t="s">
        <v>183</v>
      </c>
      <c r="H87" s="141">
        <v>444.835</v>
      </c>
      <c r="I87" s="142"/>
      <c r="J87" s="140"/>
      <c r="K87" s="140"/>
      <c r="L87" s="143"/>
      <c r="M87" s="143"/>
      <c r="N87" s="143"/>
      <c r="O87" s="143"/>
      <c r="P87" s="143"/>
      <c r="Q87" s="143"/>
      <c r="R87" s="143"/>
      <c r="S87" s="143"/>
      <c r="T87" s="144"/>
      <c r="U87" s="144"/>
      <c r="V87" s="140"/>
    </row>
    <row r="88" spans="1:22" ht="12.75" outlineLevel="1">
      <c r="A88" s="3"/>
      <c r="B88" s="106"/>
      <c r="C88" s="75" t="s">
        <v>23</v>
      </c>
      <c r="D88" s="76" t="s">
        <v>3</v>
      </c>
      <c r="E88" s="77"/>
      <c r="F88" s="77" t="s">
        <v>34</v>
      </c>
      <c r="G88" s="78" t="s">
        <v>221</v>
      </c>
      <c r="H88" s="77"/>
      <c r="I88" s="76"/>
      <c r="J88" s="77"/>
      <c r="K88" s="107">
        <f>SUBTOTAL(9,K89:K93)</f>
        <v>0</v>
      </c>
      <c r="L88" s="80">
        <f>SUBTOTAL(9,L89:L93)</f>
        <v>0</v>
      </c>
      <c r="M88" s="80">
        <f>SUBTOTAL(9,M89:M93)</f>
        <v>0</v>
      </c>
      <c r="N88" s="80">
        <f>SUBTOTAL(9,N89:N93)</f>
        <v>0</v>
      </c>
      <c r="O88" s="80">
        <f>SUBTOTAL(9,O89:O93)</f>
        <v>0</v>
      </c>
      <c r="P88" s="81">
        <f>SUMPRODUCT(P89:P93,$H89:$H93)</f>
        <v>2.647077999999965</v>
      </c>
      <c r="Q88" s="81">
        <f>SUMPRODUCT(Q89:Q93,$H89:$H93)</f>
        <v>0</v>
      </c>
      <c r="R88" s="81">
        <f>SUMPRODUCT(R89:R93,$H89:$H93)</f>
        <v>1.8437999999987364</v>
      </c>
      <c r="S88" s="80">
        <f>SUMPRODUCT(S89:S93,$H89:$H93)</f>
        <v>152.8510199998953</v>
      </c>
      <c r="T88" s="108">
        <f>SUMPRODUCT(T89:T93,$K89:$K93)/100</f>
        <v>0</v>
      </c>
      <c r="U88" s="108">
        <f>K88+T88</f>
        <v>0</v>
      </c>
      <c r="V88" s="105"/>
    </row>
    <row r="89" spans="1:22" ht="12.75" outlineLevel="2">
      <c r="A89" s="3"/>
      <c r="B89" s="116"/>
      <c r="C89" s="117"/>
      <c r="D89" s="118"/>
      <c r="E89" s="119" t="s">
        <v>241</v>
      </c>
      <c r="F89" s="120"/>
      <c r="G89" s="121"/>
      <c r="H89" s="120"/>
      <c r="I89" s="118"/>
      <c r="J89" s="120"/>
      <c r="K89" s="122"/>
      <c r="L89" s="123"/>
      <c r="M89" s="123"/>
      <c r="N89" s="123"/>
      <c r="O89" s="123"/>
      <c r="P89" s="124"/>
      <c r="Q89" s="124"/>
      <c r="R89" s="124"/>
      <c r="S89" s="124"/>
      <c r="T89" s="125"/>
      <c r="U89" s="125"/>
      <c r="V89" s="105"/>
    </row>
    <row r="90" spans="1:22" ht="12.75" outlineLevel="2">
      <c r="A90" s="3"/>
      <c r="B90" s="105"/>
      <c r="C90" s="105"/>
      <c r="D90" s="126" t="s">
        <v>4</v>
      </c>
      <c r="E90" s="127">
        <v>1</v>
      </c>
      <c r="F90" s="128" t="s">
        <v>117</v>
      </c>
      <c r="G90" s="129" t="s">
        <v>264</v>
      </c>
      <c r="H90" s="130">
        <v>1.4</v>
      </c>
      <c r="I90" s="131" t="s">
        <v>14</v>
      </c>
      <c r="J90" s="132"/>
      <c r="K90" s="133">
        <f>H90*J90</f>
        <v>0</v>
      </c>
      <c r="L90" s="134">
        <f>IF(D90="S",K90,"")</f>
      </c>
      <c r="M90" s="135">
        <f>IF(OR(D90="P",D90="U"),K90,"")</f>
        <v>0</v>
      </c>
      <c r="N90" s="135">
        <f>IF(D90="H",K90,"")</f>
      </c>
      <c r="O90" s="135">
        <f>IF(D90="V",K90,"")</f>
      </c>
      <c r="P90" s="136">
        <v>1.890769999999975</v>
      </c>
      <c r="Q90" s="136">
        <v>0</v>
      </c>
      <c r="R90" s="136">
        <v>1.3169999999990976</v>
      </c>
      <c r="S90" s="132">
        <v>109.17929999992522</v>
      </c>
      <c r="T90" s="137">
        <v>21</v>
      </c>
      <c r="U90" s="138">
        <f>K90*(T90+100)/100</f>
        <v>0</v>
      </c>
      <c r="V90" s="139"/>
    </row>
    <row r="91" spans="1:22" s="36" customFormat="1" ht="10.5" customHeight="1" outlineLevel="3">
      <c r="A91" s="35"/>
      <c r="B91" s="140"/>
      <c r="C91" s="140"/>
      <c r="D91" s="140"/>
      <c r="E91" s="140"/>
      <c r="F91" s="140"/>
      <c r="G91" s="140" t="s">
        <v>152</v>
      </c>
      <c r="H91" s="141">
        <v>1.4</v>
      </c>
      <c r="I91" s="142"/>
      <c r="J91" s="140"/>
      <c r="K91" s="140"/>
      <c r="L91" s="143"/>
      <c r="M91" s="143"/>
      <c r="N91" s="143"/>
      <c r="O91" s="143"/>
      <c r="P91" s="143"/>
      <c r="Q91" s="143"/>
      <c r="R91" s="143"/>
      <c r="S91" s="143"/>
      <c r="T91" s="144"/>
      <c r="U91" s="144"/>
      <c r="V91" s="140"/>
    </row>
    <row r="92" spans="1:22" ht="12.75" outlineLevel="2">
      <c r="A92" s="3"/>
      <c r="B92" s="105"/>
      <c r="C92" s="105"/>
      <c r="D92" s="126" t="s">
        <v>4</v>
      </c>
      <c r="E92" s="127">
        <v>2</v>
      </c>
      <c r="F92" s="128" t="s">
        <v>118</v>
      </c>
      <c r="G92" s="129" t="s">
        <v>226</v>
      </c>
      <c r="H92" s="130">
        <v>2.1</v>
      </c>
      <c r="I92" s="131" t="s">
        <v>14</v>
      </c>
      <c r="J92" s="132"/>
      <c r="K92" s="133">
        <f>H92*J92</f>
        <v>0</v>
      </c>
      <c r="L92" s="134">
        <f>IF(D92="S",K92,"")</f>
      </c>
      <c r="M92" s="135">
        <f>IF(OR(D92="P",D92="U"),K92,"")</f>
        <v>0</v>
      </c>
      <c r="N92" s="135">
        <f>IF(D92="H",K92,"")</f>
      </c>
      <c r="O92" s="135">
        <f>IF(D92="V",K92,"")</f>
      </c>
      <c r="P92" s="136">
        <v>0</v>
      </c>
      <c r="Q92" s="136">
        <v>0</v>
      </c>
      <c r="R92" s="136">
        <v>0</v>
      </c>
      <c r="S92" s="132">
        <v>0</v>
      </c>
      <c r="T92" s="137">
        <v>21</v>
      </c>
      <c r="U92" s="138">
        <f>K92*(T92+100)/100</f>
        <v>0</v>
      </c>
      <c r="V92" s="139"/>
    </row>
    <row r="93" spans="1:22" s="36" customFormat="1" ht="10.5" customHeight="1" outlineLevel="3">
      <c r="A93" s="35"/>
      <c r="B93" s="140"/>
      <c r="C93" s="140"/>
      <c r="D93" s="140"/>
      <c r="E93" s="140"/>
      <c r="F93" s="140"/>
      <c r="G93" s="140" t="s">
        <v>153</v>
      </c>
      <c r="H93" s="141">
        <v>2.1</v>
      </c>
      <c r="I93" s="142"/>
      <c r="J93" s="140"/>
      <c r="K93" s="140"/>
      <c r="L93" s="143"/>
      <c r="M93" s="143"/>
      <c r="N93" s="143"/>
      <c r="O93" s="143"/>
      <c r="P93" s="143"/>
      <c r="Q93" s="143"/>
      <c r="R93" s="143"/>
      <c r="S93" s="143"/>
      <c r="T93" s="144"/>
      <c r="U93" s="144"/>
      <c r="V93" s="140"/>
    </row>
    <row r="94" spans="1:22" ht="12.75" outlineLevel="1">
      <c r="A94" s="3"/>
      <c r="B94" s="106"/>
      <c r="C94" s="75" t="s">
        <v>24</v>
      </c>
      <c r="D94" s="76" t="s">
        <v>3</v>
      </c>
      <c r="E94" s="77"/>
      <c r="F94" s="77" t="s">
        <v>34</v>
      </c>
      <c r="G94" s="78" t="s">
        <v>220</v>
      </c>
      <c r="H94" s="77"/>
      <c r="I94" s="76"/>
      <c r="J94" s="77"/>
      <c r="K94" s="107">
        <f>SUBTOTAL(9,K95:K109)</f>
        <v>0</v>
      </c>
      <c r="L94" s="80">
        <f>SUBTOTAL(9,L95:L109)</f>
        <v>0</v>
      </c>
      <c r="M94" s="80">
        <f>SUBTOTAL(9,M95:M109)</f>
        <v>0</v>
      </c>
      <c r="N94" s="80">
        <f>SUBTOTAL(9,N95:N109)</f>
        <v>0</v>
      </c>
      <c r="O94" s="80">
        <f>SUBTOTAL(9,O95:O109)</f>
        <v>0</v>
      </c>
      <c r="P94" s="81">
        <f>SUMPRODUCT(P95:P109,$H95:$H109)</f>
        <v>376.0917323000189</v>
      </c>
      <c r="Q94" s="81">
        <f>SUMPRODUCT(Q95:Q109,$H95:$H109)</f>
        <v>0</v>
      </c>
      <c r="R94" s="81">
        <f>SUMPRODUCT(R95:R109,$H95:$H109)</f>
        <v>27.094679999998768</v>
      </c>
      <c r="S94" s="80">
        <f>SUMPRODUCT(S95:S109,$H95:$H109)</f>
        <v>2324.5329719999327</v>
      </c>
      <c r="T94" s="108">
        <f>SUMPRODUCT(T95:T109,$K95:$K109)/100</f>
        <v>0</v>
      </c>
      <c r="U94" s="108">
        <f>K94+T94</f>
        <v>0</v>
      </c>
      <c r="V94" s="105"/>
    </row>
    <row r="95" spans="1:22" ht="12.75" outlineLevel="2">
      <c r="A95" s="3"/>
      <c r="B95" s="116"/>
      <c r="C95" s="117"/>
      <c r="D95" s="118"/>
      <c r="E95" s="119" t="s">
        <v>241</v>
      </c>
      <c r="F95" s="120"/>
      <c r="G95" s="121"/>
      <c r="H95" s="120"/>
      <c r="I95" s="118"/>
      <c r="J95" s="120"/>
      <c r="K95" s="122"/>
      <c r="L95" s="123"/>
      <c r="M95" s="123"/>
      <c r="N95" s="123"/>
      <c r="O95" s="123"/>
      <c r="P95" s="124"/>
      <c r="Q95" s="124"/>
      <c r="R95" s="124"/>
      <c r="S95" s="124"/>
      <c r="T95" s="125"/>
      <c r="U95" s="125"/>
      <c r="V95" s="105"/>
    </row>
    <row r="96" spans="1:22" ht="25.5" outlineLevel="2">
      <c r="A96" s="3"/>
      <c r="B96" s="105"/>
      <c r="C96" s="105"/>
      <c r="D96" s="126" t="s">
        <v>4</v>
      </c>
      <c r="E96" s="127">
        <v>1</v>
      </c>
      <c r="F96" s="128" t="s">
        <v>123</v>
      </c>
      <c r="G96" s="129" t="s">
        <v>298</v>
      </c>
      <c r="H96" s="130">
        <v>7</v>
      </c>
      <c r="I96" s="131" t="s">
        <v>13</v>
      </c>
      <c r="J96" s="132"/>
      <c r="K96" s="133">
        <f>H96*J96</f>
        <v>0</v>
      </c>
      <c r="L96" s="134">
        <f>IF(D96="S",K96,"")</f>
      </c>
      <c r="M96" s="135">
        <f>IF(OR(D96="P",D96="U"),K96,"")</f>
        <v>0</v>
      </c>
      <c r="N96" s="135">
        <f>IF(D96="H",K96,"")</f>
      </c>
      <c r="O96" s="135">
        <f>IF(D96="V",K96,"")</f>
      </c>
      <c r="P96" s="136">
        <v>0.48089999999979227</v>
      </c>
      <c r="Q96" s="136">
        <v>0</v>
      </c>
      <c r="R96" s="136">
        <v>0.5690000000001874</v>
      </c>
      <c r="S96" s="132">
        <v>48.05010000001519</v>
      </c>
      <c r="T96" s="137">
        <v>21</v>
      </c>
      <c r="U96" s="138">
        <f>K96*(T96+100)/100</f>
        <v>0</v>
      </c>
      <c r="V96" s="139"/>
    </row>
    <row r="97" spans="1:22" s="36" customFormat="1" ht="10.5" customHeight="1" outlineLevel="3">
      <c r="A97" s="35"/>
      <c r="B97" s="140"/>
      <c r="C97" s="140"/>
      <c r="D97" s="140"/>
      <c r="E97" s="140"/>
      <c r="F97" s="140"/>
      <c r="G97" s="140" t="s">
        <v>57</v>
      </c>
      <c r="H97" s="141">
        <v>7</v>
      </c>
      <c r="I97" s="142"/>
      <c r="J97" s="140"/>
      <c r="K97" s="140"/>
      <c r="L97" s="143"/>
      <c r="M97" s="143"/>
      <c r="N97" s="143"/>
      <c r="O97" s="143"/>
      <c r="P97" s="143"/>
      <c r="Q97" s="143"/>
      <c r="R97" s="143"/>
      <c r="S97" s="143"/>
      <c r="T97" s="144"/>
      <c r="U97" s="144"/>
      <c r="V97" s="140"/>
    </row>
    <row r="98" spans="1:22" ht="12.75" outlineLevel="2">
      <c r="A98" s="3"/>
      <c r="B98" s="105"/>
      <c r="C98" s="105"/>
      <c r="D98" s="126" t="s">
        <v>4</v>
      </c>
      <c r="E98" s="127">
        <v>2</v>
      </c>
      <c r="F98" s="128" t="s">
        <v>120</v>
      </c>
      <c r="G98" s="129" t="s">
        <v>246</v>
      </c>
      <c r="H98" s="130">
        <v>83.715</v>
      </c>
      <c r="I98" s="131" t="s">
        <v>13</v>
      </c>
      <c r="J98" s="132"/>
      <c r="K98" s="133">
        <f>H98*J98</f>
        <v>0</v>
      </c>
      <c r="L98" s="134">
        <f>IF(D98="S",K98,"")</f>
      </c>
      <c r="M98" s="135">
        <f>IF(OR(D98="P",D98="U"),K98,"")</f>
        <v>0</v>
      </c>
      <c r="N98" s="135">
        <f>IF(D98="H",K98,"")</f>
      </c>
      <c r="O98" s="135">
        <f>IF(D98="V",K98,"")</f>
      </c>
      <c r="P98" s="136">
        <v>0.19695</v>
      </c>
      <c r="Q98" s="136">
        <v>0</v>
      </c>
      <c r="R98" s="136">
        <v>0</v>
      </c>
      <c r="S98" s="132">
        <v>0</v>
      </c>
      <c r="T98" s="137">
        <v>21</v>
      </c>
      <c r="U98" s="138">
        <f>K98*(T98+100)/100</f>
        <v>0</v>
      </c>
      <c r="V98" s="139"/>
    </row>
    <row r="99" spans="1:22" s="36" customFormat="1" ht="10.5" customHeight="1" outlineLevel="3">
      <c r="A99" s="35"/>
      <c r="B99" s="140"/>
      <c r="C99" s="140"/>
      <c r="D99" s="140"/>
      <c r="E99" s="140"/>
      <c r="F99" s="140"/>
      <c r="G99" s="140" t="s">
        <v>79</v>
      </c>
      <c r="H99" s="141">
        <v>0</v>
      </c>
      <c r="I99" s="142"/>
      <c r="J99" s="140"/>
      <c r="K99" s="140"/>
      <c r="L99" s="143"/>
      <c r="M99" s="143"/>
      <c r="N99" s="143"/>
      <c r="O99" s="143"/>
      <c r="P99" s="143"/>
      <c r="Q99" s="143"/>
      <c r="R99" s="143"/>
      <c r="S99" s="143"/>
      <c r="T99" s="144"/>
      <c r="U99" s="144"/>
      <c r="V99" s="140"/>
    </row>
    <row r="100" spans="1:22" s="36" customFormat="1" ht="10.5" customHeight="1" outlineLevel="3">
      <c r="A100" s="35"/>
      <c r="B100" s="140"/>
      <c r="C100" s="140"/>
      <c r="D100" s="140"/>
      <c r="E100" s="140"/>
      <c r="F100" s="140"/>
      <c r="G100" s="140" t="s">
        <v>60</v>
      </c>
      <c r="H100" s="141">
        <v>83.715</v>
      </c>
      <c r="I100" s="142"/>
      <c r="J100" s="140"/>
      <c r="K100" s="140"/>
      <c r="L100" s="143"/>
      <c r="M100" s="143"/>
      <c r="N100" s="143"/>
      <c r="O100" s="143"/>
      <c r="P100" s="143"/>
      <c r="Q100" s="143"/>
      <c r="R100" s="143"/>
      <c r="S100" s="143"/>
      <c r="T100" s="144"/>
      <c r="U100" s="144"/>
      <c r="V100" s="140"/>
    </row>
    <row r="101" spans="1:22" ht="12.75" outlineLevel="2">
      <c r="A101" s="3"/>
      <c r="B101" s="105"/>
      <c r="C101" s="105"/>
      <c r="D101" s="126" t="s">
        <v>4</v>
      </c>
      <c r="E101" s="127">
        <v>3</v>
      </c>
      <c r="F101" s="128" t="s">
        <v>122</v>
      </c>
      <c r="G101" s="129" t="s">
        <v>251</v>
      </c>
      <c r="H101" s="130">
        <v>444.835</v>
      </c>
      <c r="I101" s="131" t="s">
        <v>13</v>
      </c>
      <c r="J101" s="132"/>
      <c r="K101" s="133">
        <f>H101*J101</f>
        <v>0</v>
      </c>
      <c r="L101" s="134">
        <f>IF(D101="S",K101,"")</f>
      </c>
      <c r="M101" s="135">
        <f>IF(OR(D101="P",D101="U"),K101,"")</f>
        <v>0</v>
      </c>
      <c r="N101" s="135">
        <f>IF(D101="H",K101,"")</f>
      </c>
      <c r="O101" s="135">
        <f>IF(D101="V",K101,"")</f>
      </c>
      <c r="P101" s="136">
        <v>0.18907000000000002</v>
      </c>
      <c r="Q101" s="136">
        <v>0</v>
      </c>
      <c r="R101" s="136">
        <v>0</v>
      </c>
      <c r="S101" s="132">
        <v>0</v>
      </c>
      <c r="T101" s="137">
        <v>21</v>
      </c>
      <c r="U101" s="138">
        <f>K101*(T101+100)/100</f>
        <v>0</v>
      </c>
      <c r="V101" s="139"/>
    </row>
    <row r="102" spans="1:22" s="36" customFormat="1" ht="10.5" customHeight="1" outlineLevel="3">
      <c r="A102" s="35"/>
      <c r="B102" s="140"/>
      <c r="C102" s="140"/>
      <c r="D102" s="140"/>
      <c r="E102" s="140"/>
      <c r="F102" s="140"/>
      <c r="G102" s="140" t="s">
        <v>79</v>
      </c>
      <c r="H102" s="141">
        <v>0</v>
      </c>
      <c r="I102" s="142"/>
      <c r="J102" s="140"/>
      <c r="K102" s="140"/>
      <c r="L102" s="143"/>
      <c r="M102" s="143"/>
      <c r="N102" s="143"/>
      <c r="O102" s="143"/>
      <c r="P102" s="143"/>
      <c r="Q102" s="143"/>
      <c r="R102" s="143"/>
      <c r="S102" s="143"/>
      <c r="T102" s="144"/>
      <c r="U102" s="144"/>
      <c r="V102" s="140"/>
    </row>
    <row r="103" spans="1:22" s="36" customFormat="1" ht="10.5" customHeight="1" outlineLevel="3">
      <c r="A103" s="35"/>
      <c r="B103" s="140"/>
      <c r="C103" s="140"/>
      <c r="D103" s="140"/>
      <c r="E103" s="140"/>
      <c r="F103" s="140"/>
      <c r="G103" s="140" t="s">
        <v>60</v>
      </c>
      <c r="H103" s="141">
        <v>83.715</v>
      </c>
      <c r="I103" s="142"/>
      <c r="J103" s="140"/>
      <c r="K103" s="140"/>
      <c r="L103" s="143"/>
      <c r="M103" s="143"/>
      <c r="N103" s="143"/>
      <c r="O103" s="143"/>
      <c r="P103" s="143"/>
      <c r="Q103" s="143"/>
      <c r="R103" s="143"/>
      <c r="S103" s="143"/>
      <c r="T103" s="144"/>
      <c r="U103" s="144"/>
      <c r="V103" s="140"/>
    </row>
    <row r="104" spans="1:22" s="36" customFormat="1" ht="10.5" customHeight="1" outlineLevel="3">
      <c r="A104" s="35"/>
      <c r="B104" s="140"/>
      <c r="C104" s="140"/>
      <c r="D104" s="140"/>
      <c r="E104" s="140"/>
      <c r="F104" s="140"/>
      <c r="G104" s="140" t="s">
        <v>67</v>
      </c>
      <c r="H104" s="141">
        <v>0</v>
      </c>
      <c r="I104" s="142"/>
      <c r="J104" s="140"/>
      <c r="K104" s="140"/>
      <c r="L104" s="143"/>
      <c r="M104" s="143"/>
      <c r="N104" s="143"/>
      <c r="O104" s="143"/>
      <c r="P104" s="143"/>
      <c r="Q104" s="143"/>
      <c r="R104" s="143"/>
      <c r="S104" s="143"/>
      <c r="T104" s="144"/>
      <c r="U104" s="144"/>
      <c r="V104" s="140"/>
    </row>
    <row r="105" spans="1:22" s="36" customFormat="1" ht="10.5" customHeight="1" outlineLevel="3">
      <c r="A105" s="35"/>
      <c r="B105" s="140"/>
      <c r="C105" s="140"/>
      <c r="D105" s="140"/>
      <c r="E105" s="140"/>
      <c r="F105" s="140"/>
      <c r="G105" s="140" t="s">
        <v>59</v>
      </c>
      <c r="H105" s="141">
        <v>361.12</v>
      </c>
      <c r="I105" s="142"/>
      <c r="J105" s="140"/>
      <c r="K105" s="140"/>
      <c r="L105" s="143"/>
      <c r="M105" s="143"/>
      <c r="N105" s="143"/>
      <c r="O105" s="143"/>
      <c r="P105" s="143"/>
      <c r="Q105" s="143"/>
      <c r="R105" s="143"/>
      <c r="S105" s="143"/>
      <c r="T105" s="144"/>
      <c r="U105" s="144"/>
      <c r="V105" s="140"/>
    </row>
    <row r="106" spans="1:22" ht="12.75" outlineLevel="2">
      <c r="A106" s="3"/>
      <c r="B106" s="105"/>
      <c r="C106" s="105"/>
      <c r="D106" s="126" t="s">
        <v>4</v>
      </c>
      <c r="E106" s="127">
        <v>4</v>
      </c>
      <c r="F106" s="128" t="s">
        <v>121</v>
      </c>
      <c r="G106" s="129" t="s">
        <v>247</v>
      </c>
      <c r="H106" s="130">
        <v>361.12</v>
      </c>
      <c r="I106" s="131" t="s">
        <v>13</v>
      </c>
      <c r="J106" s="132"/>
      <c r="K106" s="133">
        <f>H106*J106</f>
        <v>0</v>
      </c>
      <c r="L106" s="134">
        <f>IF(D106="S",K106,"")</f>
      </c>
      <c r="M106" s="135">
        <f>IF(OR(D106="P",D106="U"),K106,"")</f>
        <v>0</v>
      </c>
      <c r="N106" s="135">
        <f>IF(D106="H",K106,"")</f>
      </c>
      <c r="O106" s="135">
        <f>IF(D106="V",K106,"")</f>
      </c>
      <c r="P106" s="136">
        <v>0.36731999999983606</v>
      </c>
      <c r="Q106" s="136">
        <v>0</v>
      </c>
      <c r="R106" s="136">
        <v>0.027000000000001023</v>
      </c>
      <c r="S106" s="132">
        <v>2.338300000000136</v>
      </c>
      <c r="T106" s="137">
        <v>21</v>
      </c>
      <c r="U106" s="138">
        <f>K106*(T106+100)/100</f>
        <v>0</v>
      </c>
      <c r="V106" s="139"/>
    </row>
    <row r="107" spans="1:22" s="36" customFormat="1" ht="10.5" customHeight="1" outlineLevel="3">
      <c r="A107" s="35"/>
      <c r="B107" s="140"/>
      <c r="C107" s="140"/>
      <c r="D107" s="140"/>
      <c r="E107" s="140"/>
      <c r="F107" s="140"/>
      <c r="G107" s="140" t="s">
        <v>59</v>
      </c>
      <c r="H107" s="141">
        <v>361.12</v>
      </c>
      <c r="I107" s="142"/>
      <c r="J107" s="140"/>
      <c r="K107" s="140"/>
      <c r="L107" s="143"/>
      <c r="M107" s="143"/>
      <c r="N107" s="143"/>
      <c r="O107" s="143"/>
      <c r="P107" s="143"/>
      <c r="Q107" s="143"/>
      <c r="R107" s="143"/>
      <c r="S107" s="143"/>
      <c r="T107" s="144"/>
      <c r="U107" s="144"/>
      <c r="V107" s="140"/>
    </row>
    <row r="108" spans="1:22" ht="12.75" outlineLevel="2">
      <c r="A108" s="3"/>
      <c r="B108" s="105"/>
      <c r="C108" s="105"/>
      <c r="D108" s="126" t="s">
        <v>4</v>
      </c>
      <c r="E108" s="127">
        <v>5</v>
      </c>
      <c r="F108" s="128" t="s">
        <v>119</v>
      </c>
      <c r="G108" s="129" t="s">
        <v>249</v>
      </c>
      <c r="H108" s="130">
        <v>361.12</v>
      </c>
      <c r="I108" s="131" t="s">
        <v>13</v>
      </c>
      <c r="J108" s="132"/>
      <c r="K108" s="133">
        <f>H108*J108</f>
        <v>0</v>
      </c>
      <c r="L108" s="134">
        <f>IF(D108="S",K108,"")</f>
      </c>
      <c r="M108" s="135">
        <f>IF(OR(D108="P",D108="U"),K108,"")</f>
        <v>0</v>
      </c>
      <c r="N108" s="135">
        <f>IF(D108="H",K108,"")</f>
      </c>
      <c r="O108" s="135">
        <f>IF(D108="V",K108,"")</f>
      </c>
      <c r="P108" s="136">
        <v>0.38626000000022037</v>
      </c>
      <c r="Q108" s="136">
        <v>0</v>
      </c>
      <c r="R108" s="136">
        <v>0.03699999999999193</v>
      </c>
      <c r="S108" s="132">
        <v>3.1672999999993827</v>
      </c>
      <c r="T108" s="137">
        <v>21</v>
      </c>
      <c r="U108" s="138">
        <f>K108*(T108+100)/100</f>
        <v>0</v>
      </c>
      <c r="V108" s="139"/>
    </row>
    <row r="109" spans="1:22" s="36" customFormat="1" ht="10.5" customHeight="1" outlineLevel="3">
      <c r="A109" s="35"/>
      <c r="B109" s="140"/>
      <c r="C109" s="140"/>
      <c r="D109" s="140"/>
      <c r="E109" s="140"/>
      <c r="F109" s="140"/>
      <c r="G109" s="140" t="s">
        <v>59</v>
      </c>
      <c r="H109" s="141">
        <v>361.12</v>
      </c>
      <c r="I109" s="142"/>
      <c r="J109" s="140"/>
      <c r="K109" s="140"/>
      <c r="L109" s="143"/>
      <c r="M109" s="143"/>
      <c r="N109" s="143"/>
      <c r="O109" s="143"/>
      <c r="P109" s="143"/>
      <c r="Q109" s="143"/>
      <c r="R109" s="143"/>
      <c r="S109" s="143"/>
      <c r="T109" s="144"/>
      <c r="U109" s="144"/>
      <c r="V109" s="140"/>
    </row>
    <row r="110" spans="1:22" ht="12.75" outlineLevel="1">
      <c r="A110" s="3"/>
      <c r="B110" s="106"/>
      <c r="C110" s="75" t="s">
        <v>25</v>
      </c>
      <c r="D110" s="76" t="s">
        <v>3</v>
      </c>
      <c r="E110" s="77"/>
      <c r="F110" s="77" t="s">
        <v>34</v>
      </c>
      <c r="G110" s="78" t="s">
        <v>223</v>
      </c>
      <c r="H110" s="77"/>
      <c r="I110" s="76"/>
      <c r="J110" s="77"/>
      <c r="K110" s="107">
        <f>SUBTOTAL(9,K111:K133)</f>
        <v>0</v>
      </c>
      <c r="L110" s="80">
        <f>SUBTOTAL(9,L111:L133)</f>
        <v>0</v>
      </c>
      <c r="M110" s="80">
        <f>SUBTOTAL(9,M111:M133)</f>
        <v>0</v>
      </c>
      <c r="N110" s="80">
        <f>SUBTOTAL(9,N111:N133)</f>
        <v>0</v>
      </c>
      <c r="O110" s="80">
        <f>SUBTOTAL(9,O111:O133)</f>
        <v>0</v>
      </c>
      <c r="P110" s="81">
        <f>SUMPRODUCT(P111:P133,$H111:$H133)</f>
        <v>90.66171116251856</v>
      </c>
      <c r="Q110" s="81">
        <f>SUMPRODUCT(Q111:Q133,$H111:$H133)</f>
        <v>81.05138</v>
      </c>
      <c r="R110" s="81">
        <f>SUMPRODUCT(R111:R133,$H111:$H133)</f>
        <v>758.32641170035</v>
      </c>
      <c r="S110" s="80">
        <f>SUMPRODUCT(S111:S133,$H111:$H133)</f>
        <v>80688.77625970016</v>
      </c>
      <c r="T110" s="108">
        <f>SUMPRODUCT(T111:T133,$K111:$K133)/100</f>
        <v>0</v>
      </c>
      <c r="U110" s="108">
        <f>K110+T110</f>
        <v>0</v>
      </c>
      <c r="V110" s="105"/>
    </row>
    <row r="111" spans="1:22" ht="12.75" outlineLevel="2">
      <c r="A111" s="3"/>
      <c r="B111" s="116"/>
      <c r="C111" s="117"/>
      <c r="D111" s="118"/>
      <c r="E111" s="119" t="s">
        <v>241</v>
      </c>
      <c r="F111" s="120"/>
      <c r="G111" s="121"/>
      <c r="H111" s="120"/>
      <c r="I111" s="118"/>
      <c r="J111" s="120"/>
      <c r="K111" s="122"/>
      <c r="L111" s="123"/>
      <c r="M111" s="123"/>
      <c r="N111" s="123"/>
      <c r="O111" s="123"/>
      <c r="P111" s="124"/>
      <c r="Q111" s="124"/>
      <c r="R111" s="124"/>
      <c r="S111" s="124"/>
      <c r="T111" s="125"/>
      <c r="U111" s="125"/>
      <c r="V111" s="105"/>
    </row>
    <row r="112" spans="1:22" ht="25.5" outlineLevel="2">
      <c r="A112" s="3"/>
      <c r="B112" s="105"/>
      <c r="C112" s="105"/>
      <c r="D112" s="126" t="s">
        <v>4</v>
      </c>
      <c r="E112" s="127">
        <v>1</v>
      </c>
      <c r="F112" s="128" t="s">
        <v>125</v>
      </c>
      <c r="G112" s="129" t="s">
        <v>294</v>
      </c>
      <c r="H112" s="130">
        <v>83.715</v>
      </c>
      <c r="I112" s="131" t="s">
        <v>13</v>
      </c>
      <c r="J112" s="132"/>
      <c r="K112" s="133">
        <f>H112*J112</f>
        <v>0</v>
      </c>
      <c r="L112" s="134">
        <f>IF(D112="S",K112,"")</f>
      </c>
      <c r="M112" s="135">
        <f>IF(OR(D112="P",D112="U"),K112,"")</f>
        <v>0</v>
      </c>
      <c r="N112" s="135">
        <f>IF(D112="H",K112,"")</f>
      </c>
      <c r="O112" s="135">
        <f>IF(D112="V",K112,"")</f>
      </c>
      <c r="P112" s="136">
        <v>0.16702750000003</v>
      </c>
      <c r="Q112" s="136">
        <v>0</v>
      </c>
      <c r="R112" s="136">
        <v>1.7140000000002615</v>
      </c>
      <c r="S112" s="132">
        <v>188.3366000000283</v>
      </c>
      <c r="T112" s="137">
        <v>21</v>
      </c>
      <c r="U112" s="138">
        <f>K112*(T112+100)/100</f>
        <v>0</v>
      </c>
      <c r="V112" s="139"/>
    </row>
    <row r="113" spans="1:22" s="36" customFormat="1" ht="10.5" customHeight="1" outlineLevel="3">
      <c r="A113" s="35"/>
      <c r="B113" s="140"/>
      <c r="C113" s="140"/>
      <c r="D113" s="140"/>
      <c r="E113" s="140"/>
      <c r="F113" s="140"/>
      <c r="G113" s="140" t="s">
        <v>116</v>
      </c>
      <c r="H113" s="141">
        <v>80.975</v>
      </c>
      <c r="I113" s="142"/>
      <c r="J113" s="140"/>
      <c r="K113" s="140"/>
      <c r="L113" s="143"/>
      <c r="M113" s="143"/>
      <c r="N113" s="143"/>
      <c r="O113" s="143"/>
      <c r="P113" s="143"/>
      <c r="Q113" s="143"/>
      <c r="R113" s="143"/>
      <c r="S113" s="143"/>
      <c r="T113" s="144"/>
      <c r="U113" s="144"/>
      <c r="V113" s="140"/>
    </row>
    <row r="114" spans="1:22" s="36" customFormat="1" ht="10.5" customHeight="1" outlineLevel="3">
      <c r="A114" s="35"/>
      <c r="B114" s="140"/>
      <c r="C114" s="140"/>
      <c r="D114" s="140"/>
      <c r="E114" s="140"/>
      <c r="F114" s="140"/>
      <c r="G114" s="140" t="s">
        <v>69</v>
      </c>
      <c r="H114" s="141">
        <v>2.08</v>
      </c>
      <c r="I114" s="142"/>
      <c r="J114" s="140"/>
      <c r="K114" s="140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0"/>
    </row>
    <row r="115" spans="1:22" s="36" customFormat="1" ht="10.5" customHeight="1" outlineLevel="3">
      <c r="A115" s="35"/>
      <c r="B115" s="140"/>
      <c r="C115" s="140"/>
      <c r="D115" s="140"/>
      <c r="E115" s="140"/>
      <c r="F115" s="140"/>
      <c r="G115" s="140" t="s">
        <v>68</v>
      </c>
      <c r="H115" s="141">
        <v>0.66</v>
      </c>
      <c r="I115" s="142"/>
      <c r="J115" s="140"/>
      <c r="K115" s="140"/>
      <c r="L115" s="143"/>
      <c r="M115" s="143"/>
      <c r="N115" s="143"/>
      <c r="O115" s="143"/>
      <c r="P115" s="143"/>
      <c r="Q115" s="143"/>
      <c r="R115" s="143"/>
      <c r="S115" s="143"/>
      <c r="T115" s="144"/>
      <c r="U115" s="144"/>
      <c r="V115" s="140"/>
    </row>
    <row r="116" spans="1:22" ht="12.75" outlineLevel="2">
      <c r="A116" s="3"/>
      <c r="B116" s="105"/>
      <c r="C116" s="105"/>
      <c r="D116" s="126" t="s">
        <v>5</v>
      </c>
      <c r="E116" s="127">
        <v>2</v>
      </c>
      <c r="F116" s="128" t="s">
        <v>86</v>
      </c>
      <c r="G116" s="129" t="s">
        <v>231</v>
      </c>
      <c r="H116" s="130">
        <v>10.34126</v>
      </c>
      <c r="I116" s="131" t="s">
        <v>8</v>
      </c>
      <c r="J116" s="132"/>
      <c r="K116" s="133">
        <f>H116*J116</f>
        <v>0</v>
      </c>
      <c r="L116" s="134">
        <f>IF(D116="S",K116,"")</f>
        <v>0</v>
      </c>
      <c r="M116" s="135">
        <f>IF(OR(D116="P",D116="U"),K116,"")</f>
      </c>
      <c r="N116" s="135">
        <f>IF(D116="H",K116,"")</f>
      </c>
      <c r="O116" s="135">
        <f>IF(D116="V",K116,"")</f>
      </c>
      <c r="P116" s="136">
        <v>1</v>
      </c>
      <c r="Q116" s="136">
        <v>0</v>
      </c>
      <c r="R116" s="136">
        <v>0</v>
      </c>
      <c r="S116" s="132">
        <v>0</v>
      </c>
      <c r="T116" s="137">
        <v>21</v>
      </c>
      <c r="U116" s="138">
        <f>K116*(T116+100)/100</f>
        <v>0</v>
      </c>
      <c r="V116" s="139"/>
    </row>
    <row r="117" spans="1:22" s="115" customFormat="1" ht="11.25" outlineLevel="2">
      <c r="A117" s="109"/>
      <c r="B117" s="109"/>
      <c r="C117" s="109"/>
      <c r="D117" s="109"/>
      <c r="E117" s="109"/>
      <c r="F117" s="109"/>
      <c r="G117" s="110" t="s">
        <v>254</v>
      </c>
      <c r="H117" s="109"/>
      <c r="I117" s="111"/>
      <c r="J117" s="109"/>
      <c r="K117" s="109"/>
      <c r="L117" s="112"/>
      <c r="M117" s="112"/>
      <c r="N117" s="112"/>
      <c r="O117" s="112"/>
      <c r="P117" s="113"/>
      <c r="Q117" s="109"/>
      <c r="R117" s="109"/>
      <c r="S117" s="109"/>
      <c r="T117" s="114"/>
      <c r="U117" s="114"/>
      <c r="V117" s="109"/>
    </row>
    <row r="118" spans="1:22" s="36" customFormat="1" ht="10.5" customHeight="1" outlineLevel="3">
      <c r="A118" s="35"/>
      <c r="B118" s="140"/>
      <c r="C118" s="140"/>
      <c r="D118" s="140"/>
      <c r="E118" s="140"/>
      <c r="F118" s="140"/>
      <c r="G118" s="140" t="s">
        <v>187</v>
      </c>
      <c r="H118" s="141">
        <v>10.3413</v>
      </c>
      <c r="I118" s="142"/>
      <c r="J118" s="140"/>
      <c r="K118" s="140"/>
      <c r="L118" s="143"/>
      <c r="M118" s="143"/>
      <c r="N118" s="143"/>
      <c r="O118" s="143"/>
      <c r="P118" s="143"/>
      <c r="Q118" s="143"/>
      <c r="R118" s="143"/>
      <c r="S118" s="143"/>
      <c r="T118" s="144"/>
      <c r="U118" s="144"/>
      <c r="V118" s="140"/>
    </row>
    <row r="119" spans="1:22" ht="25.5" outlineLevel="2">
      <c r="A119" s="3"/>
      <c r="B119" s="105"/>
      <c r="C119" s="105"/>
      <c r="D119" s="126" t="s">
        <v>4</v>
      </c>
      <c r="E119" s="127">
        <v>3</v>
      </c>
      <c r="F119" s="128" t="s">
        <v>124</v>
      </c>
      <c r="G119" s="129" t="s">
        <v>291</v>
      </c>
      <c r="H119" s="130">
        <v>361.12</v>
      </c>
      <c r="I119" s="131" t="s">
        <v>13</v>
      </c>
      <c r="J119" s="132"/>
      <c r="K119" s="133">
        <f>H119*J119</f>
        <v>0</v>
      </c>
      <c r="L119" s="134">
        <f>IF(D119="S",K119,"")</f>
      </c>
      <c r="M119" s="135">
        <f>IF(OR(D119="P",D119="U"),K119,"")</f>
        <v>0</v>
      </c>
      <c r="N119" s="135">
        <f>IF(D119="H",K119,"")</f>
      </c>
      <c r="O119" s="135">
        <f>IF(D119="V",K119,"")</f>
      </c>
      <c r="P119" s="136">
        <v>0.1837000000000444</v>
      </c>
      <c r="Q119" s="136">
        <v>0</v>
      </c>
      <c r="R119" s="136">
        <v>1.396000000000761</v>
      </c>
      <c r="S119" s="132">
        <v>152.49840000008538</v>
      </c>
      <c r="T119" s="137">
        <v>21</v>
      </c>
      <c r="U119" s="138">
        <f>K119*(T119+100)/100</f>
        <v>0</v>
      </c>
      <c r="V119" s="139"/>
    </row>
    <row r="120" spans="1:22" s="36" customFormat="1" ht="10.5" customHeight="1" outlineLevel="3">
      <c r="A120" s="35"/>
      <c r="B120" s="140"/>
      <c r="C120" s="140"/>
      <c r="D120" s="140"/>
      <c r="E120" s="140"/>
      <c r="F120" s="140"/>
      <c r="G120" s="140" t="s">
        <v>49</v>
      </c>
      <c r="H120" s="141">
        <v>8.6</v>
      </c>
      <c r="I120" s="142"/>
      <c r="J120" s="140"/>
      <c r="K120" s="140"/>
      <c r="L120" s="143"/>
      <c r="M120" s="143"/>
      <c r="N120" s="143"/>
      <c r="O120" s="143"/>
      <c r="P120" s="143"/>
      <c r="Q120" s="143"/>
      <c r="R120" s="143"/>
      <c r="S120" s="143"/>
      <c r="T120" s="144"/>
      <c r="U120" s="144"/>
      <c r="V120" s="140"/>
    </row>
    <row r="121" spans="1:22" s="36" customFormat="1" ht="10.5" customHeight="1" outlineLevel="3">
      <c r="A121" s="35"/>
      <c r="B121" s="140"/>
      <c r="C121" s="140"/>
      <c r="D121" s="140"/>
      <c r="E121" s="140"/>
      <c r="F121" s="140"/>
      <c r="G121" s="140" t="s">
        <v>81</v>
      </c>
      <c r="H121" s="141">
        <v>60.32</v>
      </c>
      <c r="I121" s="142"/>
      <c r="J121" s="140"/>
      <c r="K121" s="140"/>
      <c r="L121" s="143"/>
      <c r="M121" s="143"/>
      <c r="N121" s="143"/>
      <c r="O121" s="143"/>
      <c r="P121" s="143"/>
      <c r="Q121" s="143"/>
      <c r="R121" s="143"/>
      <c r="S121" s="143"/>
      <c r="T121" s="144"/>
      <c r="U121" s="144"/>
      <c r="V121" s="140"/>
    </row>
    <row r="122" spans="1:22" s="36" customFormat="1" ht="10.5" customHeight="1" outlineLevel="3">
      <c r="A122" s="35"/>
      <c r="B122" s="140"/>
      <c r="C122" s="140"/>
      <c r="D122" s="140"/>
      <c r="E122" s="140"/>
      <c r="F122" s="140"/>
      <c r="G122" s="140" t="s">
        <v>94</v>
      </c>
      <c r="H122" s="141">
        <v>151.38</v>
      </c>
      <c r="I122" s="142"/>
      <c r="J122" s="140"/>
      <c r="K122" s="140"/>
      <c r="L122" s="143"/>
      <c r="M122" s="143"/>
      <c r="N122" s="143"/>
      <c r="O122" s="143"/>
      <c r="P122" s="143"/>
      <c r="Q122" s="143"/>
      <c r="R122" s="143"/>
      <c r="S122" s="143"/>
      <c r="T122" s="144"/>
      <c r="U122" s="144"/>
      <c r="V122" s="140"/>
    </row>
    <row r="123" spans="1:22" s="36" customFormat="1" ht="10.5" customHeight="1" outlineLevel="3">
      <c r="A123" s="35"/>
      <c r="B123" s="140"/>
      <c r="C123" s="140"/>
      <c r="D123" s="140"/>
      <c r="E123" s="140"/>
      <c r="F123" s="140"/>
      <c r="G123" s="140" t="s">
        <v>74</v>
      </c>
      <c r="H123" s="141">
        <v>8.7</v>
      </c>
      <c r="I123" s="142"/>
      <c r="J123" s="140"/>
      <c r="K123" s="140"/>
      <c r="L123" s="143"/>
      <c r="M123" s="143"/>
      <c r="N123" s="143"/>
      <c r="O123" s="143"/>
      <c r="P123" s="143"/>
      <c r="Q123" s="143"/>
      <c r="R123" s="143"/>
      <c r="S123" s="143"/>
      <c r="T123" s="144"/>
      <c r="U123" s="144"/>
      <c r="V123" s="140"/>
    </row>
    <row r="124" spans="1:22" s="36" customFormat="1" ht="10.5" customHeight="1" outlineLevel="3">
      <c r="A124" s="35"/>
      <c r="B124" s="140"/>
      <c r="C124" s="140"/>
      <c r="D124" s="140"/>
      <c r="E124" s="140"/>
      <c r="F124" s="140"/>
      <c r="G124" s="140" t="s">
        <v>51</v>
      </c>
      <c r="H124" s="141">
        <v>18.8</v>
      </c>
      <c r="I124" s="142"/>
      <c r="J124" s="140"/>
      <c r="K124" s="140"/>
      <c r="L124" s="143"/>
      <c r="M124" s="143"/>
      <c r="N124" s="143"/>
      <c r="O124" s="143"/>
      <c r="P124" s="143"/>
      <c r="Q124" s="143"/>
      <c r="R124" s="143"/>
      <c r="S124" s="143"/>
      <c r="T124" s="144"/>
      <c r="U124" s="144"/>
      <c r="V124" s="140"/>
    </row>
    <row r="125" spans="1:22" s="36" customFormat="1" ht="10.5" customHeight="1" outlineLevel="3">
      <c r="A125" s="35"/>
      <c r="B125" s="140"/>
      <c r="C125" s="140"/>
      <c r="D125" s="140"/>
      <c r="E125" s="140"/>
      <c r="F125" s="140"/>
      <c r="G125" s="140" t="s">
        <v>71</v>
      </c>
      <c r="H125" s="141">
        <v>25.85</v>
      </c>
      <c r="I125" s="142"/>
      <c r="J125" s="140"/>
      <c r="K125" s="140"/>
      <c r="L125" s="143"/>
      <c r="M125" s="143"/>
      <c r="N125" s="143"/>
      <c r="O125" s="143"/>
      <c r="P125" s="143"/>
      <c r="Q125" s="143"/>
      <c r="R125" s="143"/>
      <c r="S125" s="143"/>
      <c r="T125" s="144"/>
      <c r="U125" s="144"/>
      <c r="V125" s="140"/>
    </row>
    <row r="126" spans="1:22" s="36" customFormat="1" ht="10.5" customHeight="1" outlineLevel="3">
      <c r="A126" s="35"/>
      <c r="B126" s="140"/>
      <c r="C126" s="140"/>
      <c r="D126" s="140"/>
      <c r="E126" s="140"/>
      <c r="F126" s="140"/>
      <c r="G126" s="140" t="s">
        <v>95</v>
      </c>
      <c r="H126" s="141">
        <v>68.25</v>
      </c>
      <c r="I126" s="142"/>
      <c r="J126" s="140"/>
      <c r="K126" s="140"/>
      <c r="L126" s="143"/>
      <c r="M126" s="143"/>
      <c r="N126" s="143"/>
      <c r="O126" s="143"/>
      <c r="P126" s="143"/>
      <c r="Q126" s="143"/>
      <c r="R126" s="143"/>
      <c r="S126" s="143"/>
      <c r="T126" s="144"/>
      <c r="U126" s="144"/>
      <c r="V126" s="140"/>
    </row>
    <row r="127" spans="1:22" s="36" customFormat="1" ht="10.5" customHeight="1" outlineLevel="3">
      <c r="A127" s="35"/>
      <c r="B127" s="140"/>
      <c r="C127" s="140"/>
      <c r="D127" s="140"/>
      <c r="E127" s="140"/>
      <c r="F127" s="140"/>
      <c r="G127" s="140" t="s">
        <v>126</v>
      </c>
      <c r="H127" s="141">
        <v>19.22</v>
      </c>
      <c r="I127" s="142"/>
      <c r="J127" s="140"/>
      <c r="K127" s="140"/>
      <c r="L127" s="143"/>
      <c r="M127" s="143"/>
      <c r="N127" s="143"/>
      <c r="O127" s="143"/>
      <c r="P127" s="143"/>
      <c r="Q127" s="143"/>
      <c r="R127" s="143"/>
      <c r="S127" s="143"/>
      <c r="T127" s="144"/>
      <c r="U127" s="144"/>
      <c r="V127" s="140"/>
    </row>
    <row r="128" spans="1:22" ht="25.5" outlineLevel="2">
      <c r="A128" s="3"/>
      <c r="B128" s="105"/>
      <c r="C128" s="105"/>
      <c r="D128" s="126" t="s">
        <v>4</v>
      </c>
      <c r="E128" s="127">
        <v>4</v>
      </c>
      <c r="F128" s="128" t="s">
        <v>138</v>
      </c>
      <c r="G128" s="129" t="s">
        <v>288</v>
      </c>
      <c r="H128" s="130">
        <v>361.12</v>
      </c>
      <c r="I128" s="131" t="s">
        <v>13</v>
      </c>
      <c r="J128" s="132"/>
      <c r="K128" s="133">
        <f>H128*J128</f>
        <v>0</v>
      </c>
      <c r="L128" s="134">
        <f>IF(D128="S",K128,"")</f>
      </c>
      <c r="M128" s="135">
        <f>IF(OR(D128="P",D128="U"),K128,"")</f>
        <v>0</v>
      </c>
      <c r="N128" s="135">
        <f>IF(D128="H",K128,"")</f>
      </c>
      <c r="O128" s="135">
        <f>IF(D128="V",K128,"")</f>
      </c>
      <c r="P128" s="136">
        <v>0</v>
      </c>
      <c r="Q128" s="136">
        <v>0</v>
      </c>
      <c r="R128" s="136">
        <v>0.09000000000003183</v>
      </c>
      <c r="S128" s="132">
        <v>7.46100000000264</v>
      </c>
      <c r="T128" s="137">
        <v>21</v>
      </c>
      <c r="U128" s="138">
        <f>K128*(T128+100)/100</f>
        <v>0</v>
      </c>
      <c r="V128" s="139"/>
    </row>
    <row r="129" spans="1:22" ht="12.75" outlineLevel="2">
      <c r="A129" s="3"/>
      <c r="B129" s="105"/>
      <c r="C129" s="105"/>
      <c r="D129" s="126" t="s">
        <v>5</v>
      </c>
      <c r="E129" s="127">
        <v>5</v>
      </c>
      <c r="F129" s="128" t="s">
        <v>87</v>
      </c>
      <c r="G129" s="129" t="s">
        <v>277</v>
      </c>
      <c r="H129" s="130">
        <v>81.05138</v>
      </c>
      <c r="I129" s="131" t="s">
        <v>8</v>
      </c>
      <c r="J129" s="132"/>
      <c r="K129" s="133">
        <f>H129*J129</f>
        <v>0</v>
      </c>
      <c r="L129" s="134">
        <f>IF(D129="S",K129,"")</f>
        <v>0</v>
      </c>
      <c r="M129" s="135">
        <f>IF(OR(D129="P",D129="U"),K129,"")</f>
      </c>
      <c r="N129" s="135">
        <f>IF(D129="H",K129,"")</f>
      </c>
      <c r="O129" s="135">
        <f>IF(D129="V",K129,"")</f>
      </c>
      <c r="P129" s="136">
        <v>0</v>
      </c>
      <c r="Q129" s="136">
        <v>1</v>
      </c>
      <c r="R129" s="136">
        <v>0</v>
      </c>
      <c r="S129" s="132">
        <v>0</v>
      </c>
      <c r="T129" s="137">
        <v>21</v>
      </c>
      <c r="U129" s="138">
        <f>K129*(T129+100)/100</f>
        <v>0</v>
      </c>
      <c r="V129" s="139"/>
    </row>
    <row r="130" spans="1:22" s="115" customFormat="1" ht="11.25" outlineLevel="2">
      <c r="A130" s="109"/>
      <c r="B130" s="109"/>
      <c r="C130" s="109"/>
      <c r="D130" s="109"/>
      <c r="E130" s="109"/>
      <c r="F130" s="109"/>
      <c r="G130" s="110" t="s">
        <v>257</v>
      </c>
      <c r="H130" s="109"/>
      <c r="I130" s="111"/>
      <c r="J130" s="109"/>
      <c r="K130" s="109"/>
      <c r="L130" s="112"/>
      <c r="M130" s="112"/>
      <c r="N130" s="112"/>
      <c r="O130" s="112"/>
      <c r="P130" s="113"/>
      <c r="Q130" s="109"/>
      <c r="R130" s="109"/>
      <c r="S130" s="109"/>
      <c r="T130" s="114"/>
      <c r="U130" s="114"/>
      <c r="V130" s="109"/>
    </row>
    <row r="131" spans="1:22" s="36" customFormat="1" ht="10.5" customHeight="1" outlineLevel="3">
      <c r="A131" s="35"/>
      <c r="B131" s="140"/>
      <c r="C131" s="140"/>
      <c r="D131" s="140"/>
      <c r="E131" s="140"/>
      <c r="F131" s="140"/>
      <c r="G131" s="140" t="s">
        <v>186</v>
      </c>
      <c r="H131" s="141">
        <v>81.0514</v>
      </c>
      <c r="I131" s="142"/>
      <c r="J131" s="140"/>
      <c r="K131" s="140"/>
      <c r="L131" s="143"/>
      <c r="M131" s="143"/>
      <c r="N131" s="143"/>
      <c r="O131" s="143"/>
      <c r="P131" s="143"/>
      <c r="Q131" s="143"/>
      <c r="R131" s="143"/>
      <c r="S131" s="143"/>
      <c r="T131" s="144"/>
      <c r="U131" s="144"/>
      <c r="V131" s="140"/>
    </row>
    <row r="132" spans="1:22" ht="12.75" outlineLevel="2">
      <c r="A132" s="3"/>
      <c r="B132" s="105"/>
      <c r="C132" s="105"/>
      <c r="D132" s="126" t="s">
        <v>6</v>
      </c>
      <c r="E132" s="127">
        <v>6</v>
      </c>
      <c r="F132" s="128" t="s">
        <v>141</v>
      </c>
      <c r="G132" s="129" t="s">
        <v>240</v>
      </c>
      <c r="H132" s="130">
        <v>81.05138</v>
      </c>
      <c r="I132" s="131" t="s">
        <v>8</v>
      </c>
      <c r="J132" s="132"/>
      <c r="K132" s="133">
        <f>H132*J132</f>
        <v>0</v>
      </c>
      <c r="L132" s="134">
        <f>IF(D132="S",K132,"")</f>
      </c>
      <c r="M132" s="135">
        <f>IF(OR(D132="P",D132="U"),K132,"")</f>
        <v>0</v>
      </c>
      <c r="N132" s="135">
        <f>IF(D132="H",K132,"")</f>
      </c>
      <c r="O132" s="135">
        <f>IF(D132="V",K132,"")</f>
      </c>
      <c r="P132" s="136">
        <v>0</v>
      </c>
      <c r="Q132" s="136">
        <v>0</v>
      </c>
      <c r="R132" s="136">
        <v>0.688000000000514</v>
      </c>
      <c r="S132" s="132">
        <v>64.76270000004905</v>
      </c>
      <c r="T132" s="137">
        <v>21</v>
      </c>
      <c r="U132" s="138">
        <f>K132*(T132+100)/100</f>
        <v>0</v>
      </c>
      <c r="V132" s="139"/>
    </row>
    <row r="133" spans="1:22" ht="12.75" outlineLevel="2">
      <c r="A133" s="3"/>
      <c r="B133" s="105"/>
      <c r="C133" s="105"/>
      <c r="D133" s="126" t="s">
        <v>6</v>
      </c>
      <c r="E133" s="127">
        <v>7</v>
      </c>
      <c r="F133" s="128" t="s">
        <v>142</v>
      </c>
      <c r="G133" s="129" t="s">
        <v>267</v>
      </c>
      <c r="H133" s="130">
        <v>81.05138</v>
      </c>
      <c r="I133" s="131" t="s">
        <v>8</v>
      </c>
      <c r="J133" s="132"/>
      <c r="K133" s="133">
        <f>H133*J133</f>
        <v>0</v>
      </c>
      <c r="L133" s="134">
        <f>IF(D133="S",K133,"")</f>
      </c>
      <c r="M133" s="135">
        <f>IF(OR(D133="P",D133="U"),K133,"")</f>
        <v>0</v>
      </c>
      <c r="N133" s="135">
        <f>IF(D133="H",K133,"")</f>
      </c>
      <c r="O133" s="135">
        <f>IF(D133="V",K133,"")</f>
      </c>
      <c r="P133" s="136">
        <v>0</v>
      </c>
      <c r="Q133" s="136">
        <v>0</v>
      </c>
      <c r="R133" s="136">
        <v>0.277000000000001</v>
      </c>
      <c r="S133" s="132">
        <v>23.54720000000029</v>
      </c>
      <c r="T133" s="137">
        <v>21</v>
      </c>
      <c r="U133" s="138">
        <f>K133*(T133+100)/100</f>
        <v>0</v>
      </c>
      <c r="V133" s="139"/>
    </row>
    <row r="134" spans="1:22" ht="12.75" outlineLevel="1">
      <c r="A134" s="3"/>
      <c r="B134" s="106"/>
      <c r="C134" s="75" t="s">
        <v>26</v>
      </c>
      <c r="D134" s="76" t="s">
        <v>3</v>
      </c>
      <c r="E134" s="77"/>
      <c r="F134" s="77" t="s">
        <v>34</v>
      </c>
      <c r="G134" s="78" t="s">
        <v>218</v>
      </c>
      <c r="H134" s="77"/>
      <c r="I134" s="76"/>
      <c r="J134" s="77"/>
      <c r="K134" s="107">
        <f>SUBTOTAL(9,K135:K138)</f>
        <v>0</v>
      </c>
      <c r="L134" s="80">
        <f>SUBTOTAL(9,L135:L138)</f>
        <v>0</v>
      </c>
      <c r="M134" s="80">
        <f>SUBTOTAL(9,M135:M138)</f>
        <v>0</v>
      </c>
      <c r="N134" s="80">
        <f>SUBTOTAL(9,N135:N138)</f>
        <v>0</v>
      </c>
      <c r="O134" s="80">
        <f>SUBTOTAL(9,O135:O138)</f>
        <v>0</v>
      </c>
      <c r="P134" s="81">
        <f>SUMPRODUCT(P135:P138,$H135:$H138)</f>
        <v>0.04619999999999999</v>
      </c>
      <c r="Q134" s="81">
        <f>SUMPRODUCT(Q135:Q138,$H135:$H138)</f>
        <v>0</v>
      </c>
      <c r="R134" s="81">
        <f>SUMPRODUCT(R135:R138,$H135:$H138)</f>
        <v>4.858000000000516</v>
      </c>
      <c r="S134" s="80">
        <f>SUMPRODUCT(S135:S138,$H135:$H138)</f>
        <v>438.6984000000483</v>
      </c>
      <c r="T134" s="108">
        <f>SUMPRODUCT(T135:T138,$K135:$K138)/100</f>
        <v>0</v>
      </c>
      <c r="U134" s="108">
        <f>K134+T134</f>
        <v>0</v>
      </c>
      <c r="V134" s="105"/>
    </row>
    <row r="135" spans="1:22" ht="12.75" outlineLevel="2">
      <c r="A135" s="3"/>
      <c r="B135" s="116"/>
      <c r="C135" s="117"/>
      <c r="D135" s="118"/>
      <c r="E135" s="119" t="s">
        <v>241</v>
      </c>
      <c r="F135" s="120"/>
      <c r="G135" s="121"/>
      <c r="H135" s="120"/>
      <c r="I135" s="118"/>
      <c r="J135" s="120"/>
      <c r="K135" s="122"/>
      <c r="L135" s="123"/>
      <c r="M135" s="123"/>
      <c r="N135" s="123"/>
      <c r="O135" s="123"/>
      <c r="P135" s="124"/>
      <c r="Q135" s="124"/>
      <c r="R135" s="124"/>
      <c r="S135" s="124"/>
      <c r="T135" s="125"/>
      <c r="U135" s="125"/>
      <c r="V135" s="105"/>
    </row>
    <row r="136" spans="1:22" ht="12.75" outlineLevel="2">
      <c r="A136" s="3"/>
      <c r="B136" s="105"/>
      <c r="C136" s="105"/>
      <c r="D136" s="126" t="s">
        <v>4</v>
      </c>
      <c r="E136" s="127">
        <v>1</v>
      </c>
      <c r="F136" s="128" t="s">
        <v>127</v>
      </c>
      <c r="G136" s="129" t="s">
        <v>282</v>
      </c>
      <c r="H136" s="130">
        <v>14</v>
      </c>
      <c r="I136" s="131" t="s">
        <v>7</v>
      </c>
      <c r="J136" s="132"/>
      <c r="K136" s="133">
        <f>H136*J136</f>
        <v>0</v>
      </c>
      <c r="L136" s="134">
        <f>IF(D136="S",K136,"")</f>
      </c>
      <c r="M136" s="135">
        <f>IF(OR(D136="P",D136="U"),K136,"")</f>
        <v>0</v>
      </c>
      <c r="N136" s="135">
        <f>IF(D136="H",K136,"")</f>
      </c>
      <c r="O136" s="135">
        <f>IF(D136="V",K136,"")</f>
      </c>
      <c r="P136" s="136">
        <v>0.0032999999999999995</v>
      </c>
      <c r="Q136" s="136">
        <v>0</v>
      </c>
      <c r="R136" s="136">
        <v>0.29200000000003</v>
      </c>
      <c r="S136" s="132">
        <v>25.83560000000277</v>
      </c>
      <c r="T136" s="137">
        <v>21</v>
      </c>
      <c r="U136" s="138">
        <f>K136*(T136+100)/100</f>
        <v>0</v>
      </c>
      <c r="V136" s="139"/>
    </row>
    <row r="137" spans="1:22" ht="12.75" outlineLevel="2">
      <c r="A137" s="3"/>
      <c r="B137" s="105"/>
      <c r="C137" s="105"/>
      <c r="D137" s="126" t="s">
        <v>4</v>
      </c>
      <c r="E137" s="127">
        <v>2</v>
      </c>
      <c r="F137" s="128" t="s">
        <v>128</v>
      </c>
      <c r="G137" s="129" t="s">
        <v>236</v>
      </c>
      <c r="H137" s="130">
        <v>1</v>
      </c>
      <c r="I137" s="131" t="s">
        <v>40</v>
      </c>
      <c r="J137" s="132"/>
      <c r="K137" s="133">
        <f>H137*J137</f>
        <v>0</v>
      </c>
      <c r="L137" s="134">
        <f>IF(D137="S",K137,"")</f>
      </c>
      <c r="M137" s="135">
        <f>IF(OR(D137="P",D137="U"),K137,"")</f>
        <v>0</v>
      </c>
      <c r="N137" s="135">
        <f>IF(D137="H",K137,"")</f>
      </c>
      <c r="O137" s="135">
        <f>IF(D137="V",K137,"")</f>
      </c>
      <c r="P137" s="136">
        <v>0</v>
      </c>
      <c r="Q137" s="136">
        <v>0</v>
      </c>
      <c r="R137" s="136">
        <v>0</v>
      </c>
      <c r="S137" s="132">
        <v>0</v>
      </c>
      <c r="T137" s="137">
        <v>21</v>
      </c>
      <c r="U137" s="138">
        <f>K137*(T137+100)/100</f>
        <v>0</v>
      </c>
      <c r="V137" s="139"/>
    </row>
    <row r="138" spans="1:22" ht="12.75" outlineLevel="2">
      <c r="A138" s="3"/>
      <c r="B138" s="105"/>
      <c r="C138" s="105"/>
      <c r="D138" s="126" t="s">
        <v>4</v>
      </c>
      <c r="E138" s="127">
        <v>3</v>
      </c>
      <c r="F138" s="128" t="s">
        <v>129</v>
      </c>
      <c r="G138" s="129" t="s">
        <v>268</v>
      </c>
      <c r="H138" s="130">
        <v>14</v>
      </c>
      <c r="I138" s="131" t="s">
        <v>7</v>
      </c>
      <c r="J138" s="132"/>
      <c r="K138" s="133">
        <f>H138*J138</f>
        <v>0</v>
      </c>
      <c r="L138" s="134">
        <f>IF(D138="S",K138,"")</f>
      </c>
      <c r="M138" s="135">
        <f>IF(OR(D138="P",D138="U"),K138,"")</f>
        <v>0</v>
      </c>
      <c r="N138" s="135">
        <f>IF(D138="H",K138,"")</f>
      </c>
      <c r="O138" s="135">
        <f>IF(D138="V",K138,"")</f>
      </c>
      <c r="P138" s="136">
        <v>0</v>
      </c>
      <c r="Q138" s="136">
        <v>0</v>
      </c>
      <c r="R138" s="136">
        <v>0.05500000000000682</v>
      </c>
      <c r="S138" s="132">
        <v>5.500000000000682</v>
      </c>
      <c r="T138" s="137">
        <v>21</v>
      </c>
      <c r="U138" s="138">
        <f>K138*(T138+100)/100</f>
        <v>0</v>
      </c>
      <c r="V138" s="139"/>
    </row>
    <row r="139" spans="1:22" ht="12.75" outlineLevel="1">
      <c r="A139" s="3"/>
      <c r="B139" s="106"/>
      <c r="C139" s="75" t="s">
        <v>27</v>
      </c>
      <c r="D139" s="76" t="s">
        <v>3</v>
      </c>
      <c r="E139" s="77"/>
      <c r="F139" s="77" t="s">
        <v>34</v>
      </c>
      <c r="G139" s="78" t="s">
        <v>216</v>
      </c>
      <c r="H139" s="77"/>
      <c r="I139" s="76"/>
      <c r="J139" s="77"/>
      <c r="K139" s="107">
        <f>SUBTOTAL(9,K140:K147)</f>
        <v>0</v>
      </c>
      <c r="L139" s="80">
        <f>SUBTOTAL(9,L140:L147)</f>
        <v>0</v>
      </c>
      <c r="M139" s="80">
        <f>SUBTOTAL(9,M140:M147)</f>
        <v>0</v>
      </c>
      <c r="N139" s="80">
        <f>SUBTOTAL(9,N140:N147)</f>
        <v>0</v>
      </c>
      <c r="O139" s="80">
        <f>SUBTOTAL(9,O140:O147)</f>
        <v>0</v>
      </c>
      <c r="P139" s="81">
        <f>SUMPRODUCT(P140:P147,$H140:$H147)</f>
        <v>1.3368900000002217</v>
      </c>
      <c r="Q139" s="81">
        <f>SUMPRODUCT(Q140:Q147,$H140:$H147)</f>
        <v>0</v>
      </c>
      <c r="R139" s="81">
        <f>SUMPRODUCT(R140:R147,$H140:$H147)</f>
        <v>6.039500000000771</v>
      </c>
      <c r="S139" s="80">
        <f>SUMPRODUCT(S140:S147,$H140:$H147)</f>
        <v>490.18540000006493</v>
      </c>
      <c r="T139" s="108">
        <f>SUMPRODUCT(T140:T147,$K140:$K147)/100</f>
        <v>0</v>
      </c>
      <c r="U139" s="108">
        <f>K139+T139</f>
        <v>0</v>
      </c>
      <c r="V139" s="105"/>
    </row>
    <row r="140" spans="1:22" ht="12.75" outlineLevel="2">
      <c r="A140" s="3"/>
      <c r="B140" s="116"/>
      <c r="C140" s="117"/>
      <c r="D140" s="118"/>
      <c r="E140" s="119" t="s">
        <v>241</v>
      </c>
      <c r="F140" s="120"/>
      <c r="G140" s="121"/>
      <c r="H140" s="120"/>
      <c r="I140" s="118"/>
      <c r="J140" s="120"/>
      <c r="K140" s="122"/>
      <c r="L140" s="123"/>
      <c r="M140" s="123"/>
      <c r="N140" s="123"/>
      <c r="O140" s="123"/>
      <c r="P140" s="124"/>
      <c r="Q140" s="124"/>
      <c r="R140" s="124"/>
      <c r="S140" s="124"/>
      <c r="T140" s="125"/>
      <c r="U140" s="125"/>
      <c r="V140" s="105"/>
    </row>
    <row r="141" spans="1:22" ht="12.75" outlineLevel="2">
      <c r="A141" s="3"/>
      <c r="B141" s="105"/>
      <c r="C141" s="105"/>
      <c r="D141" s="126" t="s">
        <v>4</v>
      </c>
      <c r="E141" s="127">
        <v>1</v>
      </c>
      <c r="F141" s="128" t="s">
        <v>130</v>
      </c>
      <c r="G141" s="129" t="s">
        <v>280</v>
      </c>
      <c r="H141" s="130">
        <v>2</v>
      </c>
      <c r="I141" s="131" t="s">
        <v>40</v>
      </c>
      <c r="J141" s="132"/>
      <c r="K141" s="133">
        <f aca="true" t="shared" si="2" ref="K141:K146">H141*J141</f>
        <v>0</v>
      </c>
      <c r="L141" s="134">
        <f aca="true" t="shared" si="3" ref="L141:L146">IF(D141="S",K141,"")</f>
      </c>
      <c r="M141" s="135">
        <f aca="true" t="shared" si="4" ref="M141:M146">IF(OR(D141="P",D141="U"),K141,"")</f>
        <v>0</v>
      </c>
      <c r="N141" s="135">
        <f aca="true" t="shared" si="5" ref="N141:N146">IF(D141="H",K141,"")</f>
      </c>
      <c r="O141" s="135">
        <f aca="true" t="shared" si="6" ref="O141:O146">IF(D141="V",K141,"")</f>
      </c>
      <c r="P141" s="136">
        <v>0.0748899999999907</v>
      </c>
      <c r="Q141" s="136">
        <v>0</v>
      </c>
      <c r="R141" s="136">
        <v>1.8690000000005966</v>
      </c>
      <c r="S141" s="132">
        <v>154.94010000004948</v>
      </c>
      <c r="T141" s="137">
        <v>21</v>
      </c>
      <c r="U141" s="138">
        <f aca="true" t="shared" si="7" ref="U141:U146">K141*(T141+100)/100</f>
        <v>0</v>
      </c>
      <c r="V141" s="139"/>
    </row>
    <row r="142" spans="1:22" ht="12.75" outlineLevel="2">
      <c r="A142" s="3"/>
      <c r="B142" s="105"/>
      <c r="C142" s="105"/>
      <c r="D142" s="126" t="s">
        <v>5</v>
      </c>
      <c r="E142" s="127">
        <v>2</v>
      </c>
      <c r="F142" s="128" t="s">
        <v>85</v>
      </c>
      <c r="G142" s="129" t="s">
        <v>230</v>
      </c>
      <c r="H142" s="130">
        <v>2</v>
      </c>
      <c r="I142" s="131" t="s">
        <v>40</v>
      </c>
      <c r="J142" s="132"/>
      <c r="K142" s="133">
        <f t="shared" si="2"/>
        <v>0</v>
      </c>
      <c r="L142" s="134">
        <f t="shared" si="3"/>
        <v>0</v>
      </c>
      <c r="M142" s="135">
        <f t="shared" si="4"/>
      </c>
      <c r="N142" s="135">
        <f t="shared" si="5"/>
      </c>
      <c r="O142" s="135">
        <f t="shared" si="6"/>
      </c>
      <c r="P142" s="136">
        <v>0.00725</v>
      </c>
      <c r="Q142" s="136">
        <v>0</v>
      </c>
      <c r="R142" s="136">
        <v>0</v>
      </c>
      <c r="S142" s="132">
        <v>0</v>
      </c>
      <c r="T142" s="137">
        <v>21</v>
      </c>
      <c r="U142" s="138">
        <f t="shared" si="7"/>
        <v>0</v>
      </c>
      <c r="V142" s="139"/>
    </row>
    <row r="143" spans="1:22" ht="25.5" outlineLevel="2">
      <c r="A143" s="3"/>
      <c r="B143" s="105"/>
      <c r="C143" s="105"/>
      <c r="D143" s="126" t="s">
        <v>4</v>
      </c>
      <c r="E143" s="127">
        <v>3</v>
      </c>
      <c r="F143" s="128" t="s">
        <v>131</v>
      </c>
      <c r="G143" s="129" t="s">
        <v>285</v>
      </c>
      <c r="H143" s="130">
        <v>2</v>
      </c>
      <c r="I143" s="131" t="s">
        <v>40</v>
      </c>
      <c r="J143" s="132"/>
      <c r="K143" s="133">
        <f t="shared" si="2"/>
        <v>0</v>
      </c>
      <c r="L143" s="134">
        <f t="shared" si="3"/>
      </c>
      <c r="M143" s="135">
        <f t="shared" si="4"/>
        <v>0</v>
      </c>
      <c r="N143" s="135">
        <f t="shared" si="5"/>
      </c>
      <c r="O143" s="135">
        <f t="shared" si="6"/>
      </c>
      <c r="P143" s="136">
        <v>0.004679999999997406</v>
      </c>
      <c r="Q143" s="136">
        <v>0</v>
      </c>
      <c r="R143" s="136">
        <v>0.8249999999998181</v>
      </c>
      <c r="S143" s="132">
        <v>68.39249999998492</v>
      </c>
      <c r="T143" s="137">
        <v>21</v>
      </c>
      <c r="U143" s="138">
        <f t="shared" si="7"/>
        <v>0</v>
      </c>
      <c r="V143" s="139"/>
    </row>
    <row r="144" spans="1:22" ht="12.75" outlineLevel="2">
      <c r="A144" s="3"/>
      <c r="B144" s="105"/>
      <c r="C144" s="105"/>
      <c r="D144" s="126" t="s">
        <v>5</v>
      </c>
      <c r="E144" s="127">
        <v>4</v>
      </c>
      <c r="F144" s="128" t="s">
        <v>83</v>
      </c>
      <c r="G144" s="129" t="s">
        <v>214</v>
      </c>
      <c r="H144" s="130">
        <v>2</v>
      </c>
      <c r="I144" s="131" t="s">
        <v>40</v>
      </c>
      <c r="J144" s="132"/>
      <c r="K144" s="133">
        <f t="shared" si="2"/>
        <v>0</v>
      </c>
      <c r="L144" s="134">
        <f t="shared" si="3"/>
        <v>0</v>
      </c>
      <c r="M144" s="135">
        <f t="shared" si="4"/>
      </c>
      <c r="N144" s="135">
        <f t="shared" si="5"/>
      </c>
      <c r="O144" s="135">
        <f t="shared" si="6"/>
      </c>
      <c r="P144" s="136">
        <v>0.0085</v>
      </c>
      <c r="Q144" s="136">
        <v>0</v>
      </c>
      <c r="R144" s="136">
        <v>0</v>
      </c>
      <c r="S144" s="132">
        <v>0</v>
      </c>
      <c r="T144" s="137">
        <v>21</v>
      </c>
      <c r="U144" s="138">
        <f t="shared" si="7"/>
        <v>0</v>
      </c>
      <c r="V144" s="139"/>
    </row>
    <row r="145" spans="1:22" ht="12.75" outlineLevel="2">
      <c r="A145" s="3"/>
      <c r="B145" s="105"/>
      <c r="C145" s="105"/>
      <c r="D145" s="126" t="s">
        <v>5</v>
      </c>
      <c r="E145" s="127">
        <v>5</v>
      </c>
      <c r="F145" s="128" t="s">
        <v>84</v>
      </c>
      <c r="G145" s="129" t="s">
        <v>210</v>
      </c>
      <c r="H145" s="130">
        <v>2</v>
      </c>
      <c r="I145" s="131" t="s">
        <v>40</v>
      </c>
      <c r="J145" s="132"/>
      <c r="K145" s="133">
        <f t="shared" si="2"/>
        <v>0</v>
      </c>
      <c r="L145" s="134">
        <f t="shared" si="3"/>
        <v>0</v>
      </c>
      <c r="M145" s="135">
        <f t="shared" si="4"/>
      </c>
      <c r="N145" s="135">
        <f t="shared" si="5"/>
      </c>
      <c r="O145" s="135">
        <f t="shared" si="6"/>
      </c>
      <c r="P145" s="136">
        <v>0.005</v>
      </c>
      <c r="Q145" s="136">
        <v>0</v>
      </c>
      <c r="R145" s="136">
        <v>0</v>
      </c>
      <c r="S145" s="132">
        <v>0</v>
      </c>
      <c r="T145" s="137">
        <v>21</v>
      </c>
      <c r="U145" s="138">
        <f t="shared" si="7"/>
        <v>0</v>
      </c>
      <c r="V145" s="139"/>
    </row>
    <row r="146" spans="1:22" ht="25.5" outlineLevel="2">
      <c r="A146" s="3"/>
      <c r="B146" s="105"/>
      <c r="C146" s="105"/>
      <c r="D146" s="126" t="s">
        <v>4</v>
      </c>
      <c r="E146" s="127">
        <v>6</v>
      </c>
      <c r="F146" s="128" t="s">
        <v>132</v>
      </c>
      <c r="G146" s="129" t="s">
        <v>289</v>
      </c>
      <c r="H146" s="130">
        <v>0.5</v>
      </c>
      <c r="I146" s="131" t="s">
        <v>14</v>
      </c>
      <c r="J146" s="132"/>
      <c r="K146" s="133">
        <f t="shared" si="2"/>
        <v>0</v>
      </c>
      <c r="L146" s="134">
        <f t="shared" si="3"/>
      </c>
      <c r="M146" s="135">
        <f t="shared" si="4"/>
        <v>0</v>
      </c>
      <c r="N146" s="135">
        <f t="shared" si="5"/>
      </c>
      <c r="O146" s="135">
        <f t="shared" si="6"/>
      </c>
      <c r="P146" s="136">
        <v>2.272500000000491</v>
      </c>
      <c r="Q146" s="136">
        <v>0</v>
      </c>
      <c r="R146" s="136">
        <v>1.3029999999998836</v>
      </c>
      <c r="S146" s="132">
        <v>87.04039999999222</v>
      </c>
      <c r="T146" s="137">
        <v>21</v>
      </c>
      <c r="U146" s="138">
        <f t="shared" si="7"/>
        <v>0</v>
      </c>
      <c r="V146" s="139"/>
    </row>
    <row r="147" spans="1:22" s="36" customFormat="1" ht="10.5" customHeight="1" outlineLevel="3">
      <c r="A147" s="35"/>
      <c r="B147" s="140"/>
      <c r="C147" s="140"/>
      <c r="D147" s="140"/>
      <c r="E147" s="140"/>
      <c r="F147" s="140"/>
      <c r="G147" s="140" t="s">
        <v>181</v>
      </c>
      <c r="H147" s="141">
        <v>0.5</v>
      </c>
      <c r="I147" s="142"/>
      <c r="J147" s="140"/>
      <c r="K147" s="140"/>
      <c r="L147" s="143"/>
      <c r="M147" s="143"/>
      <c r="N147" s="143"/>
      <c r="O147" s="143"/>
      <c r="P147" s="143"/>
      <c r="Q147" s="143"/>
      <c r="R147" s="143"/>
      <c r="S147" s="143"/>
      <c r="T147" s="144"/>
      <c r="U147" s="144"/>
      <c r="V147" s="140"/>
    </row>
    <row r="148" spans="1:22" ht="12.75" outlineLevel="1">
      <c r="A148" s="3"/>
      <c r="B148" s="106"/>
      <c r="C148" s="75" t="s">
        <v>28</v>
      </c>
      <c r="D148" s="76" t="s">
        <v>3</v>
      </c>
      <c r="E148" s="77"/>
      <c r="F148" s="77" t="s">
        <v>34</v>
      </c>
      <c r="G148" s="78" t="s">
        <v>202</v>
      </c>
      <c r="H148" s="77"/>
      <c r="I148" s="76"/>
      <c r="J148" s="77"/>
      <c r="K148" s="107">
        <f>SUBTOTAL(9,K149:K173)</f>
        <v>0</v>
      </c>
      <c r="L148" s="80">
        <f>SUBTOTAL(9,L149:L173)</f>
        <v>0</v>
      </c>
      <c r="M148" s="80">
        <f>SUBTOTAL(9,M149:M173)</f>
        <v>0</v>
      </c>
      <c r="N148" s="80">
        <f>SUBTOTAL(9,N149:N173)</f>
        <v>0</v>
      </c>
      <c r="O148" s="80">
        <f>SUBTOTAL(9,O149:O173)</f>
        <v>0</v>
      </c>
      <c r="P148" s="81">
        <f>SUMPRODUCT(P149:P173,$H149:$H173)</f>
        <v>56.066255591991904</v>
      </c>
      <c r="Q148" s="81">
        <f>SUMPRODUCT(Q149:Q173,$H149:$H173)</f>
        <v>0</v>
      </c>
      <c r="R148" s="81">
        <f>SUMPRODUCT(R149:R173,$H149:$H173)</f>
        <v>47.98166799998511</v>
      </c>
      <c r="S148" s="80">
        <f>SUMPRODUCT(S149:S173,$H149:$H173)</f>
        <v>4283.759277198687</v>
      </c>
      <c r="T148" s="108">
        <f>SUMPRODUCT(T149:T173,$K149:$K173)/100</f>
        <v>0</v>
      </c>
      <c r="U148" s="108">
        <f>K148+T148</f>
        <v>0</v>
      </c>
      <c r="V148" s="105"/>
    </row>
    <row r="149" spans="1:22" ht="12.75" outlineLevel="2">
      <c r="A149" s="3"/>
      <c r="B149" s="116"/>
      <c r="C149" s="117"/>
      <c r="D149" s="118"/>
      <c r="E149" s="119" t="s">
        <v>241</v>
      </c>
      <c r="F149" s="120"/>
      <c r="G149" s="121"/>
      <c r="H149" s="120"/>
      <c r="I149" s="118"/>
      <c r="J149" s="120"/>
      <c r="K149" s="122"/>
      <c r="L149" s="123"/>
      <c r="M149" s="123"/>
      <c r="N149" s="123"/>
      <c r="O149" s="123"/>
      <c r="P149" s="124"/>
      <c r="Q149" s="124"/>
      <c r="R149" s="124"/>
      <c r="S149" s="124"/>
      <c r="T149" s="125"/>
      <c r="U149" s="125"/>
      <c r="V149" s="105"/>
    </row>
    <row r="150" spans="1:22" ht="25.5" outlineLevel="2">
      <c r="A150" s="3"/>
      <c r="B150" s="105"/>
      <c r="C150" s="105"/>
      <c r="D150" s="126" t="s">
        <v>4</v>
      </c>
      <c r="E150" s="127">
        <v>1</v>
      </c>
      <c r="F150" s="128" t="s">
        <v>133</v>
      </c>
      <c r="G150" s="129" t="s">
        <v>296</v>
      </c>
      <c r="H150" s="130">
        <v>109.1</v>
      </c>
      <c r="I150" s="131" t="s">
        <v>7</v>
      </c>
      <c r="J150" s="132"/>
      <c r="K150" s="133">
        <f>H150*J150</f>
        <v>0</v>
      </c>
      <c r="L150" s="134">
        <f>IF(D150="S",K150,"")</f>
      </c>
      <c r="M150" s="135">
        <f>IF(OR(D150="P",D150="U"),K150,"")</f>
        <v>0</v>
      </c>
      <c r="N150" s="135">
        <f>IF(D150="H",K150,"")</f>
      </c>
      <c r="O150" s="135">
        <f>IF(D150="V",K150,"")</f>
      </c>
      <c r="P150" s="136">
        <v>0.15539951999990392</v>
      </c>
      <c r="Q150" s="136">
        <v>0</v>
      </c>
      <c r="R150" s="136">
        <v>0.2679999999999154</v>
      </c>
      <c r="S150" s="132">
        <v>24.467199999992076</v>
      </c>
      <c r="T150" s="137">
        <v>21</v>
      </c>
      <c r="U150" s="138">
        <f>K150*(T150+100)/100</f>
        <v>0</v>
      </c>
      <c r="V150" s="139"/>
    </row>
    <row r="151" spans="1:22" s="36" customFormat="1" ht="10.5" customHeight="1" outlineLevel="3">
      <c r="A151" s="35"/>
      <c r="B151" s="140"/>
      <c r="C151" s="140"/>
      <c r="D151" s="140"/>
      <c r="E151" s="140"/>
      <c r="F151" s="140"/>
      <c r="G151" s="140" t="s">
        <v>155</v>
      </c>
      <c r="H151" s="141">
        <v>41.3</v>
      </c>
      <c r="I151" s="142"/>
      <c r="J151" s="140"/>
      <c r="K151" s="140"/>
      <c r="L151" s="143"/>
      <c r="M151" s="143"/>
      <c r="N151" s="143"/>
      <c r="O151" s="143"/>
      <c r="P151" s="143"/>
      <c r="Q151" s="143"/>
      <c r="R151" s="143"/>
      <c r="S151" s="143"/>
      <c r="T151" s="144"/>
      <c r="U151" s="144"/>
      <c r="V151" s="140"/>
    </row>
    <row r="152" spans="1:22" s="36" customFormat="1" ht="10.5" customHeight="1" outlineLevel="3">
      <c r="A152" s="35"/>
      <c r="B152" s="140"/>
      <c r="C152" s="140"/>
      <c r="D152" s="140"/>
      <c r="E152" s="140"/>
      <c r="F152" s="140"/>
      <c r="G152" s="140" t="s">
        <v>50</v>
      </c>
      <c r="H152" s="141">
        <v>14.5</v>
      </c>
      <c r="I152" s="142"/>
      <c r="J152" s="140"/>
      <c r="K152" s="140"/>
      <c r="L152" s="143"/>
      <c r="M152" s="143"/>
      <c r="N152" s="143"/>
      <c r="O152" s="143"/>
      <c r="P152" s="143"/>
      <c r="Q152" s="143"/>
      <c r="R152" s="143"/>
      <c r="S152" s="143"/>
      <c r="T152" s="144"/>
      <c r="U152" s="144"/>
      <c r="V152" s="140"/>
    </row>
    <row r="153" spans="1:22" s="36" customFormat="1" ht="10.5" customHeight="1" outlineLevel="3">
      <c r="A153" s="35"/>
      <c r="B153" s="140"/>
      <c r="C153" s="140"/>
      <c r="D153" s="140"/>
      <c r="E153" s="140"/>
      <c r="F153" s="140"/>
      <c r="G153" s="140" t="s">
        <v>48</v>
      </c>
      <c r="H153" s="141">
        <v>6</v>
      </c>
      <c r="I153" s="142"/>
      <c r="J153" s="140"/>
      <c r="K153" s="140"/>
      <c r="L153" s="143"/>
      <c r="M153" s="143"/>
      <c r="N153" s="143"/>
      <c r="O153" s="143"/>
      <c r="P153" s="143"/>
      <c r="Q153" s="143"/>
      <c r="R153" s="143"/>
      <c r="S153" s="143"/>
      <c r="T153" s="144"/>
      <c r="U153" s="144"/>
      <c r="V153" s="140"/>
    </row>
    <row r="154" spans="1:22" s="36" customFormat="1" ht="10.5" customHeight="1" outlineLevel="3">
      <c r="A154" s="35"/>
      <c r="B154" s="140"/>
      <c r="C154" s="140"/>
      <c r="D154" s="140"/>
      <c r="E154" s="140"/>
      <c r="F154" s="140"/>
      <c r="G154" s="140" t="s">
        <v>201</v>
      </c>
      <c r="H154" s="141">
        <v>31.8</v>
      </c>
      <c r="I154" s="142"/>
      <c r="J154" s="140"/>
      <c r="K154" s="140"/>
      <c r="L154" s="143"/>
      <c r="M154" s="143"/>
      <c r="N154" s="143"/>
      <c r="O154" s="143"/>
      <c r="P154" s="143"/>
      <c r="Q154" s="143"/>
      <c r="R154" s="143"/>
      <c r="S154" s="143"/>
      <c r="T154" s="144"/>
      <c r="U154" s="144"/>
      <c r="V154" s="140"/>
    </row>
    <row r="155" spans="1:22" s="36" customFormat="1" ht="10.5" customHeight="1" outlineLevel="3">
      <c r="A155" s="35"/>
      <c r="B155" s="140"/>
      <c r="C155" s="140"/>
      <c r="D155" s="140"/>
      <c r="E155" s="140"/>
      <c r="F155" s="140"/>
      <c r="G155" s="140" t="s">
        <v>43</v>
      </c>
      <c r="H155" s="141">
        <v>15.5</v>
      </c>
      <c r="I155" s="142"/>
      <c r="J155" s="140"/>
      <c r="K155" s="140"/>
      <c r="L155" s="143"/>
      <c r="M155" s="143"/>
      <c r="N155" s="143"/>
      <c r="O155" s="143"/>
      <c r="P155" s="143"/>
      <c r="Q155" s="143"/>
      <c r="R155" s="143"/>
      <c r="S155" s="143"/>
      <c r="T155" s="144"/>
      <c r="U155" s="144"/>
      <c r="V155" s="140"/>
    </row>
    <row r="156" spans="1:22" ht="12.75" outlineLevel="2">
      <c r="A156" s="3"/>
      <c r="B156" s="105"/>
      <c r="C156" s="105"/>
      <c r="D156" s="126" t="s">
        <v>5</v>
      </c>
      <c r="E156" s="127">
        <v>2</v>
      </c>
      <c r="F156" s="128" t="s">
        <v>90</v>
      </c>
      <c r="G156" s="129" t="s">
        <v>266</v>
      </c>
      <c r="H156" s="130">
        <v>84</v>
      </c>
      <c r="I156" s="131" t="s">
        <v>40</v>
      </c>
      <c r="J156" s="132"/>
      <c r="K156" s="133">
        <f>H156*J156</f>
        <v>0</v>
      </c>
      <c r="L156" s="134">
        <f>IF(D156="S",K156,"")</f>
        <v>0</v>
      </c>
      <c r="M156" s="135">
        <f>IF(OR(D156="P",D156="U"),K156,"")</f>
      </c>
      <c r="N156" s="135">
        <f>IF(D156="H",K156,"")</f>
      </c>
      <c r="O156" s="135">
        <f>IF(D156="V",K156,"")</f>
      </c>
      <c r="P156" s="136">
        <v>0.0821</v>
      </c>
      <c r="Q156" s="136">
        <v>0</v>
      </c>
      <c r="R156" s="136">
        <v>0</v>
      </c>
      <c r="S156" s="132">
        <v>0</v>
      </c>
      <c r="T156" s="137">
        <v>21</v>
      </c>
      <c r="U156" s="138">
        <f>K156*(T156+100)/100</f>
        <v>0</v>
      </c>
      <c r="V156" s="139"/>
    </row>
    <row r="157" spans="1:22" ht="12.75" outlineLevel="2">
      <c r="A157" s="3"/>
      <c r="B157" s="105"/>
      <c r="C157" s="105"/>
      <c r="D157" s="126" t="s">
        <v>5</v>
      </c>
      <c r="E157" s="127">
        <v>3</v>
      </c>
      <c r="F157" s="128" t="s">
        <v>91</v>
      </c>
      <c r="G157" s="129" t="s">
        <v>275</v>
      </c>
      <c r="H157" s="130">
        <v>15.5</v>
      </c>
      <c r="I157" s="131" t="s">
        <v>40</v>
      </c>
      <c r="J157" s="132"/>
      <c r="K157" s="133">
        <f>H157*J157</f>
        <v>0</v>
      </c>
      <c r="L157" s="134">
        <f>IF(D157="S",K157,"")</f>
        <v>0</v>
      </c>
      <c r="M157" s="135">
        <f>IF(OR(D157="P",D157="U"),K157,"")</f>
      </c>
      <c r="N157" s="135">
        <f>IF(D157="H",K157,"")</f>
      </c>
      <c r="O157" s="135">
        <f>IF(D157="V",K157,"")</f>
      </c>
      <c r="P157" s="136">
        <v>0.0483</v>
      </c>
      <c r="Q157" s="136">
        <v>0</v>
      </c>
      <c r="R157" s="136">
        <v>0</v>
      </c>
      <c r="S157" s="132">
        <v>0</v>
      </c>
      <c r="T157" s="137">
        <v>21</v>
      </c>
      <c r="U157" s="138">
        <f>K157*(T157+100)/100</f>
        <v>0</v>
      </c>
      <c r="V157" s="139"/>
    </row>
    <row r="158" spans="1:22" s="36" customFormat="1" ht="10.5" customHeight="1" outlineLevel="3">
      <c r="A158" s="35"/>
      <c r="B158" s="140"/>
      <c r="C158" s="140"/>
      <c r="D158" s="140"/>
      <c r="E158" s="140"/>
      <c r="F158" s="140"/>
      <c r="G158" s="140" t="s">
        <v>165</v>
      </c>
      <c r="H158" s="141">
        <v>15.5</v>
      </c>
      <c r="I158" s="142"/>
      <c r="J158" s="140"/>
      <c r="K158" s="140"/>
      <c r="L158" s="143"/>
      <c r="M158" s="143"/>
      <c r="N158" s="143"/>
      <c r="O158" s="143"/>
      <c r="P158" s="143"/>
      <c r="Q158" s="143"/>
      <c r="R158" s="143"/>
      <c r="S158" s="143"/>
      <c r="T158" s="144"/>
      <c r="U158" s="144"/>
      <c r="V158" s="140"/>
    </row>
    <row r="159" spans="1:22" ht="12.75" outlineLevel="2">
      <c r="A159" s="3"/>
      <c r="B159" s="105"/>
      <c r="C159" s="105"/>
      <c r="D159" s="126" t="s">
        <v>5</v>
      </c>
      <c r="E159" s="127">
        <v>4</v>
      </c>
      <c r="F159" s="128" t="s">
        <v>92</v>
      </c>
      <c r="G159" s="129" t="s">
        <v>232</v>
      </c>
      <c r="H159" s="130">
        <v>10</v>
      </c>
      <c r="I159" s="131" t="s">
        <v>40</v>
      </c>
      <c r="J159" s="132"/>
      <c r="K159" s="133">
        <f>H159*J159</f>
        <v>0</v>
      </c>
      <c r="L159" s="134">
        <f>IF(D159="S",K159,"")</f>
        <v>0</v>
      </c>
      <c r="M159" s="135">
        <f>IF(OR(D159="P",D159="U"),K159,"")</f>
      </c>
      <c r="N159" s="135">
        <f>IF(D159="H",K159,"")</f>
      </c>
      <c r="O159" s="135">
        <f>IF(D159="V",K159,"")</f>
      </c>
      <c r="P159" s="136">
        <v>0.061</v>
      </c>
      <c r="Q159" s="136">
        <v>0</v>
      </c>
      <c r="R159" s="136">
        <v>0</v>
      </c>
      <c r="S159" s="132">
        <v>0</v>
      </c>
      <c r="T159" s="137">
        <v>21</v>
      </c>
      <c r="U159" s="138">
        <f>K159*(T159+100)/100</f>
        <v>0</v>
      </c>
      <c r="V159" s="139"/>
    </row>
    <row r="160" spans="1:22" s="36" customFormat="1" ht="10.5" customHeight="1" outlineLevel="3">
      <c r="A160" s="35"/>
      <c r="B160" s="140"/>
      <c r="C160" s="140"/>
      <c r="D160" s="140"/>
      <c r="E160" s="140"/>
      <c r="F160" s="140"/>
      <c r="G160" s="140" t="s">
        <v>10</v>
      </c>
      <c r="H160" s="141">
        <v>10</v>
      </c>
      <c r="I160" s="142"/>
      <c r="J160" s="140"/>
      <c r="K160" s="140"/>
      <c r="L160" s="143"/>
      <c r="M160" s="143"/>
      <c r="N160" s="143"/>
      <c r="O160" s="143"/>
      <c r="P160" s="143"/>
      <c r="Q160" s="143"/>
      <c r="R160" s="143"/>
      <c r="S160" s="143"/>
      <c r="T160" s="144"/>
      <c r="U160" s="144"/>
      <c r="V160" s="140"/>
    </row>
    <row r="161" spans="1:22" ht="12.75" outlineLevel="2">
      <c r="A161" s="3"/>
      <c r="B161" s="105"/>
      <c r="C161" s="105"/>
      <c r="D161" s="126" t="s">
        <v>4</v>
      </c>
      <c r="E161" s="127">
        <v>5</v>
      </c>
      <c r="F161" s="128" t="s">
        <v>133</v>
      </c>
      <c r="G161" s="129" t="s">
        <v>271</v>
      </c>
      <c r="H161" s="130">
        <v>1</v>
      </c>
      <c r="I161" s="131" t="s">
        <v>40</v>
      </c>
      <c r="J161" s="132"/>
      <c r="K161" s="133">
        <f>H161*J161</f>
        <v>0</v>
      </c>
      <c r="L161" s="134">
        <f>IF(D161="S",K161,"")</f>
      </c>
      <c r="M161" s="135">
        <f>IF(OR(D161="P",D161="U"),K161,"")</f>
        <v>0</v>
      </c>
      <c r="N161" s="135">
        <f>IF(D161="H",K161,"")</f>
      </c>
      <c r="O161" s="135">
        <f>IF(D161="V",K161,"")</f>
      </c>
      <c r="P161" s="136">
        <v>0.15539951999990395</v>
      </c>
      <c r="Q161" s="136">
        <v>0</v>
      </c>
      <c r="R161" s="136">
        <v>0</v>
      </c>
      <c r="S161" s="132">
        <v>0</v>
      </c>
      <c r="T161" s="137">
        <v>21</v>
      </c>
      <c r="U161" s="138">
        <f>K161*(T161+100)/100</f>
        <v>0</v>
      </c>
      <c r="V161" s="139"/>
    </row>
    <row r="162" spans="1:22" s="115" customFormat="1" ht="11.25" outlineLevel="2">
      <c r="A162" s="109"/>
      <c r="B162" s="109"/>
      <c r="C162" s="109"/>
      <c r="D162" s="109"/>
      <c r="E162" s="109"/>
      <c r="F162" s="109"/>
      <c r="G162" s="110" t="s">
        <v>185</v>
      </c>
      <c r="H162" s="109"/>
      <c r="I162" s="111"/>
      <c r="J162" s="109"/>
      <c r="K162" s="109"/>
      <c r="L162" s="112"/>
      <c r="M162" s="112"/>
      <c r="N162" s="112"/>
      <c r="O162" s="112"/>
      <c r="P162" s="113"/>
      <c r="Q162" s="109"/>
      <c r="R162" s="109"/>
      <c r="S162" s="109"/>
      <c r="T162" s="114"/>
      <c r="U162" s="114"/>
      <c r="V162" s="109"/>
    </row>
    <row r="163" spans="1:22" ht="12.75" outlineLevel="2">
      <c r="A163" s="3"/>
      <c r="B163" s="105"/>
      <c r="C163" s="105"/>
      <c r="D163" s="126" t="s">
        <v>5</v>
      </c>
      <c r="E163" s="127">
        <v>6</v>
      </c>
      <c r="F163" s="128" t="s">
        <v>93</v>
      </c>
      <c r="G163" s="129" t="s">
        <v>278</v>
      </c>
      <c r="H163" s="130">
        <v>1</v>
      </c>
      <c r="I163" s="131" t="s">
        <v>40</v>
      </c>
      <c r="J163" s="132"/>
      <c r="K163" s="133">
        <f>H163*J163</f>
        <v>0</v>
      </c>
      <c r="L163" s="134">
        <f>IF(D163="S",K163,"")</f>
        <v>0</v>
      </c>
      <c r="M163" s="135">
        <f>IF(OR(D163="P",D163="U"),K163,"")</f>
      </c>
      <c r="N163" s="135">
        <f>IF(D163="H",K163,"")</f>
      </c>
      <c r="O163" s="135">
        <f>IF(D163="V",K163,"")</f>
      </c>
      <c r="P163" s="136">
        <v>0.967</v>
      </c>
      <c r="Q163" s="136">
        <v>0</v>
      </c>
      <c r="R163" s="136">
        <v>0</v>
      </c>
      <c r="S163" s="132">
        <v>0</v>
      </c>
      <c r="T163" s="137">
        <v>21</v>
      </c>
      <c r="U163" s="138">
        <f>K163*(T163+100)/100</f>
        <v>0</v>
      </c>
      <c r="V163" s="139"/>
    </row>
    <row r="164" spans="1:22" ht="25.5" outlineLevel="2">
      <c r="A164" s="3"/>
      <c r="B164" s="105"/>
      <c r="C164" s="105"/>
      <c r="D164" s="126" t="s">
        <v>4</v>
      </c>
      <c r="E164" s="127">
        <v>7</v>
      </c>
      <c r="F164" s="128" t="s">
        <v>135</v>
      </c>
      <c r="G164" s="129" t="s">
        <v>293</v>
      </c>
      <c r="H164" s="130">
        <v>27.8</v>
      </c>
      <c r="I164" s="131" t="s">
        <v>7</v>
      </c>
      <c r="J164" s="132"/>
      <c r="K164" s="133">
        <f>H164*J164</f>
        <v>0</v>
      </c>
      <c r="L164" s="134">
        <f>IF(D164="S",K164,"")</f>
      </c>
      <c r="M164" s="135">
        <f>IF(OR(D164="P",D164="U"),K164,"")</f>
        <v>0</v>
      </c>
      <c r="N164" s="135">
        <f>IF(D164="H",K164,"")</f>
      </c>
      <c r="O164" s="135">
        <f>IF(D164="V",K164,"")</f>
      </c>
      <c r="P164" s="136">
        <v>0.13944859999995352</v>
      </c>
      <c r="Q164" s="136">
        <v>0</v>
      </c>
      <c r="R164" s="136">
        <v>0.2720000000000482</v>
      </c>
      <c r="S164" s="132">
        <v>24.728800000004743</v>
      </c>
      <c r="T164" s="137">
        <v>21</v>
      </c>
      <c r="U164" s="138">
        <f>K164*(T164+100)/100</f>
        <v>0</v>
      </c>
      <c r="V164" s="139"/>
    </row>
    <row r="165" spans="1:22" s="36" customFormat="1" ht="10.5" customHeight="1" outlineLevel="3">
      <c r="A165" s="35"/>
      <c r="B165" s="140"/>
      <c r="C165" s="140"/>
      <c r="D165" s="140"/>
      <c r="E165" s="140"/>
      <c r="F165" s="140"/>
      <c r="G165" s="140" t="s">
        <v>176</v>
      </c>
      <c r="H165" s="141">
        <v>27.8</v>
      </c>
      <c r="I165" s="142"/>
      <c r="J165" s="140"/>
      <c r="K165" s="140"/>
      <c r="L165" s="143"/>
      <c r="M165" s="143"/>
      <c r="N165" s="143"/>
      <c r="O165" s="143"/>
      <c r="P165" s="143"/>
      <c r="Q165" s="143"/>
      <c r="R165" s="143"/>
      <c r="S165" s="143"/>
      <c r="T165" s="144"/>
      <c r="U165" s="144"/>
      <c r="V165" s="140"/>
    </row>
    <row r="166" spans="1:22" ht="12.75" outlineLevel="2">
      <c r="A166" s="3"/>
      <c r="B166" s="105"/>
      <c r="C166" s="105"/>
      <c r="D166" s="126" t="s">
        <v>5</v>
      </c>
      <c r="E166" s="127">
        <v>8</v>
      </c>
      <c r="F166" s="128" t="s">
        <v>88</v>
      </c>
      <c r="G166" s="129" t="s">
        <v>258</v>
      </c>
      <c r="H166" s="130">
        <v>28</v>
      </c>
      <c r="I166" s="131" t="s">
        <v>7</v>
      </c>
      <c r="J166" s="132"/>
      <c r="K166" s="133">
        <f>H166*J166</f>
        <v>0</v>
      </c>
      <c r="L166" s="134">
        <f>IF(D166="S",K166,"")</f>
        <v>0</v>
      </c>
      <c r="M166" s="135">
        <f>IF(OR(D166="P",D166="U"),K166,"")</f>
      </c>
      <c r="N166" s="135">
        <f>IF(D166="H",K166,"")</f>
      </c>
      <c r="O166" s="135">
        <f>IF(D166="V",K166,"")</f>
      </c>
      <c r="P166" s="136">
        <v>0.135</v>
      </c>
      <c r="Q166" s="136">
        <v>0</v>
      </c>
      <c r="R166" s="136">
        <v>0</v>
      </c>
      <c r="S166" s="132">
        <v>0</v>
      </c>
      <c r="T166" s="137">
        <v>21</v>
      </c>
      <c r="U166" s="138">
        <f>K166*(T166+100)/100</f>
        <v>0</v>
      </c>
      <c r="V166" s="139"/>
    </row>
    <row r="167" spans="1:22" ht="25.5" outlineLevel="2">
      <c r="A167" s="3"/>
      <c r="B167" s="105"/>
      <c r="C167" s="105"/>
      <c r="D167" s="126" t="s">
        <v>4</v>
      </c>
      <c r="E167" s="127">
        <v>9</v>
      </c>
      <c r="F167" s="128" t="s">
        <v>134</v>
      </c>
      <c r="G167" s="129" t="s">
        <v>297</v>
      </c>
      <c r="H167" s="130">
        <v>16.3</v>
      </c>
      <c r="I167" s="131" t="s">
        <v>7</v>
      </c>
      <c r="J167" s="132"/>
      <c r="K167" s="133">
        <f>H167*J167</f>
        <v>0</v>
      </c>
      <c r="L167" s="134">
        <f>IF(D167="S",K167,"")</f>
      </c>
      <c r="M167" s="135">
        <f>IF(OR(D167="P",D167="U"),K167,"")</f>
        <v>0</v>
      </c>
      <c r="N167" s="135">
        <f>IF(D167="H",K167,"")</f>
      </c>
      <c r="O167" s="135">
        <f>IF(D167="V",K167,"")</f>
      </c>
      <c r="P167" s="136">
        <v>0.16849000000000003</v>
      </c>
      <c r="Q167" s="136">
        <v>0</v>
      </c>
      <c r="R167" s="136">
        <v>0</v>
      </c>
      <c r="S167" s="132">
        <v>0</v>
      </c>
      <c r="T167" s="137">
        <v>21</v>
      </c>
      <c r="U167" s="138">
        <f>K167*(T167+100)/100</f>
        <v>0</v>
      </c>
      <c r="V167" s="139"/>
    </row>
    <row r="168" spans="1:22" s="36" customFormat="1" ht="10.5" customHeight="1" outlineLevel="3">
      <c r="A168" s="35"/>
      <c r="B168" s="140"/>
      <c r="C168" s="140"/>
      <c r="D168" s="140"/>
      <c r="E168" s="140"/>
      <c r="F168" s="140"/>
      <c r="G168" s="140" t="s">
        <v>44</v>
      </c>
      <c r="H168" s="141">
        <v>16.3</v>
      </c>
      <c r="I168" s="142"/>
      <c r="J168" s="140"/>
      <c r="K168" s="140"/>
      <c r="L168" s="143"/>
      <c r="M168" s="143"/>
      <c r="N168" s="143"/>
      <c r="O168" s="143"/>
      <c r="P168" s="143"/>
      <c r="Q168" s="143"/>
      <c r="R168" s="143"/>
      <c r="S168" s="143"/>
      <c r="T168" s="144"/>
      <c r="U168" s="144"/>
      <c r="V168" s="140"/>
    </row>
    <row r="169" spans="1:22" ht="12.75" outlineLevel="2">
      <c r="A169" s="3"/>
      <c r="B169" s="105"/>
      <c r="C169" s="105"/>
      <c r="D169" s="126" t="s">
        <v>5</v>
      </c>
      <c r="E169" s="127">
        <v>10</v>
      </c>
      <c r="F169" s="128" t="s">
        <v>89</v>
      </c>
      <c r="G169" s="129" t="s">
        <v>239</v>
      </c>
      <c r="H169" s="130">
        <v>17</v>
      </c>
      <c r="I169" s="131" t="s">
        <v>40</v>
      </c>
      <c r="J169" s="132"/>
      <c r="K169" s="133">
        <f>H169*J169</f>
        <v>0</v>
      </c>
      <c r="L169" s="134">
        <f>IF(D169="S",K169,"")</f>
        <v>0</v>
      </c>
      <c r="M169" s="135">
        <f>IF(OR(D169="P",D169="U"),K169,"")</f>
      </c>
      <c r="N169" s="135">
        <f>IF(D169="H",K169,"")</f>
      </c>
      <c r="O169" s="135">
        <f>IF(D169="V",K169,"")</f>
      </c>
      <c r="P169" s="136">
        <v>0.108</v>
      </c>
      <c r="Q169" s="136">
        <v>0</v>
      </c>
      <c r="R169" s="136">
        <v>0</v>
      </c>
      <c r="S169" s="132">
        <v>0</v>
      </c>
      <c r="T169" s="137">
        <v>21</v>
      </c>
      <c r="U169" s="138">
        <f>K169*(T169+100)/100</f>
        <v>0</v>
      </c>
      <c r="V169" s="139"/>
    </row>
    <row r="170" spans="1:22" ht="25.5" outlineLevel="2">
      <c r="A170" s="3"/>
      <c r="B170" s="105"/>
      <c r="C170" s="105"/>
      <c r="D170" s="126" t="s">
        <v>4</v>
      </c>
      <c r="E170" s="127">
        <v>11</v>
      </c>
      <c r="F170" s="128" t="s">
        <v>136</v>
      </c>
      <c r="G170" s="129" t="s">
        <v>292</v>
      </c>
      <c r="H170" s="130">
        <v>7.754</v>
      </c>
      <c r="I170" s="131" t="s">
        <v>14</v>
      </c>
      <c r="J170" s="132"/>
      <c r="K170" s="133">
        <f>H170*J170</f>
        <v>0</v>
      </c>
      <c r="L170" s="134">
        <f>IF(D170="S",K170,"")</f>
      </c>
      <c r="M170" s="135">
        <f>IF(OR(D170="P",D170="U"),K170,"")</f>
        <v>0</v>
      </c>
      <c r="N170" s="135">
        <f>IF(D170="H",K170,"")</f>
      </c>
      <c r="O170" s="135">
        <f>IF(D170="V",K170,"")</f>
      </c>
      <c r="P170" s="136">
        <v>2.2563400000004874</v>
      </c>
      <c r="Q170" s="136">
        <v>0</v>
      </c>
      <c r="R170" s="136">
        <v>1.4419999999990978</v>
      </c>
      <c r="S170" s="132">
        <v>119.54179999992522</v>
      </c>
      <c r="T170" s="137">
        <v>21</v>
      </c>
      <c r="U170" s="138">
        <f>K170*(T170+100)/100</f>
        <v>0</v>
      </c>
      <c r="V170" s="139"/>
    </row>
    <row r="171" spans="1:22" s="36" customFormat="1" ht="10.5" customHeight="1" outlineLevel="3">
      <c r="A171" s="35"/>
      <c r="B171" s="140"/>
      <c r="C171" s="140"/>
      <c r="D171" s="140"/>
      <c r="E171" s="140"/>
      <c r="F171" s="140"/>
      <c r="G171" s="140" t="s">
        <v>182</v>
      </c>
      <c r="H171" s="141">
        <v>6.546</v>
      </c>
      <c r="I171" s="142"/>
      <c r="J171" s="140"/>
      <c r="K171" s="140"/>
      <c r="L171" s="143"/>
      <c r="M171" s="143"/>
      <c r="N171" s="143"/>
      <c r="O171" s="143"/>
      <c r="P171" s="143"/>
      <c r="Q171" s="143"/>
      <c r="R171" s="143"/>
      <c r="S171" s="143"/>
      <c r="T171" s="144"/>
      <c r="U171" s="144"/>
      <c r="V171" s="140"/>
    </row>
    <row r="172" spans="1:22" s="36" customFormat="1" ht="10.5" customHeight="1" outlineLevel="3">
      <c r="A172" s="35"/>
      <c r="B172" s="140"/>
      <c r="C172" s="140"/>
      <c r="D172" s="140"/>
      <c r="E172" s="140"/>
      <c r="F172" s="140"/>
      <c r="G172" s="140" t="s">
        <v>177</v>
      </c>
      <c r="H172" s="141">
        <v>0.556</v>
      </c>
      <c r="I172" s="142"/>
      <c r="J172" s="140"/>
      <c r="K172" s="140"/>
      <c r="L172" s="143"/>
      <c r="M172" s="143"/>
      <c r="N172" s="143"/>
      <c r="O172" s="143"/>
      <c r="P172" s="143"/>
      <c r="Q172" s="143"/>
      <c r="R172" s="143"/>
      <c r="S172" s="143"/>
      <c r="T172" s="144"/>
      <c r="U172" s="144"/>
      <c r="V172" s="140"/>
    </row>
    <row r="173" spans="1:22" s="36" customFormat="1" ht="10.5" customHeight="1" outlineLevel="3">
      <c r="A173" s="35"/>
      <c r="B173" s="140"/>
      <c r="C173" s="140"/>
      <c r="D173" s="140"/>
      <c r="E173" s="140"/>
      <c r="F173" s="140"/>
      <c r="G173" s="140" t="s">
        <v>175</v>
      </c>
      <c r="H173" s="141">
        <v>0.652</v>
      </c>
      <c r="I173" s="142"/>
      <c r="J173" s="140"/>
      <c r="K173" s="140"/>
      <c r="L173" s="143"/>
      <c r="M173" s="143"/>
      <c r="N173" s="143"/>
      <c r="O173" s="143"/>
      <c r="P173" s="143"/>
      <c r="Q173" s="143"/>
      <c r="R173" s="143"/>
      <c r="S173" s="143"/>
      <c r="T173" s="144"/>
      <c r="U173" s="144"/>
      <c r="V173" s="140"/>
    </row>
    <row r="174" spans="1:22" ht="12.75" outlineLevel="1">
      <c r="A174" s="3"/>
      <c r="B174" s="106"/>
      <c r="C174" s="75" t="s">
        <v>29</v>
      </c>
      <c r="D174" s="76" t="s">
        <v>3</v>
      </c>
      <c r="E174" s="77"/>
      <c r="F174" s="77" t="s">
        <v>34</v>
      </c>
      <c r="G174" s="78" t="s">
        <v>172</v>
      </c>
      <c r="H174" s="77"/>
      <c r="I174" s="76"/>
      <c r="J174" s="77"/>
      <c r="K174" s="107">
        <f>SUBTOTAL(9,K175:K176)</f>
        <v>0</v>
      </c>
      <c r="L174" s="80">
        <f>SUBTOTAL(9,L175:L176)</f>
        <v>0</v>
      </c>
      <c r="M174" s="80">
        <f>SUBTOTAL(9,M175:M176)</f>
        <v>0</v>
      </c>
      <c r="N174" s="80">
        <f>SUBTOTAL(9,N175:N176)</f>
        <v>0</v>
      </c>
      <c r="O174" s="80">
        <f>SUBTOTAL(9,O175:O176)</f>
        <v>0</v>
      </c>
      <c r="P174" s="81">
        <f>SUMPRODUCT(P175:P176,$H175:$H176)</f>
        <v>0</v>
      </c>
      <c r="Q174" s="81">
        <f>SUMPRODUCT(Q175:Q176,$H175:$H176)</f>
        <v>0</v>
      </c>
      <c r="R174" s="81">
        <f>SUMPRODUCT(R175:R176,$H175:$H176)</f>
        <v>209.15939722062117</v>
      </c>
      <c r="S174" s="80">
        <f>SUMPRODUCT(S175:S176,$H175:$H176)</f>
        <v>17776.5994192446</v>
      </c>
      <c r="T174" s="108">
        <f>SUMPRODUCT(T175:T176,$K175:$K176)/100</f>
        <v>0</v>
      </c>
      <c r="U174" s="108">
        <f>K174+T174</f>
        <v>0</v>
      </c>
      <c r="V174" s="105"/>
    </row>
    <row r="175" spans="1:22" ht="12.75" outlineLevel="2">
      <c r="A175" s="3"/>
      <c r="B175" s="116"/>
      <c r="C175" s="117"/>
      <c r="D175" s="118"/>
      <c r="E175" s="119" t="s">
        <v>241</v>
      </c>
      <c r="F175" s="120"/>
      <c r="G175" s="121"/>
      <c r="H175" s="120"/>
      <c r="I175" s="118"/>
      <c r="J175" s="120"/>
      <c r="K175" s="122"/>
      <c r="L175" s="123"/>
      <c r="M175" s="123"/>
      <c r="N175" s="123"/>
      <c r="O175" s="123"/>
      <c r="P175" s="124"/>
      <c r="Q175" s="124"/>
      <c r="R175" s="124"/>
      <c r="S175" s="124"/>
      <c r="T175" s="125"/>
      <c r="U175" s="125"/>
      <c r="V175" s="105"/>
    </row>
    <row r="176" spans="1:22" ht="12.75" outlineLevel="2">
      <c r="A176" s="3"/>
      <c r="B176" s="105"/>
      <c r="C176" s="105"/>
      <c r="D176" s="126" t="s">
        <v>6</v>
      </c>
      <c r="E176" s="127">
        <v>1</v>
      </c>
      <c r="F176" s="128" t="s">
        <v>144</v>
      </c>
      <c r="G176" s="129" t="s">
        <v>270</v>
      </c>
      <c r="H176" s="130">
        <v>526.8498670545295</v>
      </c>
      <c r="I176" s="131" t="s">
        <v>8</v>
      </c>
      <c r="J176" s="132"/>
      <c r="K176" s="133">
        <f>H176*J176</f>
        <v>0</v>
      </c>
      <c r="L176" s="134">
        <f>IF(D176="S",K176,"")</f>
      </c>
      <c r="M176" s="135">
        <f>IF(OR(D176="P",D176="U"),K176,"")</f>
        <v>0</v>
      </c>
      <c r="N176" s="135">
        <f>IF(D176="H",K176,"")</f>
      </c>
      <c r="O176" s="135">
        <f>IF(D176="V",K176,"")</f>
      </c>
      <c r="P176" s="136">
        <v>0</v>
      </c>
      <c r="Q176" s="136">
        <v>0</v>
      </c>
      <c r="R176" s="136">
        <v>0.3969999999999487</v>
      </c>
      <c r="S176" s="132">
        <v>33.741299999995455</v>
      </c>
      <c r="T176" s="137">
        <v>21</v>
      </c>
      <c r="U176" s="138">
        <f>K176*(T176+100)/100</f>
        <v>0</v>
      </c>
      <c r="V176" s="139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2014-05-03T09:30:00Z</dcterms:created>
  <dcterms:modified xsi:type="dcterms:W3CDTF">2014-05-03T09:30:00Z</dcterms:modified>
  <cp:category/>
  <cp:version/>
  <cp:contentType/>
  <cp:contentStatus/>
</cp:coreProperties>
</file>