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Realizace chodník..." sheetId="2" r:id="rId2"/>
  </sheets>
  <definedNames>
    <definedName name="_xlnm.Print_Titles" localSheetId="0">'Rekapitulace stavby'!$85:$85</definedName>
    <definedName name="_xlnm.Print_Titles" localSheetId="1">'SO 02 - Realizace chodník...'!$126:$126</definedName>
    <definedName name="_xlnm.Print_Area" localSheetId="0">'Rekapitulace stavby'!$C$4:$AP$70,'Rekapitulace stavby'!$C$76:$AP$96</definedName>
    <definedName name="_xlnm.Print_Area" localSheetId="1">'SO 02 - Realizace chodník...'!$C$4:$Q$70,'SO 02 - Realizace chodník...'!$C$76:$Q$110,'SO 02 - Realizace chodník...'!$C$116:$Q$287</definedName>
  </definedNames>
  <calcPr fullCalcOnLoad="1"/>
</workbook>
</file>

<file path=xl/sharedStrings.xml><?xml version="1.0" encoding="utf-8"?>
<sst xmlns="http://schemas.openxmlformats.org/spreadsheetml/2006/main" count="1800" uniqueCount="347">
  <si>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</si>
  <si>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</si>
  <si>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</si>
  <si>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</si>
  <si>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</si>
  <si>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</si>
  <si>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</si>
  <si>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</si>
  <si>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</si>
  <si>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</si>
  <si>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</si>
  <si>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</si>
  <si>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</si>
  <si>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</si>
  <si>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</si>
  <si>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18ZAK001-12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</si>
  <si>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</si>
  <si>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</si>
  <si>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Realizace chodníků na městském hřbitově v Krnově - II. Etapa</t>
  </si>
  <si>
    <t>0,1</t>
  </si>
  <si>
    <t>JKSO:</t>
  </si>
  <si>
    <t/>
  </si>
  <si>
    <t>CC-CZ:</t>
  </si>
  <si>
    <t>1</t>
  </si>
  <si>
    <t>Místo:</t>
  </si>
  <si>
    <t>Krnov</t>
  </si>
  <si>
    <t>Datum:</t>
  </si>
  <si>
    <t>6.12.2018</t>
  </si>
  <si>
    <t>10</t>
  </si>
  <si>
    <t>100</t>
  </si>
  <si>
    <t>Objednatel:</t>
  </si>
  <si>
    <t>IČ:</t>
  </si>
  <si>
    <t>00296139</t>
  </si>
  <si>
    <t>Město Krnov</t>
  </si>
  <si>
    <t>DIČ:</t>
  </si>
  <si>
    <t>CZ00296139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</si>
  <si>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</si>
  <si>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</si>
  <si>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</si>
  <si>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</si>
  <si>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</si>
  <si>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</si>
  <si>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</si>
  <si>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</si>
  <si>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</si>
  <si>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</si>
  <si>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</si>
  <si>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</si>
  <si>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</si>
  <si>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</si>
  <si>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</si>
  <si>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</si>
  <si>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</si>
  <si>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</si>
  <si>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</si>
  <si>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</si>
  <si>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</si>
  <si>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</si>
  <si>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</si>
  <si>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</si>
  <si>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</si>
  <si>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</si>
  <si>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</si>
  <si>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</si>
  <si>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</si>
  <si>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</si>
  <si>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</si>
  <si>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</si>
  <si>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</si>
  <si>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</si>
  <si>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</si>
  <si>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</si>
  <si>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</si>
  <si>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</si>
  <si>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</si>
  <si>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</si>
  <si>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</si>
  <si>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</si>
  <si>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</si>
  <si>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</si>
  <si>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</si>
  <si>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</si>
  <si>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</si>
  <si>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</si>
  <si>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</si>
  <si>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{f1b15002-c0a7-45ac-854c-981345ef252e}</t>
  </si>
  <si>
    <t>{00000000-0000-0000-0000-000000000000}</t>
  </si>
  <si>
    <t>SO 02</t>
  </si>
  <si>
    <t>Realizace chodníku na městském hřbitově v Krnově - II. Etapa</t>
  </si>
  <si>
    <t>{ca55a2cc-f45a-45f1-a827-e7e877298d9f}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</si>
  <si>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</si>
  <si>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</si>
  <si>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</si>
  <si>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</si>
  <si>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</si>
  <si>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</si>
  <si>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</si>
  <si>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</si>
  <si>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</si>
  <si>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</si>
  <si>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</si>
  <si>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</si>
  <si>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</si>
  <si>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02 - Realizace chodníku na městském hřbitově v Krnově - II. Etapa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</si>
  <si>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</si>
  <si>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</si>
  <si>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</si>
  <si>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</si>
  <si>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</si>
  <si>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</si>
  <si>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1 - Zemní práce</t>
  </si>
  <si>
    <t>2 - Základy a zvláštní zakládání</t>
  </si>
  <si>
    <t>5 - Komunikace</t>
  </si>
  <si>
    <t>8 - Trubní vedení</t>
  </si>
  <si>
    <t>91 - Doplňující práce na komunikaci</t>
  </si>
  <si>
    <t>96 - Bourání konstrukcí</t>
  </si>
  <si>
    <t>99 - Staveništní přesun hmot</t>
  </si>
  <si>
    <t>D96 - Přesuny suti a vybouraných hmot</t>
  </si>
  <si>
    <t>HSV - Práce a dodávky HSV</t>
  </si>
  <si>
    <t xml:space="preserve">    4 - Vodorovné konstrukce</t>
  </si>
  <si>
    <t xml:space="preserve">    998 - Přesun hmot</t>
  </si>
  <si>
    <t>ON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</si>
  <si>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</si>
  <si>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</si>
  <si>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</si>
  <si>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</si>
  <si>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</si>
  <si>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</si>
  <si>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</si>
  <si>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</si>
  <si>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</si>
  <si>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</si>
  <si>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</si>
  <si>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</si>
  <si>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</si>
  <si>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</si>
  <si>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</si>
  <si>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</si>
  <si>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</si>
  <si>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</si>
  <si>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</si>
  <si>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</si>
  <si>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</si>
  <si>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</si>
  <si>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</si>
  <si>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</si>
  <si>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</si>
  <si>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10364200R</t>
  </si>
  <si>
    <t>Ornice pro pozemkové úpravy vč. nákupu a dovozu</t>
  </si>
  <si>
    <t>m3</t>
  </si>
  <si>
    <t>4</t>
  </si>
  <si>
    <t>"za obrubou - zemina - 20% délky"  0,3*0,2*1461,56*0,2</t>
  </si>
  <si>
    <t>VV</t>
  </si>
  <si>
    <t>"SO101 Chodník k památníku" 7,85*0,5*0,1*2+(20,4+20,6)*0,1</t>
  </si>
  <si>
    <t>"SO 102 Chodník kolem urnového háje" 29,76*0,5*0,1*2</t>
  </si>
  <si>
    <t>Součet</t>
  </si>
  <si>
    <t>122201102R00</t>
  </si>
  <si>
    <t>Odkopávky nezapažené v hor. 3 do 1000 m3</t>
  </si>
  <si>
    <t>"chodník" 492,9*0,35*2,8+213,92*0,35*2,6</t>
  </si>
  <si>
    <t>"odvodňovací žlábek" 47,92*0,35*0,6</t>
  </si>
  <si>
    <t>"cca 20 % délky chodníku - od hrany chodníků ke hrobům (š. 300 mm, tl. 200 mm)" 0,3*0,2*1461,56*0,2</t>
  </si>
  <si>
    <t>"SO101 Chodník k památníku" 10,9*0,35*2,6</t>
  </si>
  <si>
    <t>"SO 102 Chodník kolem urnového háje" 29,76*0,35*1,4</t>
  </si>
  <si>
    <t>3</t>
  </si>
  <si>
    <t>122201109R00</t>
  </si>
  <si>
    <t>Příplatek za lepivost - odkopávky v hor. 3</t>
  </si>
  <si>
    <t>132201111R00</t>
  </si>
  <si>
    <t>Hloubení rýh š.do 60 cm v hor.3 do 100 m3, STROJNĚ</t>
  </si>
  <si>
    <t>"napojení vpustí" 0,3*0,3*1,5*39</t>
  </si>
  <si>
    <t>"oprava kanalizace" (7+5+5)*0,6*1,5</t>
  </si>
  <si>
    <t>5</t>
  </si>
  <si>
    <t>132201119R00</t>
  </si>
  <si>
    <t>Přípl.za lepivost,hloubení rýh 60 cm,hor.3,STROJNĚ</t>
  </si>
  <si>
    <t>6</t>
  </si>
  <si>
    <t>139601102R00</t>
  </si>
  <si>
    <t>Ruční výkop jam, rýh a šachet v hornině tř. 3 - vč. naložení</t>
  </si>
  <si>
    <t>"odkop kolem stojánků na vodu - 3 kusy" 1,5*1,5*0,3*3</t>
  </si>
  <si>
    <t>7</t>
  </si>
  <si>
    <t>162601102R00</t>
  </si>
  <si>
    <t>Vodorovné přemístění výkopku z hor.1-4 do 5000 m</t>
  </si>
  <si>
    <t>"odvoz na městskou skládku CVILÍN" 729,812+2,025+4,080</t>
  </si>
  <si>
    <t>8</t>
  </si>
  <si>
    <t>174101101R00</t>
  </si>
  <si>
    <t>Zásyp jam, rýh, šachet se zhutněním</t>
  </si>
  <si>
    <t>"za obrubou - štěrkodrť - 80% délky" 0,3*0,2*1461,56*0,8</t>
  </si>
  <si>
    <t>"za obrubou - zemina - 20% délky" 0,3*0,2*1461,56*0,2</t>
  </si>
  <si>
    <t>9</t>
  </si>
  <si>
    <t>181101102R00</t>
  </si>
  <si>
    <t>Úprava pláně v zářezech v hor. 1-4, se zhutněním</t>
  </si>
  <si>
    <t>m2</t>
  </si>
  <si>
    <t>"chodník" 492,9*2,8+213,92*2,6</t>
  </si>
  <si>
    <t>"odvodňovací žlábek" 47,92*0,6</t>
  </si>
  <si>
    <t>"SO101 Chodník k památníku" 10,9*2,6</t>
  </si>
  <si>
    <t>"SO 102 Chodník kolem urnového háje" 29,76*1,4</t>
  </si>
  <si>
    <t>199000002R00</t>
  </si>
  <si>
    <t>Poplatek za skládku horniny 1- 4</t>
  </si>
  <si>
    <t>"odvoz na městskou skládku CVILÍN" 735,917</t>
  </si>
  <si>
    <t>11</t>
  </si>
  <si>
    <t>460620006RT1</t>
  </si>
  <si>
    <t>Osetí povrchu trávou, včetně dodávky osiva</t>
  </si>
  <si>
    <t>"za obrubou - zemina - 20% délky" 1461,56*0,2</t>
  </si>
  <si>
    <t>"SO101 Chodník k památníku" 7,85*0,5*2+(20,4+20,6)</t>
  </si>
  <si>
    <t>"SO 102 Chodník kolem urnového háje" 29,76*0,5*2</t>
  </si>
  <si>
    <t>12</t>
  </si>
  <si>
    <t>58344154R1</t>
  </si>
  <si>
    <t>Štěrkodrtě frakce 11/22 (16/32)</t>
  </si>
  <si>
    <t>t</t>
  </si>
  <si>
    <t>13</t>
  </si>
  <si>
    <t>289971211R00</t>
  </si>
  <si>
    <t>Zřízení vrstvy z geotextilie sklon do 1:5 š.do 3 m</t>
  </si>
  <si>
    <t>"pod zásyp mezi obrubou a hrobem - průměrná šířka 0,5 m" 1461,56*0,5</t>
  </si>
  <si>
    <t>14</t>
  </si>
  <si>
    <t>69381111R</t>
  </si>
  <si>
    <t>Geotextilie netkaná černá zahradnická 45 g/m2 (50 g/m2)</t>
  </si>
  <si>
    <t>"pod zásyp mezi obrubou a hrobem - průměrná šířka 0,5 m" 1461,56*0,5*1,05</t>
  </si>
  <si>
    <t>564751111R00</t>
  </si>
  <si>
    <t>Podklad z kameniva drceného vel.32-63 mm,tl. 15 cm</t>
  </si>
  <si>
    <t>16</t>
  </si>
  <si>
    <t>564821111RT2</t>
  </si>
  <si>
    <t>Podklad ze štěrkodrti po zhutnění tloušťky 8 cm, štěrkodrť frakce 0-32 mm</t>
  </si>
  <si>
    <t>"chodník" 492,9*1,9+213,92*1,7</t>
  </si>
  <si>
    <t>"SO101 Chodník k památníku" 10,9*1,5</t>
  </si>
  <si>
    <t>"SO 102 Chodník kolem urnového háje" 29,76*0,8*2</t>
  </si>
  <si>
    <t>17</t>
  </si>
  <si>
    <t>58380129R1</t>
  </si>
  <si>
    <t>Žulový odsek, barva šedá, 1t=4,0m2</t>
  </si>
  <si>
    <t>"chodník + 1% navýšení" 2923,12*0,397/4*1,01</t>
  </si>
  <si>
    <t>"SO101 Chodník k památníku" 10,9*0,625/4*2*1,01</t>
  </si>
  <si>
    <t>"SO 102 Chodník kolem urnového háje" 29,76*0,8/4*1,01</t>
  </si>
  <si>
    <t>18</t>
  </si>
  <si>
    <t>596111111R1</t>
  </si>
  <si>
    <t>Kladení dlažby, žulové odseky, 1barva, lože z kam.do 4 cm</t>
  </si>
  <si>
    <t>"chodník" 2923,12*0,397</t>
  </si>
  <si>
    <t>"SO101 Chodník k památníku" 10,9*0,625*2</t>
  </si>
  <si>
    <t>"SO 102 Chodník kolem urnového háje" 29,76*0,8</t>
  </si>
  <si>
    <t>19</t>
  </si>
  <si>
    <t>721211520R1</t>
  </si>
  <si>
    <t>Vpusť dvorní plastová D 110, klapka suchá, mříž + rám 150/150 mm, vč. osazení a napojení do šachty , vč. všech materiálů</t>
  </si>
  <si>
    <t>kus</t>
  </si>
  <si>
    <t>"nové vpusti (viz. TZ) vč. všech potřebných materiálů" 39</t>
  </si>
  <si>
    <t>44</t>
  </si>
  <si>
    <t>871275211</t>
  </si>
  <si>
    <t>Kanalizační potrubí z tvrdého PVC-systém KG tuhost třídy SN4 DN125</t>
  </si>
  <si>
    <t>m</t>
  </si>
  <si>
    <t>-1445704874</t>
  </si>
  <si>
    <t>"oprava kanalizace, kamenina DN100" 6+4+4</t>
  </si>
  <si>
    <t>45</t>
  </si>
  <si>
    <t>877270330</t>
  </si>
  <si>
    <t>Montáž spojek na potrubí z PP trub hladkých plnostěnných DN 125</t>
  </si>
  <si>
    <t>1111394281</t>
  </si>
  <si>
    <t>43</t>
  </si>
  <si>
    <t>M</t>
  </si>
  <si>
    <t>286172330</t>
  </si>
  <si>
    <t>spojka přesuvná DN 125</t>
  </si>
  <si>
    <t>-457807695</t>
  </si>
  <si>
    <t>20</t>
  </si>
  <si>
    <t>893151111R1</t>
  </si>
  <si>
    <t>Montáž šachty vodoměrné a revizní plastové kruhové vč. napojení na stávající kanalizaci</t>
  </si>
  <si>
    <t>895 R1</t>
  </si>
  <si>
    <t>Revizní šachta plastová, korugovaná, DN 315, vč. dna, poklopu B125, tesnění, tvarovek pro napojení</t>
  </si>
  <si>
    <t>"průměrná hloubka šachty 1,5 m" 6</t>
  </si>
  <si>
    <t>22</t>
  </si>
  <si>
    <t>895 R2</t>
  </si>
  <si>
    <t>Revizní šachta plastová, korugovaná, DN 425, vč. dna, poklopu B125, tesnění, tvarovek pro napojení</t>
  </si>
  <si>
    <t>ks</t>
  </si>
  <si>
    <t>"průměrná hloubka šachty 1,5 m" 4</t>
  </si>
  <si>
    <t>23</t>
  </si>
  <si>
    <t>58380211R1</t>
  </si>
  <si>
    <t>Krajník žulový, 100/200 mm  (popřípadě krajník KS 3)</t>
  </si>
  <si>
    <t>"obruba chodníku" (1461,56+47,92)*1,01</t>
  </si>
  <si>
    <t>"SO101 Chodník k památníku" 10,9*2*1,01</t>
  </si>
  <si>
    <t>"SO 102 Chodník kolem urnového háje" 29,76*2*1,01</t>
  </si>
  <si>
    <t>24</t>
  </si>
  <si>
    <t>916261111RT1</t>
  </si>
  <si>
    <t>Osazení obruby z kostek drobných, s boční opěrou, včetně kostek drobných 12 cm, lože C 12/15</t>
  </si>
  <si>
    <t>"středová vodíci linie - dvě řady kostek" (492,9+213,92)*2*1,01</t>
  </si>
  <si>
    <t>"odvodňovací žlábek - dvě řady kostek" (1413,64+47,92)*2*1,01</t>
  </si>
  <si>
    <t>"SO101 Chodník k památníku" 10,9*6*1,01</t>
  </si>
  <si>
    <t>25</t>
  </si>
  <si>
    <t>917161111R1</t>
  </si>
  <si>
    <t>Osazení stojatých. obrub.kamen. s opěrou, lože z C 12/15</t>
  </si>
  <si>
    <t>"obruba chodníku" 1461,56+47,92</t>
  </si>
  <si>
    <t>"SO101 Chodník k památníku" 10,9*2</t>
  </si>
  <si>
    <t>"SO 102 Chodník kolem urnového háje" 29,76*2</t>
  </si>
  <si>
    <t>26</t>
  </si>
  <si>
    <t>120901103RT3</t>
  </si>
  <si>
    <t>Bourání konstrukcí cihelných na MC v odkopávkách, bagrem</t>
  </si>
  <si>
    <t>"stávající šachty - cihla,kámen, beton - cca 1,2 m3 na 1 ks" 1,2*10</t>
  </si>
  <si>
    <t>27</t>
  </si>
  <si>
    <t>130901121RT1</t>
  </si>
  <si>
    <t>Bourání konstrukcí z betonu prostého ve vykopávk., pneumatickým kladivem, zpevnění za hranou chodníku ke hrobům</t>
  </si>
  <si>
    <t>"cca 40 % délky chodníku (š. 300 mm, tl. 100 mm) - pokud nebylo odstraněno vlastníky bude ponecháno na místě" (492,9+213,92)*2*0,1*0,3*0,4</t>
  </si>
  <si>
    <t xml:space="preserve">"SO101 Chodník k památníku" </t>
  </si>
  <si>
    <t>"stávající kamenná zídka" 4,46+4,53</t>
  </si>
  <si>
    <t>28</t>
  </si>
  <si>
    <t>460030057R1</t>
  </si>
  <si>
    <t>Vytrhání beton. dlaždic, lože MC nebo na sucho</t>
  </si>
  <si>
    <t>"cca 40 % délky chodníku (š. 300 mm, tl. 100 mm) - pokud nebylo odstraněno vlastníky bude ponecháno na místě" (492,9+213,92)*2*0,3*0,4</t>
  </si>
  <si>
    <t>"stávající plochy z žulové kostky" 7,56+6,84</t>
  </si>
  <si>
    <t>29</t>
  </si>
  <si>
    <t>460030102R00</t>
  </si>
  <si>
    <t>Vytrhání obrubníků, lože MC, stojatých</t>
  </si>
  <si>
    <t>"betonové žlaby podél chodníku" 1704,4</t>
  </si>
  <si>
    <t>31</t>
  </si>
  <si>
    <t>979083116R00</t>
  </si>
  <si>
    <t>Vodorovné přemístění suti na skládku do 5000 m</t>
  </si>
  <si>
    <t>219,613-87,186</t>
  </si>
  <si>
    <t>"SO101 Chodník k památníku" 29,675</t>
  </si>
  <si>
    <t>32</t>
  </si>
  <si>
    <t>979990001R00</t>
  </si>
  <si>
    <t>Poplatek za skládku stavební suti</t>
  </si>
  <si>
    <t>"městská skládka CVILÍN" 219,613-87,186+29,675</t>
  </si>
  <si>
    <t>41</t>
  </si>
  <si>
    <t>451572111</t>
  </si>
  <si>
    <t>Lože pod potrubí otevřený výkop z kameniva drobného těženého</t>
  </si>
  <si>
    <t>-872115553</t>
  </si>
  <si>
    <t>"podsyp a obsyp kanalizace"(7+5+5)*0,6*0,4</t>
  </si>
  <si>
    <t>39</t>
  </si>
  <si>
    <t>998223011</t>
  </si>
  <si>
    <t>Přesun hmot pro pozemní komunikace s krytem dlážděným</t>
  </si>
  <si>
    <t>-2136137147</t>
  </si>
  <si>
    <t>33</t>
  </si>
  <si>
    <t>ON 1</t>
  </si>
  <si>
    <t>Zařízení staveniště - zřízení, odstranění, provoz, zabezpečení, označení vč. úpravy ploch</t>
  </si>
  <si>
    <t>kompl</t>
  </si>
  <si>
    <t>34</t>
  </si>
  <si>
    <t>ON 2</t>
  </si>
  <si>
    <t>Doplnění projektu v případě potřeby stavby</t>
  </si>
  <si>
    <t>35</t>
  </si>
  <si>
    <t>ON 3</t>
  </si>
  <si>
    <t>Geodetické práce</t>
  </si>
  <si>
    <t>36</t>
  </si>
  <si>
    <t>ON 4</t>
  </si>
  <si>
    <t>Vytyčení inženýrských sítí</t>
  </si>
  <si>
    <t>37</t>
  </si>
  <si>
    <t>ON 5</t>
  </si>
  <si>
    <t>Zkoušky a revize (laboratorní zkoušky pro provedení díla + revize kanalizace po zhotovení šachet)</t>
  </si>
  <si>
    <t>Soubor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</si>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</sst>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8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172" fontId="91" fillId="23" borderId="19" xfId="0" applyNumberFormat="1" applyFont="1" applyFill="1" applyBorder="1" applyAlignment="1" applyProtection="1">
      <alignment horizontal="center" vertical="center"/>
      <protection locked="0"/>
    </xf>
    <xf numFmtId="0" fontId="91" fillId="23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1" fillId="23" borderId="22" xfId="0" applyNumberFormat="1" applyFont="1" applyFill="1" applyBorder="1" applyAlignment="1" applyProtection="1">
      <alignment horizontal="center" vertical="center"/>
      <protection locked="0"/>
    </xf>
    <xf numFmtId="0" fontId="91" fillId="23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3" borderId="24" xfId="0" applyNumberFormat="1" applyFont="1" applyFill="1" applyBorder="1" applyAlignment="1" applyProtection="1">
      <alignment horizontal="center" vertical="center"/>
      <protection locked="0"/>
    </xf>
    <xf numFmtId="0" fontId="91" fillId="23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8" fillId="23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/>
    </xf>
    <xf numFmtId="0" fontId="4" fillId="0" borderId="24" xfId="0" applyFont="1" applyBorder="1" applyAlignment="1">
      <alignment vertical="center"/>
    </xf>
    <xf numFmtId="0" fontId="100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0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4" fontId="80" fillId="23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0" fontId="102" fillId="33" borderId="0" xfId="36" applyFont="1" applyFill="1" applyAlignment="1" applyProtection="1">
      <alignment horizontal="center" vertical="center"/>
      <protection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79" fillId="0" borderId="0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3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4" fontId="92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002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7F6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0002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17F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J100" sqref="AJ100:AK10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91" t="s">
        <v>0</v>
      </c>
      <c r="B1" s="192"/>
      <c r="C1" s="192"/>
      <c r="D1" s="193" t="s">
        <v>1</v>
      </c>
      <c r="E1" s="192"/>
      <c r="F1" s="192"/>
      <c r="G1" s="192"/>
      <c r="H1" s="192"/>
      <c r="I1" s="192"/>
      <c r="J1" s="192"/>
      <c r="K1" s="194" t="s">
        <v>340</v>
      </c>
      <c r="L1" s="194"/>
      <c r="M1" s="194"/>
      <c r="N1" s="194"/>
      <c r="O1" s="194"/>
      <c r="P1" s="194"/>
      <c r="Q1" s="194"/>
      <c r="R1" s="194"/>
      <c r="S1" s="194"/>
      <c r="T1" s="192"/>
      <c r="U1" s="192"/>
      <c r="V1" s="192"/>
      <c r="W1" s="194" t="s">
        <v>341</v>
      </c>
      <c r="X1" s="194"/>
      <c r="Y1" s="194"/>
      <c r="Z1" s="194"/>
      <c r="AA1" s="194"/>
      <c r="AB1" s="194"/>
      <c r="AC1" s="194"/>
      <c r="AD1" s="194"/>
      <c r="AE1" s="194"/>
      <c r="AF1" s="194"/>
      <c r="AG1" s="192"/>
      <c r="AH1" s="192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26" t="s">
        <v>5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R2" s="197" t="s">
        <v>6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25" t="s">
        <v>10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31" t="s">
        <v>15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1"/>
      <c r="AQ5" s="22"/>
      <c r="BE5" s="228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32" t="s">
        <v>18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1"/>
      <c r="AQ6" s="22"/>
      <c r="BE6" s="198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198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198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8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2"/>
      <c r="BE10" s="198"/>
      <c r="BS10" s="16" t="s">
        <v>19</v>
      </c>
    </row>
    <row r="11" spans="2:71" ht="18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35</v>
      </c>
      <c r="AO11" s="21"/>
      <c r="AP11" s="21"/>
      <c r="AQ11" s="22"/>
      <c r="BE11" s="198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8"/>
      <c r="BS12" s="16" t="s">
        <v>19</v>
      </c>
    </row>
    <row r="13" spans="2:71" ht="14.25" customHeight="1">
      <c r="B13" s="20"/>
      <c r="C13" s="21"/>
      <c r="D13" s="28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37</v>
      </c>
      <c r="AO13" s="21"/>
      <c r="AP13" s="21"/>
      <c r="AQ13" s="22"/>
      <c r="BE13" s="198"/>
      <c r="BS13" s="16" t="s">
        <v>19</v>
      </c>
    </row>
    <row r="14" spans="2:71" ht="15">
      <c r="B14" s="20"/>
      <c r="C14" s="21"/>
      <c r="D14" s="21"/>
      <c r="E14" s="233" t="s">
        <v>37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8" t="s">
        <v>34</v>
      </c>
      <c r="AL14" s="21"/>
      <c r="AM14" s="21"/>
      <c r="AN14" s="30" t="s">
        <v>37</v>
      </c>
      <c r="AO14" s="21"/>
      <c r="AP14" s="21"/>
      <c r="AQ14" s="22"/>
      <c r="BE14" s="198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8"/>
      <c r="BS15" s="16" t="s">
        <v>4</v>
      </c>
    </row>
    <row r="16" spans="2:71" ht="14.25" customHeight="1">
      <c r="B16" s="20"/>
      <c r="C16" s="21"/>
      <c r="D16" s="28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198"/>
      <c r="BS16" s="16" t="s">
        <v>4</v>
      </c>
    </row>
    <row r="17" spans="2:71" ht="18" customHeight="1">
      <c r="B17" s="20"/>
      <c r="C17" s="21"/>
      <c r="D17" s="21"/>
      <c r="E17" s="26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21</v>
      </c>
      <c r="AO17" s="21"/>
      <c r="AP17" s="21"/>
      <c r="AQ17" s="22"/>
      <c r="BE17" s="198"/>
      <c r="BS17" s="16" t="s">
        <v>40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8"/>
      <c r="BS18" s="16" t="s">
        <v>7</v>
      </c>
    </row>
    <row r="19" spans="2:71" ht="14.25" customHeight="1">
      <c r="B19" s="20"/>
      <c r="C19" s="21"/>
      <c r="D19" s="28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198"/>
      <c r="BS19" s="16" t="s">
        <v>7</v>
      </c>
    </row>
    <row r="20" spans="2:57" ht="18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21</v>
      </c>
      <c r="AO20" s="21"/>
      <c r="AP20" s="21"/>
      <c r="AQ20" s="22"/>
      <c r="BE20" s="198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8"/>
    </row>
    <row r="22" spans="2:57" ht="15">
      <c r="B22" s="20"/>
      <c r="C22" s="21"/>
      <c r="D22" s="28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8"/>
    </row>
    <row r="23" spans="2:57" ht="22.5" customHeight="1">
      <c r="B23" s="20"/>
      <c r="C23" s="21"/>
      <c r="D23" s="21"/>
      <c r="E23" s="234" t="s">
        <v>21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1"/>
      <c r="AP23" s="21"/>
      <c r="AQ23" s="22"/>
      <c r="BE23" s="198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8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8"/>
    </row>
    <row r="26" spans="2:57" ht="14.25" customHeight="1">
      <c r="B26" s="20"/>
      <c r="C26" s="21"/>
      <c r="D26" s="32" t="s">
        <v>43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35">
        <f>ROUND(AG87,2)</f>
        <v>0</v>
      </c>
      <c r="AL26" s="227"/>
      <c r="AM26" s="227"/>
      <c r="AN26" s="227"/>
      <c r="AO26" s="227"/>
      <c r="AP26" s="21"/>
      <c r="AQ26" s="22"/>
      <c r="BE26" s="198"/>
    </row>
    <row r="27" spans="2:57" ht="14.25" customHeight="1">
      <c r="B27" s="20"/>
      <c r="C27" s="21"/>
      <c r="D27" s="32" t="s">
        <v>44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35">
        <f>ROUND(AG90,2)</f>
        <v>0</v>
      </c>
      <c r="AL27" s="227"/>
      <c r="AM27" s="227"/>
      <c r="AN27" s="227"/>
      <c r="AO27" s="227"/>
      <c r="AP27" s="21"/>
      <c r="AQ27" s="22"/>
      <c r="BE27" s="198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9"/>
    </row>
    <row r="29" spans="2:57" s="1" customFormat="1" ht="25.5" customHeight="1">
      <c r="B29" s="33"/>
      <c r="C29" s="34"/>
      <c r="D29" s="36" t="s">
        <v>45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36">
        <f>ROUND(AK26+AK27,2)</f>
        <v>0</v>
      </c>
      <c r="AL29" s="237"/>
      <c r="AM29" s="237"/>
      <c r="AN29" s="237"/>
      <c r="AO29" s="237"/>
      <c r="AP29" s="34"/>
      <c r="AQ29" s="35"/>
      <c r="BE29" s="229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9"/>
    </row>
    <row r="31" spans="2:57" s="2" customFormat="1" ht="14.25" customHeight="1">
      <c r="B31" s="38"/>
      <c r="C31" s="39"/>
      <c r="D31" s="40" t="s">
        <v>46</v>
      </c>
      <c r="E31" s="39"/>
      <c r="F31" s="40" t="s">
        <v>47</v>
      </c>
      <c r="G31" s="39"/>
      <c r="H31" s="39"/>
      <c r="I31" s="39"/>
      <c r="J31" s="39"/>
      <c r="K31" s="39"/>
      <c r="L31" s="218">
        <v>0.21</v>
      </c>
      <c r="M31" s="219"/>
      <c r="N31" s="219"/>
      <c r="O31" s="219"/>
      <c r="P31" s="39"/>
      <c r="Q31" s="39"/>
      <c r="R31" s="39"/>
      <c r="S31" s="39"/>
      <c r="T31" s="42" t="s">
        <v>48</v>
      </c>
      <c r="U31" s="39"/>
      <c r="V31" s="39"/>
      <c r="W31" s="220">
        <f>ROUND(AZ87+SUM(CD91:CD95),2)</f>
        <v>0</v>
      </c>
      <c r="X31" s="219"/>
      <c r="Y31" s="219"/>
      <c r="Z31" s="219"/>
      <c r="AA31" s="219"/>
      <c r="AB31" s="219"/>
      <c r="AC31" s="219"/>
      <c r="AD31" s="219"/>
      <c r="AE31" s="219"/>
      <c r="AF31" s="39"/>
      <c r="AG31" s="39"/>
      <c r="AH31" s="39"/>
      <c r="AI31" s="39"/>
      <c r="AJ31" s="39"/>
      <c r="AK31" s="220">
        <f>ROUND(AV87+SUM(BY91:BY95),2)</f>
        <v>0</v>
      </c>
      <c r="AL31" s="219"/>
      <c r="AM31" s="219"/>
      <c r="AN31" s="219"/>
      <c r="AO31" s="219"/>
      <c r="AP31" s="39"/>
      <c r="AQ31" s="43"/>
      <c r="BE31" s="230"/>
    </row>
    <row r="32" spans="2:57" s="2" customFormat="1" ht="14.25" customHeight="1">
      <c r="B32" s="38"/>
      <c r="C32" s="39"/>
      <c r="D32" s="39"/>
      <c r="E32" s="39"/>
      <c r="F32" s="40" t="s">
        <v>49</v>
      </c>
      <c r="G32" s="39"/>
      <c r="H32" s="39"/>
      <c r="I32" s="39"/>
      <c r="J32" s="39"/>
      <c r="K32" s="39"/>
      <c r="L32" s="218">
        <v>0.15</v>
      </c>
      <c r="M32" s="219"/>
      <c r="N32" s="219"/>
      <c r="O32" s="219"/>
      <c r="P32" s="39"/>
      <c r="Q32" s="39"/>
      <c r="R32" s="39"/>
      <c r="S32" s="39"/>
      <c r="T32" s="42" t="s">
        <v>48</v>
      </c>
      <c r="U32" s="39"/>
      <c r="V32" s="39"/>
      <c r="W32" s="220">
        <f>ROUND(BA87+SUM(CE91:CE95),2)</f>
        <v>0</v>
      </c>
      <c r="X32" s="219"/>
      <c r="Y32" s="219"/>
      <c r="Z32" s="219"/>
      <c r="AA32" s="219"/>
      <c r="AB32" s="219"/>
      <c r="AC32" s="219"/>
      <c r="AD32" s="219"/>
      <c r="AE32" s="219"/>
      <c r="AF32" s="39"/>
      <c r="AG32" s="39"/>
      <c r="AH32" s="39"/>
      <c r="AI32" s="39"/>
      <c r="AJ32" s="39"/>
      <c r="AK32" s="220">
        <f>ROUND(AW87+SUM(BZ91:BZ95),2)</f>
        <v>0</v>
      </c>
      <c r="AL32" s="219"/>
      <c r="AM32" s="219"/>
      <c r="AN32" s="219"/>
      <c r="AO32" s="219"/>
      <c r="AP32" s="39"/>
      <c r="AQ32" s="43"/>
      <c r="BE32" s="230"/>
    </row>
    <row r="33" spans="2:57" s="2" customFormat="1" ht="14.25" customHeight="1" hidden="1">
      <c r="B33" s="38"/>
      <c r="C33" s="39"/>
      <c r="D33" s="39"/>
      <c r="E33" s="39"/>
      <c r="F33" s="40" t="s">
        <v>50</v>
      </c>
      <c r="G33" s="39"/>
      <c r="H33" s="39"/>
      <c r="I33" s="39"/>
      <c r="J33" s="39"/>
      <c r="K33" s="39"/>
      <c r="L33" s="218">
        <v>0.21</v>
      </c>
      <c r="M33" s="219"/>
      <c r="N33" s="219"/>
      <c r="O33" s="219"/>
      <c r="P33" s="39"/>
      <c r="Q33" s="39"/>
      <c r="R33" s="39"/>
      <c r="S33" s="39"/>
      <c r="T33" s="42" t="s">
        <v>48</v>
      </c>
      <c r="U33" s="39"/>
      <c r="V33" s="39"/>
      <c r="W33" s="220">
        <f>ROUND(BB87+SUM(CF91:CF95),2)</f>
        <v>0</v>
      </c>
      <c r="X33" s="219"/>
      <c r="Y33" s="219"/>
      <c r="Z33" s="219"/>
      <c r="AA33" s="219"/>
      <c r="AB33" s="219"/>
      <c r="AC33" s="219"/>
      <c r="AD33" s="219"/>
      <c r="AE33" s="219"/>
      <c r="AF33" s="39"/>
      <c r="AG33" s="39"/>
      <c r="AH33" s="39"/>
      <c r="AI33" s="39"/>
      <c r="AJ33" s="39"/>
      <c r="AK33" s="220">
        <v>0</v>
      </c>
      <c r="AL33" s="219"/>
      <c r="AM33" s="219"/>
      <c r="AN33" s="219"/>
      <c r="AO33" s="219"/>
      <c r="AP33" s="39"/>
      <c r="AQ33" s="43"/>
      <c r="BE33" s="230"/>
    </row>
    <row r="34" spans="2:57" s="2" customFormat="1" ht="14.25" customHeight="1" hidden="1">
      <c r="B34" s="38"/>
      <c r="C34" s="39"/>
      <c r="D34" s="39"/>
      <c r="E34" s="39"/>
      <c r="F34" s="40" t="s">
        <v>51</v>
      </c>
      <c r="G34" s="39"/>
      <c r="H34" s="39"/>
      <c r="I34" s="39"/>
      <c r="J34" s="39"/>
      <c r="K34" s="39"/>
      <c r="L34" s="218">
        <v>0.15</v>
      </c>
      <c r="M34" s="219"/>
      <c r="N34" s="219"/>
      <c r="O34" s="219"/>
      <c r="P34" s="39"/>
      <c r="Q34" s="39"/>
      <c r="R34" s="39"/>
      <c r="S34" s="39"/>
      <c r="T34" s="42" t="s">
        <v>48</v>
      </c>
      <c r="U34" s="39"/>
      <c r="V34" s="39"/>
      <c r="W34" s="220">
        <f>ROUND(BC87+SUM(CG91:CG95),2)</f>
        <v>0</v>
      </c>
      <c r="X34" s="219"/>
      <c r="Y34" s="219"/>
      <c r="Z34" s="219"/>
      <c r="AA34" s="219"/>
      <c r="AB34" s="219"/>
      <c r="AC34" s="219"/>
      <c r="AD34" s="219"/>
      <c r="AE34" s="219"/>
      <c r="AF34" s="39"/>
      <c r="AG34" s="39"/>
      <c r="AH34" s="39"/>
      <c r="AI34" s="39"/>
      <c r="AJ34" s="39"/>
      <c r="AK34" s="220">
        <v>0</v>
      </c>
      <c r="AL34" s="219"/>
      <c r="AM34" s="219"/>
      <c r="AN34" s="219"/>
      <c r="AO34" s="219"/>
      <c r="AP34" s="39"/>
      <c r="AQ34" s="43"/>
      <c r="BE34" s="230"/>
    </row>
    <row r="35" spans="2:43" s="2" customFormat="1" ht="14.25" customHeight="1" hidden="1">
      <c r="B35" s="38"/>
      <c r="C35" s="39"/>
      <c r="D35" s="39"/>
      <c r="E35" s="39"/>
      <c r="F35" s="40" t="s">
        <v>52</v>
      </c>
      <c r="G35" s="39"/>
      <c r="H35" s="39"/>
      <c r="I35" s="39"/>
      <c r="J35" s="39"/>
      <c r="K35" s="39"/>
      <c r="L35" s="218">
        <v>0</v>
      </c>
      <c r="M35" s="219"/>
      <c r="N35" s="219"/>
      <c r="O35" s="219"/>
      <c r="P35" s="39"/>
      <c r="Q35" s="39"/>
      <c r="R35" s="39"/>
      <c r="S35" s="39"/>
      <c r="T35" s="42" t="s">
        <v>48</v>
      </c>
      <c r="U35" s="39"/>
      <c r="V35" s="39"/>
      <c r="W35" s="220">
        <f>ROUND(BD87+SUM(CH91:CH95),2)</f>
        <v>0</v>
      </c>
      <c r="X35" s="219"/>
      <c r="Y35" s="219"/>
      <c r="Z35" s="219"/>
      <c r="AA35" s="219"/>
      <c r="AB35" s="219"/>
      <c r="AC35" s="219"/>
      <c r="AD35" s="219"/>
      <c r="AE35" s="219"/>
      <c r="AF35" s="39"/>
      <c r="AG35" s="39"/>
      <c r="AH35" s="39"/>
      <c r="AI35" s="39"/>
      <c r="AJ35" s="39"/>
      <c r="AK35" s="220">
        <v>0</v>
      </c>
      <c r="AL35" s="219"/>
      <c r="AM35" s="219"/>
      <c r="AN35" s="219"/>
      <c r="AO35" s="219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54</v>
      </c>
      <c r="U37" s="46"/>
      <c r="V37" s="46"/>
      <c r="W37" s="46"/>
      <c r="X37" s="221" t="s">
        <v>55</v>
      </c>
      <c r="Y37" s="222"/>
      <c r="Z37" s="222"/>
      <c r="AA37" s="222"/>
      <c r="AB37" s="222"/>
      <c r="AC37" s="46"/>
      <c r="AD37" s="46"/>
      <c r="AE37" s="46"/>
      <c r="AF37" s="46"/>
      <c r="AG37" s="46"/>
      <c r="AH37" s="46"/>
      <c r="AI37" s="46"/>
      <c r="AJ37" s="46"/>
      <c r="AK37" s="223">
        <f>SUM(AK29:AK35)</f>
        <v>0</v>
      </c>
      <c r="AL37" s="222"/>
      <c r="AM37" s="222"/>
      <c r="AN37" s="222"/>
      <c r="AO37" s="224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59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60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59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225" t="s">
        <v>62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18ZAK001-12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08" t="str">
        <f>K6</f>
        <v>Realizace chodníků na městském hřbitově v Krnově - II. Etapa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Krnov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6.12.2018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Město Krnov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38</v>
      </c>
      <c r="AJ82" s="34"/>
      <c r="AK82" s="34"/>
      <c r="AL82" s="34"/>
      <c r="AM82" s="210" t="str">
        <f>IF(E17="","",E17)</f>
        <v> </v>
      </c>
      <c r="AN82" s="200"/>
      <c r="AO82" s="200"/>
      <c r="AP82" s="200"/>
      <c r="AQ82" s="35"/>
      <c r="AS82" s="211" t="s">
        <v>63</v>
      </c>
      <c r="AT82" s="212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36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41</v>
      </c>
      <c r="AJ83" s="34"/>
      <c r="AK83" s="34"/>
      <c r="AL83" s="34"/>
      <c r="AM83" s="210" t="str">
        <f>IF(E20="","",E20)</f>
        <v> </v>
      </c>
      <c r="AN83" s="200"/>
      <c r="AO83" s="200"/>
      <c r="AP83" s="200"/>
      <c r="AQ83" s="35"/>
      <c r="AS83" s="213"/>
      <c r="AT83" s="200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3"/>
      <c r="AT84" s="200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14" t="s">
        <v>64</v>
      </c>
      <c r="D85" s="215"/>
      <c r="E85" s="215"/>
      <c r="F85" s="215"/>
      <c r="G85" s="215"/>
      <c r="H85" s="73"/>
      <c r="I85" s="216" t="s">
        <v>65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66</v>
      </c>
      <c r="AH85" s="215"/>
      <c r="AI85" s="215"/>
      <c r="AJ85" s="215"/>
      <c r="AK85" s="215"/>
      <c r="AL85" s="215"/>
      <c r="AM85" s="215"/>
      <c r="AN85" s="216" t="s">
        <v>67</v>
      </c>
      <c r="AO85" s="215"/>
      <c r="AP85" s="217"/>
      <c r="AQ85" s="35"/>
      <c r="AS85" s="74" t="s">
        <v>68</v>
      </c>
      <c r="AT85" s="75" t="s">
        <v>69</v>
      </c>
      <c r="AU85" s="75" t="s">
        <v>70</v>
      </c>
      <c r="AV85" s="75" t="s">
        <v>71</v>
      </c>
      <c r="AW85" s="75" t="s">
        <v>72</v>
      </c>
      <c r="AX85" s="75" t="s">
        <v>73</v>
      </c>
      <c r="AY85" s="75" t="s">
        <v>74</v>
      </c>
      <c r="AZ85" s="75" t="s">
        <v>75</v>
      </c>
      <c r="BA85" s="75" t="s">
        <v>76</v>
      </c>
      <c r="BB85" s="75" t="s">
        <v>77</v>
      </c>
      <c r="BC85" s="75" t="s">
        <v>78</v>
      </c>
      <c r="BD85" s="76" t="s">
        <v>79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80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3">
        <f>ROUND(AG88,2)</f>
        <v>0</v>
      </c>
      <c r="AH87" s="203"/>
      <c r="AI87" s="203"/>
      <c r="AJ87" s="203"/>
      <c r="AK87" s="203"/>
      <c r="AL87" s="203"/>
      <c r="AM87" s="203"/>
      <c r="AN87" s="204">
        <f>SUM(AG87,AT87)</f>
        <v>0</v>
      </c>
      <c r="AO87" s="204"/>
      <c r="AP87" s="204"/>
      <c r="AQ87" s="69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81</v>
      </c>
      <c r="BT87" s="84" t="s">
        <v>82</v>
      </c>
      <c r="BU87" s="85" t="s">
        <v>83</v>
      </c>
      <c r="BV87" s="84" t="s">
        <v>84</v>
      </c>
      <c r="BW87" s="84" t="s">
        <v>85</v>
      </c>
      <c r="BX87" s="84" t="s">
        <v>86</v>
      </c>
    </row>
    <row r="88" spans="1:76" s="5" customFormat="1" ht="27" customHeight="1">
      <c r="A88" s="190" t="s">
        <v>342</v>
      </c>
      <c r="B88" s="86"/>
      <c r="C88" s="87"/>
      <c r="D88" s="207" t="s">
        <v>87</v>
      </c>
      <c r="E88" s="206"/>
      <c r="F88" s="206"/>
      <c r="G88" s="206"/>
      <c r="H88" s="206"/>
      <c r="I88" s="88"/>
      <c r="J88" s="207" t="s">
        <v>88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5">
        <f>'SO 02 - Realizace chodník...'!M30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89"/>
      <c r="AS88" s="90">
        <f>'SO 02 - Realizace chodník...'!M28</f>
        <v>0</v>
      </c>
      <c r="AT88" s="91">
        <f>ROUND(SUM(AV88:AW88),2)</f>
        <v>0</v>
      </c>
      <c r="AU88" s="92">
        <f>'SO 02 - Realizace chodník...'!W127</f>
        <v>0</v>
      </c>
      <c r="AV88" s="91">
        <f>'SO 02 - Realizace chodník...'!M32</f>
        <v>0</v>
      </c>
      <c r="AW88" s="91">
        <f>'SO 02 - Realizace chodník...'!M33</f>
        <v>0</v>
      </c>
      <c r="AX88" s="91">
        <f>'SO 02 - Realizace chodník...'!M34</f>
        <v>0</v>
      </c>
      <c r="AY88" s="91">
        <f>'SO 02 - Realizace chodník...'!M35</f>
        <v>0</v>
      </c>
      <c r="AZ88" s="91">
        <f>'SO 02 - Realizace chodník...'!H32</f>
        <v>0</v>
      </c>
      <c r="BA88" s="91">
        <f>'SO 02 - Realizace chodník...'!H33</f>
        <v>0</v>
      </c>
      <c r="BB88" s="91">
        <f>'SO 02 - Realizace chodník...'!H34</f>
        <v>0</v>
      </c>
      <c r="BC88" s="91">
        <f>'SO 02 - Realizace chodník...'!H35</f>
        <v>0</v>
      </c>
      <c r="BD88" s="93">
        <f>'SO 02 - Realizace chodník...'!H36</f>
        <v>0</v>
      </c>
      <c r="BT88" s="94" t="s">
        <v>23</v>
      </c>
      <c r="BV88" s="94" t="s">
        <v>84</v>
      </c>
      <c r="BW88" s="94" t="s">
        <v>89</v>
      </c>
      <c r="BX88" s="94" t="s">
        <v>85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3"/>
      <c r="C90" s="78" t="s">
        <v>90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4">
        <f>ROUND(SUM(AG91:AG94),2)</f>
        <v>0</v>
      </c>
      <c r="AH90" s="200"/>
      <c r="AI90" s="200"/>
      <c r="AJ90" s="200"/>
      <c r="AK90" s="200"/>
      <c r="AL90" s="200"/>
      <c r="AM90" s="200"/>
      <c r="AN90" s="204">
        <f>ROUND(SUM(AN91:AN94),2)</f>
        <v>0</v>
      </c>
      <c r="AO90" s="200"/>
      <c r="AP90" s="200"/>
      <c r="AQ90" s="35"/>
      <c r="AS90" s="74" t="s">
        <v>91</v>
      </c>
      <c r="AT90" s="75" t="s">
        <v>92</v>
      </c>
      <c r="AU90" s="75" t="s">
        <v>46</v>
      </c>
      <c r="AV90" s="76" t="s">
        <v>69</v>
      </c>
    </row>
    <row r="91" spans="2:89" s="1" customFormat="1" ht="19.5" customHeight="1" hidden="1">
      <c r="B91" s="33"/>
      <c r="C91" s="34"/>
      <c r="D91" s="95" t="s">
        <v>93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01">
        <f>ROUND(AG87*AS91,2)</f>
        <v>0</v>
      </c>
      <c r="AH91" s="200"/>
      <c r="AI91" s="200"/>
      <c r="AJ91" s="200"/>
      <c r="AK91" s="200"/>
      <c r="AL91" s="200"/>
      <c r="AM91" s="200"/>
      <c r="AN91" s="202">
        <f>ROUND(AG91+AV91,2)</f>
        <v>0</v>
      </c>
      <c r="AO91" s="200"/>
      <c r="AP91" s="200"/>
      <c r="AQ91" s="35"/>
      <c r="AS91" s="96">
        <v>0</v>
      </c>
      <c r="AT91" s="97" t="s">
        <v>94</v>
      </c>
      <c r="AU91" s="97" t="s">
        <v>47</v>
      </c>
      <c r="AV91" s="98">
        <f>ROUND(IF(AU91="základní",AG91*L31,IF(AU91="snížená",AG91*L32,0)),2)</f>
        <v>0</v>
      </c>
      <c r="BV91" s="16" t="s">
        <v>95</v>
      </c>
      <c r="BY91" s="99">
        <f>IF(AU91="základní",AV91,0)</f>
        <v>0</v>
      </c>
      <c r="BZ91" s="99">
        <f>IF(AU91="snížená",AV91,0)</f>
        <v>0</v>
      </c>
      <c r="CA91" s="99">
        <v>0</v>
      </c>
      <c r="CB91" s="99">
        <v>0</v>
      </c>
      <c r="CC91" s="99">
        <v>0</v>
      </c>
      <c r="CD91" s="99">
        <f>IF(AU91="základní",AG91,0)</f>
        <v>0</v>
      </c>
      <c r="CE91" s="99">
        <f>IF(AU91="snížená",AG91,0)</f>
        <v>0</v>
      </c>
      <c r="CF91" s="99">
        <f>IF(AU91="zákl. přenesená",AG91,0)</f>
        <v>0</v>
      </c>
      <c r="CG91" s="99">
        <f>IF(AU91="sníž. přenesená",AG91,0)</f>
        <v>0</v>
      </c>
      <c r="CH91" s="99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5" customHeight="1" hidden="1">
      <c r="B92" s="33"/>
      <c r="C92" s="34"/>
      <c r="D92" s="199" t="s">
        <v>96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34"/>
      <c r="AD92" s="34"/>
      <c r="AE92" s="34"/>
      <c r="AF92" s="34"/>
      <c r="AG92" s="201">
        <f>AG87*AS92</f>
        <v>0</v>
      </c>
      <c r="AH92" s="200"/>
      <c r="AI92" s="200"/>
      <c r="AJ92" s="200"/>
      <c r="AK92" s="200"/>
      <c r="AL92" s="200"/>
      <c r="AM92" s="200"/>
      <c r="AN92" s="202">
        <f>AG92+AV92</f>
        <v>0</v>
      </c>
      <c r="AO92" s="200"/>
      <c r="AP92" s="200"/>
      <c r="AQ92" s="35"/>
      <c r="AS92" s="100">
        <v>0</v>
      </c>
      <c r="AT92" s="101" t="s">
        <v>94</v>
      </c>
      <c r="AU92" s="101" t="s">
        <v>47</v>
      </c>
      <c r="AV92" s="102">
        <f>ROUND(IF(AU92="nulová",0,IF(OR(AU92="základní",AU92="zákl. přenesená"),AG92*L31,AG92*L32)),2)</f>
        <v>0</v>
      </c>
      <c r="BV92" s="16" t="s">
        <v>97</v>
      </c>
      <c r="BY92" s="99">
        <f>IF(AU92="základní",AV92,0)</f>
        <v>0</v>
      </c>
      <c r="BZ92" s="99">
        <f>IF(AU92="snížená",AV92,0)</f>
        <v>0</v>
      </c>
      <c r="CA92" s="99">
        <f>IF(AU92="zákl. přenesená",AV92,0)</f>
        <v>0</v>
      </c>
      <c r="CB92" s="99">
        <f>IF(AU92="sníž. přenesená",AV92,0)</f>
        <v>0</v>
      </c>
      <c r="CC92" s="99">
        <f>IF(AU92="nulová",AV92,0)</f>
        <v>0</v>
      </c>
      <c r="CD92" s="99">
        <f>IF(AU92="základní",AG92,0)</f>
        <v>0</v>
      </c>
      <c r="CE92" s="99">
        <f>IF(AU92="snížená",AG92,0)</f>
        <v>0</v>
      </c>
      <c r="CF92" s="99">
        <f>IF(AU92="zákl. přenesená",AG92,0)</f>
        <v>0</v>
      </c>
      <c r="CG92" s="99">
        <f>IF(AU92="sníž. přenesená",AG92,0)</f>
        <v>0</v>
      </c>
      <c r="CH92" s="99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>
        <f>IF(D92="Vyplň vlastní","","x")</f>
      </c>
    </row>
    <row r="93" spans="2:89" s="1" customFormat="1" ht="19.5" customHeight="1" hidden="1">
      <c r="B93" s="33"/>
      <c r="C93" s="34"/>
      <c r="D93" s="199" t="s">
        <v>96</v>
      </c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34"/>
      <c r="AD93" s="34"/>
      <c r="AE93" s="34"/>
      <c r="AF93" s="34"/>
      <c r="AG93" s="201">
        <f>AG87*AS93</f>
        <v>0</v>
      </c>
      <c r="AH93" s="200"/>
      <c r="AI93" s="200"/>
      <c r="AJ93" s="200"/>
      <c r="AK93" s="200"/>
      <c r="AL93" s="200"/>
      <c r="AM93" s="200"/>
      <c r="AN93" s="202">
        <f>AG93+AV93</f>
        <v>0</v>
      </c>
      <c r="AO93" s="200"/>
      <c r="AP93" s="200"/>
      <c r="AQ93" s="35"/>
      <c r="AS93" s="100">
        <v>0</v>
      </c>
      <c r="AT93" s="101" t="s">
        <v>94</v>
      </c>
      <c r="AU93" s="101" t="s">
        <v>47</v>
      </c>
      <c r="AV93" s="102">
        <f>ROUND(IF(AU93="nulová",0,IF(OR(AU93="základní",AU93="zákl. přenesená"),AG93*L31,AG93*L32)),2)</f>
        <v>0</v>
      </c>
      <c r="BV93" s="16" t="s">
        <v>97</v>
      </c>
      <c r="BY93" s="99">
        <f>IF(AU93="základní",AV93,0)</f>
        <v>0</v>
      </c>
      <c r="BZ93" s="99">
        <f>IF(AU93="snížená",AV93,0)</f>
        <v>0</v>
      </c>
      <c r="CA93" s="99">
        <f>IF(AU93="zákl. přenesená",AV93,0)</f>
        <v>0</v>
      </c>
      <c r="CB93" s="99">
        <f>IF(AU93="sníž. přenesená",AV93,0)</f>
        <v>0</v>
      </c>
      <c r="CC93" s="99">
        <f>IF(AU93="nulová",AV93,0)</f>
        <v>0</v>
      </c>
      <c r="CD93" s="99">
        <f>IF(AU93="základní",AG93,0)</f>
        <v>0</v>
      </c>
      <c r="CE93" s="99">
        <f>IF(AU93="snížená",AG93,0)</f>
        <v>0</v>
      </c>
      <c r="CF93" s="99">
        <f>IF(AU93="zákl. přenesená",AG93,0)</f>
        <v>0</v>
      </c>
      <c r="CG93" s="99">
        <f>IF(AU93="sníž. přenesená",AG93,0)</f>
        <v>0</v>
      </c>
      <c r="CH93" s="99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 hidden="1">
      <c r="B94" s="33"/>
      <c r="C94" s="34"/>
      <c r="D94" s="199" t="s">
        <v>96</v>
      </c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34"/>
      <c r="AD94" s="34"/>
      <c r="AE94" s="34"/>
      <c r="AF94" s="34"/>
      <c r="AG94" s="201">
        <f>AG87*AS94</f>
        <v>0</v>
      </c>
      <c r="AH94" s="200"/>
      <c r="AI94" s="200"/>
      <c r="AJ94" s="200"/>
      <c r="AK94" s="200"/>
      <c r="AL94" s="200"/>
      <c r="AM94" s="200"/>
      <c r="AN94" s="202">
        <f>AG94+AV94</f>
        <v>0</v>
      </c>
      <c r="AO94" s="200"/>
      <c r="AP94" s="200"/>
      <c r="AQ94" s="35"/>
      <c r="AS94" s="103">
        <v>0</v>
      </c>
      <c r="AT94" s="104" t="s">
        <v>94</v>
      </c>
      <c r="AU94" s="104" t="s">
        <v>47</v>
      </c>
      <c r="AV94" s="105">
        <f>ROUND(IF(AU94="nulová",0,IF(OR(AU94="základní",AU94="zákl. přenesená"),AG94*L31,AG94*L32)),2)</f>
        <v>0</v>
      </c>
      <c r="BV94" s="16" t="s">
        <v>97</v>
      </c>
      <c r="BY94" s="99">
        <f>IF(AU94="základní",AV94,0)</f>
        <v>0</v>
      </c>
      <c r="BZ94" s="99">
        <f>IF(AU94="snížená",AV94,0)</f>
        <v>0</v>
      </c>
      <c r="CA94" s="99">
        <f>IF(AU94="zákl. přenesená",AV94,0)</f>
        <v>0</v>
      </c>
      <c r="CB94" s="99">
        <f>IF(AU94="sníž. přenesená",AV94,0)</f>
        <v>0</v>
      </c>
      <c r="CC94" s="99">
        <f>IF(AU94="nulová",AV94,0)</f>
        <v>0</v>
      </c>
      <c r="CD94" s="99">
        <f>IF(AU94="základní",AG94,0)</f>
        <v>0</v>
      </c>
      <c r="CE94" s="99">
        <f>IF(AU94="snížená",AG94,0)</f>
        <v>0</v>
      </c>
      <c r="CF94" s="99">
        <f>IF(AU94="zákl. přenesená",AG94,0)</f>
        <v>0</v>
      </c>
      <c r="CG94" s="99">
        <f>IF(AU94="sníž. přenesená",AG94,0)</f>
        <v>0</v>
      </c>
      <c r="CH94" s="99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43" s="1" customFormat="1" ht="10.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6" t="s">
        <v>98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96">
        <f>ROUND(AG87+AG90,2)</f>
        <v>0</v>
      </c>
      <c r="AH96" s="196"/>
      <c r="AI96" s="196"/>
      <c r="AJ96" s="196"/>
      <c r="AK96" s="196"/>
      <c r="AL96" s="196"/>
      <c r="AM96" s="196"/>
      <c r="AN96" s="196">
        <f>AN87+AN90</f>
        <v>0</v>
      </c>
      <c r="AO96" s="196"/>
      <c r="AP96" s="196"/>
      <c r="AQ96" s="35"/>
    </row>
    <row r="97" spans="2:43" s="1" customFormat="1" ht="6.7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2 - Realizace chodník...'!C2" tooltip="SO 02 - Realizace chodník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30" sqref="L13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6.0039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5"/>
      <c r="B1" s="192"/>
      <c r="C1" s="192"/>
      <c r="D1" s="193" t="s">
        <v>1</v>
      </c>
      <c r="E1" s="192"/>
      <c r="F1" s="194" t="s">
        <v>343</v>
      </c>
      <c r="G1" s="194"/>
      <c r="H1" s="244" t="s">
        <v>344</v>
      </c>
      <c r="I1" s="244"/>
      <c r="J1" s="244"/>
      <c r="K1" s="244"/>
      <c r="L1" s="194" t="s">
        <v>345</v>
      </c>
      <c r="M1" s="192"/>
      <c r="N1" s="192"/>
      <c r="O1" s="193" t="s">
        <v>99</v>
      </c>
      <c r="P1" s="192"/>
      <c r="Q1" s="192"/>
      <c r="R1" s="192"/>
      <c r="S1" s="194" t="s">
        <v>346</v>
      </c>
      <c r="T1" s="194"/>
      <c r="U1" s="195"/>
      <c r="V1" s="19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26" t="s">
        <v>5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S2" s="197" t="s">
        <v>6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100</v>
      </c>
    </row>
    <row r="4" spans="2:46" ht="36.75" customHeight="1">
      <c r="B4" s="20"/>
      <c r="C4" s="225" t="s">
        <v>101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72" t="str">
        <f>'Rekapitulace stavby'!K6</f>
        <v>Realizace chodníků na městském hřbitově v Krnově - II. Etapa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1"/>
      <c r="R6" s="22"/>
    </row>
    <row r="7" spans="2:18" s="1" customFormat="1" ht="32.25" customHeight="1">
      <c r="B7" s="33"/>
      <c r="C7" s="34"/>
      <c r="D7" s="27" t="s">
        <v>102</v>
      </c>
      <c r="E7" s="34"/>
      <c r="F7" s="232" t="s">
        <v>103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82" t="str">
        <f>'Rekapitulace stavby'!AN8</f>
        <v>6.12.2018</v>
      </c>
      <c r="P9" s="20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31" t="s">
        <v>32</v>
      </c>
      <c r="P11" s="200"/>
      <c r="Q11" s="34"/>
      <c r="R11" s="35"/>
    </row>
    <row r="12" spans="2:18" s="1" customFormat="1" ht="18" customHeight="1">
      <c r="B12" s="33"/>
      <c r="C12" s="34"/>
      <c r="D12" s="34"/>
      <c r="E12" s="26" t="s">
        <v>33</v>
      </c>
      <c r="F12" s="34"/>
      <c r="G12" s="34"/>
      <c r="H12" s="34"/>
      <c r="I12" s="34"/>
      <c r="J12" s="34"/>
      <c r="K12" s="34"/>
      <c r="L12" s="34"/>
      <c r="M12" s="28" t="s">
        <v>34</v>
      </c>
      <c r="N12" s="34"/>
      <c r="O12" s="231" t="s">
        <v>35</v>
      </c>
      <c r="P12" s="20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36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81" t="str">
        <f>IF('Rekapitulace stavby'!AN13="","",'Rekapitulace stavby'!AN13)</f>
        <v>Vyplň údaj</v>
      </c>
      <c r="P14" s="200"/>
      <c r="Q14" s="34"/>
      <c r="R14" s="35"/>
    </row>
    <row r="15" spans="2:18" s="1" customFormat="1" ht="18" customHeight="1">
      <c r="B15" s="33"/>
      <c r="C15" s="34"/>
      <c r="D15" s="34"/>
      <c r="E15" s="281" t="str">
        <f>IF('Rekapitulace stavby'!E14="","",'Rekapitulace stavby'!E14)</f>
        <v>Vyplň údaj</v>
      </c>
      <c r="F15" s="200"/>
      <c r="G15" s="200"/>
      <c r="H15" s="200"/>
      <c r="I15" s="200"/>
      <c r="J15" s="200"/>
      <c r="K15" s="200"/>
      <c r="L15" s="200"/>
      <c r="M15" s="28" t="s">
        <v>34</v>
      </c>
      <c r="N15" s="34"/>
      <c r="O15" s="281" t="str">
        <f>IF('Rekapitulace stavby'!AN14="","",'Rekapitulace stavby'!AN14)</f>
        <v>Vyplň údaj</v>
      </c>
      <c r="P15" s="20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38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31">
        <f>IF('Rekapitulace stavby'!AN16="","",'Rekapitulace stavby'!AN16)</f>
      </c>
      <c r="P17" s="20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 </v>
      </c>
      <c r="F18" s="34"/>
      <c r="G18" s="34"/>
      <c r="H18" s="34"/>
      <c r="I18" s="34"/>
      <c r="J18" s="34"/>
      <c r="K18" s="34"/>
      <c r="L18" s="34"/>
      <c r="M18" s="28" t="s">
        <v>34</v>
      </c>
      <c r="N18" s="34"/>
      <c r="O18" s="231">
        <f>IF('Rekapitulace stavby'!AN17="","",'Rekapitulace stavby'!AN17)</f>
      </c>
      <c r="P18" s="20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41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31">
        <f>IF('Rekapitulace stavby'!AN19="","",'Rekapitulace stavby'!AN19)</f>
      </c>
      <c r="P20" s="20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34</v>
      </c>
      <c r="N21" s="34"/>
      <c r="O21" s="231">
        <f>IF('Rekapitulace stavby'!AN20="","",'Rekapitulace stavby'!AN20)</f>
      </c>
      <c r="P21" s="20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34" t="s">
        <v>21</v>
      </c>
      <c r="F24" s="200"/>
      <c r="G24" s="200"/>
      <c r="H24" s="200"/>
      <c r="I24" s="200"/>
      <c r="J24" s="200"/>
      <c r="K24" s="200"/>
      <c r="L24" s="20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08" t="s">
        <v>104</v>
      </c>
      <c r="E27" s="34"/>
      <c r="F27" s="34"/>
      <c r="G27" s="34"/>
      <c r="H27" s="34"/>
      <c r="I27" s="34"/>
      <c r="J27" s="34"/>
      <c r="K27" s="34"/>
      <c r="L27" s="34"/>
      <c r="M27" s="235">
        <f>N88</f>
        <v>0</v>
      </c>
      <c r="N27" s="200"/>
      <c r="O27" s="200"/>
      <c r="P27" s="200"/>
      <c r="Q27" s="34"/>
      <c r="R27" s="35"/>
    </row>
    <row r="28" spans="2:18" s="1" customFormat="1" ht="14.25" customHeight="1">
      <c r="B28" s="33"/>
      <c r="C28" s="34"/>
      <c r="D28" s="32" t="s">
        <v>93</v>
      </c>
      <c r="E28" s="34"/>
      <c r="F28" s="34"/>
      <c r="G28" s="34"/>
      <c r="H28" s="34"/>
      <c r="I28" s="34"/>
      <c r="J28" s="34"/>
      <c r="K28" s="34"/>
      <c r="L28" s="34"/>
      <c r="M28" s="235">
        <f>N102</f>
        <v>0</v>
      </c>
      <c r="N28" s="200"/>
      <c r="O28" s="200"/>
      <c r="P28" s="20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09" t="s">
        <v>45</v>
      </c>
      <c r="E30" s="34"/>
      <c r="F30" s="34"/>
      <c r="G30" s="34"/>
      <c r="H30" s="34"/>
      <c r="I30" s="34"/>
      <c r="J30" s="34"/>
      <c r="K30" s="34"/>
      <c r="L30" s="34"/>
      <c r="M30" s="280">
        <f>ROUND(M27+M28,2)</f>
        <v>0</v>
      </c>
      <c r="N30" s="200"/>
      <c r="O30" s="200"/>
      <c r="P30" s="20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0" t="s">
        <v>48</v>
      </c>
      <c r="H32" s="278">
        <f>(SUM(BE102:BE109)+SUM(BE127:BE286))</f>
        <v>0</v>
      </c>
      <c r="I32" s="200"/>
      <c r="J32" s="200"/>
      <c r="K32" s="34"/>
      <c r="L32" s="34"/>
      <c r="M32" s="278">
        <f>ROUND((SUM(BE102:BE109)+SUM(BE127:BE286)),2)*F32</f>
        <v>0</v>
      </c>
      <c r="N32" s="200"/>
      <c r="O32" s="200"/>
      <c r="P32" s="20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0" t="s">
        <v>48</v>
      </c>
      <c r="H33" s="278">
        <f>(SUM(BF102:BF109)+SUM(BF127:BF286))</f>
        <v>0</v>
      </c>
      <c r="I33" s="200"/>
      <c r="J33" s="200"/>
      <c r="K33" s="34"/>
      <c r="L33" s="34"/>
      <c r="M33" s="278">
        <f>ROUND((SUM(BF102:BF109)+SUM(BF127:BF286)),2)*F33</f>
        <v>0</v>
      </c>
      <c r="N33" s="200"/>
      <c r="O33" s="200"/>
      <c r="P33" s="20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0" t="s">
        <v>48</v>
      </c>
      <c r="H34" s="278">
        <f>(SUM(BG102:BG109)+SUM(BG127:BG286))</f>
        <v>0</v>
      </c>
      <c r="I34" s="200"/>
      <c r="J34" s="200"/>
      <c r="K34" s="34"/>
      <c r="L34" s="34"/>
      <c r="M34" s="278">
        <v>0</v>
      </c>
      <c r="N34" s="200"/>
      <c r="O34" s="200"/>
      <c r="P34" s="20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0" t="s">
        <v>48</v>
      </c>
      <c r="H35" s="278">
        <f>(SUM(BH102:BH109)+SUM(BH127:BH286))</f>
        <v>0</v>
      </c>
      <c r="I35" s="200"/>
      <c r="J35" s="200"/>
      <c r="K35" s="34"/>
      <c r="L35" s="34"/>
      <c r="M35" s="278">
        <v>0</v>
      </c>
      <c r="N35" s="200"/>
      <c r="O35" s="200"/>
      <c r="P35" s="20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0" t="s">
        <v>48</v>
      </c>
      <c r="H36" s="278">
        <f>(SUM(BI102:BI109)+SUM(BI127:BI286))</f>
        <v>0</v>
      </c>
      <c r="I36" s="200"/>
      <c r="J36" s="200"/>
      <c r="K36" s="34"/>
      <c r="L36" s="34"/>
      <c r="M36" s="278">
        <v>0</v>
      </c>
      <c r="N36" s="200"/>
      <c r="O36" s="200"/>
      <c r="P36" s="20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07"/>
      <c r="D38" s="111" t="s">
        <v>53</v>
      </c>
      <c r="E38" s="73"/>
      <c r="F38" s="73"/>
      <c r="G38" s="112" t="s">
        <v>54</v>
      </c>
      <c r="H38" s="113" t="s">
        <v>55</v>
      </c>
      <c r="I38" s="73"/>
      <c r="J38" s="73"/>
      <c r="K38" s="73"/>
      <c r="L38" s="279">
        <f>SUM(M30:M36)</f>
        <v>0</v>
      </c>
      <c r="M38" s="215"/>
      <c r="N38" s="215"/>
      <c r="O38" s="215"/>
      <c r="P38" s="217"/>
      <c r="Q38" s="107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25" t="s">
        <v>105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72" t="str">
        <f>F6</f>
        <v>Realizace chodníků na městském hřbitově v Krnově - II. Etapa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4"/>
      <c r="R78" s="35"/>
    </row>
    <row r="79" spans="2:18" s="1" customFormat="1" ht="36.75" customHeight="1">
      <c r="B79" s="33"/>
      <c r="C79" s="67" t="s">
        <v>102</v>
      </c>
      <c r="D79" s="34"/>
      <c r="E79" s="34"/>
      <c r="F79" s="208" t="str">
        <f>F7</f>
        <v>SO 02 - Realizace chodníku na městském hřbitově v Krnově - II. Etapa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Krnov</v>
      </c>
      <c r="G81" s="34"/>
      <c r="H81" s="34"/>
      <c r="I81" s="34"/>
      <c r="J81" s="34"/>
      <c r="K81" s="28" t="s">
        <v>26</v>
      </c>
      <c r="L81" s="34"/>
      <c r="M81" s="273" t="str">
        <f>IF(O9="","",O9)</f>
        <v>6.12.2018</v>
      </c>
      <c r="N81" s="200"/>
      <c r="O81" s="200"/>
      <c r="P81" s="20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Město Krnov</v>
      </c>
      <c r="G83" s="34"/>
      <c r="H83" s="34"/>
      <c r="I83" s="34"/>
      <c r="J83" s="34"/>
      <c r="K83" s="28" t="s">
        <v>38</v>
      </c>
      <c r="L83" s="34"/>
      <c r="M83" s="231" t="str">
        <f>E18</f>
        <v> </v>
      </c>
      <c r="N83" s="200"/>
      <c r="O83" s="200"/>
      <c r="P83" s="200"/>
      <c r="Q83" s="200"/>
      <c r="R83" s="35"/>
    </row>
    <row r="84" spans="2:18" s="1" customFormat="1" ht="14.25" customHeight="1">
      <c r="B84" s="33"/>
      <c r="C84" s="28" t="s">
        <v>36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41</v>
      </c>
      <c r="L84" s="34"/>
      <c r="M84" s="231" t="str">
        <f>E21</f>
        <v> </v>
      </c>
      <c r="N84" s="200"/>
      <c r="O84" s="200"/>
      <c r="P84" s="200"/>
      <c r="Q84" s="20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77" t="s">
        <v>106</v>
      </c>
      <c r="D86" s="271"/>
      <c r="E86" s="271"/>
      <c r="F86" s="271"/>
      <c r="G86" s="271"/>
      <c r="H86" s="107"/>
      <c r="I86" s="107"/>
      <c r="J86" s="107"/>
      <c r="K86" s="107"/>
      <c r="L86" s="107"/>
      <c r="M86" s="107"/>
      <c r="N86" s="277" t="s">
        <v>107</v>
      </c>
      <c r="O86" s="200"/>
      <c r="P86" s="200"/>
      <c r="Q86" s="20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4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4">
        <f>N127</f>
        <v>0</v>
      </c>
      <c r="O88" s="200"/>
      <c r="P88" s="200"/>
      <c r="Q88" s="200"/>
      <c r="R88" s="35"/>
      <c r="AU88" s="16" t="s">
        <v>109</v>
      </c>
    </row>
    <row r="89" spans="2:18" s="6" customFormat="1" ht="24.75" customHeight="1">
      <c r="B89" s="115"/>
      <c r="C89" s="116"/>
      <c r="D89" s="117" t="s">
        <v>110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8">
        <f>N128</f>
        <v>0</v>
      </c>
      <c r="O89" s="274"/>
      <c r="P89" s="274"/>
      <c r="Q89" s="274"/>
      <c r="R89" s="118"/>
    </row>
    <row r="90" spans="2:18" s="6" customFormat="1" ht="24.75" customHeight="1">
      <c r="B90" s="115"/>
      <c r="C90" s="116"/>
      <c r="D90" s="117" t="s">
        <v>111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48">
        <f>N187</f>
        <v>0</v>
      </c>
      <c r="O90" s="274"/>
      <c r="P90" s="274"/>
      <c r="Q90" s="274"/>
      <c r="R90" s="118"/>
    </row>
    <row r="91" spans="2:18" s="6" customFormat="1" ht="24.75" customHeight="1">
      <c r="B91" s="115"/>
      <c r="C91" s="116"/>
      <c r="D91" s="117" t="s">
        <v>112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48">
        <f>N194</f>
        <v>0</v>
      </c>
      <c r="O91" s="274"/>
      <c r="P91" s="274"/>
      <c r="Q91" s="274"/>
      <c r="R91" s="118"/>
    </row>
    <row r="92" spans="2:18" s="6" customFormat="1" ht="24.75" customHeight="1">
      <c r="B92" s="115"/>
      <c r="C92" s="116"/>
      <c r="D92" s="117" t="s">
        <v>113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48">
        <f>N216</f>
        <v>0</v>
      </c>
      <c r="O92" s="274"/>
      <c r="P92" s="274"/>
      <c r="Q92" s="274"/>
      <c r="R92" s="118"/>
    </row>
    <row r="93" spans="2:18" s="6" customFormat="1" ht="24.75" customHeight="1">
      <c r="B93" s="115"/>
      <c r="C93" s="116"/>
      <c r="D93" s="117" t="s">
        <v>114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48">
        <f>N233</f>
        <v>0</v>
      </c>
      <c r="O93" s="274"/>
      <c r="P93" s="274"/>
      <c r="Q93" s="274"/>
      <c r="R93" s="118"/>
    </row>
    <row r="94" spans="2:18" s="6" customFormat="1" ht="24.75" customHeight="1">
      <c r="B94" s="115"/>
      <c r="C94" s="116"/>
      <c r="D94" s="117" t="s">
        <v>115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48">
        <f>N249</f>
        <v>0</v>
      </c>
      <c r="O94" s="274"/>
      <c r="P94" s="274"/>
      <c r="Q94" s="274"/>
      <c r="R94" s="118"/>
    </row>
    <row r="95" spans="2:18" s="6" customFormat="1" ht="24.75" customHeight="1">
      <c r="B95" s="115"/>
      <c r="C95" s="116"/>
      <c r="D95" s="117" t="s">
        <v>116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48">
        <f>N266</f>
        <v>0</v>
      </c>
      <c r="O95" s="274"/>
      <c r="P95" s="274"/>
      <c r="Q95" s="274"/>
      <c r="R95" s="118"/>
    </row>
    <row r="96" spans="2:18" s="6" customFormat="1" ht="24.75" customHeight="1">
      <c r="B96" s="115"/>
      <c r="C96" s="116"/>
      <c r="D96" s="117" t="s">
        <v>117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48">
        <f>N267</f>
        <v>0</v>
      </c>
      <c r="O96" s="274"/>
      <c r="P96" s="274"/>
      <c r="Q96" s="274"/>
      <c r="R96" s="118"/>
    </row>
    <row r="97" spans="2:18" s="6" customFormat="1" ht="24.75" customHeight="1">
      <c r="B97" s="115"/>
      <c r="C97" s="116"/>
      <c r="D97" s="117" t="s">
        <v>118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48">
        <f>N275</f>
        <v>0</v>
      </c>
      <c r="O97" s="274"/>
      <c r="P97" s="274"/>
      <c r="Q97" s="274"/>
      <c r="R97" s="118"/>
    </row>
    <row r="98" spans="2:18" s="7" customFormat="1" ht="19.5" customHeight="1">
      <c r="B98" s="119"/>
      <c r="C98" s="120"/>
      <c r="D98" s="95" t="s">
        <v>119</v>
      </c>
      <c r="E98" s="120"/>
      <c r="F98" s="120"/>
      <c r="G98" s="120"/>
      <c r="H98" s="120"/>
      <c r="I98" s="120"/>
      <c r="J98" s="120"/>
      <c r="K98" s="120"/>
      <c r="L98" s="120"/>
      <c r="M98" s="120"/>
      <c r="N98" s="202">
        <f>N276</f>
        <v>0</v>
      </c>
      <c r="O98" s="276"/>
      <c r="P98" s="276"/>
      <c r="Q98" s="276"/>
      <c r="R98" s="121"/>
    </row>
    <row r="99" spans="2:18" s="7" customFormat="1" ht="19.5" customHeight="1">
      <c r="B99" s="119"/>
      <c r="C99" s="120"/>
      <c r="D99" s="95" t="s">
        <v>120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02">
        <f>N279</f>
        <v>0</v>
      </c>
      <c r="O99" s="276"/>
      <c r="P99" s="276"/>
      <c r="Q99" s="276"/>
      <c r="R99" s="121"/>
    </row>
    <row r="100" spans="2:18" s="6" customFormat="1" ht="24.75" customHeight="1">
      <c r="B100" s="115"/>
      <c r="C100" s="116"/>
      <c r="D100" s="117" t="s">
        <v>121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48">
        <f>N281</f>
        <v>0</v>
      </c>
      <c r="O100" s="274"/>
      <c r="P100" s="274"/>
      <c r="Q100" s="274"/>
      <c r="R100" s="118"/>
    </row>
    <row r="101" spans="2:18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14" t="s">
        <v>122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75">
        <f>ROUND(N103+N104+N105+N106+N107+N108,2)</f>
        <v>0</v>
      </c>
      <c r="O102" s="200"/>
      <c r="P102" s="200"/>
      <c r="Q102" s="200"/>
      <c r="R102" s="35"/>
      <c r="T102" s="122"/>
      <c r="U102" s="123" t="s">
        <v>46</v>
      </c>
    </row>
    <row r="103" spans="2:65" s="1" customFormat="1" ht="18" customHeight="1" hidden="1">
      <c r="B103" s="124"/>
      <c r="C103" s="125"/>
      <c r="D103" s="199" t="s">
        <v>123</v>
      </c>
      <c r="E103" s="270"/>
      <c r="F103" s="270"/>
      <c r="G103" s="270"/>
      <c r="H103" s="270"/>
      <c r="I103" s="125"/>
      <c r="J103" s="125"/>
      <c r="K103" s="125"/>
      <c r="L103" s="125"/>
      <c r="M103" s="125"/>
      <c r="N103" s="201">
        <f>ROUND(N88*T103,2)</f>
        <v>0</v>
      </c>
      <c r="O103" s="270"/>
      <c r="P103" s="270"/>
      <c r="Q103" s="270"/>
      <c r="R103" s="126"/>
      <c r="S103" s="127"/>
      <c r="T103" s="128"/>
      <c r="U103" s="129" t="s">
        <v>47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124</v>
      </c>
      <c r="AZ103" s="130"/>
      <c r="BA103" s="130"/>
      <c r="BB103" s="130"/>
      <c r="BC103" s="130"/>
      <c r="BD103" s="130"/>
      <c r="BE103" s="132">
        <f aca="true" t="shared" si="0" ref="BE103:BE108">IF(U103="základní",N103,0)</f>
        <v>0</v>
      </c>
      <c r="BF103" s="132">
        <f aca="true" t="shared" si="1" ref="BF103:BF108">IF(U103="snížená",N103,0)</f>
        <v>0</v>
      </c>
      <c r="BG103" s="132">
        <f aca="true" t="shared" si="2" ref="BG103:BG108">IF(U103="zákl. přenesená",N103,0)</f>
        <v>0</v>
      </c>
      <c r="BH103" s="132">
        <f aca="true" t="shared" si="3" ref="BH103:BH108">IF(U103="sníž. přenesená",N103,0)</f>
        <v>0</v>
      </c>
      <c r="BI103" s="132">
        <f aca="true" t="shared" si="4" ref="BI103:BI108">IF(U103="nulová",N103,0)</f>
        <v>0</v>
      </c>
      <c r="BJ103" s="131" t="s">
        <v>23</v>
      </c>
      <c r="BK103" s="130"/>
      <c r="BL103" s="130"/>
      <c r="BM103" s="130"/>
    </row>
    <row r="104" spans="2:65" s="1" customFormat="1" ht="18" customHeight="1" hidden="1">
      <c r="B104" s="124"/>
      <c r="C104" s="125"/>
      <c r="D104" s="199" t="s">
        <v>125</v>
      </c>
      <c r="E104" s="270"/>
      <c r="F104" s="270"/>
      <c r="G104" s="270"/>
      <c r="H104" s="270"/>
      <c r="I104" s="125"/>
      <c r="J104" s="125"/>
      <c r="K104" s="125"/>
      <c r="L104" s="125"/>
      <c r="M104" s="125"/>
      <c r="N104" s="201">
        <f>ROUND(N88*T104,2)</f>
        <v>0</v>
      </c>
      <c r="O104" s="270"/>
      <c r="P104" s="270"/>
      <c r="Q104" s="270"/>
      <c r="R104" s="126"/>
      <c r="S104" s="127"/>
      <c r="T104" s="128"/>
      <c r="U104" s="129" t="s">
        <v>47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124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23</v>
      </c>
      <c r="BK104" s="130"/>
      <c r="BL104" s="130"/>
      <c r="BM104" s="130"/>
    </row>
    <row r="105" spans="2:65" s="1" customFormat="1" ht="18" customHeight="1" hidden="1">
      <c r="B105" s="124"/>
      <c r="C105" s="125"/>
      <c r="D105" s="199" t="s">
        <v>126</v>
      </c>
      <c r="E105" s="270"/>
      <c r="F105" s="270"/>
      <c r="G105" s="270"/>
      <c r="H105" s="270"/>
      <c r="I105" s="125"/>
      <c r="J105" s="125"/>
      <c r="K105" s="125"/>
      <c r="L105" s="125"/>
      <c r="M105" s="125"/>
      <c r="N105" s="201">
        <f>ROUND(N88*T105,2)</f>
        <v>0</v>
      </c>
      <c r="O105" s="270"/>
      <c r="P105" s="270"/>
      <c r="Q105" s="270"/>
      <c r="R105" s="126"/>
      <c r="S105" s="127"/>
      <c r="T105" s="128"/>
      <c r="U105" s="129" t="s">
        <v>47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1" t="s">
        <v>124</v>
      </c>
      <c r="AZ105" s="130"/>
      <c r="BA105" s="130"/>
      <c r="BB105" s="130"/>
      <c r="BC105" s="130"/>
      <c r="BD105" s="130"/>
      <c r="BE105" s="132">
        <f t="shared" si="0"/>
        <v>0</v>
      </c>
      <c r="BF105" s="132">
        <f t="shared" si="1"/>
        <v>0</v>
      </c>
      <c r="BG105" s="132">
        <f t="shared" si="2"/>
        <v>0</v>
      </c>
      <c r="BH105" s="132">
        <f t="shared" si="3"/>
        <v>0</v>
      </c>
      <c r="BI105" s="132">
        <f t="shared" si="4"/>
        <v>0</v>
      </c>
      <c r="BJ105" s="131" t="s">
        <v>23</v>
      </c>
      <c r="BK105" s="130"/>
      <c r="BL105" s="130"/>
      <c r="BM105" s="130"/>
    </row>
    <row r="106" spans="2:65" s="1" customFormat="1" ht="18" customHeight="1" hidden="1">
      <c r="B106" s="124"/>
      <c r="C106" s="125"/>
      <c r="D106" s="199" t="s">
        <v>127</v>
      </c>
      <c r="E106" s="270"/>
      <c r="F106" s="270"/>
      <c r="G106" s="270"/>
      <c r="H106" s="270"/>
      <c r="I106" s="125"/>
      <c r="J106" s="125"/>
      <c r="K106" s="125"/>
      <c r="L106" s="125"/>
      <c r="M106" s="125"/>
      <c r="N106" s="201">
        <f>ROUND(N88*T106,2)</f>
        <v>0</v>
      </c>
      <c r="O106" s="270"/>
      <c r="P106" s="270"/>
      <c r="Q106" s="270"/>
      <c r="R106" s="126"/>
      <c r="S106" s="127"/>
      <c r="T106" s="128"/>
      <c r="U106" s="129" t="s">
        <v>47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1" t="s">
        <v>124</v>
      </c>
      <c r="AZ106" s="130"/>
      <c r="BA106" s="130"/>
      <c r="BB106" s="130"/>
      <c r="BC106" s="130"/>
      <c r="BD106" s="130"/>
      <c r="BE106" s="132">
        <f t="shared" si="0"/>
        <v>0</v>
      </c>
      <c r="BF106" s="132">
        <f t="shared" si="1"/>
        <v>0</v>
      </c>
      <c r="BG106" s="132">
        <f t="shared" si="2"/>
        <v>0</v>
      </c>
      <c r="BH106" s="132">
        <f t="shared" si="3"/>
        <v>0</v>
      </c>
      <c r="BI106" s="132">
        <f t="shared" si="4"/>
        <v>0</v>
      </c>
      <c r="BJ106" s="131" t="s">
        <v>23</v>
      </c>
      <c r="BK106" s="130"/>
      <c r="BL106" s="130"/>
      <c r="BM106" s="130"/>
    </row>
    <row r="107" spans="2:65" s="1" customFormat="1" ht="18" customHeight="1" hidden="1">
      <c r="B107" s="124"/>
      <c r="C107" s="125"/>
      <c r="D107" s="199" t="s">
        <v>128</v>
      </c>
      <c r="E107" s="270"/>
      <c r="F107" s="270"/>
      <c r="G107" s="270"/>
      <c r="H107" s="270"/>
      <c r="I107" s="125"/>
      <c r="J107" s="125"/>
      <c r="K107" s="125"/>
      <c r="L107" s="125"/>
      <c r="M107" s="125"/>
      <c r="N107" s="201">
        <f>ROUND(N88*T107,2)</f>
        <v>0</v>
      </c>
      <c r="O107" s="270"/>
      <c r="P107" s="270"/>
      <c r="Q107" s="270"/>
      <c r="R107" s="126"/>
      <c r="S107" s="127"/>
      <c r="T107" s="128"/>
      <c r="U107" s="129" t="s">
        <v>47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1" t="s">
        <v>124</v>
      </c>
      <c r="AZ107" s="130"/>
      <c r="BA107" s="130"/>
      <c r="BB107" s="130"/>
      <c r="BC107" s="130"/>
      <c r="BD107" s="130"/>
      <c r="BE107" s="132">
        <f t="shared" si="0"/>
        <v>0</v>
      </c>
      <c r="BF107" s="132">
        <f t="shared" si="1"/>
        <v>0</v>
      </c>
      <c r="BG107" s="132">
        <f t="shared" si="2"/>
        <v>0</v>
      </c>
      <c r="BH107" s="132">
        <f t="shared" si="3"/>
        <v>0</v>
      </c>
      <c r="BI107" s="132">
        <f t="shared" si="4"/>
        <v>0</v>
      </c>
      <c r="BJ107" s="131" t="s">
        <v>23</v>
      </c>
      <c r="BK107" s="130"/>
      <c r="BL107" s="130"/>
      <c r="BM107" s="130"/>
    </row>
    <row r="108" spans="2:65" s="1" customFormat="1" ht="18" customHeight="1" hidden="1">
      <c r="B108" s="124"/>
      <c r="C108" s="125"/>
      <c r="D108" s="133" t="s">
        <v>129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01">
        <f>ROUND(N88*T108,2)</f>
        <v>0</v>
      </c>
      <c r="O108" s="270"/>
      <c r="P108" s="270"/>
      <c r="Q108" s="270"/>
      <c r="R108" s="126"/>
      <c r="S108" s="127"/>
      <c r="T108" s="134"/>
      <c r="U108" s="135" t="s">
        <v>47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130</v>
      </c>
      <c r="AZ108" s="130"/>
      <c r="BA108" s="130"/>
      <c r="BB108" s="130"/>
      <c r="BC108" s="130"/>
      <c r="BD108" s="130"/>
      <c r="BE108" s="132">
        <f t="shared" si="0"/>
        <v>0</v>
      </c>
      <c r="BF108" s="132">
        <f t="shared" si="1"/>
        <v>0</v>
      </c>
      <c r="BG108" s="132">
        <f t="shared" si="2"/>
        <v>0</v>
      </c>
      <c r="BH108" s="132">
        <f t="shared" si="3"/>
        <v>0</v>
      </c>
      <c r="BI108" s="132">
        <f t="shared" si="4"/>
        <v>0</v>
      </c>
      <c r="BJ108" s="131" t="s">
        <v>23</v>
      </c>
      <c r="BK108" s="130"/>
      <c r="BL108" s="130"/>
      <c r="BM108" s="130"/>
    </row>
    <row r="109" spans="2:18" s="1" customFormat="1" ht="13.5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29.25" customHeight="1">
      <c r="B110" s="33"/>
      <c r="C110" s="106" t="s">
        <v>98</v>
      </c>
      <c r="D110" s="107"/>
      <c r="E110" s="107"/>
      <c r="F110" s="107"/>
      <c r="G110" s="107"/>
      <c r="H110" s="107"/>
      <c r="I110" s="107"/>
      <c r="J110" s="107"/>
      <c r="K110" s="107"/>
      <c r="L110" s="196">
        <f>ROUND(SUM(N88+N102),2)</f>
        <v>0</v>
      </c>
      <c r="M110" s="271"/>
      <c r="N110" s="271"/>
      <c r="O110" s="271"/>
      <c r="P110" s="271"/>
      <c r="Q110" s="271"/>
      <c r="R110" s="35"/>
    </row>
    <row r="111" spans="2:18" s="1" customFormat="1" ht="6.7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5" spans="2:18" s="1" customFormat="1" ht="6.75" customHeight="1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</row>
    <row r="116" spans="2:18" s="1" customFormat="1" ht="36.75" customHeight="1">
      <c r="B116" s="33"/>
      <c r="C116" s="225" t="s">
        <v>131</v>
      </c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35"/>
    </row>
    <row r="117" spans="2:18" s="1" customFormat="1" ht="6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30" customHeight="1">
      <c r="B118" s="33"/>
      <c r="C118" s="28" t="s">
        <v>17</v>
      </c>
      <c r="D118" s="34"/>
      <c r="E118" s="34"/>
      <c r="F118" s="272" t="str">
        <f>F6</f>
        <v>Realizace chodníků na městském hřbitově v Krnově - II. Etapa</v>
      </c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34"/>
      <c r="R118" s="35"/>
    </row>
    <row r="119" spans="2:18" s="1" customFormat="1" ht="36.75" customHeight="1">
      <c r="B119" s="33"/>
      <c r="C119" s="67" t="s">
        <v>102</v>
      </c>
      <c r="D119" s="34"/>
      <c r="E119" s="34"/>
      <c r="F119" s="208" t="str">
        <f>F7</f>
        <v>SO 02 - Realizace chodníku na městském hřbitově v Krnově - II. Etapa</v>
      </c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34"/>
      <c r="R119" s="35"/>
    </row>
    <row r="120" spans="2:18" s="1" customFormat="1" ht="6.7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18" customHeight="1">
      <c r="B121" s="33"/>
      <c r="C121" s="28" t="s">
        <v>24</v>
      </c>
      <c r="D121" s="34"/>
      <c r="E121" s="34"/>
      <c r="F121" s="26" t="str">
        <f>F9</f>
        <v>Krnov</v>
      </c>
      <c r="G121" s="34"/>
      <c r="H121" s="34"/>
      <c r="I121" s="34"/>
      <c r="J121" s="34"/>
      <c r="K121" s="28" t="s">
        <v>26</v>
      </c>
      <c r="L121" s="34"/>
      <c r="M121" s="273" t="str">
        <f>IF(O9="","",O9)</f>
        <v>6.12.2018</v>
      </c>
      <c r="N121" s="200"/>
      <c r="O121" s="200"/>
      <c r="P121" s="200"/>
      <c r="Q121" s="34"/>
      <c r="R121" s="35"/>
    </row>
    <row r="122" spans="2:18" s="1" customFormat="1" ht="6.7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15">
      <c r="B123" s="33"/>
      <c r="C123" s="28" t="s">
        <v>30</v>
      </c>
      <c r="D123" s="34"/>
      <c r="E123" s="34"/>
      <c r="F123" s="26" t="str">
        <f>E12</f>
        <v>Město Krnov</v>
      </c>
      <c r="G123" s="34"/>
      <c r="H123" s="34"/>
      <c r="I123" s="34"/>
      <c r="J123" s="34"/>
      <c r="K123" s="28" t="s">
        <v>38</v>
      </c>
      <c r="L123" s="34"/>
      <c r="M123" s="231" t="str">
        <f>E18</f>
        <v> </v>
      </c>
      <c r="N123" s="200"/>
      <c r="O123" s="200"/>
      <c r="P123" s="200"/>
      <c r="Q123" s="200"/>
      <c r="R123" s="35"/>
    </row>
    <row r="124" spans="2:18" s="1" customFormat="1" ht="14.25" customHeight="1">
      <c r="B124" s="33"/>
      <c r="C124" s="28" t="s">
        <v>36</v>
      </c>
      <c r="D124" s="34"/>
      <c r="E124" s="34"/>
      <c r="F124" s="26" t="str">
        <f>IF(E15="","",E15)</f>
        <v>Vyplň údaj</v>
      </c>
      <c r="G124" s="34"/>
      <c r="H124" s="34"/>
      <c r="I124" s="34"/>
      <c r="J124" s="34"/>
      <c r="K124" s="28" t="s">
        <v>41</v>
      </c>
      <c r="L124" s="34"/>
      <c r="M124" s="231" t="str">
        <f>E21</f>
        <v> </v>
      </c>
      <c r="N124" s="200"/>
      <c r="O124" s="200"/>
      <c r="P124" s="200"/>
      <c r="Q124" s="200"/>
      <c r="R124" s="35"/>
    </row>
    <row r="125" spans="2:18" s="1" customFormat="1" ht="9.7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27" s="8" customFormat="1" ht="29.25" customHeight="1">
      <c r="B126" s="136"/>
      <c r="C126" s="137" t="s">
        <v>132</v>
      </c>
      <c r="D126" s="138" t="s">
        <v>133</v>
      </c>
      <c r="E126" s="138" t="s">
        <v>64</v>
      </c>
      <c r="F126" s="264" t="s">
        <v>134</v>
      </c>
      <c r="G126" s="265"/>
      <c r="H126" s="265"/>
      <c r="I126" s="265"/>
      <c r="J126" s="138" t="s">
        <v>135</v>
      </c>
      <c r="K126" s="138" t="s">
        <v>136</v>
      </c>
      <c r="L126" s="266" t="s">
        <v>137</v>
      </c>
      <c r="M126" s="265"/>
      <c r="N126" s="264" t="s">
        <v>107</v>
      </c>
      <c r="O126" s="265"/>
      <c r="P126" s="265"/>
      <c r="Q126" s="267"/>
      <c r="R126" s="139"/>
      <c r="T126" s="74" t="s">
        <v>138</v>
      </c>
      <c r="U126" s="75" t="s">
        <v>46</v>
      </c>
      <c r="V126" s="75" t="s">
        <v>139</v>
      </c>
      <c r="W126" s="75" t="s">
        <v>140</v>
      </c>
      <c r="X126" s="75" t="s">
        <v>141</v>
      </c>
      <c r="Y126" s="75" t="s">
        <v>142</v>
      </c>
      <c r="Z126" s="75" t="s">
        <v>143</v>
      </c>
      <c r="AA126" s="76" t="s">
        <v>144</v>
      </c>
    </row>
    <row r="127" spans="2:63" s="1" customFormat="1" ht="29.25" customHeight="1">
      <c r="B127" s="33"/>
      <c r="C127" s="78" t="s">
        <v>104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68">
        <f>BK127</f>
        <v>0</v>
      </c>
      <c r="O127" s="269"/>
      <c r="P127" s="269"/>
      <c r="Q127" s="269"/>
      <c r="R127" s="35"/>
      <c r="T127" s="77"/>
      <c r="U127" s="49"/>
      <c r="V127" s="49"/>
      <c r="W127" s="140">
        <f>W128+W187+W194+W216+W233+W249+W266+W267+W275+W281+W287</f>
        <v>0</v>
      </c>
      <c r="X127" s="49"/>
      <c r="Y127" s="140">
        <f>Y128+Y187+Y194+Y216+Y233+Y249+Y266+Y267+Y275+Y281+Y287</f>
        <v>7.7427216</v>
      </c>
      <c r="Z127" s="49"/>
      <c r="AA127" s="141">
        <f>AA128+AA187+AA194+AA216+AA233+AA249+AA266+AA267+AA275+AA281+AA287</f>
        <v>0</v>
      </c>
      <c r="AT127" s="16" t="s">
        <v>81</v>
      </c>
      <c r="AU127" s="16" t="s">
        <v>109</v>
      </c>
      <c r="BK127" s="142">
        <f>BK128+BK187+BK194+BK216+BK233+BK249+BK266+BK267+BK275+BK281+BK287</f>
        <v>0</v>
      </c>
    </row>
    <row r="128" spans="2:63" s="9" customFormat="1" ht="36.75" customHeight="1">
      <c r="B128" s="143"/>
      <c r="C128" s="144"/>
      <c r="D128" s="145" t="s">
        <v>110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245">
        <f>BK128</f>
        <v>0</v>
      </c>
      <c r="O128" s="246"/>
      <c r="P128" s="246"/>
      <c r="Q128" s="246"/>
      <c r="R128" s="146"/>
      <c r="T128" s="147"/>
      <c r="U128" s="144"/>
      <c r="V128" s="144"/>
      <c r="W128" s="148">
        <f>SUM(W129:W186)</f>
        <v>0</v>
      </c>
      <c r="X128" s="144"/>
      <c r="Y128" s="148">
        <f>SUM(Y129:Y186)</f>
        <v>0</v>
      </c>
      <c r="Z128" s="144"/>
      <c r="AA128" s="149">
        <f>SUM(AA129:AA186)</f>
        <v>0</v>
      </c>
      <c r="AR128" s="150" t="s">
        <v>23</v>
      </c>
      <c r="AT128" s="151" t="s">
        <v>81</v>
      </c>
      <c r="AU128" s="151" t="s">
        <v>82</v>
      </c>
      <c r="AY128" s="150" t="s">
        <v>145</v>
      </c>
      <c r="BK128" s="152">
        <f>SUM(BK129:BK186)</f>
        <v>0</v>
      </c>
    </row>
    <row r="129" spans="2:65" s="1" customFormat="1" ht="22.5" customHeight="1">
      <c r="B129" s="124"/>
      <c r="C129" s="153" t="s">
        <v>23</v>
      </c>
      <c r="D129" s="153" t="s">
        <v>146</v>
      </c>
      <c r="E129" s="154" t="s">
        <v>147</v>
      </c>
      <c r="F129" s="249" t="s">
        <v>148</v>
      </c>
      <c r="G129" s="250"/>
      <c r="H129" s="250"/>
      <c r="I129" s="250"/>
      <c r="J129" s="155" t="s">
        <v>149</v>
      </c>
      <c r="K129" s="156">
        <v>25.4</v>
      </c>
      <c r="L129" s="251">
        <v>0</v>
      </c>
      <c r="M129" s="250"/>
      <c r="N129" s="252">
        <f>ROUND(L129*K129,2)</f>
        <v>0</v>
      </c>
      <c r="O129" s="250"/>
      <c r="P129" s="250"/>
      <c r="Q129" s="250"/>
      <c r="R129" s="126"/>
      <c r="T129" s="157" t="s">
        <v>21</v>
      </c>
      <c r="U129" s="42" t="s">
        <v>47</v>
      </c>
      <c r="V129" s="34"/>
      <c r="W129" s="158">
        <f>V129*K129</f>
        <v>0</v>
      </c>
      <c r="X129" s="158">
        <v>0</v>
      </c>
      <c r="Y129" s="158">
        <f>X129*K129</f>
        <v>0</v>
      </c>
      <c r="Z129" s="158">
        <v>0</v>
      </c>
      <c r="AA129" s="159">
        <f>Z129*K129</f>
        <v>0</v>
      </c>
      <c r="AR129" s="16" t="s">
        <v>150</v>
      </c>
      <c r="AT129" s="16" t="s">
        <v>146</v>
      </c>
      <c r="AU129" s="16" t="s">
        <v>23</v>
      </c>
      <c r="AY129" s="16" t="s">
        <v>145</v>
      </c>
      <c r="BE129" s="99">
        <f>IF(U129="základní",N129,0)</f>
        <v>0</v>
      </c>
      <c r="BF129" s="99">
        <f>IF(U129="snížená",N129,0)</f>
        <v>0</v>
      </c>
      <c r="BG129" s="99">
        <f>IF(U129="zákl. přenesená",N129,0)</f>
        <v>0</v>
      </c>
      <c r="BH129" s="99">
        <f>IF(U129="sníž. přenesená",N129,0)</f>
        <v>0</v>
      </c>
      <c r="BI129" s="99">
        <f>IF(U129="nulová",N129,0)</f>
        <v>0</v>
      </c>
      <c r="BJ129" s="16" t="s">
        <v>23</v>
      </c>
      <c r="BK129" s="99">
        <f>ROUND(L129*K129,2)</f>
        <v>0</v>
      </c>
      <c r="BL129" s="16" t="s">
        <v>150</v>
      </c>
      <c r="BM129" s="16" t="s">
        <v>23</v>
      </c>
    </row>
    <row r="130" spans="2:51" s="10" customFormat="1" ht="22.5" customHeight="1">
      <c r="B130" s="160"/>
      <c r="C130" s="161"/>
      <c r="D130" s="161"/>
      <c r="E130" s="162" t="s">
        <v>21</v>
      </c>
      <c r="F130" s="253" t="s">
        <v>151</v>
      </c>
      <c r="G130" s="254"/>
      <c r="H130" s="254"/>
      <c r="I130" s="254"/>
      <c r="J130" s="161"/>
      <c r="K130" s="163">
        <v>17.539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152</v>
      </c>
      <c r="AU130" s="167" t="s">
        <v>23</v>
      </c>
      <c r="AV130" s="10" t="s">
        <v>100</v>
      </c>
      <c r="AW130" s="10" t="s">
        <v>40</v>
      </c>
      <c r="AX130" s="10" t="s">
        <v>82</v>
      </c>
      <c r="AY130" s="167" t="s">
        <v>145</v>
      </c>
    </row>
    <row r="131" spans="2:51" s="10" customFormat="1" ht="31.5" customHeight="1">
      <c r="B131" s="160"/>
      <c r="C131" s="161"/>
      <c r="D131" s="161"/>
      <c r="E131" s="162" t="s">
        <v>21</v>
      </c>
      <c r="F131" s="257" t="s">
        <v>153</v>
      </c>
      <c r="G131" s="254"/>
      <c r="H131" s="254"/>
      <c r="I131" s="254"/>
      <c r="J131" s="161"/>
      <c r="K131" s="163">
        <v>4.885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152</v>
      </c>
      <c r="AU131" s="167" t="s">
        <v>23</v>
      </c>
      <c r="AV131" s="10" t="s">
        <v>100</v>
      </c>
      <c r="AW131" s="10" t="s">
        <v>40</v>
      </c>
      <c r="AX131" s="10" t="s">
        <v>82</v>
      </c>
      <c r="AY131" s="167" t="s">
        <v>145</v>
      </c>
    </row>
    <row r="132" spans="2:51" s="10" customFormat="1" ht="22.5" customHeight="1">
      <c r="B132" s="160"/>
      <c r="C132" s="161"/>
      <c r="D132" s="161"/>
      <c r="E132" s="162" t="s">
        <v>21</v>
      </c>
      <c r="F132" s="257" t="s">
        <v>154</v>
      </c>
      <c r="G132" s="254"/>
      <c r="H132" s="254"/>
      <c r="I132" s="254"/>
      <c r="J132" s="161"/>
      <c r="K132" s="163">
        <v>2.976</v>
      </c>
      <c r="L132" s="161"/>
      <c r="M132" s="161"/>
      <c r="N132" s="161"/>
      <c r="O132" s="161"/>
      <c r="P132" s="161"/>
      <c r="Q132" s="161"/>
      <c r="R132" s="164"/>
      <c r="T132" s="165"/>
      <c r="U132" s="161"/>
      <c r="V132" s="161"/>
      <c r="W132" s="161"/>
      <c r="X132" s="161"/>
      <c r="Y132" s="161"/>
      <c r="Z132" s="161"/>
      <c r="AA132" s="166"/>
      <c r="AT132" s="167" t="s">
        <v>152</v>
      </c>
      <c r="AU132" s="167" t="s">
        <v>23</v>
      </c>
      <c r="AV132" s="10" t="s">
        <v>100</v>
      </c>
      <c r="AW132" s="10" t="s">
        <v>40</v>
      </c>
      <c r="AX132" s="10" t="s">
        <v>82</v>
      </c>
      <c r="AY132" s="167" t="s">
        <v>145</v>
      </c>
    </row>
    <row r="133" spans="2:51" s="11" customFormat="1" ht="22.5" customHeight="1">
      <c r="B133" s="168"/>
      <c r="C133" s="169"/>
      <c r="D133" s="169"/>
      <c r="E133" s="170" t="s">
        <v>21</v>
      </c>
      <c r="F133" s="255" t="s">
        <v>155</v>
      </c>
      <c r="G133" s="256"/>
      <c r="H133" s="256"/>
      <c r="I133" s="256"/>
      <c r="J133" s="169"/>
      <c r="K133" s="171">
        <v>25.4</v>
      </c>
      <c r="L133" s="169"/>
      <c r="M133" s="169"/>
      <c r="N133" s="169"/>
      <c r="O133" s="169"/>
      <c r="P133" s="169"/>
      <c r="Q133" s="169"/>
      <c r="R133" s="172"/>
      <c r="T133" s="173"/>
      <c r="U133" s="169"/>
      <c r="V133" s="169"/>
      <c r="W133" s="169"/>
      <c r="X133" s="169"/>
      <c r="Y133" s="169"/>
      <c r="Z133" s="169"/>
      <c r="AA133" s="174"/>
      <c r="AT133" s="175" t="s">
        <v>152</v>
      </c>
      <c r="AU133" s="175" t="s">
        <v>23</v>
      </c>
      <c r="AV133" s="11" t="s">
        <v>150</v>
      </c>
      <c r="AW133" s="11" t="s">
        <v>40</v>
      </c>
      <c r="AX133" s="11" t="s">
        <v>23</v>
      </c>
      <c r="AY133" s="175" t="s">
        <v>145</v>
      </c>
    </row>
    <row r="134" spans="2:65" s="1" customFormat="1" ht="22.5" customHeight="1">
      <c r="B134" s="124"/>
      <c r="C134" s="153" t="s">
        <v>100</v>
      </c>
      <c r="D134" s="153" t="s">
        <v>146</v>
      </c>
      <c r="E134" s="154" t="s">
        <v>156</v>
      </c>
      <c r="F134" s="249" t="s">
        <v>157</v>
      </c>
      <c r="G134" s="250"/>
      <c r="H134" s="250"/>
      <c r="I134" s="250"/>
      <c r="J134" s="155" t="s">
        <v>149</v>
      </c>
      <c r="K134" s="156">
        <v>729.812</v>
      </c>
      <c r="L134" s="251">
        <v>0</v>
      </c>
      <c r="M134" s="250"/>
      <c r="N134" s="252">
        <f>ROUND(L134*K134,2)</f>
        <v>0</v>
      </c>
      <c r="O134" s="250"/>
      <c r="P134" s="250"/>
      <c r="Q134" s="250"/>
      <c r="R134" s="126"/>
      <c r="T134" s="157" t="s">
        <v>21</v>
      </c>
      <c r="U134" s="42" t="s">
        <v>47</v>
      </c>
      <c r="V134" s="34"/>
      <c r="W134" s="158">
        <f>V134*K134</f>
        <v>0</v>
      </c>
      <c r="X134" s="158">
        <v>0</v>
      </c>
      <c r="Y134" s="158">
        <f>X134*K134</f>
        <v>0</v>
      </c>
      <c r="Z134" s="158">
        <v>0</v>
      </c>
      <c r="AA134" s="159">
        <f>Z134*K134</f>
        <v>0</v>
      </c>
      <c r="AR134" s="16" t="s">
        <v>150</v>
      </c>
      <c r="AT134" s="16" t="s">
        <v>146</v>
      </c>
      <c r="AU134" s="16" t="s">
        <v>23</v>
      </c>
      <c r="AY134" s="16" t="s">
        <v>145</v>
      </c>
      <c r="BE134" s="99">
        <f>IF(U134="základní",N134,0)</f>
        <v>0</v>
      </c>
      <c r="BF134" s="99">
        <f>IF(U134="snížená",N134,0)</f>
        <v>0</v>
      </c>
      <c r="BG134" s="99">
        <f>IF(U134="zákl. přenesená",N134,0)</f>
        <v>0</v>
      </c>
      <c r="BH134" s="99">
        <f>IF(U134="sníž. přenesená",N134,0)</f>
        <v>0</v>
      </c>
      <c r="BI134" s="99">
        <f>IF(U134="nulová",N134,0)</f>
        <v>0</v>
      </c>
      <c r="BJ134" s="16" t="s">
        <v>23</v>
      </c>
      <c r="BK134" s="99">
        <f>ROUND(L134*K134,2)</f>
        <v>0</v>
      </c>
      <c r="BL134" s="16" t="s">
        <v>150</v>
      </c>
      <c r="BM134" s="16" t="s">
        <v>100</v>
      </c>
    </row>
    <row r="135" spans="2:51" s="10" customFormat="1" ht="22.5" customHeight="1">
      <c r="B135" s="160"/>
      <c r="C135" s="161"/>
      <c r="D135" s="161"/>
      <c r="E135" s="162" t="s">
        <v>21</v>
      </c>
      <c r="F135" s="253" t="s">
        <v>158</v>
      </c>
      <c r="G135" s="254"/>
      <c r="H135" s="254"/>
      <c r="I135" s="254"/>
      <c r="J135" s="161"/>
      <c r="K135" s="163">
        <v>677.709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152</v>
      </c>
      <c r="AU135" s="167" t="s">
        <v>23</v>
      </c>
      <c r="AV135" s="10" t="s">
        <v>100</v>
      </c>
      <c r="AW135" s="10" t="s">
        <v>40</v>
      </c>
      <c r="AX135" s="10" t="s">
        <v>82</v>
      </c>
      <c r="AY135" s="167" t="s">
        <v>145</v>
      </c>
    </row>
    <row r="136" spans="2:51" s="10" customFormat="1" ht="22.5" customHeight="1">
      <c r="B136" s="160"/>
      <c r="C136" s="161"/>
      <c r="D136" s="161"/>
      <c r="E136" s="162" t="s">
        <v>21</v>
      </c>
      <c r="F136" s="257" t="s">
        <v>159</v>
      </c>
      <c r="G136" s="254"/>
      <c r="H136" s="254"/>
      <c r="I136" s="254"/>
      <c r="J136" s="161"/>
      <c r="K136" s="163">
        <v>10.063</v>
      </c>
      <c r="L136" s="161"/>
      <c r="M136" s="161"/>
      <c r="N136" s="161"/>
      <c r="O136" s="161"/>
      <c r="P136" s="161"/>
      <c r="Q136" s="161"/>
      <c r="R136" s="164"/>
      <c r="T136" s="165"/>
      <c r="U136" s="161"/>
      <c r="V136" s="161"/>
      <c r="W136" s="161"/>
      <c r="X136" s="161"/>
      <c r="Y136" s="161"/>
      <c r="Z136" s="161"/>
      <c r="AA136" s="166"/>
      <c r="AT136" s="167" t="s">
        <v>152</v>
      </c>
      <c r="AU136" s="167" t="s">
        <v>23</v>
      </c>
      <c r="AV136" s="10" t="s">
        <v>100</v>
      </c>
      <c r="AW136" s="10" t="s">
        <v>40</v>
      </c>
      <c r="AX136" s="10" t="s">
        <v>82</v>
      </c>
      <c r="AY136" s="167" t="s">
        <v>145</v>
      </c>
    </row>
    <row r="137" spans="2:51" s="10" customFormat="1" ht="31.5" customHeight="1">
      <c r="B137" s="160"/>
      <c r="C137" s="161"/>
      <c r="D137" s="161"/>
      <c r="E137" s="162" t="s">
        <v>21</v>
      </c>
      <c r="F137" s="257" t="s">
        <v>160</v>
      </c>
      <c r="G137" s="254"/>
      <c r="H137" s="254"/>
      <c r="I137" s="254"/>
      <c r="J137" s="161"/>
      <c r="K137" s="163">
        <v>17.539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152</v>
      </c>
      <c r="AU137" s="167" t="s">
        <v>23</v>
      </c>
      <c r="AV137" s="10" t="s">
        <v>100</v>
      </c>
      <c r="AW137" s="10" t="s">
        <v>40</v>
      </c>
      <c r="AX137" s="10" t="s">
        <v>82</v>
      </c>
      <c r="AY137" s="167" t="s">
        <v>145</v>
      </c>
    </row>
    <row r="138" spans="2:51" s="10" customFormat="1" ht="22.5" customHeight="1">
      <c r="B138" s="160"/>
      <c r="C138" s="161"/>
      <c r="D138" s="161"/>
      <c r="E138" s="162" t="s">
        <v>21</v>
      </c>
      <c r="F138" s="257" t="s">
        <v>161</v>
      </c>
      <c r="G138" s="254"/>
      <c r="H138" s="254"/>
      <c r="I138" s="254"/>
      <c r="J138" s="161"/>
      <c r="K138" s="163">
        <v>9.919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152</v>
      </c>
      <c r="AU138" s="167" t="s">
        <v>23</v>
      </c>
      <c r="AV138" s="10" t="s">
        <v>100</v>
      </c>
      <c r="AW138" s="10" t="s">
        <v>40</v>
      </c>
      <c r="AX138" s="10" t="s">
        <v>82</v>
      </c>
      <c r="AY138" s="167" t="s">
        <v>145</v>
      </c>
    </row>
    <row r="139" spans="2:51" s="10" customFormat="1" ht="22.5" customHeight="1">
      <c r="B139" s="160"/>
      <c r="C139" s="161"/>
      <c r="D139" s="161"/>
      <c r="E139" s="162" t="s">
        <v>21</v>
      </c>
      <c r="F139" s="257" t="s">
        <v>162</v>
      </c>
      <c r="G139" s="254"/>
      <c r="H139" s="254"/>
      <c r="I139" s="254"/>
      <c r="J139" s="161"/>
      <c r="K139" s="163">
        <v>14.582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152</v>
      </c>
      <c r="AU139" s="167" t="s">
        <v>23</v>
      </c>
      <c r="AV139" s="10" t="s">
        <v>100</v>
      </c>
      <c r="AW139" s="10" t="s">
        <v>40</v>
      </c>
      <c r="AX139" s="10" t="s">
        <v>82</v>
      </c>
      <c r="AY139" s="167" t="s">
        <v>145</v>
      </c>
    </row>
    <row r="140" spans="2:51" s="11" customFormat="1" ht="22.5" customHeight="1">
      <c r="B140" s="168"/>
      <c r="C140" s="169"/>
      <c r="D140" s="169"/>
      <c r="E140" s="170" t="s">
        <v>21</v>
      </c>
      <c r="F140" s="255" t="s">
        <v>155</v>
      </c>
      <c r="G140" s="256"/>
      <c r="H140" s="256"/>
      <c r="I140" s="256"/>
      <c r="J140" s="169"/>
      <c r="K140" s="171">
        <v>729.812</v>
      </c>
      <c r="L140" s="169"/>
      <c r="M140" s="169"/>
      <c r="N140" s="169"/>
      <c r="O140" s="169"/>
      <c r="P140" s="169"/>
      <c r="Q140" s="169"/>
      <c r="R140" s="172"/>
      <c r="T140" s="173"/>
      <c r="U140" s="169"/>
      <c r="V140" s="169"/>
      <c r="W140" s="169"/>
      <c r="X140" s="169"/>
      <c r="Y140" s="169"/>
      <c r="Z140" s="169"/>
      <c r="AA140" s="174"/>
      <c r="AT140" s="175" t="s">
        <v>152</v>
      </c>
      <c r="AU140" s="175" t="s">
        <v>23</v>
      </c>
      <c r="AV140" s="11" t="s">
        <v>150</v>
      </c>
      <c r="AW140" s="11" t="s">
        <v>40</v>
      </c>
      <c r="AX140" s="11" t="s">
        <v>23</v>
      </c>
      <c r="AY140" s="175" t="s">
        <v>145</v>
      </c>
    </row>
    <row r="141" spans="2:65" s="1" customFormat="1" ht="22.5" customHeight="1">
      <c r="B141" s="124"/>
      <c r="C141" s="153" t="s">
        <v>163</v>
      </c>
      <c r="D141" s="153" t="s">
        <v>146</v>
      </c>
      <c r="E141" s="154" t="s">
        <v>164</v>
      </c>
      <c r="F141" s="249" t="s">
        <v>165</v>
      </c>
      <c r="G141" s="250"/>
      <c r="H141" s="250"/>
      <c r="I141" s="250"/>
      <c r="J141" s="155" t="s">
        <v>149</v>
      </c>
      <c r="K141" s="156">
        <v>729.812</v>
      </c>
      <c r="L141" s="251">
        <v>0</v>
      </c>
      <c r="M141" s="250"/>
      <c r="N141" s="252">
        <f>ROUND(L141*K141,2)</f>
        <v>0</v>
      </c>
      <c r="O141" s="250"/>
      <c r="P141" s="250"/>
      <c r="Q141" s="250"/>
      <c r="R141" s="126"/>
      <c r="T141" s="157" t="s">
        <v>21</v>
      </c>
      <c r="U141" s="42" t="s">
        <v>47</v>
      </c>
      <c r="V141" s="34"/>
      <c r="W141" s="158">
        <f>V141*K141</f>
        <v>0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16" t="s">
        <v>150</v>
      </c>
      <c r="AT141" s="16" t="s">
        <v>146</v>
      </c>
      <c r="AU141" s="16" t="s">
        <v>23</v>
      </c>
      <c r="AY141" s="16" t="s">
        <v>145</v>
      </c>
      <c r="BE141" s="99">
        <f>IF(U141="základní",N141,0)</f>
        <v>0</v>
      </c>
      <c r="BF141" s="99">
        <f>IF(U141="snížená",N141,0)</f>
        <v>0</v>
      </c>
      <c r="BG141" s="99">
        <f>IF(U141="zákl. přenesená",N141,0)</f>
        <v>0</v>
      </c>
      <c r="BH141" s="99">
        <f>IF(U141="sníž. přenesená",N141,0)</f>
        <v>0</v>
      </c>
      <c r="BI141" s="99">
        <f>IF(U141="nulová",N141,0)</f>
        <v>0</v>
      </c>
      <c r="BJ141" s="16" t="s">
        <v>23</v>
      </c>
      <c r="BK141" s="99">
        <f>ROUND(L141*K141,2)</f>
        <v>0</v>
      </c>
      <c r="BL141" s="16" t="s">
        <v>150</v>
      </c>
      <c r="BM141" s="16" t="s">
        <v>163</v>
      </c>
    </row>
    <row r="142" spans="2:51" s="10" customFormat="1" ht="22.5" customHeight="1">
      <c r="B142" s="160"/>
      <c r="C142" s="161"/>
      <c r="D142" s="161"/>
      <c r="E142" s="162" t="s">
        <v>21</v>
      </c>
      <c r="F142" s="253" t="s">
        <v>158</v>
      </c>
      <c r="G142" s="254"/>
      <c r="H142" s="254"/>
      <c r="I142" s="254"/>
      <c r="J142" s="161"/>
      <c r="K142" s="163">
        <v>677.709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152</v>
      </c>
      <c r="AU142" s="167" t="s">
        <v>23</v>
      </c>
      <c r="AV142" s="10" t="s">
        <v>100</v>
      </c>
      <c r="AW142" s="10" t="s">
        <v>40</v>
      </c>
      <c r="AX142" s="10" t="s">
        <v>82</v>
      </c>
      <c r="AY142" s="167" t="s">
        <v>145</v>
      </c>
    </row>
    <row r="143" spans="2:51" s="10" customFormat="1" ht="22.5" customHeight="1">
      <c r="B143" s="160"/>
      <c r="C143" s="161"/>
      <c r="D143" s="161"/>
      <c r="E143" s="162" t="s">
        <v>21</v>
      </c>
      <c r="F143" s="257" t="s">
        <v>159</v>
      </c>
      <c r="G143" s="254"/>
      <c r="H143" s="254"/>
      <c r="I143" s="254"/>
      <c r="J143" s="161"/>
      <c r="K143" s="163">
        <v>10.063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152</v>
      </c>
      <c r="AU143" s="167" t="s">
        <v>23</v>
      </c>
      <c r="AV143" s="10" t="s">
        <v>100</v>
      </c>
      <c r="AW143" s="10" t="s">
        <v>40</v>
      </c>
      <c r="AX143" s="10" t="s">
        <v>82</v>
      </c>
      <c r="AY143" s="167" t="s">
        <v>145</v>
      </c>
    </row>
    <row r="144" spans="2:51" s="10" customFormat="1" ht="31.5" customHeight="1">
      <c r="B144" s="160"/>
      <c r="C144" s="161"/>
      <c r="D144" s="161"/>
      <c r="E144" s="162" t="s">
        <v>21</v>
      </c>
      <c r="F144" s="257" t="s">
        <v>160</v>
      </c>
      <c r="G144" s="254"/>
      <c r="H144" s="254"/>
      <c r="I144" s="254"/>
      <c r="J144" s="161"/>
      <c r="K144" s="163">
        <v>17.539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152</v>
      </c>
      <c r="AU144" s="167" t="s">
        <v>23</v>
      </c>
      <c r="AV144" s="10" t="s">
        <v>100</v>
      </c>
      <c r="AW144" s="10" t="s">
        <v>40</v>
      </c>
      <c r="AX144" s="10" t="s">
        <v>82</v>
      </c>
      <c r="AY144" s="167" t="s">
        <v>145</v>
      </c>
    </row>
    <row r="145" spans="2:51" s="10" customFormat="1" ht="22.5" customHeight="1">
      <c r="B145" s="160"/>
      <c r="C145" s="161"/>
      <c r="D145" s="161"/>
      <c r="E145" s="162" t="s">
        <v>21</v>
      </c>
      <c r="F145" s="257" t="s">
        <v>161</v>
      </c>
      <c r="G145" s="254"/>
      <c r="H145" s="254"/>
      <c r="I145" s="254"/>
      <c r="J145" s="161"/>
      <c r="K145" s="163">
        <v>9.919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152</v>
      </c>
      <c r="AU145" s="167" t="s">
        <v>23</v>
      </c>
      <c r="AV145" s="10" t="s">
        <v>100</v>
      </c>
      <c r="AW145" s="10" t="s">
        <v>40</v>
      </c>
      <c r="AX145" s="10" t="s">
        <v>82</v>
      </c>
      <c r="AY145" s="167" t="s">
        <v>145</v>
      </c>
    </row>
    <row r="146" spans="2:51" s="10" customFormat="1" ht="22.5" customHeight="1">
      <c r="B146" s="160"/>
      <c r="C146" s="161"/>
      <c r="D146" s="161"/>
      <c r="E146" s="162" t="s">
        <v>21</v>
      </c>
      <c r="F146" s="257" t="s">
        <v>162</v>
      </c>
      <c r="G146" s="254"/>
      <c r="H146" s="254"/>
      <c r="I146" s="254"/>
      <c r="J146" s="161"/>
      <c r="K146" s="163">
        <v>14.582</v>
      </c>
      <c r="L146" s="161"/>
      <c r="M146" s="161"/>
      <c r="N146" s="161"/>
      <c r="O146" s="161"/>
      <c r="P146" s="161"/>
      <c r="Q146" s="161"/>
      <c r="R146" s="164"/>
      <c r="T146" s="165"/>
      <c r="U146" s="161"/>
      <c r="V146" s="161"/>
      <c r="W146" s="161"/>
      <c r="X146" s="161"/>
      <c r="Y146" s="161"/>
      <c r="Z146" s="161"/>
      <c r="AA146" s="166"/>
      <c r="AT146" s="167" t="s">
        <v>152</v>
      </c>
      <c r="AU146" s="167" t="s">
        <v>23</v>
      </c>
      <c r="AV146" s="10" t="s">
        <v>100</v>
      </c>
      <c r="AW146" s="10" t="s">
        <v>40</v>
      </c>
      <c r="AX146" s="10" t="s">
        <v>82</v>
      </c>
      <c r="AY146" s="167" t="s">
        <v>145</v>
      </c>
    </row>
    <row r="147" spans="2:51" s="11" customFormat="1" ht="22.5" customHeight="1">
      <c r="B147" s="168"/>
      <c r="C147" s="169"/>
      <c r="D147" s="169"/>
      <c r="E147" s="170" t="s">
        <v>21</v>
      </c>
      <c r="F147" s="255" t="s">
        <v>155</v>
      </c>
      <c r="G147" s="256"/>
      <c r="H147" s="256"/>
      <c r="I147" s="256"/>
      <c r="J147" s="169"/>
      <c r="K147" s="171">
        <v>729.812</v>
      </c>
      <c r="L147" s="169"/>
      <c r="M147" s="169"/>
      <c r="N147" s="169"/>
      <c r="O147" s="169"/>
      <c r="P147" s="169"/>
      <c r="Q147" s="169"/>
      <c r="R147" s="172"/>
      <c r="T147" s="173"/>
      <c r="U147" s="169"/>
      <c r="V147" s="169"/>
      <c r="W147" s="169"/>
      <c r="X147" s="169"/>
      <c r="Y147" s="169"/>
      <c r="Z147" s="169"/>
      <c r="AA147" s="174"/>
      <c r="AT147" s="175" t="s">
        <v>152</v>
      </c>
      <c r="AU147" s="175" t="s">
        <v>23</v>
      </c>
      <c r="AV147" s="11" t="s">
        <v>150</v>
      </c>
      <c r="AW147" s="11" t="s">
        <v>40</v>
      </c>
      <c r="AX147" s="11" t="s">
        <v>23</v>
      </c>
      <c r="AY147" s="175" t="s">
        <v>145</v>
      </c>
    </row>
    <row r="148" spans="2:65" s="1" customFormat="1" ht="22.5" customHeight="1">
      <c r="B148" s="124"/>
      <c r="C148" s="153" t="s">
        <v>150</v>
      </c>
      <c r="D148" s="153" t="s">
        <v>146</v>
      </c>
      <c r="E148" s="154" t="s">
        <v>166</v>
      </c>
      <c r="F148" s="249" t="s">
        <v>167</v>
      </c>
      <c r="G148" s="250"/>
      <c r="H148" s="250"/>
      <c r="I148" s="250"/>
      <c r="J148" s="155" t="s">
        <v>149</v>
      </c>
      <c r="K148" s="156">
        <v>20.565</v>
      </c>
      <c r="L148" s="251">
        <v>0</v>
      </c>
      <c r="M148" s="250"/>
      <c r="N148" s="252">
        <f>ROUND(L148*K148,2)</f>
        <v>0</v>
      </c>
      <c r="O148" s="250"/>
      <c r="P148" s="250"/>
      <c r="Q148" s="250"/>
      <c r="R148" s="126"/>
      <c r="T148" s="157" t="s">
        <v>21</v>
      </c>
      <c r="U148" s="42" t="s">
        <v>47</v>
      </c>
      <c r="V148" s="34"/>
      <c r="W148" s="158">
        <f>V148*K148</f>
        <v>0</v>
      </c>
      <c r="X148" s="158">
        <v>0</v>
      </c>
      <c r="Y148" s="158">
        <f>X148*K148</f>
        <v>0</v>
      </c>
      <c r="Z148" s="158">
        <v>0</v>
      </c>
      <c r="AA148" s="159">
        <f>Z148*K148</f>
        <v>0</v>
      </c>
      <c r="AR148" s="16" t="s">
        <v>150</v>
      </c>
      <c r="AT148" s="16" t="s">
        <v>146</v>
      </c>
      <c r="AU148" s="16" t="s">
        <v>23</v>
      </c>
      <c r="AY148" s="16" t="s">
        <v>145</v>
      </c>
      <c r="BE148" s="99">
        <f>IF(U148="základní",N148,0)</f>
        <v>0</v>
      </c>
      <c r="BF148" s="99">
        <f>IF(U148="snížená",N148,0)</f>
        <v>0</v>
      </c>
      <c r="BG148" s="99">
        <f>IF(U148="zákl. přenesená",N148,0)</f>
        <v>0</v>
      </c>
      <c r="BH148" s="99">
        <f>IF(U148="sníž. přenesená",N148,0)</f>
        <v>0</v>
      </c>
      <c r="BI148" s="99">
        <f>IF(U148="nulová",N148,0)</f>
        <v>0</v>
      </c>
      <c r="BJ148" s="16" t="s">
        <v>23</v>
      </c>
      <c r="BK148" s="99">
        <f>ROUND(L148*K148,2)</f>
        <v>0</v>
      </c>
      <c r="BL148" s="16" t="s">
        <v>150</v>
      </c>
      <c r="BM148" s="16" t="s">
        <v>150</v>
      </c>
    </row>
    <row r="149" spans="2:51" s="10" customFormat="1" ht="22.5" customHeight="1">
      <c r="B149" s="160"/>
      <c r="C149" s="161"/>
      <c r="D149" s="161"/>
      <c r="E149" s="162" t="s">
        <v>21</v>
      </c>
      <c r="F149" s="253" t="s">
        <v>168</v>
      </c>
      <c r="G149" s="254"/>
      <c r="H149" s="254"/>
      <c r="I149" s="254"/>
      <c r="J149" s="161"/>
      <c r="K149" s="163">
        <v>5.265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152</v>
      </c>
      <c r="AU149" s="167" t="s">
        <v>23</v>
      </c>
      <c r="AV149" s="10" t="s">
        <v>100</v>
      </c>
      <c r="AW149" s="10" t="s">
        <v>40</v>
      </c>
      <c r="AX149" s="10" t="s">
        <v>82</v>
      </c>
      <c r="AY149" s="167" t="s">
        <v>145</v>
      </c>
    </row>
    <row r="150" spans="2:51" s="10" customFormat="1" ht="22.5" customHeight="1">
      <c r="B150" s="160"/>
      <c r="C150" s="161"/>
      <c r="D150" s="161"/>
      <c r="E150" s="162" t="s">
        <v>21</v>
      </c>
      <c r="F150" s="257" t="s">
        <v>169</v>
      </c>
      <c r="G150" s="254"/>
      <c r="H150" s="254"/>
      <c r="I150" s="254"/>
      <c r="J150" s="161"/>
      <c r="K150" s="163">
        <v>15.3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152</v>
      </c>
      <c r="AU150" s="167" t="s">
        <v>23</v>
      </c>
      <c r="AV150" s="10" t="s">
        <v>100</v>
      </c>
      <c r="AW150" s="10" t="s">
        <v>40</v>
      </c>
      <c r="AX150" s="10" t="s">
        <v>82</v>
      </c>
      <c r="AY150" s="167" t="s">
        <v>145</v>
      </c>
    </row>
    <row r="151" spans="2:51" s="11" customFormat="1" ht="22.5" customHeight="1">
      <c r="B151" s="168"/>
      <c r="C151" s="169"/>
      <c r="D151" s="169"/>
      <c r="E151" s="170" t="s">
        <v>21</v>
      </c>
      <c r="F151" s="255" t="s">
        <v>155</v>
      </c>
      <c r="G151" s="256"/>
      <c r="H151" s="256"/>
      <c r="I151" s="256"/>
      <c r="J151" s="169"/>
      <c r="K151" s="171">
        <v>20.565</v>
      </c>
      <c r="L151" s="169"/>
      <c r="M151" s="169"/>
      <c r="N151" s="169"/>
      <c r="O151" s="169"/>
      <c r="P151" s="169"/>
      <c r="Q151" s="169"/>
      <c r="R151" s="172"/>
      <c r="T151" s="173"/>
      <c r="U151" s="169"/>
      <c r="V151" s="169"/>
      <c r="W151" s="169"/>
      <c r="X151" s="169"/>
      <c r="Y151" s="169"/>
      <c r="Z151" s="169"/>
      <c r="AA151" s="174"/>
      <c r="AT151" s="175" t="s">
        <v>152</v>
      </c>
      <c r="AU151" s="175" t="s">
        <v>23</v>
      </c>
      <c r="AV151" s="11" t="s">
        <v>150</v>
      </c>
      <c r="AW151" s="11" t="s">
        <v>40</v>
      </c>
      <c r="AX151" s="11" t="s">
        <v>23</v>
      </c>
      <c r="AY151" s="175" t="s">
        <v>145</v>
      </c>
    </row>
    <row r="152" spans="2:65" s="1" customFormat="1" ht="22.5" customHeight="1">
      <c r="B152" s="124"/>
      <c r="C152" s="153" t="s">
        <v>170</v>
      </c>
      <c r="D152" s="153" t="s">
        <v>146</v>
      </c>
      <c r="E152" s="154" t="s">
        <v>171</v>
      </c>
      <c r="F152" s="249" t="s">
        <v>172</v>
      </c>
      <c r="G152" s="250"/>
      <c r="H152" s="250"/>
      <c r="I152" s="250"/>
      <c r="J152" s="155" t="s">
        <v>149</v>
      </c>
      <c r="K152" s="156">
        <v>20.565</v>
      </c>
      <c r="L152" s="251">
        <v>0</v>
      </c>
      <c r="M152" s="250"/>
      <c r="N152" s="252">
        <f>ROUND(L152*K152,2)</f>
        <v>0</v>
      </c>
      <c r="O152" s="250"/>
      <c r="P152" s="250"/>
      <c r="Q152" s="250"/>
      <c r="R152" s="126"/>
      <c r="T152" s="157" t="s">
        <v>21</v>
      </c>
      <c r="U152" s="42" t="s">
        <v>47</v>
      </c>
      <c r="V152" s="34"/>
      <c r="W152" s="158">
        <f>V152*K152</f>
        <v>0</v>
      </c>
      <c r="X152" s="158">
        <v>0</v>
      </c>
      <c r="Y152" s="158">
        <f>X152*K152</f>
        <v>0</v>
      </c>
      <c r="Z152" s="158">
        <v>0</v>
      </c>
      <c r="AA152" s="159">
        <f>Z152*K152</f>
        <v>0</v>
      </c>
      <c r="AR152" s="16" t="s">
        <v>150</v>
      </c>
      <c r="AT152" s="16" t="s">
        <v>146</v>
      </c>
      <c r="AU152" s="16" t="s">
        <v>23</v>
      </c>
      <c r="AY152" s="16" t="s">
        <v>145</v>
      </c>
      <c r="BE152" s="99">
        <f>IF(U152="základní",N152,0)</f>
        <v>0</v>
      </c>
      <c r="BF152" s="99">
        <f>IF(U152="snížená",N152,0)</f>
        <v>0</v>
      </c>
      <c r="BG152" s="99">
        <f>IF(U152="zákl. přenesená",N152,0)</f>
        <v>0</v>
      </c>
      <c r="BH152" s="99">
        <f>IF(U152="sníž. přenesená",N152,0)</f>
        <v>0</v>
      </c>
      <c r="BI152" s="99">
        <f>IF(U152="nulová",N152,0)</f>
        <v>0</v>
      </c>
      <c r="BJ152" s="16" t="s">
        <v>23</v>
      </c>
      <c r="BK152" s="99">
        <f>ROUND(L152*K152,2)</f>
        <v>0</v>
      </c>
      <c r="BL152" s="16" t="s">
        <v>150</v>
      </c>
      <c r="BM152" s="16" t="s">
        <v>170</v>
      </c>
    </row>
    <row r="153" spans="2:51" s="10" customFormat="1" ht="22.5" customHeight="1">
      <c r="B153" s="160"/>
      <c r="C153" s="161"/>
      <c r="D153" s="161"/>
      <c r="E153" s="162" t="s">
        <v>21</v>
      </c>
      <c r="F153" s="253" t="s">
        <v>168</v>
      </c>
      <c r="G153" s="254"/>
      <c r="H153" s="254"/>
      <c r="I153" s="254"/>
      <c r="J153" s="161"/>
      <c r="K153" s="163">
        <v>5.265</v>
      </c>
      <c r="L153" s="161"/>
      <c r="M153" s="161"/>
      <c r="N153" s="161"/>
      <c r="O153" s="161"/>
      <c r="P153" s="161"/>
      <c r="Q153" s="161"/>
      <c r="R153" s="164"/>
      <c r="T153" s="165"/>
      <c r="U153" s="161"/>
      <c r="V153" s="161"/>
      <c r="W153" s="161"/>
      <c r="X153" s="161"/>
      <c r="Y153" s="161"/>
      <c r="Z153" s="161"/>
      <c r="AA153" s="166"/>
      <c r="AT153" s="167" t="s">
        <v>152</v>
      </c>
      <c r="AU153" s="167" t="s">
        <v>23</v>
      </c>
      <c r="AV153" s="10" t="s">
        <v>100</v>
      </c>
      <c r="AW153" s="10" t="s">
        <v>40</v>
      </c>
      <c r="AX153" s="10" t="s">
        <v>82</v>
      </c>
      <c r="AY153" s="167" t="s">
        <v>145</v>
      </c>
    </row>
    <row r="154" spans="2:51" s="10" customFormat="1" ht="22.5" customHeight="1">
      <c r="B154" s="160"/>
      <c r="C154" s="161"/>
      <c r="D154" s="161"/>
      <c r="E154" s="162" t="s">
        <v>21</v>
      </c>
      <c r="F154" s="257" t="s">
        <v>169</v>
      </c>
      <c r="G154" s="254"/>
      <c r="H154" s="254"/>
      <c r="I154" s="254"/>
      <c r="J154" s="161"/>
      <c r="K154" s="163">
        <v>15.3</v>
      </c>
      <c r="L154" s="161"/>
      <c r="M154" s="161"/>
      <c r="N154" s="161"/>
      <c r="O154" s="161"/>
      <c r="P154" s="161"/>
      <c r="Q154" s="161"/>
      <c r="R154" s="164"/>
      <c r="T154" s="165"/>
      <c r="U154" s="161"/>
      <c r="V154" s="161"/>
      <c r="W154" s="161"/>
      <c r="X154" s="161"/>
      <c r="Y154" s="161"/>
      <c r="Z154" s="161"/>
      <c r="AA154" s="166"/>
      <c r="AT154" s="167" t="s">
        <v>152</v>
      </c>
      <c r="AU154" s="167" t="s">
        <v>23</v>
      </c>
      <c r="AV154" s="10" t="s">
        <v>100</v>
      </c>
      <c r="AW154" s="10" t="s">
        <v>40</v>
      </c>
      <c r="AX154" s="10" t="s">
        <v>82</v>
      </c>
      <c r="AY154" s="167" t="s">
        <v>145</v>
      </c>
    </row>
    <row r="155" spans="2:51" s="11" customFormat="1" ht="22.5" customHeight="1">
      <c r="B155" s="168"/>
      <c r="C155" s="169"/>
      <c r="D155" s="169"/>
      <c r="E155" s="170" t="s">
        <v>21</v>
      </c>
      <c r="F155" s="255" t="s">
        <v>155</v>
      </c>
      <c r="G155" s="256"/>
      <c r="H155" s="256"/>
      <c r="I155" s="256"/>
      <c r="J155" s="169"/>
      <c r="K155" s="171">
        <v>20.565</v>
      </c>
      <c r="L155" s="169"/>
      <c r="M155" s="169"/>
      <c r="N155" s="169"/>
      <c r="O155" s="169"/>
      <c r="P155" s="169"/>
      <c r="Q155" s="169"/>
      <c r="R155" s="172"/>
      <c r="T155" s="173"/>
      <c r="U155" s="169"/>
      <c r="V155" s="169"/>
      <c r="W155" s="169"/>
      <c r="X155" s="169"/>
      <c r="Y155" s="169"/>
      <c r="Z155" s="169"/>
      <c r="AA155" s="174"/>
      <c r="AT155" s="175" t="s">
        <v>152</v>
      </c>
      <c r="AU155" s="175" t="s">
        <v>23</v>
      </c>
      <c r="AV155" s="11" t="s">
        <v>150</v>
      </c>
      <c r="AW155" s="11" t="s">
        <v>40</v>
      </c>
      <c r="AX155" s="11" t="s">
        <v>23</v>
      </c>
      <c r="AY155" s="175" t="s">
        <v>145</v>
      </c>
    </row>
    <row r="156" spans="2:65" s="1" customFormat="1" ht="31.5" customHeight="1">
      <c r="B156" s="124"/>
      <c r="C156" s="153" t="s">
        <v>173</v>
      </c>
      <c r="D156" s="153" t="s">
        <v>146</v>
      </c>
      <c r="E156" s="154" t="s">
        <v>174</v>
      </c>
      <c r="F156" s="249" t="s">
        <v>175</v>
      </c>
      <c r="G156" s="250"/>
      <c r="H156" s="250"/>
      <c r="I156" s="250"/>
      <c r="J156" s="155" t="s">
        <v>149</v>
      </c>
      <c r="K156" s="156">
        <v>2.025</v>
      </c>
      <c r="L156" s="251">
        <v>0</v>
      </c>
      <c r="M156" s="250"/>
      <c r="N156" s="252">
        <f>ROUND(L156*K156,2)</f>
        <v>0</v>
      </c>
      <c r="O156" s="250"/>
      <c r="P156" s="250"/>
      <c r="Q156" s="250"/>
      <c r="R156" s="126"/>
      <c r="T156" s="157" t="s">
        <v>21</v>
      </c>
      <c r="U156" s="42" t="s">
        <v>47</v>
      </c>
      <c r="V156" s="34"/>
      <c r="W156" s="158">
        <f>V156*K156</f>
        <v>0</v>
      </c>
      <c r="X156" s="158">
        <v>0</v>
      </c>
      <c r="Y156" s="158">
        <f>X156*K156</f>
        <v>0</v>
      </c>
      <c r="Z156" s="158">
        <v>0</v>
      </c>
      <c r="AA156" s="159">
        <f>Z156*K156</f>
        <v>0</v>
      </c>
      <c r="AR156" s="16" t="s">
        <v>150</v>
      </c>
      <c r="AT156" s="16" t="s">
        <v>146</v>
      </c>
      <c r="AU156" s="16" t="s">
        <v>23</v>
      </c>
      <c r="AY156" s="16" t="s">
        <v>145</v>
      </c>
      <c r="BE156" s="99">
        <f>IF(U156="základní",N156,0)</f>
        <v>0</v>
      </c>
      <c r="BF156" s="99">
        <f>IF(U156="snížená",N156,0)</f>
        <v>0</v>
      </c>
      <c r="BG156" s="99">
        <f>IF(U156="zákl. přenesená",N156,0)</f>
        <v>0</v>
      </c>
      <c r="BH156" s="99">
        <f>IF(U156="sníž. přenesená",N156,0)</f>
        <v>0</v>
      </c>
      <c r="BI156" s="99">
        <f>IF(U156="nulová",N156,0)</f>
        <v>0</v>
      </c>
      <c r="BJ156" s="16" t="s">
        <v>23</v>
      </c>
      <c r="BK156" s="99">
        <f>ROUND(L156*K156,2)</f>
        <v>0</v>
      </c>
      <c r="BL156" s="16" t="s">
        <v>150</v>
      </c>
      <c r="BM156" s="16" t="s">
        <v>173</v>
      </c>
    </row>
    <row r="157" spans="2:51" s="10" customFormat="1" ht="22.5" customHeight="1">
      <c r="B157" s="160"/>
      <c r="C157" s="161"/>
      <c r="D157" s="161"/>
      <c r="E157" s="162" t="s">
        <v>21</v>
      </c>
      <c r="F157" s="253" t="s">
        <v>176</v>
      </c>
      <c r="G157" s="254"/>
      <c r="H157" s="254"/>
      <c r="I157" s="254"/>
      <c r="J157" s="161"/>
      <c r="K157" s="163">
        <v>2.025</v>
      </c>
      <c r="L157" s="161"/>
      <c r="M157" s="161"/>
      <c r="N157" s="161"/>
      <c r="O157" s="161"/>
      <c r="P157" s="161"/>
      <c r="Q157" s="161"/>
      <c r="R157" s="164"/>
      <c r="T157" s="165"/>
      <c r="U157" s="161"/>
      <c r="V157" s="161"/>
      <c r="W157" s="161"/>
      <c r="X157" s="161"/>
      <c r="Y157" s="161"/>
      <c r="Z157" s="161"/>
      <c r="AA157" s="166"/>
      <c r="AT157" s="167" t="s">
        <v>152</v>
      </c>
      <c r="AU157" s="167" t="s">
        <v>23</v>
      </c>
      <c r="AV157" s="10" t="s">
        <v>100</v>
      </c>
      <c r="AW157" s="10" t="s">
        <v>40</v>
      </c>
      <c r="AX157" s="10" t="s">
        <v>82</v>
      </c>
      <c r="AY157" s="167" t="s">
        <v>145</v>
      </c>
    </row>
    <row r="158" spans="2:51" s="11" customFormat="1" ht="22.5" customHeight="1">
      <c r="B158" s="168"/>
      <c r="C158" s="169"/>
      <c r="D158" s="169"/>
      <c r="E158" s="170" t="s">
        <v>21</v>
      </c>
      <c r="F158" s="255" t="s">
        <v>155</v>
      </c>
      <c r="G158" s="256"/>
      <c r="H158" s="256"/>
      <c r="I158" s="256"/>
      <c r="J158" s="169"/>
      <c r="K158" s="171">
        <v>2.025</v>
      </c>
      <c r="L158" s="169"/>
      <c r="M158" s="169"/>
      <c r="N158" s="169"/>
      <c r="O158" s="169"/>
      <c r="P158" s="169"/>
      <c r="Q158" s="169"/>
      <c r="R158" s="172"/>
      <c r="T158" s="173"/>
      <c r="U158" s="169"/>
      <c r="V158" s="169"/>
      <c r="W158" s="169"/>
      <c r="X158" s="169"/>
      <c r="Y158" s="169"/>
      <c r="Z158" s="169"/>
      <c r="AA158" s="174"/>
      <c r="AT158" s="175" t="s">
        <v>152</v>
      </c>
      <c r="AU158" s="175" t="s">
        <v>23</v>
      </c>
      <c r="AV158" s="11" t="s">
        <v>150</v>
      </c>
      <c r="AW158" s="11" t="s">
        <v>4</v>
      </c>
      <c r="AX158" s="11" t="s">
        <v>23</v>
      </c>
      <c r="AY158" s="175" t="s">
        <v>145</v>
      </c>
    </row>
    <row r="159" spans="2:65" s="1" customFormat="1" ht="22.5" customHeight="1">
      <c r="B159" s="124"/>
      <c r="C159" s="153" t="s">
        <v>177</v>
      </c>
      <c r="D159" s="153" t="s">
        <v>146</v>
      </c>
      <c r="E159" s="154" t="s">
        <v>178</v>
      </c>
      <c r="F159" s="249" t="s">
        <v>179</v>
      </c>
      <c r="G159" s="250"/>
      <c r="H159" s="250"/>
      <c r="I159" s="250"/>
      <c r="J159" s="155" t="s">
        <v>149</v>
      </c>
      <c r="K159" s="156">
        <v>735.917</v>
      </c>
      <c r="L159" s="251">
        <v>0</v>
      </c>
      <c r="M159" s="250"/>
      <c r="N159" s="252">
        <f>ROUND(L159*K159,2)</f>
        <v>0</v>
      </c>
      <c r="O159" s="250"/>
      <c r="P159" s="250"/>
      <c r="Q159" s="250"/>
      <c r="R159" s="126"/>
      <c r="T159" s="157" t="s">
        <v>21</v>
      </c>
      <c r="U159" s="42" t="s">
        <v>47</v>
      </c>
      <c r="V159" s="34"/>
      <c r="W159" s="158">
        <f>V159*K159</f>
        <v>0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16" t="s">
        <v>150</v>
      </c>
      <c r="AT159" s="16" t="s">
        <v>146</v>
      </c>
      <c r="AU159" s="16" t="s">
        <v>23</v>
      </c>
      <c r="AY159" s="16" t="s">
        <v>145</v>
      </c>
      <c r="BE159" s="99">
        <f>IF(U159="základní",N159,0)</f>
        <v>0</v>
      </c>
      <c r="BF159" s="99">
        <f>IF(U159="snížená",N159,0)</f>
        <v>0</v>
      </c>
      <c r="BG159" s="99">
        <f>IF(U159="zákl. přenesená",N159,0)</f>
        <v>0</v>
      </c>
      <c r="BH159" s="99">
        <f>IF(U159="sníž. přenesená",N159,0)</f>
        <v>0</v>
      </c>
      <c r="BI159" s="99">
        <f>IF(U159="nulová",N159,0)</f>
        <v>0</v>
      </c>
      <c r="BJ159" s="16" t="s">
        <v>23</v>
      </c>
      <c r="BK159" s="99">
        <f>ROUND(L159*K159,2)</f>
        <v>0</v>
      </c>
      <c r="BL159" s="16" t="s">
        <v>150</v>
      </c>
      <c r="BM159" s="16" t="s">
        <v>177</v>
      </c>
    </row>
    <row r="160" spans="2:51" s="10" customFormat="1" ht="31.5" customHeight="1">
      <c r="B160" s="160"/>
      <c r="C160" s="161"/>
      <c r="D160" s="161"/>
      <c r="E160" s="162" t="s">
        <v>21</v>
      </c>
      <c r="F160" s="253" t="s">
        <v>180</v>
      </c>
      <c r="G160" s="254"/>
      <c r="H160" s="254"/>
      <c r="I160" s="254"/>
      <c r="J160" s="161"/>
      <c r="K160" s="163">
        <v>735.917</v>
      </c>
      <c r="L160" s="161"/>
      <c r="M160" s="161"/>
      <c r="N160" s="161"/>
      <c r="O160" s="161"/>
      <c r="P160" s="161"/>
      <c r="Q160" s="161"/>
      <c r="R160" s="164"/>
      <c r="T160" s="165"/>
      <c r="U160" s="161"/>
      <c r="V160" s="161"/>
      <c r="W160" s="161"/>
      <c r="X160" s="161"/>
      <c r="Y160" s="161"/>
      <c r="Z160" s="161"/>
      <c r="AA160" s="166"/>
      <c r="AT160" s="167" t="s">
        <v>152</v>
      </c>
      <c r="AU160" s="167" t="s">
        <v>23</v>
      </c>
      <c r="AV160" s="10" t="s">
        <v>100</v>
      </c>
      <c r="AW160" s="10" t="s">
        <v>40</v>
      </c>
      <c r="AX160" s="10" t="s">
        <v>82</v>
      </c>
      <c r="AY160" s="167" t="s">
        <v>145</v>
      </c>
    </row>
    <row r="161" spans="2:51" s="11" customFormat="1" ht="22.5" customHeight="1">
      <c r="B161" s="168"/>
      <c r="C161" s="169"/>
      <c r="D161" s="169"/>
      <c r="E161" s="170" t="s">
        <v>21</v>
      </c>
      <c r="F161" s="255" t="s">
        <v>155</v>
      </c>
      <c r="G161" s="256"/>
      <c r="H161" s="256"/>
      <c r="I161" s="256"/>
      <c r="J161" s="169"/>
      <c r="K161" s="171">
        <v>735.917</v>
      </c>
      <c r="L161" s="169"/>
      <c r="M161" s="169"/>
      <c r="N161" s="169"/>
      <c r="O161" s="169"/>
      <c r="P161" s="169"/>
      <c r="Q161" s="169"/>
      <c r="R161" s="172"/>
      <c r="T161" s="173"/>
      <c r="U161" s="169"/>
      <c r="V161" s="169"/>
      <c r="W161" s="169"/>
      <c r="X161" s="169"/>
      <c r="Y161" s="169"/>
      <c r="Z161" s="169"/>
      <c r="AA161" s="174"/>
      <c r="AT161" s="175" t="s">
        <v>152</v>
      </c>
      <c r="AU161" s="175" t="s">
        <v>23</v>
      </c>
      <c r="AV161" s="11" t="s">
        <v>150</v>
      </c>
      <c r="AW161" s="11" t="s">
        <v>4</v>
      </c>
      <c r="AX161" s="11" t="s">
        <v>23</v>
      </c>
      <c r="AY161" s="175" t="s">
        <v>145</v>
      </c>
    </row>
    <row r="162" spans="2:65" s="1" customFormat="1" ht="22.5" customHeight="1">
      <c r="B162" s="124"/>
      <c r="C162" s="153" t="s">
        <v>181</v>
      </c>
      <c r="D162" s="153" t="s">
        <v>146</v>
      </c>
      <c r="E162" s="154" t="s">
        <v>182</v>
      </c>
      <c r="F162" s="249" t="s">
        <v>183</v>
      </c>
      <c r="G162" s="250"/>
      <c r="H162" s="250"/>
      <c r="I162" s="250"/>
      <c r="J162" s="155" t="s">
        <v>149</v>
      </c>
      <c r="K162" s="156">
        <v>116.12</v>
      </c>
      <c r="L162" s="251">
        <v>0</v>
      </c>
      <c r="M162" s="250"/>
      <c r="N162" s="252">
        <f>ROUND(L162*K162,2)</f>
        <v>0</v>
      </c>
      <c r="O162" s="250"/>
      <c r="P162" s="250"/>
      <c r="Q162" s="250"/>
      <c r="R162" s="126"/>
      <c r="T162" s="157" t="s">
        <v>21</v>
      </c>
      <c r="U162" s="42" t="s">
        <v>47</v>
      </c>
      <c r="V162" s="34"/>
      <c r="W162" s="158">
        <f>V162*K162</f>
        <v>0</v>
      </c>
      <c r="X162" s="158">
        <v>0</v>
      </c>
      <c r="Y162" s="158">
        <f>X162*K162</f>
        <v>0</v>
      </c>
      <c r="Z162" s="158">
        <v>0</v>
      </c>
      <c r="AA162" s="159">
        <f>Z162*K162</f>
        <v>0</v>
      </c>
      <c r="AR162" s="16" t="s">
        <v>150</v>
      </c>
      <c r="AT162" s="16" t="s">
        <v>146</v>
      </c>
      <c r="AU162" s="16" t="s">
        <v>23</v>
      </c>
      <c r="AY162" s="16" t="s">
        <v>145</v>
      </c>
      <c r="BE162" s="99">
        <f>IF(U162="základní",N162,0)</f>
        <v>0</v>
      </c>
      <c r="BF162" s="99">
        <f>IF(U162="snížená",N162,0)</f>
        <v>0</v>
      </c>
      <c r="BG162" s="99">
        <f>IF(U162="zákl. přenesená",N162,0)</f>
        <v>0</v>
      </c>
      <c r="BH162" s="99">
        <f>IF(U162="sníž. přenesená",N162,0)</f>
        <v>0</v>
      </c>
      <c r="BI162" s="99">
        <f>IF(U162="nulová",N162,0)</f>
        <v>0</v>
      </c>
      <c r="BJ162" s="16" t="s">
        <v>23</v>
      </c>
      <c r="BK162" s="99">
        <f>ROUND(L162*K162,2)</f>
        <v>0</v>
      </c>
      <c r="BL162" s="16" t="s">
        <v>150</v>
      </c>
      <c r="BM162" s="16" t="s">
        <v>181</v>
      </c>
    </row>
    <row r="163" spans="2:51" s="10" customFormat="1" ht="31.5" customHeight="1">
      <c r="B163" s="160"/>
      <c r="C163" s="161"/>
      <c r="D163" s="161"/>
      <c r="E163" s="162" t="s">
        <v>21</v>
      </c>
      <c r="F163" s="253" t="s">
        <v>184</v>
      </c>
      <c r="G163" s="254"/>
      <c r="H163" s="254"/>
      <c r="I163" s="254"/>
      <c r="J163" s="161"/>
      <c r="K163" s="163">
        <v>70.155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152</v>
      </c>
      <c r="AU163" s="167" t="s">
        <v>23</v>
      </c>
      <c r="AV163" s="10" t="s">
        <v>100</v>
      </c>
      <c r="AW163" s="10" t="s">
        <v>40</v>
      </c>
      <c r="AX163" s="10" t="s">
        <v>82</v>
      </c>
      <c r="AY163" s="167" t="s">
        <v>145</v>
      </c>
    </row>
    <row r="164" spans="2:51" s="10" customFormat="1" ht="22.5" customHeight="1">
      <c r="B164" s="160"/>
      <c r="C164" s="161"/>
      <c r="D164" s="161"/>
      <c r="E164" s="162" t="s">
        <v>21</v>
      </c>
      <c r="F164" s="257" t="s">
        <v>185</v>
      </c>
      <c r="G164" s="254"/>
      <c r="H164" s="254"/>
      <c r="I164" s="254"/>
      <c r="J164" s="161"/>
      <c r="K164" s="163">
        <v>17.539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152</v>
      </c>
      <c r="AU164" s="167" t="s">
        <v>23</v>
      </c>
      <c r="AV164" s="10" t="s">
        <v>100</v>
      </c>
      <c r="AW164" s="10" t="s">
        <v>40</v>
      </c>
      <c r="AX164" s="10" t="s">
        <v>82</v>
      </c>
      <c r="AY164" s="167" t="s">
        <v>145</v>
      </c>
    </row>
    <row r="165" spans="2:51" s="10" customFormat="1" ht="31.5" customHeight="1">
      <c r="B165" s="160"/>
      <c r="C165" s="161"/>
      <c r="D165" s="161"/>
      <c r="E165" s="162" t="s">
        <v>21</v>
      </c>
      <c r="F165" s="257" t="s">
        <v>153</v>
      </c>
      <c r="G165" s="254"/>
      <c r="H165" s="254"/>
      <c r="I165" s="254"/>
      <c r="J165" s="161"/>
      <c r="K165" s="163">
        <v>4.885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152</v>
      </c>
      <c r="AU165" s="167" t="s">
        <v>23</v>
      </c>
      <c r="AV165" s="10" t="s">
        <v>100</v>
      </c>
      <c r="AW165" s="10" t="s">
        <v>40</v>
      </c>
      <c r="AX165" s="10" t="s">
        <v>82</v>
      </c>
      <c r="AY165" s="167" t="s">
        <v>145</v>
      </c>
    </row>
    <row r="166" spans="2:51" s="10" customFormat="1" ht="22.5" customHeight="1">
      <c r="B166" s="160"/>
      <c r="C166" s="161"/>
      <c r="D166" s="161"/>
      <c r="E166" s="162" t="s">
        <v>21</v>
      </c>
      <c r="F166" s="257" t="s">
        <v>154</v>
      </c>
      <c r="G166" s="254"/>
      <c r="H166" s="254"/>
      <c r="I166" s="254"/>
      <c r="J166" s="161"/>
      <c r="K166" s="163">
        <v>2.976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152</v>
      </c>
      <c r="AU166" s="167" t="s">
        <v>23</v>
      </c>
      <c r="AV166" s="10" t="s">
        <v>100</v>
      </c>
      <c r="AW166" s="10" t="s">
        <v>40</v>
      </c>
      <c r="AX166" s="10" t="s">
        <v>82</v>
      </c>
      <c r="AY166" s="167" t="s">
        <v>145</v>
      </c>
    </row>
    <row r="167" spans="2:51" s="10" customFormat="1" ht="22.5" customHeight="1">
      <c r="B167" s="160"/>
      <c r="C167" s="161"/>
      <c r="D167" s="161"/>
      <c r="E167" s="162" t="s">
        <v>21</v>
      </c>
      <c r="F167" s="257" t="s">
        <v>168</v>
      </c>
      <c r="G167" s="254"/>
      <c r="H167" s="254"/>
      <c r="I167" s="254"/>
      <c r="J167" s="161"/>
      <c r="K167" s="163">
        <v>5.265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152</v>
      </c>
      <c r="AU167" s="167" t="s">
        <v>23</v>
      </c>
      <c r="AV167" s="10" t="s">
        <v>100</v>
      </c>
      <c r="AW167" s="10" t="s">
        <v>40</v>
      </c>
      <c r="AX167" s="10" t="s">
        <v>82</v>
      </c>
      <c r="AY167" s="167" t="s">
        <v>145</v>
      </c>
    </row>
    <row r="168" spans="2:51" s="10" customFormat="1" ht="22.5" customHeight="1">
      <c r="B168" s="160"/>
      <c r="C168" s="161"/>
      <c r="D168" s="161"/>
      <c r="E168" s="162" t="s">
        <v>21</v>
      </c>
      <c r="F168" s="257" t="s">
        <v>169</v>
      </c>
      <c r="G168" s="254"/>
      <c r="H168" s="254"/>
      <c r="I168" s="254"/>
      <c r="J168" s="161"/>
      <c r="K168" s="163">
        <v>15.3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152</v>
      </c>
      <c r="AU168" s="167" t="s">
        <v>23</v>
      </c>
      <c r="AV168" s="10" t="s">
        <v>100</v>
      </c>
      <c r="AW168" s="10" t="s">
        <v>40</v>
      </c>
      <c r="AX168" s="10" t="s">
        <v>82</v>
      </c>
      <c r="AY168" s="167" t="s">
        <v>145</v>
      </c>
    </row>
    <row r="169" spans="2:51" s="11" customFormat="1" ht="22.5" customHeight="1">
      <c r="B169" s="168"/>
      <c r="C169" s="169"/>
      <c r="D169" s="169"/>
      <c r="E169" s="170" t="s">
        <v>21</v>
      </c>
      <c r="F169" s="255" t="s">
        <v>155</v>
      </c>
      <c r="G169" s="256"/>
      <c r="H169" s="256"/>
      <c r="I169" s="256"/>
      <c r="J169" s="169"/>
      <c r="K169" s="171">
        <v>116.12</v>
      </c>
      <c r="L169" s="169"/>
      <c r="M169" s="169"/>
      <c r="N169" s="169"/>
      <c r="O169" s="169"/>
      <c r="P169" s="169"/>
      <c r="Q169" s="169"/>
      <c r="R169" s="172"/>
      <c r="T169" s="173"/>
      <c r="U169" s="169"/>
      <c r="V169" s="169"/>
      <c r="W169" s="169"/>
      <c r="X169" s="169"/>
      <c r="Y169" s="169"/>
      <c r="Z169" s="169"/>
      <c r="AA169" s="174"/>
      <c r="AT169" s="175" t="s">
        <v>152</v>
      </c>
      <c r="AU169" s="175" t="s">
        <v>23</v>
      </c>
      <c r="AV169" s="11" t="s">
        <v>150</v>
      </c>
      <c r="AW169" s="11" t="s">
        <v>40</v>
      </c>
      <c r="AX169" s="11" t="s">
        <v>23</v>
      </c>
      <c r="AY169" s="175" t="s">
        <v>145</v>
      </c>
    </row>
    <row r="170" spans="2:65" s="1" customFormat="1" ht="22.5" customHeight="1">
      <c r="B170" s="124"/>
      <c r="C170" s="153" t="s">
        <v>186</v>
      </c>
      <c r="D170" s="153" t="s">
        <v>146</v>
      </c>
      <c r="E170" s="154" t="s">
        <v>187</v>
      </c>
      <c r="F170" s="249" t="s">
        <v>188</v>
      </c>
      <c r="G170" s="250"/>
      <c r="H170" s="250"/>
      <c r="I170" s="250"/>
      <c r="J170" s="155" t="s">
        <v>189</v>
      </c>
      <c r="K170" s="156">
        <v>2035.068</v>
      </c>
      <c r="L170" s="251">
        <v>0</v>
      </c>
      <c r="M170" s="250"/>
      <c r="N170" s="252">
        <f>ROUND(L170*K170,2)</f>
        <v>0</v>
      </c>
      <c r="O170" s="250"/>
      <c r="P170" s="250"/>
      <c r="Q170" s="250"/>
      <c r="R170" s="126"/>
      <c r="T170" s="157" t="s">
        <v>21</v>
      </c>
      <c r="U170" s="42" t="s">
        <v>47</v>
      </c>
      <c r="V170" s="34"/>
      <c r="W170" s="158">
        <f>V170*K170</f>
        <v>0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16" t="s">
        <v>150</v>
      </c>
      <c r="AT170" s="16" t="s">
        <v>146</v>
      </c>
      <c r="AU170" s="16" t="s">
        <v>23</v>
      </c>
      <c r="AY170" s="16" t="s">
        <v>145</v>
      </c>
      <c r="BE170" s="99">
        <f>IF(U170="základní",N170,0)</f>
        <v>0</v>
      </c>
      <c r="BF170" s="99">
        <f>IF(U170="snížená",N170,0)</f>
        <v>0</v>
      </c>
      <c r="BG170" s="99">
        <f>IF(U170="zákl. přenesená",N170,0)</f>
        <v>0</v>
      </c>
      <c r="BH170" s="99">
        <f>IF(U170="sníž. přenesená",N170,0)</f>
        <v>0</v>
      </c>
      <c r="BI170" s="99">
        <f>IF(U170="nulová",N170,0)</f>
        <v>0</v>
      </c>
      <c r="BJ170" s="16" t="s">
        <v>23</v>
      </c>
      <c r="BK170" s="99">
        <f>ROUND(L170*K170,2)</f>
        <v>0</v>
      </c>
      <c r="BL170" s="16" t="s">
        <v>150</v>
      </c>
      <c r="BM170" s="16" t="s">
        <v>186</v>
      </c>
    </row>
    <row r="171" spans="2:51" s="10" customFormat="1" ht="22.5" customHeight="1">
      <c r="B171" s="160"/>
      <c r="C171" s="161"/>
      <c r="D171" s="161"/>
      <c r="E171" s="162" t="s">
        <v>21</v>
      </c>
      <c r="F171" s="253" t="s">
        <v>190</v>
      </c>
      <c r="G171" s="254"/>
      <c r="H171" s="254"/>
      <c r="I171" s="254"/>
      <c r="J171" s="161"/>
      <c r="K171" s="163">
        <v>1936.312</v>
      </c>
      <c r="L171" s="161"/>
      <c r="M171" s="161"/>
      <c r="N171" s="161"/>
      <c r="O171" s="161"/>
      <c r="P171" s="161"/>
      <c r="Q171" s="161"/>
      <c r="R171" s="164"/>
      <c r="T171" s="165"/>
      <c r="U171" s="161"/>
      <c r="V171" s="161"/>
      <c r="W171" s="161"/>
      <c r="X171" s="161"/>
      <c r="Y171" s="161"/>
      <c r="Z171" s="161"/>
      <c r="AA171" s="166"/>
      <c r="AT171" s="167" t="s">
        <v>152</v>
      </c>
      <c r="AU171" s="167" t="s">
        <v>23</v>
      </c>
      <c r="AV171" s="10" t="s">
        <v>100</v>
      </c>
      <c r="AW171" s="10" t="s">
        <v>40</v>
      </c>
      <c r="AX171" s="10" t="s">
        <v>82</v>
      </c>
      <c r="AY171" s="167" t="s">
        <v>145</v>
      </c>
    </row>
    <row r="172" spans="2:51" s="10" customFormat="1" ht="22.5" customHeight="1">
      <c r="B172" s="160"/>
      <c r="C172" s="161"/>
      <c r="D172" s="161"/>
      <c r="E172" s="162" t="s">
        <v>21</v>
      </c>
      <c r="F172" s="257" t="s">
        <v>191</v>
      </c>
      <c r="G172" s="254"/>
      <c r="H172" s="254"/>
      <c r="I172" s="254"/>
      <c r="J172" s="161"/>
      <c r="K172" s="163">
        <v>28.752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152</v>
      </c>
      <c r="AU172" s="167" t="s">
        <v>23</v>
      </c>
      <c r="AV172" s="10" t="s">
        <v>100</v>
      </c>
      <c r="AW172" s="10" t="s">
        <v>40</v>
      </c>
      <c r="AX172" s="10" t="s">
        <v>82</v>
      </c>
      <c r="AY172" s="167" t="s">
        <v>145</v>
      </c>
    </row>
    <row r="173" spans="2:51" s="10" customFormat="1" ht="22.5" customHeight="1">
      <c r="B173" s="160"/>
      <c r="C173" s="161"/>
      <c r="D173" s="161"/>
      <c r="E173" s="162" t="s">
        <v>21</v>
      </c>
      <c r="F173" s="257" t="s">
        <v>192</v>
      </c>
      <c r="G173" s="254"/>
      <c r="H173" s="254"/>
      <c r="I173" s="254"/>
      <c r="J173" s="161"/>
      <c r="K173" s="163">
        <v>28.34</v>
      </c>
      <c r="L173" s="161"/>
      <c r="M173" s="161"/>
      <c r="N173" s="161"/>
      <c r="O173" s="161"/>
      <c r="P173" s="161"/>
      <c r="Q173" s="161"/>
      <c r="R173" s="164"/>
      <c r="T173" s="165"/>
      <c r="U173" s="161"/>
      <c r="V173" s="161"/>
      <c r="W173" s="161"/>
      <c r="X173" s="161"/>
      <c r="Y173" s="161"/>
      <c r="Z173" s="161"/>
      <c r="AA173" s="166"/>
      <c r="AT173" s="167" t="s">
        <v>152</v>
      </c>
      <c r="AU173" s="167" t="s">
        <v>23</v>
      </c>
      <c r="AV173" s="10" t="s">
        <v>100</v>
      </c>
      <c r="AW173" s="10" t="s">
        <v>40</v>
      </c>
      <c r="AX173" s="10" t="s">
        <v>82</v>
      </c>
      <c r="AY173" s="167" t="s">
        <v>145</v>
      </c>
    </row>
    <row r="174" spans="2:51" s="10" customFormat="1" ht="22.5" customHeight="1">
      <c r="B174" s="160"/>
      <c r="C174" s="161"/>
      <c r="D174" s="161"/>
      <c r="E174" s="162" t="s">
        <v>21</v>
      </c>
      <c r="F174" s="257" t="s">
        <v>193</v>
      </c>
      <c r="G174" s="254"/>
      <c r="H174" s="254"/>
      <c r="I174" s="254"/>
      <c r="J174" s="161"/>
      <c r="K174" s="163">
        <v>41.664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152</v>
      </c>
      <c r="AU174" s="167" t="s">
        <v>23</v>
      </c>
      <c r="AV174" s="10" t="s">
        <v>100</v>
      </c>
      <c r="AW174" s="10" t="s">
        <v>40</v>
      </c>
      <c r="AX174" s="10" t="s">
        <v>82</v>
      </c>
      <c r="AY174" s="167" t="s">
        <v>145</v>
      </c>
    </row>
    <row r="175" spans="2:51" s="11" customFormat="1" ht="22.5" customHeight="1">
      <c r="B175" s="168"/>
      <c r="C175" s="169"/>
      <c r="D175" s="169"/>
      <c r="E175" s="170" t="s">
        <v>21</v>
      </c>
      <c r="F175" s="255" t="s">
        <v>155</v>
      </c>
      <c r="G175" s="256"/>
      <c r="H175" s="256"/>
      <c r="I175" s="256"/>
      <c r="J175" s="169"/>
      <c r="K175" s="171">
        <v>2035.068</v>
      </c>
      <c r="L175" s="169"/>
      <c r="M175" s="169"/>
      <c r="N175" s="169"/>
      <c r="O175" s="169"/>
      <c r="P175" s="169"/>
      <c r="Q175" s="169"/>
      <c r="R175" s="172"/>
      <c r="T175" s="173"/>
      <c r="U175" s="169"/>
      <c r="V175" s="169"/>
      <c r="W175" s="169"/>
      <c r="X175" s="169"/>
      <c r="Y175" s="169"/>
      <c r="Z175" s="169"/>
      <c r="AA175" s="174"/>
      <c r="AT175" s="175" t="s">
        <v>152</v>
      </c>
      <c r="AU175" s="175" t="s">
        <v>23</v>
      </c>
      <c r="AV175" s="11" t="s">
        <v>150</v>
      </c>
      <c r="AW175" s="11" t="s">
        <v>40</v>
      </c>
      <c r="AX175" s="11" t="s">
        <v>23</v>
      </c>
      <c r="AY175" s="175" t="s">
        <v>145</v>
      </c>
    </row>
    <row r="176" spans="2:65" s="1" customFormat="1" ht="22.5" customHeight="1">
      <c r="B176" s="124"/>
      <c r="C176" s="153" t="s">
        <v>28</v>
      </c>
      <c r="D176" s="153" t="s">
        <v>146</v>
      </c>
      <c r="E176" s="154" t="s">
        <v>194</v>
      </c>
      <c r="F176" s="249" t="s">
        <v>195</v>
      </c>
      <c r="G176" s="250"/>
      <c r="H176" s="250"/>
      <c r="I176" s="250"/>
      <c r="J176" s="155" t="s">
        <v>149</v>
      </c>
      <c r="K176" s="156">
        <v>735.917</v>
      </c>
      <c r="L176" s="251">
        <v>0</v>
      </c>
      <c r="M176" s="250"/>
      <c r="N176" s="252">
        <f>ROUND(L176*K176,2)</f>
        <v>0</v>
      </c>
      <c r="O176" s="250"/>
      <c r="P176" s="250"/>
      <c r="Q176" s="250"/>
      <c r="R176" s="126"/>
      <c r="T176" s="157" t="s">
        <v>21</v>
      </c>
      <c r="U176" s="42" t="s">
        <v>47</v>
      </c>
      <c r="V176" s="34"/>
      <c r="W176" s="158">
        <f>V176*K176</f>
        <v>0</v>
      </c>
      <c r="X176" s="158">
        <v>0</v>
      </c>
      <c r="Y176" s="158">
        <f>X176*K176</f>
        <v>0</v>
      </c>
      <c r="Z176" s="158">
        <v>0</v>
      </c>
      <c r="AA176" s="159">
        <f>Z176*K176</f>
        <v>0</v>
      </c>
      <c r="AR176" s="16" t="s">
        <v>150</v>
      </c>
      <c r="AT176" s="16" t="s">
        <v>146</v>
      </c>
      <c r="AU176" s="16" t="s">
        <v>23</v>
      </c>
      <c r="AY176" s="16" t="s">
        <v>145</v>
      </c>
      <c r="BE176" s="99">
        <f>IF(U176="základní",N176,0)</f>
        <v>0</v>
      </c>
      <c r="BF176" s="99">
        <f>IF(U176="snížená",N176,0)</f>
        <v>0</v>
      </c>
      <c r="BG176" s="99">
        <f>IF(U176="zákl. přenesená",N176,0)</f>
        <v>0</v>
      </c>
      <c r="BH176" s="99">
        <f>IF(U176="sníž. přenesená",N176,0)</f>
        <v>0</v>
      </c>
      <c r="BI176" s="99">
        <f>IF(U176="nulová",N176,0)</f>
        <v>0</v>
      </c>
      <c r="BJ176" s="16" t="s">
        <v>23</v>
      </c>
      <c r="BK176" s="99">
        <f>ROUND(L176*K176,2)</f>
        <v>0</v>
      </c>
      <c r="BL176" s="16" t="s">
        <v>150</v>
      </c>
      <c r="BM176" s="16" t="s">
        <v>28</v>
      </c>
    </row>
    <row r="177" spans="2:51" s="10" customFormat="1" ht="22.5" customHeight="1">
      <c r="B177" s="160"/>
      <c r="C177" s="161"/>
      <c r="D177" s="161"/>
      <c r="E177" s="162" t="s">
        <v>21</v>
      </c>
      <c r="F177" s="253" t="s">
        <v>196</v>
      </c>
      <c r="G177" s="254"/>
      <c r="H177" s="254"/>
      <c r="I177" s="254"/>
      <c r="J177" s="161"/>
      <c r="K177" s="163">
        <v>735.917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152</v>
      </c>
      <c r="AU177" s="167" t="s">
        <v>23</v>
      </c>
      <c r="AV177" s="10" t="s">
        <v>100</v>
      </c>
      <c r="AW177" s="10" t="s">
        <v>40</v>
      </c>
      <c r="AX177" s="10" t="s">
        <v>82</v>
      </c>
      <c r="AY177" s="167" t="s">
        <v>145</v>
      </c>
    </row>
    <row r="178" spans="2:51" s="11" customFormat="1" ht="22.5" customHeight="1">
      <c r="B178" s="168"/>
      <c r="C178" s="169"/>
      <c r="D178" s="169"/>
      <c r="E178" s="170" t="s">
        <v>21</v>
      </c>
      <c r="F178" s="255" t="s">
        <v>155</v>
      </c>
      <c r="G178" s="256"/>
      <c r="H178" s="256"/>
      <c r="I178" s="256"/>
      <c r="J178" s="169"/>
      <c r="K178" s="171">
        <v>735.917</v>
      </c>
      <c r="L178" s="169"/>
      <c r="M178" s="169"/>
      <c r="N178" s="169"/>
      <c r="O178" s="169"/>
      <c r="P178" s="169"/>
      <c r="Q178" s="169"/>
      <c r="R178" s="172"/>
      <c r="T178" s="173"/>
      <c r="U178" s="169"/>
      <c r="V178" s="169"/>
      <c r="W178" s="169"/>
      <c r="X178" s="169"/>
      <c r="Y178" s="169"/>
      <c r="Z178" s="169"/>
      <c r="AA178" s="174"/>
      <c r="AT178" s="175" t="s">
        <v>152</v>
      </c>
      <c r="AU178" s="175" t="s">
        <v>23</v>
      </c>
      <c r="AV178" s="11" t="s">
        <v>150</v>
      </c>
      <c r="AW178" s="11" t="s">
        <v>4</v>
      </c>
      <c r="AX178" s="11" t="s">
        <v>23</v>
      </c>
      <c r="AY178" s="175" t="s">
        <v>145</v>
      </c>
    </row>
    <row r="179" spans="2:65" s="1" customFormat="1" ht="22.5" customHeight="1">
      <c r="B179" s="124"/>
      <c r="C179" s="153" t="s">
        <v>197</v>
      </c>
      <c r="D179" s="153" t="s">
        <v>146</v>
      </c>
      <c r="E179" s="154" t="s">
        <v>198</v>
      </c>
      <c r="F179" s="249" t="s">
        <v>199</v>
      </c>
      <c r="G179" s="250"/>
      <c r="H179" s="250"/>
      <c r="I179" s="250"/>
      <c r="J179" s="155" t="s">
        <v>189</v>
      </c>
      <c r="K179" s="156">
        <v>370.922</v>
      </c>
      <c r="L179" s="251">
        <v>0</v>
      </c>
      <c r="M179" s="250"/>
      <c r="N179" s="252">
        <f>ROUND(L179*K179,2)</f>
        <v>0</v>
      </c>
      <c r="O179" s="250"/>
      <c r="P179" s="250"/>
      <c r="Q179" s="250"/>
      <c r="R179" s="126"/>
      <c r="T179" s="157" t="s">
        <v>21</v>
      </c>
      <c r="U179" s="42" t="s">
        <v>47</v>
      </c>
      <c r="V179" s="34"/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16" t="s">
        <v>150</v>
      </c>
      <c r="AT179" s="16" t="s">
        <v>146</v>
      </c>
      <c r="AU179" s="16" t="s">
        <v>23</v>
      </c>
      <c r="AY179" s="16" t="s">
        <v>145</v>
      </c>
      <c r="BE179" s="99">
        <f>IF(U179="základní",N179,0)</f>
        <v>0</v>
      </c>
      <c r="BF179" s="99">
        <f>IF(U179="snížená",N179,0)</f>
        <v>0</v>
      </c>
      <c r="BG179" s="99">
        <f>IF(U179="zákl. přenesená",N179,0)</f>
        <v>0</v>
      </c>
      <c r="BH179" s="99">
        <f>IF(U179="sníž. přenesená",N179,0)</f>
        <v>0</v>
      </c>
      <c r="BI179" s="99">
        <f>IF(U179="nulová",N179,0)</f>
        <v>0</v>
      </c>
      <c r="BJ179" s="16" t="s">
        <v>23</v>
      </c>
      <c r="BK179" s="99">
        <f>ROUND(L179*K179,2)</f>
        <v>0</v>
      </c>
      <c r="BL179" s="16" t="s">
        <v>150</v>
      </c>
      <c r="BM179" s="16" t="s">
        <v>197</v>
      </c>
    </row>
    <row r="180" spans="2:51" s="10" customFormat="1" ht="22.5" customHeight="1">
      <c r="B180" s="160"/>
      <c r="C180" s="161"/>
      <c r="D180" s="161"/>
      <c r="E180" s="162" t="s">
        <v>21</v>
      </c>
      <c r="F180" s="253" t="s">
        <v>200</v>
      </c>
      <c r="G180" s="254"/>
      <c r="H180" s="254"/>
      <c r="I180" s="254"/>
      <c r="J180" s="161"/>
      <c r="K180" s="163">
        <v>292.312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152</v>
      </c>
      <c r="AU180" s="167" t="s">
        <v>23</v>
      </c>
      <c r="AV180" s="10" t="s">
        <v>100</v>
      </c>
      <c r="AW180" s="10" t="s">
        <v>40</v>
      </c>
      <c r="AX180" s="10" t="s">
        <v>82</v>
      </c>
      <c r="AY180" s="167" t="s">
        <v>145</v>
      </c>
    </row>
    <row r="181" spans="2:51" s="10" customFormat="1" ht="22.5" customHeight="1">
      <c r="B181" s="160"/>
      <c r="C181" s="161"/>
      <c r="D181" s="161"/>
      <c r="E181" s="162" t="s">
        <v>21</v>
      </c>
      <c r="F181" s="257" t="s">
        <v>201</v>
      </c>
      <c r="G181" s="254"/>
      <c r="H181" s="254"/>
      <c r="I181" s="254"/>
      <c r="J181" s="161"/>
      <c r="K181" s="163">
        <v>48.85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152</v>
      </c>
      <c r="AU181" s="167" t="s">
        <v>23</v>
      </c>
      <c r="AV181" s="10" t="s">
        <v>100</v>
      </c>
      <c r="AW181" s="10" t="s">
        <v>40</v>
      </c>
      <c r="AX181" s="10" t="s">
        <v>82</v>
      </c>
      <c r="AY181" s="167" t="s">
        <v>145</v>
      </c>
    </row>
    <row r="182" spans="2:51" s="10" customFormat="1" ht="22.5" customHeight="1">
      <c r="B182" s="160"/>
      <c r="C182" s="161"/>
      <c r="D182" s="161"/>
      <c r="E182" s="162" t="s">
        <v>21</v>
      </c>
      <c r="F182" s="257" t="s">
        <v>202</v>
      </c>
      <c r="G182" s="254"/>
      <c r="H182" s="254"/>
      <c r="I182" s="254"/>
      <c r="J182" s="161"/>
      <c r="K182" s="163">
        <v>29.76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152</v>
      </c>
      <c r="AU182" s="167" t="s">
        <v>23</v>
      </c>
      <c r="AV182" s="10" t="s">
        <v>100</v>
      </c>
      <c r="AW182" s="10" t="s">
        <v>40</v>
      </c>
      <c r="AX182" s="10" t="s">
        <v>82</v>
      </c>
      <c r="AY182" s="167" t="s">
        <v>145</v>
      </c>
    </row>
    <row r="183" spans="2:51" s="11" customFormat="1" ht="22.5" customHeight="1">
      <c r="B183" s="168"/>
      <c r="C183" s="169"/>
      <c r="D183" s="169"/>
      <c r="E183" s="170" t="s">
        <v>21</v>
      </c>
      <c r="F183" s="255" t="s">
        <v>155</v>
      </c>
      <c r="G183" s="256"/>
      <c r="H183" s="256"/>
      <c r="I183" s="256"/>
      <c r="J183" s="169"/>
      <c r="K183" s="171">
        <v>370.922</v>
      </c>
      <c r="L183" s="169"/>
      <c r="M183" s="169"/>
      <c r="N183" s="169"/>
      <c r="O183" s="169"/>
      <c r="P183" s="169"/>
      <c r="Q183" s="169"/>
      <c r="R183" s="172"/>
      <c r="T183" s="173"/>
      <c r="U183" s="169"/>
      <c r="V183" s="169"/>
      <c r="W183" s="169"/>
      <c r="X183" s="169"/>
      <c r="Y183" s="169"/>
      <c r="Z183" s="169"/>
      <c r="AA183" s="174"/>
      <c r="AT183" s="175" t="s">
        <v>152</v>
      </c>
      <c r="AU183" s="175" t="s">
        <v>23</v>
      </c>
      <c r="AV183" s="11" t="s">
        <v>150</v>
      </c>
      <c r="AW183" s="11" t="s">
        <v>4</v>
      </c>
      <c r="AX183" s="11" t="s">
        <v>23</v>
      </c>
      <c r="AY183" s="175" t="s">
        <v>145</v>
      </c>
    </row>
    <row r="184" spans="2:65" s="1" customFormat="1" ht="22.5" customHeight="1">
      <c r="B184" s="124"/>
      <c r="C184" s="153" t="s">
        <v>203</v>
      </c>
      <c r="D184" s="153" t="s">
        <v>146</v>
      </c>
      <c r="E184" s="154" t="s">
        <v>204</v>
      </c>
      <c r="F184" s="249" t="s">
        <v>205</v>
      </c>
      <c r="G184" s="250"/>
      <c r="H184" s="250"/>
      <c r="I184" s="250"/>
      <c r="J184" s="155" t="s">
        <v>206</v>
      </c>
      <c r="K184" s="156">
        <v>70.155</v>
      </c>
      <c r="L184" s="251">
        <v>0</v>
      </c>
      <c r="M184" s="250"/>
      <c r="N184" s="252">
        <f>ROUND(L184*K184,2)</f>
        <v>0</v>
      </c>
      <c r="O184" s="250"/>
      <c r="P184" s="250"/>
      <c r="Q184" s="250"/>
      <c r="R184" s="126"/>
      <c r="T184" s="157" t="s">
        <v>21</v>
      </c>
      <c r="U184" s="42" t="s">
        <v>47</v>
      </c>
      <c r="V184" s="34"/>
      <c r="W184" s="158">
        <f>V184*K184</f>
        <v>0</v>
      </c>
      <c r="X184" s="158">
        <v>0</v>
      </c>
      <c r="Y184" s="158">
        <f>X184*K184</f>
        <v>0</v>
      </c>
      <c r="Z184" s="158">
        <v>0</v>
      </c>
      <c r="AA184" s="159">
        <f>Z184*K184</f>
        <v>0</v>
      </c>
      <c r="AR184" s="16" t="s">
        <v>150</v>
      </c>
      <c r="AT184" s="16" t="s">
        <v>146</v>
      </c>
      <c r="AU184" s="16" t="s">
        <v>23</v>
      </c>
      <c r="AY184" s="16" t="s">
        <v>145</v>
      </c>
      <c r="BE184" s="99">
        <f>IF(U184="základní",N184,0)</f>
        <v>0</v>
      </c>
      <c r="BF184" s="99">
        <f>IF(U184="snížená",N184,0)</f>
        <v>0</v>
      </c>
      <c r="BG184" s="99">
        <f>IF(U184="zákl. přenesená",N184,0)</f>
        <v>0</v>
      </c>
      <c r="BH184" s="99">
        <f>IF(U184="sníž. přenesená",N184,0)</f>
        <v>0</v>
      </c>
      <c r="BI184" s="99">
        <f>IF(U184="nulová",N184,0)</f>
        <v>0</v>
      </c>
      <c r="BJ184" s="16" t="s">
        <v>23</v>
      </c>
      <c r="BK184" s="99">
        <f>ROUND(L184*K184,2)</f>
        <v>0</v>
      </c>
      <c r="BL184" s="16" t="s">
        <v>150</v>
      </c>
      <c r="BM184" s="16" t="s">
        <v>203</v>
      </c>
    </row>
    <row r="185" spans="2:51" s="10" customFormat="1" ht="31.5" customHeight="1">
      <c r="B185" s="160"/>
      <c r="C185" s="161"/>
      <c r="D185" s="161"/>
      <c r="E185" s="162" t="s">
        <v>21</v>
      </c>
      <c r="F185" s="253" t="s">
        <v>184</v>
      </c>
      <c r="G185" s="254"/>
      <c r="H185" s="254"/>
      <c r="I185" s="254"/>
      <c r="J185" s="161"/>
      <c r="K185" s="163">
        <v>70.155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152</v>
      </c>
      <c r="AU185" s="167" t="s">
        <v>23</v>
      </c>
      <c r="AV185" s="10" t="s">
        <v>100</v>
      </c>
      <c r="AW185" s="10" t="s">
        <v>40</v>
      </c>
      <c r="AX185" s="10" t="s">
        <v>82</v>
      </c>
      <c r="AY185" s="167" t="s">
        <v>145</v>
      </c>
    </row>
    <row r="186" spans="2:51" s="11" customFormat="1" ht="22.5" customHeight="1">
      <c r="B186" s="168"/>
      <c r="C186" s="169"/>
      <c r="D186" s="169"/>
      <c r="E186" s="170" t="s">
        <v>21</v>
      </c>
      <c r="F186" s="255" t="s">
        <v>155</v>
      </c>
      <c r="G186" s="256"/>
      <c r="H186" s="256"/>
      <c r="I186" s="256"/>
      <c r="J186" s="169"/>
      <c r="K186" s="171">
        <v>70.155</v>
      </c>
      <c r="L186" s="169"/>
      <c r="M186" s="169"/>
      <c r="N186" s="169"/>
      <c r="O186" s="169"/>
      <c r="P186" s="169"/>
      <c r="Q186" s="169"/>
      <c r="R186" s="172"/>
      <c r="T186" s="173"/>
      <c r="U186" s="169"/>
      <c r="V186" s="169"/>
      <c r="W186" s="169"/>
      <c r="X186" s="169"/>
      <c r="Y186" s="169"/>
      <c r="Z186" s="169"/>
      <c r="AA186" s="174"/>
      <c r="AT186" s="175" t="s">
        <v>152</v>
      </c>
      <c r="AU186" s="175" t="s">
        <v>23</v>
      </c>
      <c r="AV186" s="11" t="s">
        <v>150</v>
      </c>
      <c r="AW186" s="11" t="s">
        <v>4</v>
      </c>
      <c r="AX186" s="11" t="s">
        <v>23</v>
      </c>
      <c r="AY186" s="175" t="s">
        <v>145</v>
      </c>
    </row>
    <row r="187" spans="2:63" s="9" customFormat="1" ht="36.75" customHeight="1">
      <c r="B187" s="143"/>
      <c r="C187" s="144"/>
      <c r="D187" s="145" t="s">
        <v>111</v>
      </c>
      <c r="E187" s="145"/>
      <c r="F187" s="145"/>
      <c r="G187" s="145"/>
      <c r="H187" s="145"/>
      <c r="I187" s="145"/>
      <c r="J187" s="145"/>
      <c r="K187" s="145"/>
      <c r="L187" s="145"/>
      <c r="M187" s="145"/>
      <c r="N187" s="245">
        <f>BK187</f>
        <v>0</v>
      </c>
      <c r="O187" s="246"/>
      <c r="P187" s="246"/>
      <c r="Q187" s="246"/>
      <c r="R187" s="146"/>
      <c r="T187" s="147"/>
      <c r="U187" s="144"/>
      <c r="V187" s="144"/>
      <c r="W187" s="148">
        <f>SUM(W188:W193)</f>
        <v>0</v>
      </c>
      <c r="X187" s="144"/>
      <c r="Y187" s="148">
        <f>SUM(Y188:Y193)</f>
        <v>0</v>
      </c>
      <c r="Z187" s="144"/>
      <c r="AA187" s="149">
        <f>SUM(AA188:AA193)</f>
        <v>0</v>
      </c>
      <c r="AR187" s="150" t="s">
        <v>23</v>
      </c>
      <c r="AT187" s="151" t="s">
        <v>81</v>
      </c>
      <c r="AU187" s="151" t="s">
        <v>82</v>
      </c>
      <c r="AY187" s="150" t="s">
        <v>145</v>
      </c>
      <c r="BK187" s="152">
        <f>SUM(BK188:BK193)</f>
        <v>0</v>
      </c>
    </row>
    <row r="188" spans="2:65" s="1" customFormat="1" ht="22.5" customHeight="1">
      <c r="B188" s="124"/>
      <c r="C188" s="153" t="s">
        <v>207</v>
      </c>
      <c r="D188" s="153" t="s">
        <v>146</v>
      </c>
      <c r="E188" s="154" t="s">
        <v>208</v>
      </c>
      <c r="F188" s="249" t="s">
        <v>209</v>
      </c>
      <c r="G188" s="250"/>
      <c r="H188" s="250"/>
      <c r="I188" s="250"/>
      <c r="J188" s="155" t="s">
        <v>189</v>
      </c>
      <c r="K188" s="156">
        <v>730.78</v>
      </c>
      <c r="L188" s="251">
        <v>0</v>
      </c>
      <c r="M188" s="250"/>
      <c r="N188" s="252">
        <f>ROUND(L188*K188,2)</f>
        <v>0</v>
      </c>
      <c r="O188" s="250"/>
      <c r="P188" s="250"/>
      <c r="Q188" s="250"/>
      <c r="R188" s="126"/>
      <c r="T188" s="157" t="s">
        <v>21</v>
      </c>
      <c r="U188" s="42" t="s">
        <v>47</v>
      </c>
      <c r="V188" s="34"/>
      <c r="W188" s="158">
        <f>V188*K188</f>
        <v>0</v>
      </c>
      <c r="X188" s="158">
        <v>0</v>
      </c>
      <c r="Y188" s="158">
        <f>X188*K188</f>
        <v>0</v>
      </c>
      <c r="Z188" s="158">
        <v>0</v>
      </c>
      <c r="AA188" s="159">
        <f>Z188*K188</f>
        <v>0</v>
      </c>
      <c r="AR188" s="16" t="s">
        <v>150</v>
      </c>
      <c r="AT188" s="16" t="s">
        <v>146</v>
      </c>
      <c r="AU188" s="16" t="s">
        <v>23</v>
      </c>
      <c r="AY188" s="16" t="s">
        <v>145</v>
      </c>
      <c r="BE188" s="99">
        <f>IF(U188="základní",N188,0)</f>
        <v>0</v>
      </c>
      <c r="BF188" s="99">
        <f>IF(U188="snížená",N188,0)</f>
        <v>0</v>
      </c>
      <c r="BG188" s="99">
        <f>IF(U188="zákl. přenesená",N188,0)</f>
        <v>0</v>
      </c>
      <c r="BH188" s="99">
        <f>IF(U188="sníž. přenesená",N188,0)</f>
        <v>0</v>
      </c>
      <c r="BI188" s="99">
        <f>IF(U188="nulová",N188,0)</f>
        <v>0</v>
      </c>
      <c r="BJ188" s="16" t="s">
        <v>23</v>
      </c>
      <c r="BK188" s="99">
        <f>ROUND(L188*K188,2)</f>
        <v>0</v>
      </c>
      <c r="BL188" s="16" t="s">
        <v>150</v>
      </c>
      <c r="BM188" s="16" t="s">
        <v>207</v>
      </c>
    </row>
    <row r="189" spans="2:51" s="10" customFormat="1" ht="31.5" customHeight="1">
      <c r="B189" s="160"/>
      <c r="C189" s="161"/>
      <c r="D189" s="161"/>
      <c r="E189" s="162" t="s">
        <v>21</v>
      </c>
      <c r="F189" s="253" t="s">
        <v>210</v>
      </c>
      <c r="G189" s="254"/>
      <c r="H189" s="254"/>
      <c r="I189" s="254"/>
      <c r="J189" s="161"/>
      <c r="K189" s="163">
        <v>730.78</v>
      </c>
      <c r="L189" s="161"/>
      <c r="M189" s="161"/>
      <c r="N189" s="161"/>
      <c r="O189" s="161"/>
      <c r="P189" s="161"/>
      <c r="Q189" s="161"/>
      <c r="R189" s="164"/>
      <c r="T189" s="165"/>
      <c r="U189" s="161"/>
      <c r="V189" s="161"/>
      <c r="W189" s="161"/>
      <c r="X189" s="161"/>
      <c r="Y189" s="161"/>
      <c r="Z189" s="161"/>
      <c r="AA189" s="166"/>
      <c r="AT189" s="167" t="s">
        <v>152</v>
      </c>
      <c r="AU189" s="167" t="s">
        <v>23</v>
      </c>
      <c r="AV189" s="10" t="s">
        <v>100</v>
      </c>
      <c r="AW189" s="10" t="s">
        <v>40</v>
      </c>
      <c r="AX189" s="10" t="s">
        <v>82</v>
      </c>
      <c r="AY189" s="167" t="s">
        <v>145</v>
      </c>
    </row>
    <row r="190" spans="2:51" s="11" customFormat="1" ht="22.5" customHeight="1">
      <c r="B190" s="168"/>
      <c r="C190" s="169"/>
      <c r="D190" s="169"/>
      <c r="E190" s="170" t="s">
        <v>21</v>
      </c>
      <c r="F190" s="255" t="s">
        <v>155</v>
      </c>
      <c r="G190" s="256"/>
      <c r="H190" s="256"/>
      <c r="I190" s="256"/>
      <c r="J190" s="169"/>
      <c r="K190" s="171">
        <v>730.78</v>
      </c>
      <c r="L190" s="169"/>
      <c r="M190" s="169"/>
      <c r="N190" s="169"/>
      <c r="O190" s="169"/>
      <c r="P190" s="169"/>
      <c r="Q190" s="169"/>
      <c r="R190" s="172"/>
      <c r="T190" s="173"/>
      <c r="U190" s="169"/>
      <c r="V190" s="169"/>
      <c r="W190" s="169"/>
      <c r="X190" s="169"/>
      <c r="Y190" s="169"/>
      <c r="Z190" s="169"/>
      <c r="AA190" s="174"/>
      <c r="AT190" s="175" t="s">
        <v>152</v>
      </c>
      <c r="AU190" s="175" t="s">
        <v>23</v>
      </c>
      <c r="AV190" s="11" t="s">
        <v>150</v>
      </c>
      <c r="AW190" s="11" t="s">
        <v>40</v>
      </c>
      <c r="AX190" s="11" t="s">
        <v>23</v>
      </c>
      <c r="AY190" s="175" t="s">
        <v>145</v>
      </c>
    </row>
    <row r="191" spans="2:65" s="1" customFormat="1" ht="31.5" customHeight="1">
      <c r="B191" s="124"/>
      <c r="C191" s="153" t="s">
        <v>211</v>
      </c>
      <c r="D191" s="153" t="s">
        <v>146</v>
      </c>
      <c r="E191" s="154" t="s">
        <v>212</v>
      </c>
      <c r="F191" s="249" t="s">
        <v>213</v>
      </c>
      <c r="G191" s="250"/>
      <c r="H191" s="250"/>
      <c r="I191" s="250"/>
      <c r="J191" s="155" t="s">
        <v>189</v>
      </c>
      <c r="K191" s="156">
        <v>767.319</v>
      </c>
      <c r="L191" s="251">
        <v>0</v>
      </c>
      <c r="M191" s="250"/>
      <c r="N191" s="252">
        <f>ROUND(L191*K191,2)</f>
        <v>0</v>
      </c>
      <c r="O191" s="250"/>
      <c r="P191" s="250"/>
      <c r="Q191" s="250"/>
      <c r="R191" s="126"/>
      <c r="T191" s="157" t="s">
        <v>21</v>
      </c>
      <c r="U191" s="42" t="s">
        <v>47</v>
      </c>
      <c r="V191" s="34"/>
      <c r="W191" s="158">
        <f>V191*K191</f>
        <v>0</v>
      </c>
      <c r="X191" s="158">
        <v>0</v>
      </c>
      <c r="Y191" s="158">
        <f>X191*K191</f>
        <v>0</v>
      </c>
      <c r="Z191" s="158">
        <v>0</v>
      </c>
      <c r="AA191" s="159">
        <f>Z191*K191</f>
        <v>0</v>
      </c>
      <c r="AR191" s="16" t="s">
        <v>150</v>
      </c>
      <c r="AT191" s="16" t="s">
        <v>146</v>
      </c>
      <c r="AU191" s="16" t="s">
        <v>23</v>
      </c>
      <c r="AY191" s="16" t="s">
        <v>145</v>
      </c>
      <c r="BE191" s="99">
        <f>IF(U191="základní",N191,0)</f>
        <v>0</v>
      </c>
      <c r="BF191" s="99">
        <f>IF(U191="snížená",N191,0)</f>
        <v>0</v>
      </c>
      <c r="BG191" s="99">
        <f>IF(U191="zákl. přenesená",N191,0)</f>
        <v>0</v>
      </c>
      <c r="BH191" s="99">
        <f>IF(U191="sníž. přenesená",N191,0)</f>
        <v>0</v>
      </c>
      <c r="BI191" s="99">
        <f>IF(U191="nulová",N191,0)</f>
        <v>0</v>
      </c>
      <c r="BJ191" s="16" t="s">
        <v>23</v>
      </c>
      <c r="BK191" s="99">
        <f>ROUND(L191*K191,2)</f>
        <v>0</v>
      </c>
      <c r="BL191" s="16" t="s">
        <v>150</v>
      </c>
      <c r="BM191" s="16" t="s">
        <v>211</v>
      </c>
    </row>
    <row r="192" spans="2:51" s="10" customFormat="1" ht="31.5" customHeight="1">
      <c r="B192" s="160"/>
      <c r="C192" s="161"/>
      <c r="D192" s="161"/>
      <c r="E192" s="162" t="s">
        <v>21</v>
      </c>
      <c r="F192" s="253" t="s">
        <v>214</v>
      </c>
      <c r="G192" s="254"/>
      <c r="H192" s="254"/>
      <c r="I192" s="254"/>
      <c r="J192" s="161"/>
      <c r="K192" s="163">
        <v>767.319</v>
      </c>
      <c r="L192" s="161"/>
      <c r="M192" s="161"/>
      <c r="N192" s="161"/>
      <c r="O192" s="161"/>
      <c r="P192" s="161"/>
      <c r="Q192" s="161"/>
      <c r="R192" s="164"/>
      <c r="T192" s="165"/>
      <c r="U192" s="161"/>
      <c r="V192" s="161"/>
      <c r="W192" s="161"/>
      <c r="X192" s="161"/>
      <c r="Y192" s="161"/>
      <c r="Z192" s="161"/>
      <c r="AA192" s="166"/>
      <c r="AT192" s="167" t="s">
        <v>152</v>
      </c>
      <c r="AU192" s="167" t="s">
        <v>23</v>
      </c>
      <c r="AV192" s="10" t="s">
        <v>100</v>
      </c>
      <c r="AW192" s="10" t="s">
        <v>40</v>
      </c>
      <c r="AX192" s="10" t="s">
        <v>82</v>
      </c>
      <c r="AY192" s="167" t="s">
        <v>145</v>
      </c>
    </row>
    <row r="193" spans="2:51" s="11" customFormat="1" ht="22.5" customHeight="1">
      <c r="B193" s="168"/>
      <c r="C193" s="169"/>
      <c r="D193" s="169"/>
      <c r="E193" s="170" t="s">
        <v>21</v>
      </c>
      <c r="F193" s="255" t="s">
        <v>155</v>
      </c>
      <c r="G193" s="256"/>
      <c r="H193" s="256"/>
      <c r="I193" s="256"/>
      <c r="J193" s="169"/>
      <c r="K193" s="171">
        <v>767.319</v>
      </c>
      <c r="L193" s="169"/>
      <c r="M193" s="169"/>
      <c r="N193" s="169"/>
      <c r="O193" s="169"/>
      <c r="P193" s="169"/>
      <c r="Q193" s="169"/>
      <c r="R193" s="172"/>
      <c r="T193" s="173"/>
      <c r="U193" s="169"/>
      <c r="V193" s="169"/>
      <c r="W193" s="169"/>
      <c r="X193" s="169"/>
      <c r="Y193" s="169"/>
      <c r="Z193" s="169"/>
      <c r="AA193" s="174"/>
      <c r="AT193" s="175" t="s">
        <v>152</v>
      </c>
      <c r="AU193" s="175" t="s">
        <v>23</v>
      </c>
      <c r="AV193" s="11" t="s">
        <v>150</v>
      </c>
      <c r="AW193" s="11" t="s">
        <v>4</v>
      </c>
      <c r="AX193" s="11" t="s">
        <v>23</v>
      </c>
      <c r="AY193" s="175" t="s">
        <v>145</v>
      </c>
    </row>
    <row r="194" spans="2:63" s="9" customFormat="1" ht="36.75" customHeight="1">
      <c r="B194" s="143"/>
      <c r="C194" s="144"/>
      <c r="D194" s="145" t="s">
        <v>112</v>
      </c>
      <c r="E194" s="145"/>
      <c r="F194" s="145"/>
      <c r="G194" s="145"/>
      <c r="H194" s="145"/>
      <c r="I194" s="145"/>
      <c r="J194" s="145"/>
      <c r="K194" s="145"/>
      <c r="L194" s="145"/>
      <c r="M194" s="145"/>
      <c r="N194" s="245">
        <f>BK194</f>
        <v>0</v>
      </c>
      <c r="O194" s="246"/>
      <c r="P194" s="246"/>
      <c r="Q194" s="246"/>
      <c r="R194" s="146"/>
      <c r="T194" s="147"/>
      <c r="U194" s="144"/>
      <c r="V194" s="144"/>
      <c r="W194" s="148">
        <f>SUM(W195:W215)</f>
        <v>0</v>
      </c>
      <c r="X194" s="144"/>
      <c r="Y194" s="148">
        <f>SUM(Y195:Y215)</f>
        <v>0</v>
      </c>
      <c r="Z194" s="144"/>
      <c r="AA194" s="149">
        <f>SUM(AA195:AA215)</f>
        <v>0</v>
      </c>
      <c r="AR194" s="150" t="s">
        <v>23</v>
      </c>
      <c r="AT194" s="151" t="s">
        <v>81</v>
      </c>
      <c r="AU194" s="151" t="s">
        <v>82</v>
      </c>
      <c r="AY194" s="150" t="s">
        <v>145</v>
      </c>
      <c r="BK194" s="152">
        <f>SUM(BK195:BK215)</f>
        <v>0</v>
      </c>
    </row>
    <row r="195" spans="2:65" s="1" customFormat="1" ht="22.5" customHeight="1">
      <c r="B195" s="124"/>
      <c r="C195" s="153" t="s">
        <v>9</v>
      </c>
      <c r="D195" s="153" t="s">
        <v>146</v>
      </c>
      <c r="E195" s="154" t="s">
        <v>215</v>
      </c>
      <c r="F195" s="249" t="s">
        <v>216</v>
      </c>
      <c r="G195" s="250"/>
      <c r="H195" s="250"/>
      <c r="I195" s="250"/>
      <c r="J195" s="155" t="s">
        <v>189</v>
      </c>
      <c r="K195" s="156">
        <v>1993.404</v>
      </c>
      <c r="L195" s="251">
        <v>0</v>
      </c>
      <c r="M195" s="250"/>
      <c r="N195" s="252">
        <f>ROUND(L195*K195,2)</f>
        <v>0</v>
      </c>
      <c r="O195" s="250"/>
      <c r="P195" s="250"/>
      <c r="Q195" s="250"/>
      <c r="R195" s="126"/>
      <c r="T195" s="157" t="s">
        <v>21</v>
      </c>
      <c r="U195" s="42" t="s">
        <v>47</v>
      </c>
      <c r="V195" s="34"/>
      <c r="W195" s="158">
        <f>V195*K195</f>
        <v>0</v>
      </c>
      <c r="X195" s="158">
        <v>0</v>
      </c>
      <c r="Y195" s="158">
        <f>X195*K195</f>
        <v>0</v>
      </c>
      <c r="Z195" s="158">
        <v>0</v>
      </c>
      <c r="AA195" s="159">
        <f>Z195*K195</f>
        <v>0</v>
      </c>
      <c r="AR195" s="16" t="s">
        <v>150</v>
      </c>
      <c r="AT195" s="16" t="s">
        <v>146</v>
      </c>
      <c r="AU195" s="16" t="s">
        <v>23</v>
      </c>
      <c r="AY195" s="16" t="s">
        <v>145</v>
      </c>
      <c r="BE195" s="99">
        <f>IF(U195="základní",N195,0)</f>
        <v>0</v>
      </c>
      <c r="BF195" s="99">
        <f>IF(U195="snížená",N195,0)</f>
        <v>0</v>
      </c>
      <c r="BG195" s="99">
        <f>IF(U195="zákl. přenesená",N195,0)</f>
        <v>0</v>
      </c>
      <c r="BH195" s="99">
        <f>IF(U195="sníž. přenesená",N195,0)</f>
        <v>0</v>
      </c>
      <c r="BI195" s="99">
        <f>IF(U195="nulová",N195,0)</f>
        <v>0</v>
      </c>
      <c r="BJ195" s="16" t="s">
        <v>23</v>
      </c>
      <c r="BK195" s="99">
        <f>ROUND(L195*K195,2)</f>
        <v>0</v>
      </c>
      <c r="BL195" s="16" t="s">
        <v>150</v>
      </c>
      <c r="BM195" s="16" t="s">
        <v>9</v>
      </c>
    </row>
    <row r="196" spans="2:51" s="10" customFormat="1" ht="22.5" customHeight="1">
      <c r="B196" s="160"/>
      <c r="C196" s="161"/>
      <c r="D196" s="161"/>
      <c r="E196" s="162" t="s">
        <v>21</v>
      </c>
      <c r="F196" s="253" t="s">
        <v>190</v>
      </c>
      <c r="G196" s="254"/>
      <c r="H196" s="254"/>
      <c r="I196" s="254"/>
      <c r="J196" s="161"/>
      <c r="K196" s="163">
        <v>1936.312</v>
      </c>
      <c r="L196" s="161"/>
      <c r="M196" s="161"/>
      <c r="N196" s="161"/>
      <c r="O196" s="161"/>
      <c r="P196" s="161"/>
      <c r="Q196" s="161"/>
      <c r="R196" s="164"/>
      <c r="T196" s="165"/>
      <c r="U196" s="161"/>
      <c r="V196" s="161"/>
      <c r="W196" s="161"/>
      <c r="X196" s="161"/>
      <c r="Y196" s="161"/>
      <c r="Z196" s="161"/>
      <c r="AA196" s="166"/>
      <c r="AT196" s="167" t="s">
        <v>152</v>
      </c>
      <c r="AU196" s="167" t="s">
        <v>23</v>
      </c>
      <c r="AV196" s="10" t="s">
        <v>100</v>
      </c>
      <c r="AW196" s="10" t="s">
        <v>40</v>
      </c>
      <c r="AX196" s="10" t="s">
        <v>82</v>
      </c>
      <c r="AY196" s="167" t="s">
        <v>145</v>
      </c>
    </row>
    <row r="197" spans="2:51" s="10" customFormat="1" ht="22.5" customHeight="1">
      <c r="B197" s="160"/>
      <c r="C197" s="161"/>
      <c r="D197" s="161"/>
      <c r="E197" s="162" t="s">
        <v>21</v>
      </c>
      <c r="F197" s="257" t="s">
        <v>191</v>
      </c>
      <c r="G197" s="254"/>
      <c r="H197" s="254"/>
      <c r="I197" s="254"/>
      <c r="J197" s="161"/>
      <c r="K197" s="163">
        <v>28.752</v>
      </c>
      <c r="L197" s="161"/>
      <c r="M197" s="161"/>
      <c r="N197" s="161"/>
      <c r="O197" s="161"/>
      <c r="P197" s="161"/>
      <c r="Q197" s="161"/>
      <c r="R197" s="164"/>
      <c r="T197" s="165"/>
      <c r="U197" s="161"/>
      <c r="V197" s="161"/>
      <c r="W197" s="161"/>
      <c r="X197" s="161"/>
      <c r="Y197" s="161"/>
      <c r="Z197" s="161"/>
      <c r="AA197" s="166"/>
      <c r="AT197" s="167" t="s">
        <v>152</v>
      </c>
      <c r="AU197" s="167" t="s">
        <v>23</v>
      </c>
      <c r="AV197" s="10" t="s">
        <v>100</v>
      </c>
      <c r="AW197" s="10" t="s">
        <v>40</v>
      </c>
      <c r="AX197" s="10" t="s">
        <v>82</v>
      </c>
      <c r="AY197" s="167" t="s">
        <v>145</v>
      </c>
    </row>
    <row r="198" spans="2:51" s="10" customFormat="1" ht="22.5" customHeight="1">
      <c r="B198" s="160"/>
      <c r="C198" s="161"/>
      <c r="D198" s="161"/>
      <c r="E198" s="162" t="s">
        <v>21</v>
      </c>
      <c r="F198" s="257" t="s">
        <v>192</v>
      </c>
      <c r="G198" s="254"/>
      <c r="H198" s="254"/>
      <c r="I198" s="254"/>
      <c r="J198" s="161"/>
      <c r="K198" s="163">
        <v>28.34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152</v>
      </c>
      <c r="AU198" s="167" t="s">
        <v>23</v>
      </c>
      <c r="AV198" s="10" t="s">
        <v>100</v>
      </c>
      <c r="AW198" s="10" t="s">
        <v>40</v>
      </c>
      <c r="AX198" s="10" t="s">
        <v>82</v>
      </c>
      <c r="AY198" s="167" t="s">
        <v>145</v>
      </c>
    </row>
    <row r="199" spans="2:51" s="11" customFormat="1" ht="22.5" customHeight="1">
      <c r="B199" s="168"/>
      <c r="C199" s="169"/>
      <c r="D199" s="169"/>
      <c r="E199" s="170" t="s">
        <v>21</v>
      </c>
      <c r="F199" s="255" t="s">
        <v>155</v>
      </c>
      <c r="G199" s="256"/>
      <c r="H199" s="256"/>
      <c r="I199" s="256"/>
      <c r="J199" s="169"/>
      <c r="K199" s="171">
        <v>1993.404</v>
      </c>
      <c r="L199" s="169"/>
      <c r="M199" s="169"/>
      <c r="N199" s="169"/>
      <c r="O199" s="169"/>
      <c r="P199" s="169"/>
      <c r="Q199" s="169"/>
      <c r="R199" s="172"/>
      <c r="T199" s="173"/>
      <c r="U199" s="169"/>
      <c r="V199" s="169"/>
      <c r="W199" s="169"/>
      <c r="X199" s="169"/>
      <c r="Y199" s="169"/>
      <c r="Z199" s="169"/>
      <c r="AA199" s="174"/>
      <c r="AT199" s="175" t="s">
        <v>152</v>
      </c>
      <c r="AU199" s="175" t="s">
        <v>23</v>
      </c>
      <c r="AV199" s="11" t="s">
        <v>150</v>
      </c>
      <c r="AW199" s="11" t="s">
        <v>40</v>
      </c>
      <c r="AX199" s="11" t="s">
        <v>23</v>
      </c>
      <c r="AY199" s="175" t="s">
        <v>145</v>
      </c>
    </row>
    <row r="200" spans="2:65" s="1" customFormat="1" ht="31.5" customHeight="1">
      <c r="B200" s="124"/>
      <c r="C200" s="153" t="s">
        <v>217</v>
      </c>
      <c r="D200" s="153" t="s">
        <v>146</v>
      </c>
      <c r="E200" s="154" t="s">
        <v>218</v>
      </c>
      <c r="F200" s="249" t="s">
        <v>219</v>
      </c>
      <c r="G200" s="250"/>
      <c r="H200" s="250"/>
      <c r="I200" s="250"/>
      <c r="J200" s="155" t="s">
        <v>189</v>
      </c>
      <c r="K200" s="156">
        <v>1392.892</v>
      </c>
      <c r="L200" s="251">
        <v>0</v>
      </c>
      <c r="M200" s="250"/>
      <c r="N200" s="252">
        <f>ROUND(L200*K200,2)</f>
        <v>0</v>
      </c>
      <c r="O200" s="250"/>
      <c r="P200" s="250"/>
      <c r="Q200" s="250"/>
      <c r="R200" s="126"/>
      <c r="T200" s="157" t="s">
        <v>21</v>
      </c>
      <c r="U200" s="42" t="s">
        <v>47</v>
      </c>
      <c r="V200" s="34"/>
      <c r="W200" s="158">
        <f>V200*K200</f>
        <v>0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16" t="s">
        <v>150</v>
      </c>
      <c r="AT200" s="16" t="s">
        <v>146</v>
      </c>
      <c r="AU200" s="16" t="s">
        <v>23</v>
      </c>
      <c r="AY200" s="16" t="s">
        <v>145</v>
      </c>
      <c r="BE200" s="99">
        <f>IF(U200="základní",N200,0)</f>
        <v>0</v>
      </c>
      <c r="BF200" s="99">
        <f>IF(U200="snížená",N200,0)</f>
        <v>0</v>
      </c>
      <c r="BG200" s="99">
        <f>IF(U200="zákl. přenesená",N200,0)</f>
        <v>0</v>
      </c>
      <c r="BH200" s="99">
        <f>IF(U200="sníž. přenesená",N200,0)</f>
        <v>0</v>
      </c>
      <c r="BI200" s="99">
        <f>IF(U200="nulová",N200,0)</f>
        <v>0</v>
      </c>
      <c r="BJ200" s="16" t="s">
        <v>23</v>
      </c>
      <c r="BK200" s="99">
        <f>ROUND(L200*K200,2)</f>
        <v>0</v>
      </c>
      <c r="BL200" s="16" t="s">
        <v>150</v>
      </c>
      <c r="BM200" s="16" t="s">
        <v>217</v>
      </c>
    </row>
    <row r="201" spans="2:51" s="10" customFormat="1" ht="22.5" customHeight="1">
      <c r="B201" s="160"/>
      <c r="C201" s="161"/>
      <c r="D201" s="161"/>
      <c r="E201" s="162" t="s">
        <v>21</v>
      </c>
      <c r="F201" s="253" t="s">
        <v>220</v>
      </c>
      <c r="G201" s="254"/>
      <c r="H201" s="254"/>
      <c r="I201" s="254"/>
      <c r="J201" s="161"/>
      <c r="K201" s="163">
        <v>1300.174</v>
      </c>
      <c r="L201" s="161"/>
      <c r="M201" s="161"/>
      <c r="N201" s="161"/>
      <c r="O201" s="161"/>
      <c r="P201" s="161"/>
      <c r="Q201" s="161"/>
      <c r="R201" s="164"/>
      <c r="T201" s="165"/>
      <c r="U201" s="161"/>
      <c r="V201" s="161"/>
      <c r="W201" s="161"/>
      <c r="X201" s="161"/>
      <c r="Y201" s="161"/>
      <c r="Z201" s="161"/>
      <c r="AA201" s="166"/>
      <c r="AT201" s="167" t="s">
        <v>152</v>
      </c>
      <c r="AU201" s="167" t="s">
        <v>23</v>
      </c>
      <c r="AV201" s="10" t="s">
        <v>100</v>
      </c>
      <c r="AW201" s="10" t="s">
        <v>40</v>
      </c>
      <c r="AX201" s="10" t="s">
        <v>82</v>
      </c>
      <c r="AY201" s="167" t="s">
        <v>145</v>
      </c>
    </row>
    <row r="202" spans="2:51" s="10" customFormat="1" ht="22.5" customHeight="1">
      <c r="B202" s="160"/>
      <c r="C202" s="161"/>
      <c r="D202" s="161"/>
      <c r="E202" s="162" t="s">
        <v>21</v>
      </c>
      <c r="F202" s="257" t="s">
        <v>191</v>
      </c>
      <c r="G202" s="254"/>
      <c r="H202" s="254"/>
      <c r="I202" s="254"/>
      <c r="J202" s="161"/>
      <c r="K202" s="163">
        <v>28.752</v>
      </c>
      <c r="L202" s="161"/>
      <c r="M202" s="161"/>
      <c r="N202" s="161"/>
      <c r="O202" s="161"/>
      <c r="P202" s="161"/>
      <c r="Q202" s="161"/>
      <c r="R202" s="164"/>
      <c r="T202" s="165"/>
      <c r="U202" s="161"/>
      <c r="V202" s="161"/>
      <c r="W202" s="161"/>
      <c r="X202" s="161"/>
      <c r="Y202" s="161"/>
      <c r="Z202" s="161"/>
      <c r="AA202" s="166"/>
      <c r="AT202" s="167" t="s">
        <v>152</v>
      </c>
      <c r="AU202" s="167" t="s">
        <v>23</v>
      </c>
      <c r="AV202" s="10" t="s">
        <v>100</v>
      </c>
      <c r="AW202" s="10" t="s">
        <v>40</v>
      </c>
      <c r="AX202" s="10" t="s">
        <v>82</v>
      </c>
      <c r="AY202" s="167" t="s">
        <v>145</v>
      </c>
    </row>
    <row r="203" spans="2:51" s="10" customFormat="1" ht="22.5" customHeight="1">
      <c r="B203" s="160"/>
      <c r="C203" s="161"/>
      <c r="D203" s="161"/>
      <c r="E203" s="162" t="s">
        <v>21</v>
      </c>
      <c r="F203" s="257" t="s">
        <v>221</v>
      </c>
      <c r="G203" s="254"/>
      <c r="H203" s="254"/>
      <c r="I203" s="254"/>
      <c r="J203" s="161"/>
      <c r="K203" s="163">
        <v>16.35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152</v>
      </c>
      <c r="AU203" s="167" t="s">
        <v>23</v>
      </c>
      <c r="AV203" s="10" t="s">
        <v>100</v>
      </c>
      <c r="AW203" s="10" t="s">
        <v>40</v>
      </c>
      <c r="AX203" s="10" t="s">
        <v>82</v>
      </c>
      <c r="AY203" s="167" t="s">
        <v>145</v>
      </c>
    </row>
    <row r="204" spans="2:51" s="10" customFormat="1" ht="22.5" customHeight="1">
      <c r="B204" s="160"/>
      <c r="C204" s="161"/>
      <c r="D204" s="161"/>
      <c r="E204" s="162" t="s">
        <v>21</v>
      </c>
      <c r="F204" s="257" t="s">
        <v>222</v>
      </c>
      <c r="G204" s="254"/>
      <c r="H204" s="254"/>
      <c r="I204" s="254"/>
      <c r="J204" s="161"/>
      <c r="K204" s="163">
        <v>47.616</v>
      </c>
      <c r="L204" s="161"/>
      <c r="M204" s="161"/>
      <c r="N204" s="161"/>
      <c r="O204" s="161"/>
      <c r="P204" s="161"/>
      <c r="Q204" s="161"/>
      <c r="R204" s="164"/>
      <c r="T204" s="165"/>
      <c r="U204" s="161"/>
      <c r="V204" s="161"/>
      <c r="W204" s="161"/>
      <c r="X204" s="161"/>
      <c r="Y204" s="161"/>
      <c r="Z204" s="161"/>
      <c r="AA204" s="166"/>
      <c r="AT204" s="167" t="s">
        <v>152</v>
      </c>
      <c r="AU204" s="167" t="s">
        <v>23</v>
      </c>
      <c r="AV204" s="10" t="s">
        <v>100</v>
      </c>
      <c r="AW204" s="10" t="s">
        <v>40</v>
      </c>
      <c r="AX204" s="10" t="s">
        <v>82</v>
      </c>
      <c r="AY204" s="167" t="s">
        <v>145</v>
      </c>
    </row>
    <row r="205" spans="2:51" s="11" customFormat="1" ht="22.5" customHeight="1">
      <c r="B205" s="168"/>
      <c r="C205" s="169"/>
      <c r="D205" s="169"/>
      <c r="E205" s="170" t="s">
        <v>21</v>
      </c>
      <c r="F205" s="255" t="s">
        <v>155</v>
      </c>
      <c r="G205" s="256"/>
      <c r="H205" s="256"/>
      <c r="I205" s="256"/>
      <c r="J205" s="169"/>
      <c r="K205" s="171">
        <v>1392.892</v>
      </c>
      <c r="L205" s="169"/>
      <c r="M205" s="169"/>
      <c r="N205" s="169"/>
      <c r="O205" s="169"/>
      <c r="P205" s="169"/>
      <c r="Q205" s="169"/>
      <c r="R205" s="172"/>
      <c r="T205" s="173"/>
      <c r="U205" s="169"/>
      <c r="V205" s="169"/>
      <c r="W205" s="169"/>
      <c r="X205" s="169"/>
      <c r="Y205" s="169"/>
      <c r="Z205" s="169"/>
      <c r="AA205" s="174"/>
      <c r="AT205" s="175" t="s">
        <v>152</v>
      </c>
      <c r="AU205" s="175" t="s">
        <v>23</v>
      </c>
      <c r="AV205" s="11" t="s">
        <v>150</v>
      </c>
      <c r="AW205" s="11" t="s">
        <v>40</v>
      </c>
      <c r="AX205" s="11" t="s">
        <v>23</v>
      </c>
      <c r="AY205" s="175" t="s">
        <v>145</v>
      </c>
    </row>
    <row r="206" spans="2:65" s="1" customFormat="1" ht="22.5" customHeight="1">
      <c r="B206" s="124"/>
      <c r="C206" s="153" t="s">
        <v>223</v>
      </c>
      <c r="D206" s="153" t="s">
        <v>146</v>
      </c>
      <c r="E206" s="154" t="s">
        <v>224</v>
      </c>
      <c r="F206" s="249" t="s">
        <v>225</v>
      </c>
      <c r="G206" s="250"/>
      <c r="H206" s="250"/>
      <c r="I206" s="250"/>
      <c r="J206" s="155" t="s">
        <v>206</v>
      </c>
      <c r="K206" s="156">
        <v>302.473</v>
      </c>
      <c r="L206" s="251">
        <v>0</v>
      </c>
      <c r="M206" s="250"/>
      <c r="N206" s="252">
        <f>ROUND(L206*K206,2)</f>
        <v>0</v>
      </c>
      <c r="O206" s="250"/>
      <c r="P206" s="250"/>
      <c r="Q206" s="250"/>
      <c r="R206" s="126"/>
      <c r="T206" s="157" t="s">
        <v>21</v>
      </c>
      <c r="U206" s="42" t="s">
        <v>47</v>
      </c>
      <c r="V206" s="34"/>
      <c r="W206" s="158">
        <f>V206*K206</f>
        <v>0</v>
      </c>
      <c r="X206" s="158">
        <v>0</v>
      </c>
      <c r="Y206" s="158">
        <f>X206*K206</f>
        <v>0</v>
      </c>
      <c r="Z206" s="158">
        <v>0</v>
      </c>
      <c r="AA206" s="159">
        <f>Z206*K206</f>
        <v>0</v>
      </c>
      <c r="AR206" s="16" t="s">
        <v>150</v>
      </c>
      <c r="AT206" s="16" t="s">
        <v>146</v>
      </c>
      <c r="AU206" s="16" t="s">
        <v>23</v>
      </c>
      <c r="AY206" s="16" t="s">
        <v>145</v>
      </c>
      <c r="BE206" s="99">
        <f>IF(U206="základní",N206,0)</f>
        <v>0</v>
      </c>
      <c r="BF206" s="99">
        <f>IF(U206="snížená",N206,0)</f>
        <v>0</v>
      </c>
      <c r="BG206" s="99">
        <f>IF(U206="zákl. přenesená",N206,0)</f>
        <v>0</v>
      </c>
      <c r="BH206" s="99">
        <f>IF(U206="sníž. přenesená",N206,0)</f>
        <v>0</v>
      </c>
      <c r="BI206" s="99">
        <f>IF(U206="nulová",N206,0)</f>
        <v>0</v>
      </c>
      <c r="BJ206" s="16" t="s">
        <v>23</v>
      </c>
      <c r="BK206" s="99">
        <f>ROUND(L206*K206,2)</f>
        <v>0</v>
      </c>
      <c r="BL206" s="16" t="s">
        <v>150</v>
      </c>
      <c r="BM206" s="16" t="s">
        <v>223</v>
      </c>
    </row>
    <row r="207" spans="2:51" s="10" customFormat="1" ht="22.5" customHeight="1">
      <c r="B207" s="160"/>
      <c r="C207" s="161"/>
      <c r="D207" s="161"/>
      <c r="E207" s="162" t="s">
        <v>21</v>
      </c>
      <c r="F207" s="253" t="s">
        <v>226</v>
      </c>
      <c r="G207" s="254"/>
      <c r="H207" s="254"/>
      <c r="I207" s="254"/>
      <c r="J207" s="161"/>
      <c r="K207" s="163">
        <v>293.021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152</v>
      </c>
      <c r="AU207" s="167" t="s">
        <v>23</v>
      </c>
      <c r="AV207" s="10" t="s">
        <v>100</v>
      </c>
      <c r="AW207" s="10" t="s">
        <v>40</v>
      </c>
      <c r="AX207" s="10" t="s">
        <v>82</v>
      </c>
      <c r="AY207" s="167" t="s">
        <v>145</v>
      </c>
    </row>
    <row r="208" spans="2:51" s="10" customFormat="1" ht="22.5" customHeight="1">
      <c r="B208" s="160"/>
      <c r="C208" s="161"/>
      <c r="D208" s="161"/>
      <c r="E208" s="162" t="s">
        <v>21</v>
      </c>
      <c r="F208" s="257" t="s">
        <v>227</v>
      </c>
      <c r="G208" s="254"/>
      <c r="H208" s="254"/>
      <c r="I208" s="254"/>
      <c r="J208" s="161"/>
      <c r="K208" s="163">
        <v>3.44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152</v>
      </c>
      <c r="AU208" s="167" t="s">
        <v>23</v>
      </c>
      <c r="AV208" s="10" t="s">
        <v>100</v>
      </c>
      <c r="AW208" s="10" t="s">
        <v>40</v>
      </c>
      <c r="AX208" s="10" t="s">
        <v>82</v>
      </c>
      <c r="AY208" s="167" t="s">
        <v>145</v>
      </c>
    </row>
    <row r="209" spans="2:51" s="10" customFormat="1" ht="31.5" customHeight="1">
      <c r="B209" s="160"/>
      <c r="C209" s="161"/>
      <c r="D209" s="161"/>
      <c r="E209" s="162" t="s">
        <v>21</v>
      </c>
      <c r="F209" s="257" t="s">
        <v>228</v>
      </c>
      <c r="G209" s="254"/>
      <c r="H209" s="254"/>
      <c r="I209" s="254"/>
      <c r="J209" s="161"/>
      <c r="K209" s="163">
        <v>6.012</v>
      </c>
      <c r="L209" s="161"/>
      <c r="M209" s="161"/>
      <c r="N209" s="161"/>
      <c r="O209" s="161"/>
      <c r="P209" s="161"/>
      <c r="Q209" s="161"/>
      <c r="R209" s="164"/>
      <c r="T209" s="165"/>
      <c r="U209" s="161"/>
      <c r="V209" s="161"/>
      <c r="W209" s="161"/>
      <c r="X209" s="161"/>
      <c r="Y209" s="161"/>
      <c r="Z209" s="161"/>
      <c r="AA209" s="166"/>
      <c r="AT209" s="167" t="s">
        <v>152</v>
      </c>
      <c r="AU209" s="167" t="s">
        <v>23</v>
      </c>
      <c r="AV209" s="10" t="s">
        <v>100</v>
      </c>
      <c r="AW209" s="10" t="s">
        <v>40</v>
      </c>
      <c r="AX209" s="10" t="s">
        <v>82</v>
      </c>
      <c r="AY209" s="167" t="s">
        <v>145</v>
      </c>
    </row>
    <row r="210" spans="2:51" s="11" customFormat="1" ht="22.5" customHeight="1">
      <c r="B210" s="168"/>
      <c r="C210" s="169"/>
      <c r="D210" s="169"/>
      <c r="E210" s="170" t="s">
        <v>21</v>
      </c>
      <c r="F210" s="255" t="s">
        <v>155</v>
      </c>
      <c r="G210" s="256"/>
      <c r="H210" s="256"/>
      <c r="I210" s="256"/>
      <c r="J210" s="169"/>
      <c r="K210" s="171">
        <v>302.473</v>
      </c>
      <c r="L210" s="169"/>
      <c r="M210" s="169"/>
      <c r="N210" s="169"/>
      <c r="O210" s="169"/>
      <c r="P210" s="169"/>
      <c r="Q210" s="169"/>
      <c r="R210" s="172"/>
      <c r="T210" s="173"/>
      <c r="U210" s="169"/>
      <c r="V210" s="169"/>
      <c r="W210" s="169"/>
      <c r="X210" s="169"/>
      <c r="Y210" s="169"/>
      <c r="Z210" s="169"/>
      <c r="AA210" s="174"/>
      <c r="AT210" s="175" t="s">
        <v>152</v>
      </c>
      <c r="AU210" s="175" t="s">
        <v>23</v>
      </c>
      <c r="AV210" s="11" t="s">
        <v>150</v>
      </c>
      <c r="AW210" s="11" t="s">
        <v>40</v>
      </c>
      <c r="AX210" s="11" t="s">
        <v>23</v>
      </c>
      <c r="AY210" s="175" t="s">
        <v>145</v>
      </c>
    </row>
    <row r="211" spans="2:65" s="1" customFormat="1" ht="31.5" customHeight="1">
      <c r="B211" s="124"/>
      <c r="C211" s="153" t="s">
        <v>229</v>
      </c>
      <c r="D211" s="153" t="s">
        <v>146</v>
      </c>
      <c r="E211" s="154" t="s">
        <v>230</v>
      </c>
      <c r="F211" s="249" t="s">
        <v>231</v>
      </c>
      <c r="G211" s="250"/>
      <c r="H211" s="250"/>
      <c r="I211" s="250"/>
      <c r="J211" s="155" t="s">
        <v>189</v>
      </c>
      <c r="K211" s="156">
        <v>1197.912</v>
      </c>
      <c r="L211" s="251">
        <v>0</v>
      </c>
      <c r="M211" s="250"/>
      <c r="N211" s="252">
        <f>ROUND(L211*K211,2)</f>
        <v>0</v>
      </c>
      <c r="O211" s="250"/>
      <c r="P211" s="250"/>
      <c r="Q211" s="250"/>
      <c r="R211" s="126"/>
      <c r="T211" s="157" t="s">
        <v>21</v>
      </c>
      <c r="U211" s="42" t="s">
        <v>47</v>
      </c>
      <c r="V211" s="34"/>
      <c r="W211" s="158">
        <f>V211*K211</f>
        <v>0</v>
      </c>
      <c r="X211" s="158">
        <v>0</v>
      </c>
      <c r="Y211" s="158">
        <f>X211*K211</f>
        <v>0</v>
      </c>
      <c r="Z211" s="158">
        <v>0</v>
      </c>
      <c r="AA211" s="159">
        <f>Z211*K211</f>
        <v>0</v>
      </c>
      <c r="AR211" s="16" t="s">
        <v>150</v>
      </c>
      <c r="AT211" s="16" t="s">
        <v>146</v>
      </c>
      <c r="AU211" s="16" t="s">
        <v>23</v>
      </c>
      <c r="AY211" s="16" t="s">
        <v>145</v>
      </c>
      <c r="BE211" s="99">
        <f>IF(U211="základní",N211,0)</f>
        <v>0</v>
      </c>
      <c r="BF211" s="99">
        <f>IF(U211="snížená",N211,0)</f>
        <v>0</v>
      </c>
      <c r="BG211" s="99">
        <f>IF(U211="zákl. přenesená",N211,0)</f>
        <v>0</v>
      </c>
      <c r="BH211" s="99">
        <f>IF(U211="sníž. přenesená",N211,0)</f>
        <v>0</v>
      </c>
      <c r="BI211" s="99">
        <f>IF(U211="nulová",N211,0)</f>
        <v>0</v>
      </c>
      <c r="BJ211" s="16" t="s">
        <v>23</v>
      </c>
      <c r="BK211" s="99">
        <f>ROUND(L211*K211,2)</f>
        <v>0</v>
      </c>
      <c r="BL211" s="16" t="s">
        <v>150</v>
      </c>
      <c r="BM211" s="16" t="s">
        <v>229</v>
      </c>
    </row>
    <row r="212" spans="2:51" s="10" customFormat="1" ht="22.5" customHeight="1">
      <c r="B212" s="160"/>
      <c r="C212" s="161"/>
      <c r="D212" s="161"/>
      <c r="E212" s="162" t="s">
        <v>21</v>
      </c>
      <c r="F212" s="253" t="s">
        <v>232</v>
      </c>
      <c r="G212" s="254"/>
      <c r="H212" s="254"/>
      <c r="I212" s="254"/>
      <c r="J212" s="161"/>
      <c r="K212" s="163">
        <v>1160.479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152</v>
      </c>
      <c r="AU212" s="167" t="s">
        <v>23</v>
      </c>
      <c r="AV212" s="10" t="s">
        <v>100</v>
      </c>
      <c r="AW212" s="10" t="s">
        <v>40</v>
      </c>
      <c r="AX212" s="10" t="s">
        <v>82</v>
      </c>
      <c r="AY212" s="167" t="s">
        <v>145</v>
      </c>
    </row>
    <row r="213" spans="2:51" s="10" customFormat="1" ht="22.5" customHeight="1">
      <c r="B213" s="160"/>
      <c r="C213" s="161"/>
      <c r="D213" s="161"/>
      <c r="E213" s="162" t="s">
        <v>21</v>
      </c>
      <c r="F213" s="257" t="s">
        <v>233</v>
      </c>
      <c r="G213" s="254"/>
      <c r="H213" s="254"/>
      <c r="I213" s="254"/>
      <c r="J213" s="161"/>
      <c r="K213" s="163">
        <v>13.625</v>
      </c>
      <c r="L213" s="161"/>
      <c r="M213" s="161"/>
      <c r="N213" s="161"/>
      <c r="O213" s="161"/>
      <c r="P213" s="161"/>
      <c r="Q213" s="161"/>
      <c r="R213" s="164"/>
      <c r="T213" s="165"/>
      <c r="U213" s="161"/>
      <c r="V213" s="161"/>
      <c r="W213" s="161"/>
      <c r="X213" s="161"/>
      <c r="Y213" s="161"/>
      <c r="Z213" s="161"/>
      <c r="AA213" s="166"/>
      <c r="AT213" s="167" t="s">
        <v>152</v>
      </c>
      <c r="AU213" s="167" t="s">
        <v>23</v>
      </c>
      <c r="AV213" s="10" t="s">
        <v>100</v>
      </c>
      <c r="AW213" s="10" t="s">
        <v>40</v>
      </c>
      <c r="AX213" s="10" t="s">
        <v>82</v>
      </c>
      <c r="AY213" s="167" t="s">
        <v>145</v>
      </c>
    </row>
    <row r="214" spans="2:51" s="10" customFormat="1" ht="22.5" customHeight="1">
      <c r="B214" s="160"/>
      <c r="C214" s="161"/>
      <c r="D214" s="161"/>
      <c r="E214" s="162" t="s">
        <v>21</v>
      </c>
      <c r="F214" s="257" t="s">
        <v>234</v>
      </c>
      <c r="G214" s="254"/>
      <c r="H214" s="254"/>
      <c r="I214" s="254"/>
      <c r="J214" s="161"/>
      <c r="K214" s="163">
        <v>23.808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152</v>
      </c>
      <c r="AU214" s="167" t="s">
        <v>23</v>
      </c>
      <c r="AV214" s="10" t="s">
        <v>100</v>
      </c>
      <c r="AW214" s="10" t="s">
        <v>40</v>
      </c>
      <c r="AX214" s="10" t="s">
        <v>82</v>
      </c>
      <c r="AY214" s="167" t="s">
        <v>145</v>
      </c>
    </row>
    <row r="215" spans="2:51" s="11" customFormat="1" ht="22.5" customHeight="1">
      <c r="B215" s="168"/>
      <c r="C215" s="169"/>
      <c r="D215" s="169"/>
      <c r="E215" s="170" t="s">
        <v>21</v>
      </c>
      <c r="F215" s="255" t="s">
        <v>155</v>
      </c>
      <c r="G215" s="256"/>
      <c r="H215" s="256"/>
      <c r="I215" s="256"/>
      <c r="J215" s="169"/>
      <c r="K215" s="171">
        <v>1197.912</v>
      </c>
      <c r="L215" s="169"/>
      <c r="M215" s="169"/>
      <c r="N215" s="169"/>
      <c r="O215" s="169"/>
      <c r="P215" s="169"/>
      <c r="Q215" s="169"/>
      <c r="R215" s="172"/>
      <c r="T215" s="173"/>
      <c r="U215" s="169"/>
      <c r="V215" s="169"/>
      <c r="W215" s="169"/>
      <c r="X215" s="169"/>
      <c r="Y215" s="169"/>
      <c r="Z215" s="169"/>
      <c r="AA215" s="174"/>
      <c r="AT215" s="175" t="s">
        <v>152</v>
      </c>
      <c r="AU215" s="175" t="s">
        <v>23</v>
      </c>
      <c r="AV215" s="11" t="s">
        <v>150</v>
      </c>
      <c r="AW215" s="11" t="s">
        <v>40</v>
      </c>
      <c r="AX215" s="11" t="s">
        <v>23</v>
      </c>
      <c r="AY215" s="175" t="s">
        <v>145</v>
      </c>
    </row>
    <row r="216" spans="2:63" s="9" customFormat="1" ht="36.75" customHeight="1">
      <c r="B216" s="143"/>
      <c r="C216" s="144"/>
      <c r="D216" s="145" t="s">
        <v>113</v>
      </c>
      <c r="E216" s="145"/>
      <c r="F216" s="145"/>
      <c r="G216" s="145"/>
      <c r="H216" s="145"/>
      <c r="I216" s="145"/>
      <c r="J216" s="145"/>
      <c r="K216" s="145"/>
      <c r="L216" s="145"/>
      <c r="M216" s="145"/>
      <c r="N216" s="245">
        <f>BK216</f>
        <v>0</v>
      </c>
      <c r="O216" s="246"/>
      <c r="P216" s="246"/>
      <c r="Q216" s="246"/>
      <c r="R216" s="146"/>
      <c r="T216" s="147"/>
      <c r="U216" s="144"/>
      <c r="V216" s="144"/>
      <c r="W216" s="148">
        <f>SUM(W217:W232)</f>
        <v>0</v>
      </c>
      <c r="X216" s="144"/>
      <c r="Y216" s="148">
        <f>SUM(Y217:Y232)</f>
        <v>0.02838</v>
      </c>
      <c r="Z216" s="144"/>
      <c r="AA216" s="149">
        <f>SUM(AA217:AA232)</f>
        <v>0</v>
      </c>
      <c r="AR216" s="150" t="s">
        <v>23</v>
      </c>
      <c r="AT216" s="151" t="s">
        <v>81</v>
      </c>
      <c r="AU216" s="151" t="s">
        <v>82</v>
      </c>
      <c r="AY216" s="150" t="s">
        <v>145</v>
      </c>
      <c r="BK216" s="152">
        <f>SUM(BK217:BK232)</f>
        <v>0</v>
      </c>
    </row>
    <row r="217" spans="2:65" s="1" customFormat="1" ht="44.25" customHeight="1">
      <c r="B217" s="124"/>
      <c r="C217" s="153" t="s">
        <v>235</v>
      </c>
      <c r="D217" s="153" t="s">
        <v>146</v>
      </c>
      <c r="E217" s="154" t="s">
        <v>236</v>
      </c>
      <c r="F217" s="249" t="s">
        <v>237</v>
      </c>
      <c r="G217" s="250"/>
      <c r="H217" s="250"/>
      <c r="I217" s="250"/>
      <c r="J217" s="155" t="s">
        <v>238</v>
      </c>
      <c r="K217" s="156">
        <v>39</v>
      </c>
      <c r="L217" s="251">
        <v>0</v>
      </c>
      <c r="M217" s="250"/>
      <c r="N217" s="252">
        <f>ROUND(L217*K217,2)</f>
        <v>0</v>
      </c>
      <c r="O217" s="250"/>
      <c r="P217" s="250"/>
      <c r="Q217" s="250"/>
      <c r="R217" s="126"/>
      <c r="T217" s="157" t="s">
        <v>21</v>
      </c>
      <c r="U217" s="42" t="s">
        <v>47</v>
      </c>
      <c r="V217" s="34"/>
      <c r="W217" s="158">
        <f>V217*K217</f>
        <v>0</v>
      </c>
      <c r="X217" s="158">
        <v>0</v>
      </c>
      <c r="Y217" s="158">
        <f>X217*K217</f>
        <v>0</v>
      </c>
      <c r="Z217" s="158">
        <v>0</v>
      </c>
      <c r="AA217" s="159">
        <f>Z217*K217</f>
        <v>0</v>
      </c>
      <c r="AR217" s="16" t="s">
        <v>150</v>
      </c>
      <c r="AT217" s="16" t="s">
        <v>146</v>
      </c>
      <c r="AU217" s="16" t="s">
        <v>23</v>
      </c>
      <c r="AY217" s="16" t="s">
        <v>145</v>
      </c>
      <c r="BE217" s="99">
        <f>IF(U217="základní",N217,0)</f>
        <v>0</v>
      </c>
      <c r="BF217" s="99">
        <f>IF(U217="snížená",N217,0)</f>
        <v>0</v>
      </c>
      <c r="BG217" s="99">
        <f>IF(U217="zákl. přenesená",N217,0)</f>
        <v>0</v>
      </c>
      <c r="BH217" s="99">
        <f>IF(U217="sníž. přenesená",N217,0)</f>
        <v>0</v>
      </c>
      <c r="BI217" s="99">
        <f>IF(U217="nulová",N217,0)</f>
        <v>0</v>
      </c>
      <c r="BJ217" s="16" t="s">
        <v>23</v>
      </c>
      <c r="BK217" s="99">
        <f>ROUND(L217*K217,2)</f>
        <v>0</v>
      </c>
      <c r="BL217" s="16" t="s">
        <v>150</v>
      </c>
      <c r="BM217" s="16" t="s">
        <v>235</v>
      </c>
    </row>
    <row r="218" spans="2:51" s="10" customFormat="1" ht="31.5" customHeight="1">
      <c r="B218" s="160"/>
      <c r="C218" s="161"/>
      <c r="D218" s="161"/>
      <c r="E218" s="162" t="s">
        <v>21</v>
      </c>
      <c r="F218" s="253" t="s">
        <v>239</v>
      </c>
      <c r="G218" s="254"/>
      <c r="H218" s="254"/>
      <c r="I218" s="254"/>
      <c r="J218" s="161"/>
      <c r="K218" s="163">
        <v>39</v>
      </c>
      <c r="L218" s="161"/>
      <c r="M218" s="161"/>
      <c r="N218" s="161"/>
      <c r="O218" s="161"/>
      <c r="P218" s="161"/>
      <c r="Q218" s="161"/>
      <c r="R218" s="164"/>
      <c r="T218" s="165"/>
      <c r="U218" s="161"/>
      <c r="V218" s="161"/>
      <c r="W218" s="161"/>
      <c r="X218" s="161"/>
      <c r="Y218" s="161"/>
      <c r="Z218" s="161"/>
      <c r="AA218" s="166"/>
      <c r="AT218" s="167" t="s">
        <v>152</v>
      </c>
      <c r="AU218" s="167" t="s">
        <v>23</v>
      </c>
      <c r="AV218" s="10" t="s">
        <v>100</v>
      </c>
      <c r="AW218" s="10" t="s">
        <v>40</v>
      </c>
      <c r="AX218" s="10" t="s">
        <v>82</v>
      </c>
      <c r="AY218" s="167" t="s">
        <v>145</v>
      </c>
    </row>
    <row r="219" spans="2:51" s="11" customFormat="1" ht="22.5" customHeight="1">
      <c r="B219" s="168"/>
      <c r="C219" s="169"/>
      <c r="D219" s="169"/>
      <c r="E219" s="170" t="s">
        <v>21</v>
      </c>
      <c r="F219" s="255" t="s">
        <v>155</v>
      </c>
      <c r="G219" s="256"/>
      <c r="H219" s="256"/>
      <c r="I219" s="256"/>
      <c r="J219" s="169"/>
      <c r="K219" s="171">
        <v>39</v>
      </c>
      <c r="L219" s="169"/>
      <c r="M219" s="169"/>
      <c r="N219" s="169"/>
      <c r="O219" s="169"/>
      <c r="P219" s="169"/>
      <c r="Q219" s="169"/>
      <c r="R219" s="172"/>
      <c r="T219" s="173"/>
      <c r="U219" s="169"/>
      <c r="V219" s="169"/>
      <c r="W219" s="169"/>
      <c r="X219" s="169"/>
      <c r="Y219" s="169"/>
      <c r="Z219" s="169"/>
      <c r="AA219" s="174"/>
      <c r="AT219" s="175" t="s">
        <v>152</v>
      </c>
      <c r="AU219" s="175" t="s">
        <v>23</v>
      </c>
      <c r="AV219" s="11" t="s">
        <v>150</v>
      </c>
      <c r="AW219" s="11" t="s">
        <v>4</v>
      </c>
      <c r="AX219" s="11" t="s">
        <v>23</v>
      </c>
      <c r="AY219" s="175" t="s">
        <v>145</v>
      </c>
    </row>
    <row r="220" spans="2:65" s="1" customFormat="1" ht="31.5" customHeight="1">
      <c r="B220" s="124"/>
      <c r="C220" s="153" t="s">
        <v>240</v>
      </c>
      <c r="D220" s="153" t="s">
        <v>146</v>
      </c>
      <c r="E220" s="154" t="s">
        <v>241</v>
      </c>
      <c r="F220" s="249" t="s">
        <v>242</v>
      </c>
      <c r="G220" s="250"/>
      <c r="H220" s="250"/>
      <c r="I220" s="250"/>
      <c r="J220" s="155" t="s">
        <v>243</v>
      </c>
      <c r="K220" s="156">
        <v>14</v>
      </c>
      <c r="L220" s="251">
        <v>0</v>
      </c>
      <c r="M220" s="250"/>
      <c r="N220" s="252">
        <f>ROUND(L220*K220,2)</f>
        <v>0</v>
      </c>
      <c r="O220" s="250"/>
      <c r="P220" s="250"/>
      <c r="Q220" s="250"/>
      <c r="R220" s="126"/>
      <c r="T220" s="157" t="s">
        <v>21</v>
      </c>
      <c r="U220" s="42" t="s">
        <v>47</v>
      </c>
      <c r="V220" s="34"/>
      <c r="W220" s="158">
        <f>V220*K220</f>
        <v>0</v>
      </c>
      <c r="X220" s="158">
        <v>0.00177</v>
      </c>
      <c r="Y220" s="158">
        <f>X220*K220</f>
        <v>0.02478</v>
      </c>
      <c r="Z220" s="158">
        <v>0</v>
      </c>
      <c r="AA220" s="159">
        <f>Z220*K220</f>
        <v>0</v>
      </c>
      <c r="AR220" s="16" t="s">
        <v>150</v>
      </c>
      <c r="AT220" s="16" t="s">
        <v>146</v>
      </c>
      <c r="AU220" s="16" t="s">
        <v>23</v>
      </c>
      <c r="AY220" s="16" t="s">
        <v>145</v>
      </c>
      <c r="BE220" s="99">
        <f>IF(U220="základní",N220,0)</f>
        <v>0</v>
      </c>
      <c r="BF220" s="99">
        <f>IF(U220="snížená",N220,0)</f>
        <v>0</v>
      </c>
      <c r="BG220" s="99">
        <f>IF(U220="zákl. přenesená",N220,0)</f>
        <v>0</v>
      </c>
      <c r="BH220" s="99">
        <f>IF(U220="sníž. přenesená",N220,0)</f>
        <v>0</v>
      </c>
      <c r="BI220" s="99">
        <f>IF(U220="nulová",N220,0)</f>
        <v>0</v>
      </c>
      <c r="BJ220" s="16" t="s">
        <v>23</v>
      </c>
      <c r="BK220" s="99">
        <f>ROUND(L220*K220,2)</f>
        <v>0</v>
      </c>
      <c r="BL220" s="16" t="s">
        <v>150</v>
      </c>
      <c r="BM220" s="16" t="s">
        <v>244</v>
      </c>
    </row>
    <row r="221" spans="2:51" s="10" customFormat="1" ht="22.5" customHeight="1">
      <c r="B221" s="160"/>
      <c r="C221" s="161"/>
      <c r="D221" s="161"/>
      <c r="E221" s="162" t="s">
        <v>21</v>
      </c>
      <c r="F221" s="253" t="s">
        <v>245</v>
      </c>
      <c r="G221" s="254"/>
      <c r="H221" s="254"/>
      <c r="I221" s="254"/>
      <c r="J221" s="161"/>
      <c r="K221" s="163">
        <v>14</v>
      </c>
      <c r="L221" s="161"/>
      <c r="M221" s="161"/>
      <c r="N221" s="161"/>
      <c r="O221" s="161"/>
      <c r="P221" s="161"/>
      <c r="Q221" s="161"/>
      <c r="R221" s="164"/>
      <c r="T221" s="165"/>
      <c r="U221" s="161"/>
      <c r="V221" s="161"/>
      <c r="W221" s="161"/>
      <c r="X221" s="161"/>
      <c r="Y221" s="161"/>
      <c r="Z221" s="161"/>
      <c r="AA221" s="166"/>
      <c r="AT221" s="167" t="s">
        <v>152</v>
      </c>
      <c r="AU221" s="167" t="s">
        <v>23</v>
      </c>
      <c r="AV221" s="10" t="s">
        <v>100</v>
      </c>
      <c r="AW221" s="10" t="s">
        <v>40</v>
      </c>
      <c r="AX221" s="10" t="s">
        <v>23</v>
      </c>
      <c r="AY221" s="167" t="s">
        <v>145</v>
      </c>
    </row>
    <row r="222" spans="2:65" s="1" customFormat="1" ht="31.5" customHeight="1">
      <c r="B222" s="124"/>
      <c r="C222" s="153" t="s">
        <v>246</v>
      </c>
      <c r="D222" s="153" t="s">
        <v>146</v>
      </c>
      <c r="E222" s="154" t="s">
        <v>247</v>
      </c>
      <c r="F222" s="249" t="s">
        <v>248</v>
      </c>
      <c r="G222" s="250"/>
      <c r="H222" s="250"/>
      <c r="I222" s="250"/>
      <c r="J222" s="155" t="s">
        <v>238</v>
      </c>
      <c r="K222" s="156">
        <v>6</v>
      </c>
      <c r="L222" s="251">
        <v>0</v>
      </c>
      <c r="M222" s="250"/>
      <c r="N222" s="252">
        <f>ROUND(L222*K222,2)</f>
        <v>0</v>
      </c>
      <c r="O222" s="250"/>
      <c r="P222" s="250"/>
      <c r="Q222" s="250"/>
      <c r="R222" s="126"/>
      <c r="T222" s="157" t="s">
        <v>21</v>
      </c>
      <c r="U222" s="42" t="s">
        <v>47</v>
      </c>
      <c r="V222" s="34"/>
      <c r="W222" s="158">
        <f>V222*K222</f>
        <v>0</v>
      </c>
      <c r="X222" s="158">
        <v>0</v>
      </c>
      <c r="Y222" s="158">
        <f>X222*K222</f>
        <v>0</v>
      </c>
      <c r="Z222" s="158">
        <v>0</v>
      </c>
      <c r="AA222" s="159">
        <f>Z222*K222</f>
        <v>0</v>
      </c>
      <c r="AR222" s="16" t="s">
        <v>150</v>
      </c>
      <c r="AT222" s="16" t="s">
        <v>146</v>
      </c>
      <c r="AU222" s="16" t="s">
        <v>23</v>
      </c>
      <c r="AY222" s="16" t="s">
        <v>145</v>
      </c>
      <c r="BE222" s="99">
        <f>IF(U222="základní",N222,0)</f>
        <v>0</v>
      </c>
      <c r="BF222" s="99">
        <f>IF(U222="snížená",N222,0)</f>
        <v>0</v>
      </c>
      <c r="BG222" s="99">
        <f>IF(U222="zákl. přenesená",N222,0)</f>
        <v>0</v>
      </c>
      <c r="BH222" s="99">
        <f>IF(U222="sníž. přenesená",N222,0)</f>
        <v>0</v>
      </c>
      <c r="BI222" s="99">
        <f>IF(U222="nulová",N222,0)</f>
        <v>0</v>
      </c>
      <c r="BJ222" s="16" t="s">
        <v>23</v>
      </c>
      <c r="BK222" s="99">
        <f>ROUND(L222*K222,2)</f>
        <v>0</v>
      </c>
      <c r="BL222" s="16" t="s">
        <v>150</v>
      </c>
      <c r="BM222" s="16" t="s">
        <v>249</v>
      </c>
    </row>
    <row r="223" spans="2:65" s="1" customFormat="1" ht="22.5" customHeight="1">
      <c r="B223" s="124"/>
      <c r="C223" s="176" t="s">
        <v>250</v>
      </c>
      <c r="D223" s="176" t="s">
        <v>251</v>
      </c>
      <c r="E223" s="177" t="s">
        <v>252</v>
      </c>
      <c r="F223" s="260" t="s">
        <v>253</v>
      </c>
      <c r="G223" s="261"/>
      <c r="H223" s="261"/>
      <c r="I223" s="261"/>
      <c r="J223" s="178" t="s">
        <v>238</v>
      </c>
      <c r="K223" s="179">
        <v>6</v>
      </c>
      <c r="L223" s="262">
        <v>0</v>
      </c>
      <c r="M223" s="261"/>
      <c r="N223" s="263">
        <f>ROUND(L223*K223,2)</f>
        <v>0</v>
      </c>
      <c r="O223" s="250"/>
      <c r="P223" s="250"/>
      <c r="Q223" s="250"/>
      <c r="R223" s="126"/>
      <c r="T223" s="157" t="s">
        <v>21</v>
      </c>
      <c r="U223" s="42" t="s">
        <v>47</v>
      </c>
      <c r="V223" s="34"/>
      <c r="W223" s="158">
        <f>V223*K223</f>
        <v>0</v>
      </c>
      <c r="X223" s="158">
        <v>0.0006</v>
      </c>
      <c r="Y223" s="158">
        <f>X223*K223</f>
        <v>0.0036</v>
      </c>
      <c r="Z223" s="158">
        <v>0</v>
      </c>
      <c r="AA223" s="159">
        <f>Z223*K223</f>
        <v>0</v>
      </c>
      <c r="AR223" s="16" t="s">
        <v>181</v>
      </c>
      <c r="AT223" s="16" t="s">
        <v>251</v>
      </c>
      <c r="AU223" s="16" t="s">
        <v>23</v>
      </c>
      <c r="AY223" s="16" t="s">
        <v>145</v>
      </c>
      <c r="BE223" s="99">
        <f>IF(U223="základní",N223,0)</f>
        <v>0</v>
      </c>
      <c r="BF223" s="99">
        <f>IF(U223="snížená",N223,0)</f>
        <v>0</v>
      </c>
      <c r="BG223" s="99">
        <f>IF(U223="zákl. přenesená",N223,0)</f>
        <v>0</v>
      </c>
      <c r="BH223" s="99">
        <f>IF(U223="sníž. přenesená",N223,0)</f>
        <v>0</v>
      </c>
      <c r="BI223" s="99">
        <f>IF(U223="nulová",N223,0)</f>
        <v>0</v>
      </c>
      <c r="BJ223" s="16" t="s">
        <v>23</v>
      </c>
      <c r="BK223" s="99">
        <f>ROUND(L223*K223,2)</f>
        <v>0</v>
      </c>
      <c r="BL223" s="16" t="s">
        <v>150</v>
      </c>
      <c r="BM223" s="16" t="s">
        <v>254</v>
      </c>
    </row>
    <row r="224" spans="2:65" s="1" customFormat="1" ht="31.5" customHeight="1">
      <c r="B224" s="124"/>
      <c r="C224" s="153" t="s">
        <v>255</v>
      </c>
      <c r="D224" s="153" t="s">
        <v>146</v>
      </c>
      <c r="E224" s="154" t="s">
        <v>256</v>
      </c>
      <c r="F224" s="249" t="s">
        <v>257</v>
      </c>
      <c r="G224" s="250"/>
      <c r="H224" s="250"/>
      <c r="I224" s="250"/>
      <c r="J224" s="155" t="s">
        <v>238</v>
      </c>
      <c r="K224" s="156">
        <v>10</v>
      </c>
      <c r="L224" s="251">
        <v>0</v>
      </c>
      <c r="M224" s="250"/>
      <c r="N224" s="252">
        <f>ROUND(L224*K224,2)</f>
        <v>0</v>
      </c>
      <c r="O224" s="250"/>
      <c r="P224" s="250"/>
      <c r="Q224" s="250"/>
      <c r="R224" s="126"/>
      <c r="T224" s="157" t="s">
        <v>21</v>
      </c>
      <c r="U224" s="42" t="s">
        <v>47</v>
      </c>
      <c r="V224" s="34"/>
      <c r="W224" s="158">
        <f>V224*K224</f>
        <v>0</v>
      </c>
      <c r="X224" s="158">
        <v>0</v>
      </c>
      <c r="Y224" s="158">
        <f>X224*K224</f>
        <v>0</v>
      </c>
      <c r="Z224" s="158">
        <v>0</v>
      </c>
      <c r="AA224" s="159">
        <f>Z224*K224</f>
        <v>0</v>
      </c>
      <c r="AR224" s="16" t="s">
        <v>150</v>
      </c>
      <c r="AT224" s="16" t="s">
        <v>146</v>
      </c>
      <c r="AU224" s="16" t="s">
        <v>23</v>
      </c>
      <c r="AY224" s="16" t="s">
        <v>145</v>
      </c>
      <c r="BE224" s="99">
        <f>IF(U224="základní",N224,0)</f>
        <v>0</v>
      </c>
      <c r="BF224" s="99">
        <f>IF(U224="snížená",N224,0)</f>
        <v>0</v>
      </c>
      <c r="BG224" s="99">
        <f>IF(U224="zákl. přenesená",N224,0)</f>
        <v>0</v>
      </c>
      <c r="BH224" s="99">
        <f>IF(U224="sníž. přenesená",N224,0)</f>
        <v>0</v>
      </c>
      <c r="BI224" s="99">
        <f>IF(U224="nulová",N224,0)</f>
        <v>0</v>
      </c>
      <c r="BJ224" s="16" t="s">
        <v>23</v>
      </c>
      <c r="BK224" s="99">
        <f>ROUND(L224*K224,2)</f>
        <v>0</v>
      </c>
      <c r="BL224" s="16" t="s">
        <v>150</v>
      </c>
      <c r="BM224" s="16" t="s">
        <v>255</v>
      </c>
    </row>
    <row r="225" spans="2:51" s="10" customFormat="1" ht="22.5" customHeight="1">
      <c r="B225" s="160"/>
      <c r="C225" s="161"/>
      <c r="D225" s="161"/>
      <c r="E225" s="162" t="s">
        <v>21</v>
      </c>
      <c r="F225" s="253" t="s">
        <v>28</v>
      </c>
      <c r="G225" s="254"/>
      <c r="H225" s="254"/>
      <c r="I225" s="254"/>
      <c r="J225" s="161"/>
      <c r="K225" s="163">
        <v>10</v>
      </c>
      <c r="L225" s="161"/>
      <c r="M225" s="161"/>
      <c r="N225" s="161"/>
      <c r="O225" s="161"/>
      <c r="P225" s="161"/>
      <c r="Q225" s="161"/>
      <c r="R225" s="164"/>
      <c r="T225" s="165"/>
      <c r="U225" s="161"/>
      <c r="V225" s="161"/>
      <c r="W225" s="161"/>
      <c r="X225" s="161"/>
      <c r="Y225" s="161"/>
      <c r="Z225" s="161"/>
      <c r="AA225" s="166"/>
      <c r="AT225" s="167" t="s">
        <v>152</v>
      </c>
      <c r="AU225" s="167" t="s">
        <v>23</v>
      </c>
      <c r="AV225" s="10" t="s">
        <v>100</v>
      </c>
      <c r="AW225" s="10" t="s">
        <v>40</v>
      </c>
      <c r="AX225" s="10" t="s">
        <v>82</v>
      </c>
      <c r="AY225" s="167" t="s">
        <v>145</v>
      </c>
    </row>
    <row r="226" spans="2:51" s="11" customFormat="1" ht="22.5" customHeight="1">
      <c r="B226" s="168"/>
      <c r="C226" s="169"/>
      <c r="D226" s="169"/>
      <c r="E226" s="170" t="s">
        <v>21</v>
      </c>
      <c r="F226" s="255" t="s">
        <v>155</v>
      </c>
      <c r="G226" s="256"/>
      <c r="H226" s="256"/>
      <c r="I226" s="256"/>
      <c r="J226" s="169"/>
      <c r="K226" s="171">
        <v>10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152</v>
      </c>
      <c r="AU226" s="175" t="s">
        <v>23</v>
      </c>
      <c r="AV226" s="11" t="s">
        <v>150</v>
      </c>
      <c r="AW226" s="11" t="s">
        <v>4</v>
      </c>
      <c r="AX226" s="11" t="s">
        <v>23</v>
      </c>
      <c r="AY226" s="175" t="s">
        <v>145</v>
      </c>
    </row>
    <row r="227" spans="2:65" s="1" customFormat="1" ht="31.5" customHeight="1">
      <c r="B227" s="124"/>
      <c r="C227" s="153" t="s">
        <v>8</v>
      </c>
      <c r="D227" s="153" t="s">
        <v>146</v>
      </c>
      <c r="E227" s="154" t="s">
        <v>258</v>
      </c>
      <c r="F227" s="249" t="s">
        <v>259</v>
      </c>
      <c r="G227" s="250"/>
      <c r="H227" s="250"/>
      <c r="I227" s="250"/>
      <c r="J227" s="155" t="s">
        <v>238</v>
      </c>
      <c r="K227" s="156">
        <v>6</v>
      </c>
      <c r="L227" s="251">
        <v>0</v>
      </c>
      <c r="M227" s="250"/>
      <c r="N227" s="252">
        <f>ROUND(L227*K227,2)</f>
        <v>0</v>
      </c>
      <c r="O227" s="250"/>
      <c r="P227" s="250"/>
      <c r="Q227" s="250"/>
      <c r="R227" s="126"/>
      <c r="T227" s="157" t="s">
        <v>21</v>
      </c>
      <c r="U227" s="42" t="s">
        <v>47</v>
      </c>
      <c r="V227" s="34"/>
      <c r="W227" s="158">
        <f>V227*K227</f>
        <v>0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16" t="s">
        <v>150</v>
      </c>
      <c r="AT227" s="16" t="s">
        <v>146</v>
      </c>
      <c r="AU227" s="16" t="s">
        <v>23</v>
      </c>
      <c r="AY227" s="16" t="s">
        <v>145</v>
      </c>
      <c r="BE227" s="99">
        <f>IF(U227="základní",N227,0)</f>
        <v>0</v>
      </c>
      <c r="BF227" s="99">
        <f>IF(U227="snížená",N227,0)</f>
        <v>0</v>
      </c>
      <c r="BG227" s="99">
        <f>IF(U227="zákl. přenesená",N227,0)</f>
        <v>0</v>
      </c>
      <c r="BH227" s="99">
        <f>IF(U227="sníž. přenesená",N227,0)</f>
        <v>0</v>
      </c>
      <c r="BI227" s="99">
        <f>IF(U227="nulová",N227,0)</f>
        <v>0</v>
      </c>
      <c r="BJ227" s="16" t="s">
        <v>23</v>
      </c>
      <c r="BK227" s="99">
        <f>ROUND(L227*K227,2)</f>
        <v>0</v>
      </c>
      <c r="BL227" s="16" t="s">
        <v>150</v>
      </c>
      <c r="BM227" s="16" t="s">
        <v>8</v>
      </c>
    </row>
    <row r="228" spans="2:51" s="10" customFormat="1" ht="22.5" customHeight="1">
      <c r="B228" s="160"/>
      <c r="C228" s="161"/>
      <c r="D228" s="161"/>
      <c r="E228" s="162" t="s">
        <v>21</v>
      </c>
      <c r="F228" s="253" t="s">
        <v>260</v>
      </c>
      <c r="G228" s="254"/>
      <c r="H228" s="254"/>
      <c r="I228" s="254"/>
      <c r="J228" s="161"/>
      <c r="K228" s="163">
        <v>6</v>
      </c>
      <c r="L228" s="161"/>
      <c r="M228" s="161"/>
      <c r="N228" s="161"/>
      <c r="O228" s="161"/>
      <c r="P228" s="161"/>
      <c r="Q228" s="161"/>
      <c r="R228" s="164"/>
      <c r="T228" s="165"/>
      <c r="U228" s="161"/>
      <c r="V228" s="161"/>
      <c r="W228" s="161"/>
      <c r="X228" s="161"/>
      <c r="Y228" s="161"/>
      <c r="Z228" s="161"/>
      <c r="AA228" s="166"/>
      <c r="AT228" s="167" t="s">
        <v>152</v>
      </c>
      <c r="AU228" s="167" t="s">
        <v>23</v>
      </c>
      <c r="AV228" s="10" t="s">
        <v>100</v>
      </c>
      <c r="AW228" s="10" t="s">
        <v>40</v>
      </c>
      <c r="AX228" s="10" t="s">
        <v>82</v>
      </c>
      <c r="AY228" s="167" t="s">
        <v>145</v>
      </c>
    </row>
    <row r="229" spans="2:51" s="11" customFormat="1" ht="22.5" customHeight="1">
      <c r="B229" s="168"/>
      <c r="C229" s="169"/>
      <c r="D229" s="169"/>
      <c r="E229" s="170" t="s">
        <v>21</v>
      </c>
      <c r="F229" s="255" t="s">
        <v>155</v>
      </c>
      <c r="G229" s="256"/>
      <c r="H229" s="256"/>
      <c r="I229" s="256"/>
      <c r="J229" s="169"/>
      <c r="K229" s="171">
        <v>6</v>
      </c>
      <c r="L229" s="169"/>
      <c r="M229" s="169"/>
      <c r="N229" s="169"/>
      <c r="O229" s="169"/>
      <c r="P229" s="169"/>
      <c r="Q229" s="169"/>
      <c r="R229" s="172"/>
      <c r="T229" s="173"/>
      <c r="U229" s="169"/>
      <c r="V229" s="169"/>
      <c r="W229" s="169"/>
      <c r="X229" s="169"/>
      <c r="Y229" s="169"/>
      <c r="Z229" s="169"/>
      <c r="AA229" s="174"/>
      <c r="AT229" s="175" t="s">
        <v>152</v>
      </c>
      <c r="AU229" s="175" t="s">
        <v>23</v>
      </c>
      <c r="AV229" s="11" t="s">
        <v>150</v>
      </c>
      <c r="AW229" s="11" t="s">
        <v>4</v>
      </c>
      <c r="AX229" s="11" t="s">
        <v>23</v>
      </c>
      <c r="AY229" s="175" t="s">
        <v>145</v>
      </c>
    </row>
    <row r="230" spans="2:65" s="1" customFormat="1" ht="31.5" customHeight="1">
      <c r="B230" s="124"/>
      <c r="C230" s="153" t="s">
        <v>261</v>
      </c>
      <c r="D230" s="153" t="s">
        <v>146</v>
      </c>
      <c r="E230" s="154" t="s">
        <v>262</v>
      </c>
      <c r="F230" s="249" t="s">
        <v>263</v>
      </c>
      <c r="G230" s="250"/>
      <c r="H230" s="250"/>
      <c r="I230" s="250"/>
      <c r="J230" s="155" t="s">
        <v>264</v>
      </c>
      <c r="K230" s="156">
        <v>4</v>
      </c>
      <c r="L230" s="251">
        <v>0</v>
      </c>
      <c r="M230" s="250"/>
      <c r="N230" s="252">
        <f>ROUND(L230*K230,2)</f>
        <v>0</v>
      </c>
      <c r="O230" s="250"/>
      <c r="P230" s="250"/>
      <c r="Q230" s="250"/>
      <c r="R230" s="126"/>
      <c r="T230" s="157" t="s">
        <v>21</v>
      </c>
      <c r="U230" s="42" t="s">
        <v>47</v>
      </c>
      <c r="V230" s="34"/>
      <c r="W230" s="158">
        <f>V230*K230</f>
        <v>0</v>
      </c>
      <c r="X230" s="158">
        <v>0</v>
      </c>
      <c r="Y230" s="158">
        <f>X230*K230</f>
        <v>0</v>
      </c>
      <c r="Z230" s="158">
        <v>0</v>
      </c>
      <c r="AA230" s="159">
        <f>Z230*K230</f>
        <v>0</v>
      </c>
      <c r="AR230" s="16" t="s">
        <v>150</v>
      </c>
      <c r="AT230" s="16" t="s">
        <v>146</v>
      </c>
      <c r="AU230" s="16" t="s">
        <v>23</v>
      </c>
      <c r="AY230" s="16" t="s">
        <v>145</v>
      </c>
      <c r="BE230" s="99">
        <f>IF(U230="základní",N230,0)</f>
        <v>0</v>
      </c>
      <c r="BF230" s="99">
        <f>IF(U230="snížená",N230,0)</f>
        <v>0</v>
      </c>
      <c r="BG230" s="99">
        <f>IF(U230="zákl. přenesená",N230,0)</f>
        <v>0</v>
      </c>
      <c r="BH230" s="99">
        <f>IF(U230="sníž. přenesená",N230,0)</f>
        <v>0</v>
      </c>
      <c r="BI230" s="99">
        <f>IF(U230="nulová",N230,0)</f>
        <v>0</v>
      </c>
      <c r="BJ230" s="16" t="s">
        <v>23</v>
      </c>
      <c r="BK230" s="99">
        <f>ROUND(L230*K230,2)</f>
        <v>0</v>
      </c>
      <c r="BL230" s="16" t="s">
        <v>150</v>
      </c>
      <c r="BM230" s="16" t="s">
        <v>261</v>
      </c>
    </row>
    <row r="231" spans="2:51" s="10" customFormat="1" ht="22.5" customHeight="1">
      <c r="B231" s="160"/>
      <c r="C231" s="161"/>
      <c r="D231" s="161"/>
      <c r="E231" s="162" t="s">
        <v>21</v>
      </c>
      <c r="F231" s="253" t="s">
        <v>265</v>
      </c>
      <c r="G231" s="254"/>
      <c r="H231" s="254"/>
      <c r="I231" s="254"/>
      <c r="J231" s="161"/>
      <c r="K231" s="163">
        <v>4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152</v>
      </c>
      <c r="AU231" s="167" t="s">
        <v>23</v>
      </c>
      <c r="AV231" s="10" t="s">
        <v>100</v>
      </c>
      <c r="AW231" s="10" t="s">
        <v>40</v>
      </c>
      <c r="AX231" s="10" t="s">
        <v>82</v>
      </c>
      <c r="AY231" s="167" t="s">
        <v>145</v>
      </c>
    </row>
    <row r="232" spans="2:51" s="11" customFormat="1" ht="22.5" customHeight="1">
      <c r="B232" s="168"/>
      <c r="C232" s="169"/>
      <c r="D232" s="169"/>
      <c r="E232" s="170" t="s">
        <v>21</v>
      </c>
      <c r="F232" s="255" t="s">
        <v>155</v>
      </c>
      <c r="G232" s="256"/>
      <c r="H232" s="256"/>
      <c r="I232" s="256"/>
      <c r="J232" s="169"/>
      <c r="K232" s="171">
        <v>4</v>
      </c>
      <c r="L232" s="169"/>
      <c r="M232" s="169"/>
      <c r="N232" s="169"/>
      <c r="O232" s="169"/>
      <c r="P232" s="169"/>
      <c r="Q232" s="169"/>
      <c r="R232" s="172"/>
      <c r="T232" s="173"/>
      <c r="U232" s="169"/>
      <c r="V232" s="169"/>
      <c r="W232" s="169"/>
      <c r="X232" s="169"/>
      <c r="Y232" s="169"/>
      <c r="Z232" s="169"/>
      <c r="AA232" s="174"/>
      <c r="AT232" s="175" t="s">
        <v>152</v>
      </c>
      <c r="AU232" s="175" t="s">
        <v>23</v>
      </c>
      <c r="AV232" s="11" t="s">
        <v>150</v>
      </c>
      <c r="AW232" s="11" t="s">
        <v>4</v>
      </c>
      <c r="AX232" s="11" t="s">
        <v>23</v>
      </c>
      <c r="AY232" s="175" t="s">
        <v>145</v>
      </c>
    </row>
    <row r="233" spans="2:63" s="9" customFormat="1" ht="36.75" customHeight="1">
      <c r="B233" s="143"/>
      <c r="C233" s="144"/>
      <c r="D233" s="145" t="s">
        <v>114</v>
      </c>
      <c r="E233" s="145"/>
      <c r="F233" s="145"/>
      <c r="G233" s="145"/>
      <c r="H233" s="145"/>
      <c r="I233" s="145"/>
      <c r="J233" s="145"/>
      <c r="K233" s="145"/>
      <c r="L233" s="145"/>
      <c r="M233" s="145"/>
      <c r="N233" s="245">
        <f>BK233</f>
        <v>0</v>
      </c>
      <c r="O233" s="246"/>
      <c r="P233" s="246"/>
      <c r="Q233" s="246"/>
      <c r="R233" s="146"/>
      <c r="T233" s="147"/>
      <c r="U233" s="144"/>
      <c r="V233" s="144"/>
      <c r="W233" s="148">
        <f>SUM(W234:W248)</f>
        <v>0</v>
      </c>
      <c r="X233" s="144"/>
      <c r="Y233" s="148">
        <f>SUM(Y234:Y248)</f>
        <v>0</v>
      </c>
      <c r="Z233" s="144"/>
      <c r="AA233" s="149">
        <f>SUM(AA234:AA248)</f>
        <v>0</v>
      </c>
      <c r="AR233" s="150" t="s">
        <v>23</v>
      </c>
      <c r="AT233" s="151" t="s">
        <v>81</v>
      </c>
      <c r="AU233" s="151" t="s">
        <v>82</v>
      </c>
      <c r="AY233" s="150" t="s">
        <v>145</v>
      </c>
      <c r="BK233" s="152">
        <f>SUM(BK234:BK248)</f>
        <v>0</v>
      </c>
    </row>
    <row r="234" spans="2:65" s="1" customFormat="1" ht="22.5" customHeight="1">
      <c r="B234" s="124"/>
      <c r="C234" s="153" t="s">
        <v>266</v>
      </c>
      <c r="D234" s="153" t="s">
        <v>146</v>
      </c>
      <c r="E234" s="154" t="s">
        <v>267</v>
      </c>
      <c r="F234" s="249" t="s">
        <v>268</v>
      </c>
      <c r="G234" s="250"/>
      <c r="H234" s="250"/>
      <c r="I234" s="250"/>
      <c r="J234" s="155" t="s">
        <v>243</v>
      </c>
      <c r="K234" s="156">
        <v>1606.708</v>
      </c>
      <c r="L234" s="251">
        <v>0</v>
      </c>
      <c r="M234" s="250"/>
      <c r="N234" s="252">
        <f>ROUND(L234*K234,2)</f>
        <v>0</v>
      </c>
      <c r="O234" s="250"/>
      <c r="P234" s="250"/>
      <c r="Q234" s="250"/>
      <c r="R234" s="126"/>
      <c r="T234" s="157" t="s">
        <v>21</v>
      </c>
      <c r="U234" s="42" t="s">
        <v>47</v>
      </c>
      <c r="V234" s="34"/>
      <c r="W234" s="158">
        <f>V234*K234</f>
        <v>0</v>
      </c>
      <c r="X234" s="158">
        <v>0</v>
      </c>
      <c r="Y234" s="158">
        <f>X234*K234</f>
        <v>0</v>
      </c>
      <c r="Z234" s="158">
        <v>0</v>
      </c>
      <c r="AA234" s="159">
        <f>Z234*K234</f>
        <v>0</v>
      </c>
      <c r="AR234" s="16" t="s">
        <v>150</v>
      </c>
      <c r="AT234" s="16" t="s">
        <v>146</v>
      </c>
      <c r="AU234" s="16" t="s">
        <v>23</v>
      </c>
      <c r="AY234" s="16" t="s">
        <v>145</v>
      </c>
      <c r="BE234" s="99">
        <f>IF(U234="základní",N234,0)</f>
        <v>0</v>
      </c>
      <c r="BF234" s="99">
        <f>IF(U234="snížená",N234,0)</f>
        <v>0</v>
      </c>
      <c r="BG234" s="99">
        <f>IF(U234="zákl. přenesená",N234,0)</f>
        <v>0</v>
      </c>
      <c r="BH234" s="99">
        <f>IF(U234="sníž. přenesená",N234,0)</f>
        <v>0</v>
      </c>
      <c r="BI234" s="99">
        <f>IF(U234="nulová",N234,0)</f>
        <v>0</v>
      </c>
      <c r="BJ234" s="16" t="s">
        <v>23</v>
      </c>
      <c r="BK234" s="99">
        <f>ROUND(L234*K234,2)</f>
        <v>0</v>
      </c>
      <c r="BL234" s="16" t="s">
        <v>150</v>
      </c>
      <c r="BM234" s="16" t="s">
        <v>266</v>
      </c>
    </row>
    <row r="235" spans="2:51" s="10" customFormat="1" ht="22.5" customHeight="1">
      <c r="B235" s="160"/>
      <c r="C235" s="161"/>
      <c r="D235" s="161"/>
      <c r="E235" s="162" t="s">
        <v>21</v>
      </c>
      <c r="F235" s="253" t="s">
        <v>269</v>
      </c>
      <c r="G235" s="254"/>
      <c r="H235" s="254"/>
      <c r="I235" s="254"/>
      <c r="J235" s="161"/>
      <c r="K235" s="163">
        <v>1524.575</v>
      </c>
      <c r="L235" s="161"/>
      <c r="M235" s="161"/>
      <c r="N235" s="161"/>
      <c r="O235" s="161"/>
      <c r="P235" s="161"/>
      <c r="Q235" s="161"/>
      <c r="R235" s="164"/>
      <c r="T235" s="165"/>
      <c r="U235" s="161"/>
      <c r="V235" s="161"/>
      <c r="W235" s="161"/>
      <c r="X235" s="161"/>
      <c r="Y235" s="161"/>
      <c r="Z235" s="161"/>
      <c r="AA235" s="166"/>
      <c r="AT235" s="167" t="s">
        <v>152</v>
      </c>
      <c r="AU235" s="167" t="s">
        <v>23</v>
      </c>
      <c r="AV235" s="10" t="s">
        <v>100</v>
      </c>
      <c r="AW235" s="10" t="s">
        <v>40</v>
      </c>
      <c r="AX235" s="10" t="s">
        <v>82</v>
      </c>
      <c r="AY235" s="167" t="s">
        <v>145</v>
      </c>
    </row>
    <row r="236" spans="2:51" s="10" customFormat="1" ht="22.5" customHeight="1">
      <c r="B236" s="160"/>
      <c r="C236" s="161"/>
      <c r="D236" s="161"/>
      <c r="E236" s="162" t="s">
        <v>21</v>
      </c>
      <c r="F236" s="257" t="s">
        <v>270</v>
      </c>
      <c r="G236" s="254"/>
      <c r="H236" s="254"/>
      <c r="I236" s="254"/>
      <c r="J236" s="161"/>
      <c r="K236" s="163">
        <v>22.018</v>
      </c>
      <c r="L236" s="161"/>
      <c r="M236" s="161"/>
      <c r="N236" s="161"/>
      <c r="O236" s="161"/>
      <c r="P236" s="161"/>
      <c r="Q236" s="161"/>
      <c r="R236" s="164"/>
      <c r="T236" s="165"/>
      <c r="U236" s="161"/>
      <c r="V236" s="161"/>
      <c r="W236" s="161"/>
      <c r="X236" s="161"/>
      <c r="Y236" s="161"/>
      <c r="Z236" s="161"/>
      <c r="AA236" s="166"/>
      <c r="AT236" s="167" t="s">
        <v>152</v>
      </c>
      <c r="AU236" s="167" t="s">
        <v>23</v>
      </c>
      <c r="AV236" s="10" t="s">
        <v>100</v>
      </c>
      <c r="AW236" s="10" t="s">
        <v>40</v>
      </c>
      <c r="AX236" s="10" t="s">
        <v>82</v>
      </c>
      <c r="AY236" s="167" t="s">
        <v>145</v>
      </c>
    </row>
    <row r="237" spans="2:51" s="10" customFormat="1" ht="22.5" customHeight="1">
      <c r="B237" s="160"/>
      <c r="C237" s="161"/>
      <c r="D237" s="161"/>
      <c r="E237" s="162" t="s">
        <v>21</v>
      </c>
      <c r="F237" s="257" t="s">
        <v>271</v>
      </c>
      <c r="G237" s="254"/>
      <c r="H237" s="254"/>
      <c r="I237" s="254"/>
      <c r="J237" s="161"/>
      <c r="K237" s="163">
        <v>60.115</v>
      </c>
      <c r="L237" s="161"/>
      <c r="M237" s="161"/>
      <c r="N237" s="161"/>
      <c r="O237" s="161"/>
      <c r="P237" s="161"/>
      <c r="Q237" s="161"/>
      <c r="R237" s="164"/>
      <c r="T237" s="165"/>
      <c r="U237" s="161"/>
      <c r="V237" s="161"/>
      <c r="W237" s="161"/>
      <c r="X237" s="161"/>
      <c r="Y237" s="161"/>
      <c r="Z237" s="161"/>
      <c r="AA237" s="166"/>
      <c r="AT237" s="167" t="s">
        <v>152</v>
      </c>
      <c r="AU237" s="167" t="s">
        <v>23</v>
      </c>
      <c r="AV237" s="10" t="s">
        <v>100</v>
      </c>
      <c r="AW237" s="10" t="s">
        <v>40</v>
      </c>
      <c r="AX237" s="10" t="s">
        <v>82</v>
      </c>
      <c r="AY237" s="167" t="s">
        <v>145</v>
      </c>
    </row>
    <row r="238" spans="2:51" s="11" customFormat="1" ht="22.5" customHeight="1">
      <c r="B238" s="168"/>
      <c r="C238" s="169"/>
      <c r="D238" s="169"/>
      <c r="E238" s="170" t="s">
        <v>21</v>
      </c>
      <c r="F238" s="255" t="s">
        <v>155</v>
      </c>
      <c r="G238" s="256"/>
      <c r="H238" s="256"/>
      <c r="I238" s="256"/>
      <c r="J238" s="169"/>
      <c r="K238" s="171">
        <v>1606.708</v>
      </c>
      <c r="L238" s="169"/>
      <c r="M238" s="169"/>
      <c r="N238" s="169"/>
      <c r="O238" s="169"/>
      <c r="P238" s="169"/>
      <c r="Q238" s="169"/>
      <c r="R238" s="172"/>
      <c r="T238" s="173"/>
      <c r="U238" s="169"/>
      <c r="V238" s="169"/>
      <c r="W238" s="169"/>
      <c r="X238" s="169"/>
      <c r="Y238" s="169"/>
      <c r="Z238" s="169"/>
      <c r="AA238" s="174"/>
      <c r="AT238" s="175" t="s">
        <v>152</v>
      </c>
      <c r="AU238" s="175" t="s">
        <v>23</v>
      </c>
      <c r="AV238" s="11" t="s">
        <v>150</v>
      </c>
      <c r="AW238" s="11" t="s">
        <v>40</v>
      </c>
      <c r="AX238" s="11" t="s">
        <v>23</v>
      </c>
      <c r="AY238" s="175" t="s">
        <v>145</v>
      </c>
    </row>
    <row r="239" spans="2:65" s="1" customFormat="1" ht="31.5" customHeight="1">
      <c r="B239" s="124"/>
      <c r="C239" s="153" t="s">
        <v>272</v>
      </c>
      <c r="D239" s="153" t="s">
        <v>146</v>
      </c>
      <c r="E239" s="154" t="s">
        <v>273</v>
      </c>
      <c r="F239" s="249" t="s">
        <v>274</v>
      </c>
      <c r="G239" s="250"/>
      <c r="H239" s="250"/>
      <c r="I239" s="250"/>
      <c r="J239" s="155" t="s">
        <v>243</v>
      </c>
      <c r="K239" s="156">
        <v>4446.181</v>
      </c>
      <c r="L239" s="251">
        <v>0</v>
      </c>
      <c r="M239" s="250"/>
      <c r="N239" s="252">
        <f>ROUND(L239*K239,2)</f>
        <v>0</v>
      </c>
      <c r="O239" s="250"/>
      <c r="P239" s="250"/>
      <c r="Q239" s="250"/>
      <c r="R239" s="126"/>
      <c r="T239" s="157" t="s">
        <v>21</v>
      </c>
      <c r="U239" s="42" t="s">
        <v>47</v>
      </c>
      <c r="V239" s="34"/>
      <c r="W239" s="158">
        <f>V239*K239</f>
        <v>0</v>
      </c>
      <c r="X239" s="158">
        <v>0</v>
      </c>
      <c r="Y239" s="158">
        <f>X239*K239</f>
        <v>0</v>
      </c>
      <c r="Z239" s="158">
        <v>0</v>
      </c>
      <c r="AA239" s="159">
        <f>Z239*K239</f>
        <v>0</v>
      </c>
      <c r="AR239" s="16" t="s">
        <v>150</v>
      </c>
      <c r="AT239" s="16" t="s">
        <v>146</v>
      </c>
      <c r="AU239" s="16" t="s">
        <v>23</v>
      </c>
      <c r="AY239" s="16" t="s">
        <v>145</v>
      </c>
      <c r="BE239" s="99">
        <f>IF(U239="základní",N239,0)</f>
        <v>0</v>
      </c>
      <c r="BF239" s="99">
        <f>IF(U239="snížená",N239,0)</f>
        <v>0</v>
      </c>
      <c r="BG239" s="99">
        <f>IF(U239="zákl. přenesená",N239,0)</f>
        <v>0</v>
      </c>
      <c r="BH239" s="99">
        <f>IF(U239="sníž. přenesená",N239,0)</f>
        <v>0</v>
      </c>
      <c r="BI239" s="99">
        <f>IF(U239="nulová",N239,0)</f>
        <v>0</v>
      </c>
      <c r="BJ239" s="16" t="s">
        <v>23</v>
      </c>
      <c r="BK239" s="99">
        <f>ROUND(L239*K239,2)</f>
        <v>0</v>
      </c>
      <c r="BL239" s="16" t="s">
        <v>150</v>
      </c>
      <c r="BM239" s="16" t="s">
        <v>272</v>
      </c>
    </row>
    <row r="240" spans="2:51" s="10" customFormat="1" ht="31.5" customHeight="1">
      <c r="B240" s="160"/>
      <c r="C240" s="161"/>
      <c r="D240" s="161"/>
      <c r="E240" s="162" t="s">
        <v>21</v>
      </c>
      <c r="F240" s="253" t="s">
        <v>275</v>
      </c>
      <c r="G240" s="254"/>
      <c r="H240" s="254"/>
      <c r="I240" s="254"/>
      <c r="J240" s="161"/>
      <c r="K240" s="163">
        <v>1427.776</v>
      </c>
      <c r="L240" s="161"/>
      <c r="M240" s="161"/>
      <c r="N240" s="161"/>
      <c r="O240" s="161"/>
      <c r="P240" s="161"/>
      <c r="Q240" s="161"/>
      <c r="R240" s="164"/>
      <c r="T240" s="165"/>
      <c r="U240" s="161"/>
      <c r="V240" s="161"/>
      <c r="W240" s="161"/>
      <c r="X240" s="161"/>
      <c r="Y240" s="161"/>
      <c r="Z240" s="161"/>
      <c r="AA240" s="166"/>
      <c r="AT240" s="167" t="s">
        <v>152</v>
      </c>
      <c r="AU240" s="167" t="s">
        <v>23</v>
      </c>
      <c r="AV240" s="10" t="s">
        <v>100</v>
      </c>
      <c r="AW240" s="10" t="s">
        <v>40</v>
      </c>
      <c r="AX240" s="10" t="s">
        <v>82</v>
      </c>
      <c r="AY240" s="167" t="s">
        <v>145</v>
      </c>
    </row>
    <row r="241" spans="2:51" s="10" customFormat="1" ht="31.5" customHeight="1">
      <c r="B241" s="160"/>
      <c r="C241" s="161"/>
      <c r="D241" s="161"/>
      <c r="E241" s="162" t="s">
        <v>21</v>
      </c>
      <c r="F241" s="257" t="s">
        <v>276</v>
      </c>
      <c r="G241" s="254"/>
      <c r="H241" s="254"/>
      <c r="I241" s="254"/>
      <c r="J241" s="161"/>
      <c r="K241" s="163">
        <v>2952.351</v>
      </c>
      <c r="L241" s="161"/>
      <c r="M241" s="161"/>
      <c r="N241" s="161"/>
      <c r="O241" s="161"/>
      <c r="P241" s="161"/>
      <c r="Q241" s="161"/>
      <c r="R241" s="164"/>
      <c r="T241" s="165"/>
      <c r="U241" s="161"/>
      <c r="V241" s="161"/>
      <c r="W241" s="161"/>
      <c r="X241" s="161"/>
      <c r="Y241" s="161"/>
      <c r="Z241" s="161"/>
      <c r="AA241" s="166"/>
      <c r="AT241" s="167" t="s">
        <v>152</v>
      </c>
      <c r="AU241" s="167" t="s">
        <v>23</v>
      </c>
      <c r="AV241" s="10" t="s">
        <v>100</v>
      </c>
      <c r="AW241" s="10" t="s">
        <v>40</v>
      </c>
      <c r="AX241" s="10" t="s">
        <v>82</v>
      </c>
      <c r="AY241" s="167" t="s">
        <v>145</v>
      </c>
    </row>
    <row r="242" spans="2:51" s="10" customFormat="1" ht="22.5" customHeight="1">
      <c r="B242" s="160"/>
      <c r="C242" s="161"/>
      <c r="D242" s="161"/>
      <c r="E242" s="162" t="s">
        <v>21</v>
      </c>
      <c r="F242" s="257" t="s">
        <v>277</v>
      </c>
      <c r="G242" s="254"/>
      <c r="H242" s="254"/>
      <c r="I242" s="254"/>
      <c r="J242" s="161"/>
      <c r="K242" s="163">
        <v>66.054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152</v>
      </c>
      <c r="AU242" s="167" t="s">
        <v>23</v>
      </c>
      <c r="AV242" s="10" t="s">
        <v>100</v>
      </c>
      <c r="AW242" s="10" t="s">
        <v>40</v>
      </c>
      <c r="AX242" s="10" t="s">
        <v>82</v>
      </c>
      <c r="AY242" s="167" t="s">
        <v>145</v>
      </c>
    </row>
    <row r="243" spans="2:51" s="11" customFormat="1" ht="22.5" customHeight="1">
      <c r="B243" s="168"/>
      <c r="C243" s="169"/>
      <c r="D243" s="169"/>
      <c r="E243" s="170" t="s">
        <v>21</v>
      </c>
      <c r="F243" s="255" t="s">
        <v>155</v>
      </c>
      <c r="G243" s="256"/>
      <c r="H243" s="256"/>
      <c r="I243" s="256"/>
      <c r="J243" s="169"/>
      <c r="K243" s="171">
        <v>4446.181</v>
      </c>
      <c r="L243" s="169"/>
      <c r="M243" s="169"/>
      <c r="N243" s="169"/>
      <c r="O243" s="169"/>
      <c r="P243" s="169"/>
      <c r="Q243" s="169"/>
      <c r="R243" s="172"/>
      <c r="T243" s="173"/>
      <c r="U243" s="169"/>
      <c r="V243" s="169"/>
      <c r="W243" s="169"/>
      <c r="X243" s="169"/>
      <c r="Y243" s="169"/>
      <c r="Z243" s="169"/>
      <c r="AA243" s="174"/>
      <c r="AT243" s="175" t="s">
        <v>152</v>
      </c>
      <c r="AU243" s="175" t="s">
        <v>23</v>
      </c>
      <c r="AV243" s="11" t="s">
        <v>150</v>
      </c>
      <c r="AW243" s="11" t="s">
        <v>40</v>
      </c>
      <c r="AX243" s="11" t="s">
        <v>23</v>
      </c>
      <c r="AY243" s="175" t="s">
        <v>145</v>
      </c>
    </row>
    <row r="244" spans="2:65" s="1" customFormat="1" ht="31.5" customHeight="1">
      <c r="B244" s="124"/>
      <c r="C244" s="153" t="s">
        <v>278</v>
      </c>
      <c r="D244" s="153" t="s">
        <v>146</v>
      </c>
      <c r="E244" s="154" t="s">
        <v>279</v>
      </c>
      <c r="F244" s="249" t="s">
        <v>280</v>
      </c>
      <c r="G244" s="250"/>
      <c r="H244" s="250"/>
      <c r="I244" s="250"/>
      <c r="J244" s="155" t="s">
        <v>243</v>
      </c>
      <c r="K244" s="156">
        <v>1590.8</v>
      </c>
      <c r="L244" s="251">
        <v>0</v>
      </c>
      <c r="M244" s="250"/>
      <c r="N244" s="252">
        <f>ROUND(L244*K244,2)</f>
        <v>0</v>
      </c>
      <c r="O244" s="250"/>
      <c r="P244" s="250"/>
      <c r="Q244" s="250"/>
      <c r="R244" s="126"/>
      <c r="T244" s="157" t="s">
        <v>21</v>
      </c>
      <c r="U244" s="42" t="s">
        <v>47</v>
      </c>
      <c r="V244" s="34"/>
      <c r="W244" s="158">
        <f>V244*K244</f>
        <v>0</v>
      </c>
      <c r="X244" s="158">
        <v>0</v>
      </c>
      <c r="Y244" s="158">
        <f>X244*K244</f>
        <v>0</v>
      </c>
      <c r="Z244" s="158">
        <v>0</v>
      </c>
      <c r="AA244" s="159">
        <f>Z244*K244</f>
        <v>0</v>
      </c>
      <c r="AR244" s="16" t="s">
        <v>150</v>
      </c>
      <c r="AT244" s="16" t="s">
        <v>146</v>
      </c>
      <c r="AU244" s="16" t="s">
        <v>23</v>
      </c>
      <c r="AY244" s="16" t="s">
        <v>145</v>
      </c>
      <c r="BE244" s="99">
        <f>IF(U244="základní",N244,0)</f>
        <v>0</v>
      </c>
      <c r="BF244" s="99">
        <f>IF(U244="snížená",N244,0)</f>
        <v>0</v>
      </c>
      <c r="BG244" s="99">
        <f>IF(U244="zákl. přenesená",N244,0)</f>
        <v>0</v>
      </c>
      <c r="BH244" s="99">
        <f>IF(U244="sníž. přenesená",N244,0)</f>
        <v>0</v>
      </c>
      <c r="BI244" s="99">
        <f>IF(U244="nulová",N244,0)</f>
        <v>0</v>
      </c>
      <c r="BJ244" s="16" t="s">
        <v>23</v>
      </c>
      <c r="BK244" s="99">
        <f>ROUND(L244*K244,2)</f>
        <v>0</v>
      </c>
      <c r="BL244" s="16" t="s">
        <v>150</v>
      </c>
      <c r="BM244" s="16" t="s">
        <v>278</v>
      </c>
    </row>
    <row r="245" spans="2:51" s="10" customFormat="1" ht="22.5" customHeight="1">
      <c r="B245" s="160"/>
      <c r="C245" s="161"/>
      <c r="D245" s="161"/>
      <c r="E245" s="162" t="s">
        <v>21</v>
      </c>
      <c r="F245" s="253" t="s">
        <v>281</v>
      </c>
      <c r="G245" s="254"/>
      <c r="H245" s="254"/>
      <c r="I245" s="254"/>
      <c r="J245" s="161"/>
      <c r="K245" s="163">
        <v>1509.48</v>
      </c>
      <c r="L245" s="161"/>
      <c r="M245" s="161"/>
      <c r="N245" s="161"/>
      <c r="O245" s="161"/>
      <c r="P245" s="161"/>
      <c r="Q245" s="161"/>
      <c r="R245" s="164"/>
      <c r="T245" s="165"/>
      <c r="U245" s="161"/>
      <c r="V245" s="161"/>
      <c r="W245" s="161"/>
      <c r="X245" s="161"/>
      <c r="Y245" s="161"/>
      <c r="Z245" s="161"/>
      <c r="AA245" s="166"/>
      <c r="AT245" s="167" t="s">
        <v>152</v>
      </c>
      <c r="AU245" s="167" t="s">
        <v>23</v>
      </c>
      <c r="AV245" s="10" t="s">
        <v>100</v>
      </c>
      <c r="AW245" s="10" t="s">
        <v>40</v>
      </c>
      <c r="AX245" s="10" t="s">
        <v>82</v>
      </c>
      <c r="AY245" s="167" t="s">
        <v>145</v>
      </c>
    </row>
    <row r="246" spans="2:51" s="10" customFormat="1" ht="22.5" customHeight="1">
      <c r="B246" s="160"/>
      <c r="C246" s="161"/>
      <c r="D246" s="161"/>
      <c r="E246" s="162" t="s">
        <v>21</v>
      </c>
      <c r="F246" s="257" t="s">
        <v>282</v>
      </c>
      <c r="G246" s="254"/>
      <c r="H246" s="254"/>
      <c r="I246" s="254"/>
      <c r="J246" s="161"/>
      <c r="K246" s="163">
        <v>21.8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152</v>
      </c>
      <c r="AU246" s="167" t="s">
        <v>23</v>
      </c>
      <c r="AV246" s="10" t="s">
        <v>100</v>
      </c>
      <c r="AW246" s="10" t="s">
        <v>40</v>
      </c>
      <c r="AX246" s="10" t="s">
        <v>82</v>
      </c>
      <c r="AY246" s="167" t="s">
        <v>145</v>
      </c>
    </row>
    <row r="247" spans="2:51" s="10" customFormat="1" ht="22.5" customHeight="1">
      <c r="B247" s="160"/>
      <c r="C247" s="161"/>
      <c r="D247" s="161"/>
      <c r="E247" s="162" t="s">
        <v>21</v>
      </c>
      <c r="F247" s="257" t="s">
        <v>283</v>
      </c>
      <c r="G247" s="254"/>
      <c r="H247" s="254"/>
      <c r="I247" s="254"/>
      <c r="J247" s="161"/>
      <c r="K247" s="163">
        <v>59.52</v>
      </c>
      <c r="L247" s="161"/>
      <c r="M247" s="161"/>
      <c r="N247" s="161"/>
      <c r="O247" s="161"/>
      <c r="P247" s="161"/>
      <c r="Q247" s="161"/>
      <c r="R247" s="164"/>
      <c r="T247" s="165"/>
      <c r="U247" s="161"/>
      <c r="V247" s="161"/>
      <c r="W247" s="161"/>
      <c r="X247" s="161"/>
      <c r="Y247" s="161"/>
      <c r="Z247" s="161"/>
      <c r="AA247" s="166"/>
      <c r="AT247" s="167" t="s">
        <v>152</v>
      </c>
      <c r="AU247" s="167" t="s">
        <v>23</v>
      </c>
      <c r="AV247" s="10" t="s">
        <v>100</v>
      </c>
      <c r="AW247" s="10" t="s">
        <v>40</v>
      </c>
      <c r="AX247" s="10" t="s">
        <v>82</v>
      </c>
      <c r="AY247" s="167" t="s">
        <v>145</v>
      </c>
    </row>
    <row r="248" spans="2:51" s="11" customFormat="1" ht="22.5" customHeight="1">
      <c r="B248" s="168"/>
      <c r="C248" s="169"/>
      <c r="D248" s="169"/>
      <c r="E248" s="170" t="s">
        <v>21</v>
      </c>
      <c r="F248" s="255" t="s">
        <v>155</v>
      </c>
      <c r="G248" s="256"/>
      <c r="H248" s="256"/>
      <c r="I248" s="256"/>
      <c r="J248" s="169"/>
      <c r="K248" s="171">
        <v>1590.8</v>
      </c>
      <c r="L248" s="169"/>
      <c r="M248" s="169"/>
      <c r="N248" s="169"/>
      <c r="O248" s="169"/>
      <c r="P248" s="169"/>
      <c r="Q248" s="169"/>
      <c r="R248" s="172"/>
      <c r="T248" s="173"/>
      <c r="U248" s="169"/>
      <c r="V248" s="169"/>
      <c r="W248" s="169"/>
      <c r="X248" s="169"/>
      <c r="Y248" s="169"/>
      <c r="Z248" s="169"/>
      <c r="AA248" s="174"/>
      <c r="AT248" s="175" t="s">
        <v>152</v>
      </c>
      <c r="AU248" s="175" t="s">
        <v>23</v>
      </c>
      <c r="AV248" s="11" t="s">
        <v>150</v>
      </c>
      <c r="AW248" s="11" t="s">
        <v>40</v>
      </c>
      <c r="AX248" s="11" t="s">
        <v>23</v>
      </c>
      <c r="AY248" s="175" t="s">
        <v>145</v>
      </c>
    </row>
    <row r="249" spans="2:63" s="9" customFormat="1" ht="36.75" customHeight="1">
      <c r="B249" s="143"/>
      <c r="C249" s="144"/>
      <c r="D249" s="145" t="s">
        <v>115</v>
      </c>
      <c r="E249" s="145"/>
      <c r="F249" s="145"/>
      <c r="G249" s="145"/>
      <c r="H249" s="145"/>
      <c r="I249" s="145"/>
      <c r="J249" s="145"/>
      <c r="K249" s="145"/>
      <c r="L249" s="145"/>
      <c r="M249" s="145"/>
      <c r="N249" s="245">
        <f>BK249</f>
        <v>0</v>
      </c>
      <c r="O249" s="246"/>
      <c r="P249" s="246"/>
      <c r="Q249" s="246"/>
      <c r="R249" s="146"/>
      <c r="T249" s="147"/>
      <c r="U249" s="144"/>
      <c r="V249" s="144"/>
      <c r="W249" s="148">
        <f>SUM(W250:W265)</f>
        <v>0</v>
      </c>
      <c r="X249" s="144"/>
      <c r="Y249" s="148">
        <f>SUM(Y250:Y265)</f>
        <v>0</v>
      </c>
      <c r="Z249" s="144"/>
      <c r="AA249" s="149">
        <f>SUM(AA250:AA265)</f>
        <v>0</v>
      </c>
      <c r="AR249" s="150" t="s">
        <v>23</v>
      </c>
      <c r="AT249" s="151" t="s">
        <v>81</v>
      </c>
      <c r="AU249" s="151" t="s">
        <v>82</v>
      </c>
      <c r="AY249" s="150" t="s">
        <v>145</v>
      </c>
      <c r="BK249" s="152">
        <f>SUM(BK250:BK265)</f>
        <v>0</v>
      </c>
    </row>
    <row r="250" spans="2:65" s="1" customFormat="1" ht="31.5" customHeight="1">
      <c r="B250" s="124"/>
      <c r="C250" s="153" t="s">
        <v>284</v>
      </c>
      <c r="D250" s="153" t="s">
        <v>146</v>
      </c>
      <c r="E250" s="154" t="s">
        <v>285</v>
      </c>
      <c r="F250" s="249" t="s">
        <v>286</v>
      </c>
      <c r="G250" s="250"/>
      <c r="H250" s="250"/>
      <c r="I250" s="250"/>
      <c r="J250" s="155" t="s">
        <v>149</v>
      </c>
      <c r="K250" s="156">
        <v>12</v>
      </c>
      <c r="L250" s="251">
        <v>0</v>
      </c>
      <c r="M250" s="250"/>
      <c r="N250" s="252">
        <f>ROUND(L250*K250,2)</f>
        <v>0</v>
      </c>
      <c r="O250" s="250"/>
      <c r="P250" s="250"/>
      <c r="Q250" s="250"/>
      <c r="R250" s="126"/>
      <c r="T250" s="157" t="s">
        <v>21</v>
      </c>
      <c r="U250" s="42" t="s">
        <v>47</v>
      </c>
      <c r="V250" s="34"/>
      <c r="W250" s="158">
        <f>V250*K250</f>
        <v>0</v>
      </c>
      <c r="X250" s="158">
        <v>0</v>
      </c>
      <c r="Y250" s="158">
        <f>X250*K250</f>
        <v>0</v>
      </c>
      <c r="Z250" s="158">
        <v>0</v>
      </c>
      <c r="AA250" s="159">
        <f>Z250*K250</f>
        <v>0</v>
      </c>
      <c r="AR250" s="16" t="s">
        <v>150</v>
      </c>
      <c r="AT250" s="16" t="s">
        <v>146</v>
      </c>
      <c r="AU250" s="16" t="s">
        <v>23</v>
      </c>
      <c r="AY250" s="16" t="s">
        <v>145</v>
      </c>
      <c r="BE250" s="99">
        <f>IF(U250="základní",N250,0)</f>
        <v>0</v>
      </c>
      <c r="BF250" s="99">
        <f>IF(U250="snížená",N250,0)</f>
        <v>0</v>
      </c>
      <c r="BG250" s="99">
        <f>IF(U250="zákl. přenesená",N250,0)</f>
        <v>0</v>
      </c>
      <c r="BH250" s="99">
        <f>IF(U250="sníž. přenesená",N250,0)</f>
        <v>0</v>
      </c>
      <c r="BI250" s="99">
        <f>IF(U250="nulová",N250,0)</f>
        <v>0</v>
      </c>
      <c r="BJ250" s="16" t="s">
        <v>23</v>
      </c>
      <c r="BK250" s="99">
        <f>ROUND(L250*K250,2)</f>
        <v>0</v>
      </c>
      <c r="BL250" s="16" t="s">
        <v>150</v>
      </c>
      <c r="BM250" s="16" t="s">
        <v>284</v>
      </c>
    </row>
    <row r="251" spans="2:51" s="10" customFormat="1" ht="31.5" customHeight="1">
      <c r="B251" s="160"/>
      <c r="C251" s="161"/>
      <c r="D251" s="161"/>
      <c r="E251" s="162" t="s">
        <v>21</v>
      </c>
      <c r="F251" s="253" t="s">
        <v>287</v>
      </c>
      <c r="G251" s="254"/>
      <c r="H251" s="254"/>
      <c r="I251" s="254"/>
      <c r="J251" s="161"/>
      <c r="K251" s="163">
        <v>12</v>
      </c>
      <c r="L251" s="161"/>
      <c r="M251" s="161"/>
      <c r="N251" s="161"/>
      <c r="O251" s="161"/>
      <c r="P251" s="161"/>
      <c r="Q251" s="161"/>
      <c r="R251" s="164"/>
      <c r="T251" s="165"/>
      <c r="U251" s="161"/>
      <c r="V251" s="161"/>
      <c r="W251" s="161"/>
      <c r="X251" s="161"/>
      <c r="Y251" s="161"/>
      <c r="Z251" s="161"/>
      <c r="AA251" s="166"/>
      <c r="AT251" s="167" t="s">
        <v>152</v>
      </c>
      <c r="AU251" s="167" t="s">
        <v>23</v>
      </c>
      <c r="AV251" s="10" t="s">
        <v>100</v>
      </c>
      <c r="AW251" s="10" t="s">
        <v>40</v>
      </c>
      <c r="AX251" s="10" t="s">
        <v>82</v>
      </c>
      <c r="AY251" s="167" t="s">
        <v>145</v>
      </c>
    </row>
    <row r="252" spans="2:51" s="11" customFormat="1" ht="22.5" customHeight="1">
      <c r="B252" s="168"/>
      <c r="C252" s="169"/>
      <c r="D252" s="169"/>
      <c r="E252" s="170" t="s">
        <v>21</v>
      </c>
      <c r="F252" s="255" t="s">
        <v>155</v>
      </c>
      <c r="G252" s="256"/>
      <c r="H252" s="256"/>
      <c r="I252" s="256"/>
      <c r="J252" s="169"/>
      <c r="K252" s="171">
        <v>12</v>
      </c>
      <c r="L252" s="169"/>
      <c r="M252" s="169"/>
      <c r="N252" s="169"/>
      <c r="O252" s="169"/>
      <c r="P252" s="169"/>
      <c r="Q252" s="169"/>
      <c r="R252" s="172"/>
      <c r="T252" s="173"/>
      <c r="U252" s="169"/>
      <c r="V252" s="169"/>
      <c r="W252" s="169"/>
      <c r="X252" s="169"/>
      <c r="Y252" s="169"/>
      <c r="Z252" s="169"/>
      <c r="AA252" s="174"/>
      <c r="AT252" s="175" t="s">
        <v>152</v>
      </c>
      <c r="AU252" s="175" t="s">
        <v>23</v>
      </c>
      <c r="AV252" s="11" t="s">
        <v>150</v>
      </c>
      <c r="AW252" s="11" t="s">
        <v>4</v>
      </c>
      <c r="AX252" s="11" t="s">
        <v>23</v>
      </c>
      <c r="AY252" s="175" t="s">
        <v>145</v>
      </c>
    </row>
    <row r="253" spans="2:65" s="1" customFormat="1" ht="44.25" customHeight="1">
      <c r="B253" s="124"/>
      <c r="C253" s="153" t="s">
        <v>288</v>
      </c>
      <c r="D253" s="153" t="s">
        <v>146</v>
      </c>
      <c r="E253" s="154" t="s">
        <v>289</v>
      </c>
      <c r="F253" s="249" t="s">
        <v>290</v>
      </c>
      <c r="G253" s="250"/>
      <c r="H253" s="250"/>
      <c r="I253" s="250"/>
      <c r="J253" s="155" t="s">
        <v>149</v>
      </c>
      <c r="K253" s="156">
        <v>25.954</v>
      </c>
      <c r="L253" s="251">
        <v>0</v>
      </c>
      <c r="M253" s="250"/>
      <c r="N253" s="252">
        <f>ROUND(L253*K253,2)</f>
        <v>0</v>
      </c>
      <c r="O253" s="250"/>
      <c r="P253" s="250"/>
      <c r="Q253" s="250"/>
      <c r="R253" s="126"/>
      <c r="T253" s="157" t="s">
        <v>21</v>
      </c>
      <c r="U253" s="42" t="s">
        <v>47</v>
      </c>
      <c r="V253" s="34"/>
      <c r="W253" s="158">
        <f>V253*K253</f>
        <v>0</v>
      </c>
      <c r="X253" s="158">
        <v>0</v>
      </c>
      <c r="Y253" s="158">
        <f>X253*K253</f>
        <v>0</v>
      </c>
      <c r="Z253" s="158">
        <v>0</v>
      </c>
      <c r="AA253" s="159">
        <f>Z253*K253</f>
        <v>0</v>
      </c>
      <c r="AR253" s="16" t="s">
        <v>150</v>
      </c>
      <c r="AT253" s="16" t="s">
        <v>146</v>
      </c>
      <c r="AU253" s="16" t="s">
        <v>23</v>
      </c>
      <c r="AY253" s="16" t="s">
        <v>145</v>
      </c>
      <c r="BE253" s="99">
        <f>IF(U253="základní",N253,0)</f>
        <v>0</v>
      </c>
      <c r="BF253" s="99">
        <f>IF(U253="snížená",N253,0)</f>
        <v>0</v>
      </c>
      <c r="BG253" s="99">
        <f>IF(U253="zákl. přenesená",N253,0)</f>
        <v>0</v>
      </c>
      <c r="BH253" s="99">
        <f>IF(U253="sníž. přenesená",N253,0)</f>
        <v>0</v>
      </c>
      <c r="BI253" s="99">
        <f>IF(U253="nulová",N253,0)</f>
        <v>0</v>
      </c>
      <c r="BJ253" s="16" t="s">
        <v>23</v>
      </c>
      <c r="BK253" s="99">
        <f>ROUND(L253*K253,2)</f>
        <v>0</v>
      </c>
      <c r="BL253" s="16" t="s">
        <v>150</v>
      </c>
      <c r="BM253" s="16" t="s">
        <v>288</v>
      </c>
    </row>
    <row r="254" spans="2:51" s="10" customFormat="1" ht="44.25" customHeight="1">
      <c r="B254" s="160"/>
      <c r="C254" s="161"/>
      <c r="D254" s="161"/>
      <c r="E254" s="162" t="s">
        <v>21</v>
      </c>
      <c r="F254" s="253" t="s">
        <v>291</v>
      </c>
      <c r="G254" s="254"/>
      <c r="H254" s="254"/>
      <c r="I254" s="254"/>
      <c r="J254" s="161"/>
      <c r="K254" s="163">
        <v>16.964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152</v>
      </c>
      <c r="AU254" s="167" t="s">
        <v>23</v>
      </c>
      <c r="AV254" s="10" t="s">
        <v>100</v>
      </c>
      <c r="AW254" s="10" t="s">
        <v>40</v>
      </c>
      <c r="AX254" s="10" t="s">
        <v>82</v>
      </c>
      <c r="AY254" s="167" t="s">
        <v>145</v>
      </c>
    </row>
    <row r="255" spans="2:51" s="12" customFormat="1" ht="22.5" customHeight="1">
      <c r="B255" s="180"/>
      <c r="C255" s="181"/>
      <c r="D255" s="181"/>
      <c r="E255" s="182" t="s">
        <v>21</v>
      </c>
      <c r="F255" s="258" t="s">
        <v>292</v>
      </c>
      <c r="G255" s="259"/>
      <c r="H255" s="259"/>
      <c r="I255" s="259"/>
      <c r="J255" s="181"/>
      <c r="K255" s="183" t="s">
        <v>21</v>
      </c>
      <c r="L255" s="181"/>
      <c r="M255" s="181"/>
      <c r="N255" s="181"/>
      <c r="O255" s="181"/>
      <c r="P255" s="181"/>
      <c r="Q255" s="181"/>
      <c r="R255" s="184"/>
      <c r="T255" s="185"/>
      <c r="U255" s="181"/>
      <c r="V255" s="181"/>
      <c r="W255" s="181"/>
      <c r="X255" s="181"/>
      <c r="Y255" s="181"/>
      <c r="Z255" s="181"/>
      <c r="AA255" s="186"/>
      <c r="AT255" s="187" t="s">
        <v>152</v>
      </c>
      <c r="AU255" s="187" t="s">
        <v>23</v>
      </c>
      <c r="AV255" s="12" t="s">
        <v>23</v>
      </c>
      <c r="AW255" s="12" t="s">
        <v>40</v>
      </c>
      <c r="AX255" s="12" t="s">
        <v>82</v>
      </c>
      <c r="AY255" s="187" t="s">
        <v>145</v>
      </c>
    </row>
    <row r="256" spans="2:51" s="10" customFormat="1" ht="22.5" customHeight="1">
      <c r="B256" s="160"/>
      <c r="C256" s="161"/>
      <c r="D256" s="161"/>
      <c r="E256" s="162" t="s">
        <v>21</v>
      </c>
      <c r="F256" s="257" t="s">
        <v>293</v>
      </c>
      <c r="G256" s="254"/>
      <c r="H256" s="254"/>
      <c r="I256" s="254"/>
      <c r="J256" s="161"/>
      <c r="K256" s="163">
        <v>8.99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152</v>
      </c>
      <c r="AU256" s="167" t="s">
        <v>23</v>
      </c>
      <c r="AV256" s="10" t="s">
        <v>100</v>
      </c>
      <c r="AW256" s="10" t="s">
        <v>40</v>
      </c>
      <c r="AX256" s="10" t="s">
        <v>82</v>
      </c>
      <c r="AY256" s="167" t="s">
        <v>145</v>
      </c>
    </row>
    <row r="257" spans="2:51" s="11" customFormat="1" ht="22.5" customHeight="1">
      <c r="B257" s="168"/>
      <c r="C257" s="169"/>
      <c r="D257" s="169"/>
      <c r="E257" s="170" t="s">
        <v>21</v>
      </c>
      <c r="F257" s="255" t="s">
        <v>155</v>
      </c>
      <c r="G257" s="256"/>
      <c r="H257" s="256"/>
      <c r="I257" s="256"/>
      <c r="J257" s="169"/>
      <c r="K257" s="171">
        <v>25.954</v>
      </c>
      <c r="L257" s="169"/>
      <c r="M257" s="169"/>
      <c r="N257" s="169"/>
      <c r="O257" s="169"/>
      <c r="P257" s="169"/>
      <c r="Q257" s="169"/>
      <c r="R257" s="172"/>
      <c r="T257" s="173"/>
      <c r="U257" s="169"/>
      <c r="V257" s="169"/>
      <c r="W257" s="169"/>
      <c r="X257" s="169"/>
      <c r="Y257" s="169"/>
      <c r="Z257" s="169"/>
      <c r="AA257" s="174"/>
      <c r="AT257" s="175" t="s">
        <v>152</v>
      </c>
      <c r="AU257" s="175" t="s">
        <v>23</v>
      </c>
      <c r="AV257" s="11" t="s">
        <v>150</v>
      </c>
      <c r="AW257" s="11" t="s">
        <v>40</v>
      </c>
      <c r="AX257" s="11" t="s">
        <v>23</v>
      </c>
      <c r="AY257" s="175" t="s">
        <v>145</v>
      </c>
    </row>
    <row r="258" spans="2:65" s="1" customFormat="1" ht="22.5" customHeight="1">
      <c r="B258" s="124"/>
      <c r="C258" s="153" t="s">
        <v>294</v>
      </c>
      <c r="D258" s="153" t="s">
        <v>146</v>
      </c>
      <c r="E258" s="154" t="s">
        <v>295</v>
      </c>
      <c r="F258" s="249" t="s">
        <v>296</v>
      </c>
      <c r="G258" s="250"/>
      <c r="H258" s="250"/>
      <c r="I258" s="250"/>
      <c r="J258" s="155" t="s">
        <v>189</v>
      </c>
      <c r="K258" s="156">
        <v>184.037</v>
      </c>
      <c r="L258" s="251">
        <v>0</v>
      </c>
      <c r="M258" s="250"/>
      <c r="N258" s="252">
        <f>ROUND(L258*K258,2)</f>
        <v>0</v>
      </c>
      <c r="O258" s="250"/>
      <c r="P258" s="250"/>
      <c r="Q258" s="250"/>
      <c r="R258" s="126"/>
      <c r="T258" s="157" t="s">
        <v>21</v>
      </c>
      <c r="U258" s="42" t="s">
        <v>47</v>
      </c>
      <c r="V258" s="34"/>
      <c r="W258" s="158">
        <f>V258*K258</f>
        <v>0</v>
      </c>
      <c r="X258" s="158">
        <v>0</v>
      </c>
      <c r="Y258" s="158">
        <f>X258*K258</f>
        <v>0</v>
      </c>
      <c r="Z258" s="158">
        <v>0</v>
      </c>
      <c r="AA258" s="159">
        <f>Z258*K258</f>
        <v>0</v>
      </c>
      <c r="AR258" s="16" t="s">
        <v>150</v>
      </c>
      <c r="AT258" s="16" t="s">
        <v>146</v>
      </c>
      <c r="AU258" s="16" t="s">
        <v>23</v>
      </c>
      <c r="AY258" s="16" t="s">
        <v>145</v>
      </c>
      <c r="BE258" s="99">
        <f>IF(U258="základní",N258,0)</f>
        <v>0</v>
      </c>
      <c r="BF258" s="99">
        <f>IF(U258="snížená",N258,0)</f>
        <v>0</v>
      </c>
      <c r="BG258" s="99">
        <f>IF(U258="zákl. přenesená",N258,0)</f>
        <v>0</v>
      </c>
      <c r="BH258" s="99">
        <f>IF(U258="sníž. přenesená",N258,0)</f>
        <v>0</v>
      </c>
      <c r="BI258" s="99">
        <f>IF(U258="nulová",N258,0)</f>
        <v>0</v>
      </c>
      <c r="BJ258" s="16" t="s">
        <v>23</v>
      </c>
      <c r="BK258" s="99">
        <f>ROUND(L258*K258,2)</f>
        <v>0</v>
      </c>
      <c r="BL258" s="16" t="s">
        <v>150</v>
      </c>
      <c r="BM258" s="16" t="s">
        <v>294</v>
      </c>
    </row>
    <row r="259" spans="2:51" s="10" customFormat="1" ht="44.25" customHeight="1">
      <c r="B259" s="160"/>
      <c r="C259" s="161"/>
      <c r="D259" s="161"/>
      <c r="E259" s="162" t="s">
        <v>21</v>
      </c>
      <c r="F259" s="253" t="s">
        <v>297</v>
      </c>
      <c r="G259" s="254"/>
      <c r="H259" s="254"/>
      <c r="I259" s="254"/>
      <c r="J259" s="161"/>
      <c r="K259" s="163">
        <v>169.637</v>
      </c>
      <c r="L259" s="161"/>
      <c r="M259" s="161"/>
      <c r="N259" s="161"/>
      <c r="O259" s="161"/>
      <c r="P259" s="161"/>
      <c r="Q259" s="161"/>
      <c r="R259" s="164"/>
      <c r="T259" s="165"/>
      <c r="U259" s="161"/>
      <c r="V259" s="161"/>
      <c r="W259" s="161"/>
      <c r="X259" s="161"/>
      <c r="Y259" s="161"/>
      <c r="Z259" s="161"/>
      <c r="AA259" s="166"/>
      <c r="AT259" s="167" t="s">
        <v>152</v>
      </c>
      <c r="AU259" s="167" t="s">
        <v>23</v>
      </c>
      <c r="AV259" s="10" t="s">
        <v>100</v>
      </c>
      <c r="AW259" s="10" t="s">
        <v>40</v>
      </c>
      <c r="AX259" s="10" t="s">
        <v>82</v>
      </c>
      <c r="AY259" s="167" t="s">
        <v>145</v>
      </c>
    </row>
    <row r="260" spans="2:51" s="12" customFormat="1" ht="22.5" customHeight="1">
      <c r="B260" s="180"/>
      <c r="C260" s="181"/>
      <c r="D260" s="181"/>
      <c r="E260" s="182" t="s">
        <v>21</v>
      </c>
      <c r="F260" s="258" t="s">
        <v>292</v>
      </c>
      <c r="G260" s="259"/>
      <c r="H260" s="259"/>
      <c r="I260" s="259"/>
      <c r="J260" s="181"/>
      <c r="K260" s="183" t="s">
        <v>21</v>
      </c>
      <c r="L260" s="181"/>
      <c r="M260" s="181"/>
      <c r="N260" s="181"/>
      <c r="O260" s="181"/>
      <c r="P260" s="181"/>
      <c r="Q260" s="181"/>
      <c r="R260" s="184"/>
      <c r="T260" s="185"/>
      <c r="U260" s="181"/>
      <c r="V260" s="181"/>
      <c r="W260" s="181"/>
      <c r="X260" s="181"/>
      <c r="Y260" s="181"/>
      <c r="Z260" s="181"/>
      <c r="AA260" s="186"/>
      <c r="AT260" s="187" t="s">
        <v>152</v>
      </c>
      <c r="AU260" s="187" t="s">
        <v>23</v>
      </c>
      <c r="AV260" s="12" t="s">
        <v>23</v>
      </c>
      <c r="AW260" s="12" t="s">
        <v>40</v>
      </c>
      <c r="AX260" s="12" t="s">
        <v>82</v>
      </c>
      <c r="AY260" s="187" t="s">
        <v>145</v>
      </c>
    </row>
    <row r="261" spans="2:51" s="10" customFormat="1" ht="22.5" customHeight="1">
      <c r="B261" s="160"/>
      <c r="C261" s="161"/>
      <c r="D261" s="161"/>
      <c r="E261" s="162" t="s">
        <v>21</v>
      </c>
      <c r="F261" s="257" t="s">
        <v>298</v>
      </c>
      <c r="G261" s="254"/>
      <c r="H261" s="254"/>
      <c r="I261" s="254"/>
      <c r="J261" s="161"/>
      <c r="K261" s="163">
        <v>14.4</v>
      </c>
      <c r="L261" s="161"/>
      <c r="M261" s="161"/>
      <c r="N261" s="161"/>
      <c r="O261" s="161"/>
      <c r="P261" s="161"/>
      <c r="Q261" s="161"/>
      <c r="R261" s="164"/>
      <c r="T261" s="165"/>
      <c r="U261" s="161"/>
      <c r="V261" s="161"/>
      <c r="W261" s="161"/>
      <c r="X261" s="161"/>
      <c r="Y261" s="161"/>
      <c r="Z261" s="161"/>
      <c r="AA261" s="166"/>
      <c r="AT261" s="167" t="s">
        <v>152</v>
      </c>
      <c r="AU261" s="167" t="s">
        <v>23</v>
      </c>
      <c r="AV261" s="10" t="s">
        <v>100</v>
      </c>
      <c r="AW261" s="10" t="s">
        <v>40</v>
      </c>
      <c r="AX261" s="10" t="s">
        <v>82</v>
      </c>
      <c r="AY261" s="167" t="s">
        <v>145</v>
      </c>
    </row>
    <row r="262" spans="2:51" s="11" customFormat="1" ht="22.5" customHeight="1">
      <c r="B262" s="168"/>
      <c r="C262" s="169"/>
      <c r="D262" s="169"/>
      <c r="E262" s="170" t="s">
        <v>21</v>
      </c>
      <c r="F262" s="255" t="s">
        <v>155</v>
      </c>
      <c r="G262" s="256"/>
      <c r="H262" s="256"/>
      <c r="I262" s="256"/>
      <c r="J262" s="169"/>
      <c r="K262" s="171">
        <v>184.037</v>
      </c>
      <c r="L262" s="169"/>
      <c r="M262" s="169"/>
      <c r="N262" s="169"/>
      <c r="O262" s="169"/>
      <c r="P262" s="169"/>
      <c r="Q262" s="169"/>
      <c r="R262" s="172"/>
      <c r="T262" s="173"/>
      <c r="U262" s="169"/>
      <c r="V262" s="169"/>
      <c r="W262" s="169"/>
      <c r="X262" s="169"/>
      <c r="Y262" s="169"/>
      <c r="Z262" s="169"/>
      <c r="AA262" s="174"/>
      <c r="AT262" s="175" t="s">
        <v>152</v>
      </c>
      <c r="AU262" s="175" t="s">
        <v>23</v>
      </c>
      <c r="AV262" s="11" t="s">
        <v>150</v>
      </c>
      <c r="AW262" s="11" t="s">
        <v>40</v>
      </c>
      <c r="AX262" s="11" t="s">
        <v>23</v>
      </c>
      <c r="AY262" s="175" t="s">
        <v>145</v>
      </c>
    </row>
    <row r="263" spans="2:65" s="1" customFormat="1" ht="22.5" customHeight="1">
      <c r="B263" s="124"/>
      <c r="C263" s="153" t="s">
        <v>299</v>
      </c>
      <c r="D263" s="153" t="s">
        <v>146</v>
      </c>
      <c r="E263" s="154" t="s">
        <v>300</v>
      </c>
      <c r="F263" s="249" t="s">
        <v>301</v>
      </c>
      <c r="G263" s="250"/>
      <c r="H263" s="250"/>
      <c r="I263" s="250"/>
      <c r="J263" s="155" t="s">
        <v>243</v>
      </c>
      <c r="K263" s="156">
        <v>1704.4</v>
      </c>
      <c r="L263" s="251">
        <v>0</v>
      </c>
      <c r="M263" s="250"/>
      <c r="N263" s="252">
        <f>ROUND(L263*K263,2)</f>
        <v>0</v>
      </c>
      <c r="O263" s="250"/>
      <c r="P263" s="250"/>
      <c r="Q263" s="250"/>
      <c r="R263" s="126"/>
      <c r="T263" s="157" t="s">
        <v>21</v>
      </c>
      <c r="U263" s="42" t="s">
        <v>47</v>
      </c>
      <c r="V263" s="34"/>
      <c r="W263" s="158">
        <f>V263*K263</f>
        <v>0</v>
      </c>
      <c r="X263" s="158">
        <v>0</v>
      </c>
      <c r="Y263" s="158">
        <f>X263*K263</f>
        <v>0</v>
      </c>
      <c r="Z263" s="158">
        <v>0</v>
      </c>
      <c r="AA263" s="159">
        <f>Z263*K263</f>
        <v>0</v>
      </c>
      <c r="AR263" s="16" t="s">
        <v>150</v>
      </c>
      <c r="AT263" s="16" t="s">
        <v>146</v>
      </c>
      <c r="AU263" s="16" t="s">
        <v>23</v>
      </c>
      <c r="AY263" s="16" t="s">
        <v>145</v>
      </c>
      <c r="BE263" s="99">
        <f>IF(U263="základní",N263,0)</f>
        <v>0</v>
      </c>
      <c r="BF263" s="99">
        <f>IF(U263="snížená",N263,0)</f>
        <v>0</v>
      </c>
      <c r="BG263" s="99">
        <f>IF(U263="zákl. přenesená",N263,0)</f>
        <v>0</v>
      </c>
      <c r="BH263" s="99">
        <f>IF(U263="sníž. přenesená",N263,0)</f>
        <v>0</v>
      </c>
      <c r="BI263" s="99">
        <f>IF(U263="nulová",N263,0)</f>
        <v>0</v>
      </c>
      <c r="BJ263" s="16" t="s">
        <v>23</v>
      </c>
      <c r="BK263" s="99">
        <f>ROUND(L263*K263,2)</f>
        <v>0</v>
      </c>
      <c r="BL263" s="16" t="s">
        <v>150</v>
      </c>
      <c r="BM263" s="16" t="s">
        <v>299</v>
      </c>
    </row>
    <row r="264" spans="2:51" s="10" customFormat="1" ht="22.5" customHeight="1">
      <c r="B264" s="160"/>
      <c r="C264" s="161"/>
      <c r="D264" s="161"/>
      <c r="E264" s="162" t="s">
        <v>21</v>
      </c>
      <c r="F264" s="253" t="s">
        <v>302</v>
      </c>
      <c r="G264" s="254"/>
      <c r="H264" s="254"/>
      <c r="I264" s="254"/>
      <c r="J264" s="161"/>
      <c r="K264" s="163">
        <v>1704.4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152</v>
      </c>
      <c r="AU264" s="167" t="s">
        <v>23</v>
      </c>
      <c r="AV264" s="10" t="s">
        <v>100</v>
      </c>
      <c r="AW264" s="10" t="s">
        <v>40</v>
      </c>
      <c r="AX264" s="10" t="s">
        <v>82</v>
      </c>
      <c r="AY264" s="167" t="s">
        <v>145</v>
      </c>
    </row>
    <row r="265" spans="2:51" s="11" customFormat="1" ht="22.5" customHeight="1">
      <c r="B265" s="168"/>
      <c r="C265" s="169"/>
      <c r="D265" s="169"/>
      <c r="E265" s="170" t="s">
        <v>21</v>
      </c>
      <c r="F265" s="255" t="s">
        <v>155</v>
      </c>
      <c r="G265" s="256"/>
      <c r="H265" s="256"/>
      <c r="I265" s="256"/>
      <c r="J265" s="169"/>
      <c r="K265" s="171">
        <v>1704.4</v>
      </c>
      <c r="L265" s="169"/>
      <c r="M265" s="169"/>
      <c r="N265" s="169"/>
      <c r="O265" s="169"/>
      <c r="P265" s="169"/>
      <c r="Q265" s="169"/>
      <c r="R265" s="172"/>
      <c r="T265" s="173"/>
      <c r="U265" s="169"/>
      <c r="V265" s="169"/>
      <c r="W265" s="169"/>
      <c r="X265" s="169"/>
      <c r="Y265" s="169"/>
      <c r="Z265" s="169"/>
      <c r="AA265" s="174"/>
      <c r="AT265" s="175" t="s">
        <v>152</v>
      </c>
      <c r="AU265" s="175" t="s">
        <v>23</v>
      </c>
      <c r="AV265" s="11" t="s">
        <v>150</v>
      </c>
      <c r="AW265" s="11" t="s">
        <v>4</v>
      </c>
      <c r="AX265" s="11" t="s">
        <v>23</v>
      </c>
      <c r="AY265" s="175" t="s">
        <v>145</v>
      </c>
    </row>
    <row r="266" spans="2:63" s="9" customFormat="1" ht="36.75" customHeight="1">
      <c r="B266" s="143"/>
      <c r="C266" s="144"/>
      <c r="D266" s="145" t="s">
        <v>116</v>
      </c>
      <c r="E266" s="145"/>
      <c r="F266" s="145"/>
      <c r="G266" s="145"/>
      <c r="H266" s="145"/>
      <c r="I266" s="145"/>
      <c r="J266" s="145"/>
      <c r="K266" s="145"/>
      <c r="L266" s="145"/>
      <c r="M266" s="145"/>
      <c r="N266" s="247">
        <f>BK266</f>
        <v>0</v>
      </c>
      <c r="O266" s="248"/>
      <c r="P266" s="248"/>
      <c r="Q266" s="248"/>
      <c r="R266" s="146"/>
      <c r="T266" s="147"/>
      <c r="U266" s="144"/>
      <c r="V266" s="144"/>
      <c r="W266" s="148">
        <v>0</v>
      </c>
      <c r="X266" s="144"/>
      <c r="Y266" s="148">
        <v>0</v>
      </c>
      <c r="Z266" s="144"/>
      <c r="AA266" s="149">
        <v>0</v>
      </c>
      <c r="AR266" s="150" t="s">
        <v>23</v>
      </c>
      <c r="AT266" s="151" t="s">
        <v>81</v>
      </c>
      <c r="AU266" s="151" t="s">
        <v>82</v>
      </c>
      <c r="AY266" s="150" t="s">
        <v>145</v>
      </c>
      <c r="BK266" s="152">
        <v>0</v>
      </c>
    </row>
    <row r="267" spans="2:63" s="9" customFormat="1" ht="24.75" customHeight="1">
      <c r="B267" s="143"/>
      <c r="C267" s="144"/>
      <c r="D267" s="145" t="s">
        <v>117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245">
        <f>BK267</f>
        <v>0</v>
      </c>
      <c r="O267" s="246"/>
      <c r="P267" s="246"/>
      <c r="Q267" s="246"/>
      <c r="R267" s="146"/>
      <c r="T267" s="147"/>
      <c r="U267" s="144"/>
      <c r="V267" s="144"/>
      <c r="W267" s="148">
        <f>SUM(W268:W274)</f>
        <v>0</v>
      </c>
      <c r="X267" s="144"/>
      <c r="Y267" s="148">
        <f>SUM(Y268:Y274)</f>
        <v>0</v>
      </c>
      <c r="Z267" s="144"/>
      <c r="AA267" s="149">
        <f>SUM(AA268:AA274)</f>
        <v>0</v>
      </c>
      <c r="AR267" s="150" t="s">
        <v>23</v>
      </c>
      <c r="AT267" s="151" t="s">
        <v>81</v>
      </c>
      <c r="AU267" s="151" t="s">
        <v>82</v>
      </c>
      <c r="AY267" s="150" t="s">
        <v>145</v>
      </c>
      <c r="BK267" s="152">
        <f>SUM(BK268:BK274)</f>
        <v>0</v>
      </c>
    </row>
    <row r="268" spans="2:65" s="1" customFormat="1" ht="22.5" customHeight="1">
      <c r="B268" s="124"/>
      <c r="C268" s="153" t="s">
        <v>303</v>
      </c>
      <c r="D268" s="153" t="s">
        <v>146</v>
      </c>
      <c r="E268" s="154" t="s">
        <v>304</v>
      </c>
      <c r="F268" s="249" t="s">
        <v>305</v>
      </c>
      <c r="G268" s="250"/>
      <c r="H268" s="250"/>
      <c r="I268" s="250"/>
      <c r="J268" s="155" t="s">
        <v>206</v>
      </c>
      <c r="K268" s="156">
        <v>162.102</v>
      </c>
      <c r="L268" s="251">
        <v>0</v>
      </c>
      <c r="M268" s="250"/>
      <c r="N268" s="252">
        <f>ROUND(L268*K268,2)</f>
        <v>0</v>
      </c>
      <c r="O268" s="250"/>
      <c r="P268" s="250"/>
      <c r="Q268" s="250"/>
      <c r="R268" s="126"/>
      <c r="T268" s="157" t="s">
        <v>21</v>
      </c>
      <c r="U268" s="42" t="s">
        <v>47</v>
      </c>
      <c r="V268" s="34"/>
      <c r="W268" s="158">
        <f>V268*K268</f>
        <v>0</v>
      </c>
      <c r="X268" s="158">
        <v>0</v>
      </c>
      <c r="Y268" s="158">
        <f>X268*K268</f>
        <v>0</v>
      </c>
      <c r="Z268" s="158">
        <v>0</v>
      </c>
      <c r="AA268" s="159">
        <f>Z268*K268</f>
        <v>0</v>
      </c>
      <c r="AR268" s="16" t="s">
        <v>150</v>
      </c>
      <c r="AT268" s="16" t="s">
        <v>146</v>
      </c>
      <c r="AU268" s="16" t="s">
        <v>23</v>
      </c>
      <c r="AY268" s="16" t="s">
        <v>145</v>
      </c>
      <c r="BE268" s="99">
        <f>IF(U268="základní",N268,0)</f>
        <v>0</v>
      </c>
      <c r="BF268" s="99">
        <f>IF(U268="snížená",N268,0)</f>
        <v>0</v>
      </c>
      <c r="BG268" s="99">
        <f>IF(U268="zákl. přenesená",N268,0)</f>
        <v>0</v>
      </c>
      <c r="BH268" s="99">
        <f>IF(U268="sníž. přenesená",N268,0)</f>
        <v>0</v>
      </c>
      <c r="BI268" s="99">
        <f>IF(U268="nulová",N268,0)</f>
        <v>0</v>
      </c>
      <c r="BJ268" s="16" t="s">
        <v>23</v>
      </c>
      <c r="BK268" s="99">
        <f>ROUND(L268*K268,2)</f>
        <v>0</v>
      </c>
      <c r="BL268" s="16" t="s">
        <v>150</v>
      </c>
      <c r="BM268" s="16" t="s">
        <v>303</v>
      </c>
    </row>
    <row r="269" spans="2:51" s="10" customFormat="1" ht="22.5" customHeight="1">
      <c r="B269" s="160"/>
      <c r="C269" s="161"/>
      <c r="D269" s="161"/>
      <c r="E269" s="162" t="s">
        <v>21</v>
      </c>
      <c r="F269" s="253" t="s">
        <v>306</v>
      </c>
      <c r="G269" s="254"/>
      <c r="H269" s="254"/>
      <c r="I269" s="254"/>
      <c r="J269" s="161"/>
      <c r="K269" s="163">
        <v>132.427</v>
      </c>
      <c r="L269" s="161"/>
      <c r="M269" s="161"/>
      <c r="N269" s="161"/>
      <c r="O269" s="161"/>
      <c r="P269" s="161"/>
      <c r="Q269" s="161"/>
      <c r="R269" s="164"/>
      <c r="T269" s="165"/>
      <c r="U269" s="161"/>
      <c r="V269" s="161"/>
      <c r="W269" s="161"/>
      <c r="X269" s="161"/>
      <c r="Y269" s="161"/>
      <c r="Z269" s="161"/>
      <c r="AA269" s="166"/>
      <c r="AT269" s="167" t="s">
        <v>152</v>
      </c>
      <c r="AU269" s="167" t="s">
        <v>23</v>
      </c>
      <c r="AV269" s="10" t="s">
        <v>100</v>
      </c>
      <c r="AW269" s="10" t="s">
        <v>40</v>
      </c>
      <c r="AX269" s="10" t="s">
        <v>82</v>
      </c>
      <c r="AY269" s="167" t="s">
        <v>145</v>
      </c>
    </row>
    <row r="270" spans="2:51" s="10" customFormat="1" ht="22.5" customHeight="1">
      <c r="B270" s="160"/>
      <c r="C270" s="161"/>
      <c r="D270" s="161"/>
      <c r="E270" s="162" t="s">
        <v>21</v>
      </c>
      <c r="F270" s="257" t="s">
        <v>307</v>
      </c>
      <c r="G270" s="254"/>
      <c r="H270" s="254"/>
      <c r="I270" s="254"/>
      <c r="J270" s="161"/>
      <c r="K270" s="163">
        <v>29.675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152</v>
      </c>
      <c r="AU270" s="167" t="s">
        <v>23</v>
      </c>
      <c r="AV270" s="10" t="s">
        <v>100</v>
      </c>
      <c r="AW270" s="10" t="s">
        <v>40</v>
      </c>
      <c r="AX270" s="10" t="s">
        <v>82</v>
      </c>
      <c r="AY270" s="167" t="s">
        <v>145</v>
      </c>
    </row>
    <row r="271" spans="2:51" s="11" customFormat="1" ht="22.5" customHeight="1">
      <c r="B271" s="168"/>
      <c r="C271" s="169"/>
      <c r="D271" s="169"/>
      <c r="E271" s="170" t="s">
        <v>21</v>
      </c>
      <c r="F271" s="255" t="s">
        <v>155</v>
      </c>
      <c r="G271" s="256"/>
      <c r="H271" s="256"/>
      <c r="I271" s="256"/>
      <c r="J271" s="169"/>
      <c r="K271" s="171">
        <v>162.102</v>
      </c>
      <c r="L271" s="169"/>
      <c r="M271" s="169"/>
      <c r="N271" s="169"/>
      <c r="O271" s="169"/>
      <c r="P271" s="169"/>
      <c r="Q271" s="169"/>
      <c r="R271" s="172"/>
      <c r="T271" s="173"/>
      <c r="U271" s="169"/>
      <c r="V271" s="169"/>
      <c r="W271" s="169"/>
      <c r="X271" s="169"/>
      <c r="Y271" s="169"/>
      <c r="Z271" s="169"/>
      <c r="AA271" s="174"/>
      <c r="AT271" s="175" t="s">
        <v>152</v>
      </c>
      <c r="AU271" s="175" t="s">
        <v>23</v>
      </c>
      <c r="AV271" s="11" t="s">
        <v>150</v>
      </c>
      <c r="AW271" s="11" t="s">
        <v>40</v>
      </c>
      <c r="AX271" s="11" t="s">
        <v>23</v>
      </c>
      <c r="AY271" s="175" t="s">
        <v>145</v>
      </c>
    </row>
    <row r="272" spans="2:65" s="1" customFormat="1" ht="22.5" customHeight="1">
      <c r="B272" s="124"/>
      <c r="C272" s="153" t="s">
        <v>308</v>
      </c>
      <c r="D272" s="153" t="s">
        <v>146</v>
      </c>
      <c r="E272" s="154" t="s">
        <v>309</v>
      </c>
      <c r="F272" s="249" t="s">
        <v>310</v>
      </c>
      <c r="G272" s="250"/>
      <c r="H272" s="250"/>
      <c r="I272" s="250"/>
      <c r="J272" s="155" t="s">
        <v>206</v>
      </c>
      <c r="K272" s="156">
        <v>162.102</v>
      </c>
      <c r="L272" s="251">
        <v>0</v>
      </c>
      <c r="M272" s="250"/>
      <c r="N272" s="252">
        <f>ROUND(L272*K272,2)</f>
        <v>0</v>
      </c>
      <c r="O272" s="250"/>
      <c r="P272" s="250"/>
      <c r="Q272" s="250"/>
      <c r="R272" s="126"/>
      <c r="T272" s="157" t="s">
        <v>21</v>
      </c>
      <c r="U272" s="42" t="s">
        <v>47</v>
      </c>
      <c r="V272" s="34"/>
      <c r="W272" s="158">
        <f>V272*K272</f>
        <v>0</v>
      </c>
      <c r="X272" s="158">
        <v>0</v>
      </c>
      <c r="Y272" s="158">
        <f>X272*K272</f>
        <v>0</v>
      </c>
      <c r="Z272" s="158">
        <v>0</v>
      </c>
      <c r="AA272" s="159">
        <f>Z272*K272</f>
        <v>0</v>
      </c>
      <c r="AR272" s="16" t="s">
        <v>150</v>
      </c>
      <c r="AT272" s="16" t="s">
        <v>146</v>
      </c>
      <c r="AU272" s="16" t="s">
        <v>23</v>
      </c>
      <c r="AY272" s="16" t="s">
        <v>145</v>
      </c>
      <c r="BE272" s="99">
        <f>IF(U272="základní",N272,0)</f>
        <v>0</v>
      </c>
      <c r="BF272" s="99">
        <f>IF(U272="snížená",N272,0)</f>
        <v>0</v>
      </c>
      <c r="BG272" s="99">
        <f>IF(U272="zákl. přenesená",N272,0)</f>
        <v>0</v>
      </c>
      <c r="BH272" s="99">
        <f>IF(U272="sníž. přenesená",N272,0)</f>
        <v>0</v>
      </c>
      <c r="BI272" s="99">
        <f>IF(U272="nulová",N272,0)</f>
        <v>0</v>
      </c>
      <c r="BJ272" s="16" t="s">
        <v>23</v>
      </c>
      <c r="BK272" s="99">
        <f>ROUND(L272*K272,2)</f>
        <v>0</v>
      </c>
      <c r="BL272" s="16" t="s">
        <v>150</v>
      </c>
      <c r="BM272" s="16" t="s">
        <v>308</v>
      </c>
    </row>
    <row r="273" spans="2:51" s="10" customFormat="1" ht="22.5" customHeight="1">
      <c r="B273" s="160"/>
      <c r="C273" s="161"/>
      <c r="D273" s="161"/>
      <c r="E273" s="162" t="s">
        <v>21</v>
      </c>
      <c r="F273" s="253" t="s">
        <v>311</v>
      </c>
      <c r="G273" s="254"/>
      <c r="H273" s="254"/>
      <c r="I273" s="254"/>
      <c r="J273" s="161"/>
      <c r="K273" s="163">
        <v>162.102</v>
      </c>
      <c r="L273" s="161"/>
      <c r="M273" s="161"/>
      <c r="N273" s="161"/>
      <c r="O273" s="161"/>
      <c r="P273" s="161"/>
      <c r="Q273" s="161"/>
      <c r="R273" s="164"/>
      <c r="T273" s="165"/>
      <c r="U273" s="161"/>
      <c r="V273" s="161"/>
      <c r="W273" s="161"/>
      <c r="X273" s="161"/>
      <c r="Y273" s="161"/>
      <c r="Z273" s="161"/>
      <c r="AA273" s="166"/>
      <c r="AT273" s="167" t="s">
        <v>152</v>
      </c>
      <c r="AU273" s="167" t="s">
        <v>23</v>
      </c>
      <c r="AV273" s="10" t="s">
        <v>100</v>
      </c>
      <c r="AW273" s="10" t="s">
        <v>40</v>
      </c>
      <c r="AX273" s="10" t="s">
        <v>82</v>
      </c>
      <c r="AY273" s="167" t="s">
        <v>145</v>
      </c>
    </row>
    <row r="274" spans="2:51" s="11" customFormat="1" ht="22.5" customHeight="1">
      <c r="B274" s="168"/>
      <c r="C274" s="169"/>
      <c r="D274" s="169"/>
      <c r="E274" s="170" t="s">
        <v>21</v>
      </c>
      <c r="F274" s="255" t="s">
        <v>155</v>
      </c>
      <c r="G274" s="256"/>
      <c r="H274" s="256"/>
      <c r="I274" s="256"/>
      <c r="J274" s="169"/>
      <c r="K274" s="171">
        <v>162.102</v>
      </c>
      <c r="L274" s="169"/>
      <c r="M274" s="169"/>
      <c r="N274" s="169"/>
      <c r="O274" s="169"/>
      <c r="P274" s="169"/>
      <c r="Q274" s="169"/>
      <c r="R274" s="172"/>
      <c r="T274" s="173"/>
      <c r="U274" s="169"/>
      <c r="V274" s="169"/>
      <c r="W274" s="169"/>
      <c r="X274" s="169"/>
      <c r="Y274" s="169"/>
      <c r="Z274" s="169"/>
      <c r="AA274" s="174"/>
      <c r="AT274" s="175" t="s">
        <v>152</v>
      </c>
      <c r="AU274" s="175" t="s">
        <v>23</v>
      </c>
      <c r="AV274" s="11" t="s">
        <v>150</v>
      </c>
      <c r="AW274" s="11" t="s">
        <v>4</v>
      </c>
      <c r="AX274" s="11" t="s">
        <v>23</v>
      </c>
      <c r="AY274" s="175" t="s">
        <v>145</v>
      </c>
    </row>
    <row r="275" spans="2:63" s="9" customFormat="1" ht="36.75" customHeight="1">
      <c r="B275" s="143"/>
      <c r="C275" s="144"/>
      <c r="D275" s="145" t="s">
        <v>118</v>
      </c>
      <c r="E275" s="145"/>
      <c r="F275" s="145"/>
      <c r="G275" s="145"/>
      <c r="H275" s="145"/>
      <c r="I275" s="145"/>
      <c r="J275" s="145"/>
      <c r="K275" s="145"/>
      <c r="L275" s="145"/>
      <c r="M275" s="145"/>
      <c r="N275" s="247">
        <f>BK275</f>
        <v>0</v>
      </c>
      <c r="O275" s="248"/>
      <c r="P275" s="248"/>
      <c r="Q275" s="248"/>
      <c r="R275" s="146"/>
      <c r="T275" s="147"/>
      <c r="U275" s="144"/>
      <c r="V275" s="144"/>
      <c r="W275" s="148">
        <f>W276+W279</f>
        <v>0</v>
      </c>
      <c r="X275" s="144"/>
      <c r="Y275" s="148">
        <f>Y276+Y279</f>
        <v>7.7143416</v>
      </c>
      <c r="Z275" s="144"/>
      <c r="AA275" s="149">
        <f>AA276+AA279</f>
        <v>0</v>
      </c>
      <c r="AR275" s="150" t="s">
        <v>23</v>
      </c>
      <c r="AT275" s="151" t="s">
        <v>81</v>
      </c>
      <c r="AU275" s="151" t="s">
        <v>82</v>
      </c>
      <c r="AY275" s="150" t="s">
        <v>145</v>
      </c>
      <c r="BK275" s="152">
        <f>BK276+BK279</f>
        <v>0</v>
      </c>
    </row>
    <row r="276" spans="2:63" s="9" customFormat="1" ht="19.5" customHeight="1">
      <c r="B276" s="143"/>
      <c r="C276" s="144"/>
      <c r="D276" s="188" t="s">
        <v>119</v>
      </c>
      <c r="E276" s="188"/>
      <c r="F276" s="188"/>
      <c r="G276" s="188"/>
      <c r="H276" s="188"/>
      <c r="I276" s="188"/>
      <c r="J276" s="188"/>
      <c r="K276" s="188"/>
      <c r="L276" s="188"/>
      <c r="M276" s="188"/>
      <c r="N276" s="238">
        <f>BK276</f>
        <v>0</v>
      </c>
      <c r="O276" s="239"/>
      <c r="P276" s="239"/>
      <c r="Q276" s="239"/>
      <c r="R276" s="146"/>
      <c r="T276" s="147"/>
      <c r="U276" s="144"/>
      <c r="V276" s="144"/>
      <c r="W276" s="148">
        <f>SUM(W277:W278)</f>
        <v>0</v>
      </c>
      <c r="X276" s="144"/>
      <c r="Y276" s="148">
        <f>SUM(Y277:Y278)</f>
        <v>7.7143416</v>
      </c>
      <c r="Z276" s="144"/>
      <c r="AA276" s="149">
        <f>SUM(AA277:AA278)</f>
        <v>0</v>
      </c>
      <c r="AR276" s="150" t="s">
        <v>23</v>
      </c>
      <c r="AT276" s="151" t="s">
        <v>81</v>
      </c>
      <c r="AU276" s="151" t="s">
        <v>23</v>
      </c>
      <c r="AY276" s="150" t="s">
        <v>145</v>
      </c>
      <c r="BK276" s="152">
        <f>SUM(BK277:BK278)</f>
        <v>0</v>
      </c>
    </row>
    <row r="277" spans="2:65" s="1" customFormat="1" ht="31.5" customHeight="1">
      <c r="B277" s="124"/>
      <c r="C277" s="153" t="s">
        <v>312</v>
      </c>
      <c r="D277" s="153" t="s">
        <v>146</v>
      </c>
      <c r="E277" s="154" t="s">
        <v>313</v>
      </c>
      <c r="F277" s="249" t="s">
        <v>314</v>
      </c>
      <c r="G277" s="250"/>
      <c r="H277" s="250"/>
      <c r="I277" s="250"/>
      <c r="J277" s="155" t="s">
        <v>149</v>
      </c>
      <c r="K277" s="156">
        <v>4.08</v>
      </c>
      <c r="L277" s="251">
        <v>0</v>
      </c>
      <c r="M277" s="250"/>
      <c r="N277" s="252">
        <f>ROUND(L277*K277,2)</f>
        <v>0</v>
      </c>
      <c r="O277" s="250"/>
      <c r="P277" s="250"/>
      <c r="Q277" s="250"/>
      <c r="R277" s="126"/>
      <c r="T277" s="157" t="s">
        <v>21</v>
      </c>
      <c r="U277" s="42" t="s">
        <v>47</v>
      </c>
      <c r="V277" s="34"/>
      <c r="W277" s="158">
        <f>V277*K277</f>
        <v>0</v>
      </c>
      <c r="X277" s="158">
        <v>1.89077</v>
      </c>
      <c r="Y277" s="158">
        <f>X277*K277</f>
        <v>7.7143416</v>
      </c>
      <c r="Z277" s="158">
        <v>0</v>
      </c>
      <c r="AA277" s="159">
        <f>Z277*K277</f>
        <v>0</v>
      </c>
      <c r="AR277" s="16" t="s">
        <v>150</v>
      </c>
      <c r="AT277" s="16" t="s">
        <v>146</v>
      </c>
      <c r="AU277" s="16" t="s">
        <v>100</v>
      </c>
      <c r="AY277" s="16" t="s">
        <v>145</v>
      </c>
      <c r="BE277" s="99">
        <f>IF(U277="základní",N277,0)</f>
        <v>0</v>
      </c>
      <c r="BF277" s="99">
        <f>IF(U277="snížená",N277,0)</f>
        <v>0</v>
      </c>
      <c r="BG277" s="99">
        <f>IF(U277="zákl. přenesená",N277,0)</f>
        <v>0</v>
      </c>
      <c r="BH277" s="99">
        <f>IF(U277="sníž. přenesená",N277,0)</f>
        <v>0</v>
      </c>
      <c r="BI277" s="99">
        <f>IF(U277="nulová",N277,0)</f>
        <v>0</v>
      </c>
      <c r="BJ277" s="16" t="s">
        <v>23</v>
      </c>
      <c r="BK277" s="99">
        <f>ROUND(L277*K277,2)</f>
        <v>0</v>
      </c>
      <c r="BL277" s="16" t="s">
        <v>150</v>
      </c>
      <c r="BM277" s="16" t="s">
        <v>315</v>
      </c>
    </row>
    <row r="278" spans="2:51" s="10" customFormat="1" ht="22.5" customHeight="1">
      <c r="B278" s="160"/>
      <c r="C278" s="161"/>
      <c r="D278" s="161"/>
      <c r="E278" s="162" t="s">
        <v>21</v>
      </c>
      <c r="F278" s="253" t="s">
        <v>316</v>
      </c>
      <c r="G278" s="254"/>
      <c r="H278" s="254"/>
      <c r="I278" s="254"/>
      <c r="J278" s="161"/>
      <c r="K278" s="163">
        <v>4.08</v>
      </c>
      <c r="L278" s="161"/>
      <c r="M278" s="161"/>
      <c r="N278" s="161"/>
      <c r="O278" s="161"/>
      <c r="P278" s="161"/>
      <c r="Q278" s="161"/>
      <c r="R278" s="164"/>
      <c r="T278" s="165"/>
      <c r="U278" s="161"/>
      <c r="V278" s="161"/>
      <c r="W278" s="161"/>
      <c r="X278" s="161"/>
      <c r="Y278" s="161"/>
      <c r="Z278" s="161"/>
      <c r="AA278" s="166"/>
      <c r="AT278" s="167" t="s">
        <v>152</v>
      </c>
      <c r="AU278" s="167" t="s">
        <v>100</v>
      </c>
      <c r="AV278" s="10" t="s">
        <v>100</v>
      </c>
      <c r="AW278" s="10" t="s">
        <v>40</v>
      </c>
      <c r="AX278" s="10" t="s">
        <v>23</v>
      </c>
      <c r="AY278" s="167" t="s">
        <v>145</v>
      </c>
    </row>
    <row r="279" spans="2:63" s="9" customFormat="1" ht="29.25" customHeight="1">
      <c r="B279" s="143"/>
      <c r="C279" s="144"/>
      <c r="D279" s="188" t="s">
        <v>120</v>
      </c>
      <c r="E279" s="188"/>
      <c r="F279" s="188"/>
      <c r="G279" s="188"/>
      <c r="H279" s="188"/>
      <c r="I279" s="188"/>
      <c r="J279" s="188"/>
      <c r="K279" s="188"/>
      <c r="L279" s="188"/>
      <c r="M279" s="188"/>
      <c r="N279" s="238">
        <f>BK279</f>
        <v>0</v>
      </c>
      <c r="O279" s="239"/>
      <c r="P279" s="239"/>
      <c r="Q279" s="239"/>
      <c r="R279" s="146"/>
      <c r="T279" s="147"/>
      <c r="U279" s="144"/>
      <c r="V279" s="144"/>
      <c r="W279" s="148">
        <f>W280</f>
        <v>0</v>
      </c>
      <c r="X279" s="144"/>
      <c r="Y279" s="148">
        <f>Y280</f>
        <v>0</v>
      </c>
      <c r="Z279" s="144"/>
      <c r="AA279" s="149">
        <f>AA280</f>
        <v>0</v>
      </c>
      <c r="AR279" s="150" t="s">
        <v>23</v>
      </c>
      <c r="AT279" s="151" t="s">
        <v>81</v>
      </c>
      <c r="AU279" s="151" t="s">
        <v>23</v>
      </c>
      <c r="AY279" s="150" t="s">
        <v>145</v>
      </c>
      <c r="BK279" s="152">
        <f>BK280</f>
        <v>0</v>
      </c>
    </row>
    <row r="280" spans="2:65" s="1" customFormat="1" ht="31.5" customHeight="1">
      <c r="B280" s="124"/>
      <c r="C280" s="153" t="s">
        <v>317</v>
      </c>
      <c r="D280" s="153" t="s">
        <v>146</v>
      </c>
      <c r="E280" s="154" t="s">
        <v>318</v>
      </c>
      <c r="F280" s="249" t="s">
        <v>319</v>
      </c>
      <c r="G280" s="250"/>
      <c r="H280" s="250"/>
      <c r="I280" s="250"/>
      <c r="J280" s="155" t="s">
        <v>206</v>
      </c>
      <c r="K280" s="156">
        <v>3119.254</v>
      </c>
      <c r="L280" s="251">
        <v>0</v>
      </c>
      <c r="M280" s="250"/>
      <c r="N280" s="252">
        <f>ROUND(L280*K280,2)</f>
        <v>0</v>
      </c>
      <c r="O280" s="250"/>
      <c r="P280" s="250"/>
      <c r="Q280" s="250"/>
      <c r="R280" s="126"/>
      <c r="T280" s="157" t="s">
        <v>21</v>
      </c>
      <c r="U280" s="42" t="s">
        <v>47</v>
      </c>
      <c r="V280" s="34"/>
      <c r="W280" s="158">
        <f>V280*K280</f>
        <v>0</v>
      </c>
      <c r="X280" s="158">
        <v>0</v>
      </c>
      <c r="Y280" s="158">
        <f>X280*K280</f>
        <v>0</v>
      </c>
      <c r="Z280" s="158">
        <v>0</v>
      </c>
      <c r="AA280" s="159">
        <f>Z280*K280</f>
        <v>0</v>
      </c>
      <c r="AR280" s="16" t="s">
        <v>150</v>
      </c>
      <c r="AT280" s="16" t="s">
        <v>146</v>
      </c>
      <c r="AU280" s="16" t="s">
        <v>100</v>
      </c>
      <c r="AY280" s="16" t="s">
        <v>145</v>
      </c>
      <c r="BE280" s="99">
        <f>IF(U280="základní",N280,0)</f>
        <v>0</v>
      </c>
      <c r="BF280" s="99">
        <f>IF(U280="snížená",N280,0)</f>
        <v>0</v>
      </c>
      <c r="BG280" s="99">
        <f>IF(U280="zákl. přenesená",N280,0)</f>
        <v>0</v>
      </c>
      <c r="BH280" s="99">
        <f>IF(U280="sníž. přenesená",N280,0)</f>
        <v>0</v>
      </c>
      <c r="BI280" s="99">
        <f>IF(U280="nulová",N280,0)</f>
        <v>0</v>
      </c>
      <c r="BJ280" s="16" t="s">
        <v>23</v>
      </c>
      <c r="BK280" s="99">
        <f>ROUND(L280*K280,2)</f>
        <v>0</v>
      </c>
      <c r="BL280" s="16" t="s">
        <v>150</v>
      </c>
      <c r="BM280" s="16" t="s">
        <v>320</v>
      </c>
    </row>
    <row r="281" spans="2:63" s="9" customFormat="1" ht="36.75" customHeight="1">
      <c r="B281" s="143"/>
      <c r="C281" s="144"/>
      <c r="D281" s="145" t="s">
        <v>121</v>
      </c>
      <c r="E281" s="145"/>
      <c r="F281" s="145"/>
      <c r="G281" s="145"/>
      <c r="H281" s="145"/>
      <c r="I281" s="145"/>
      <c r="J281" s="145"/>
      <c r="K281" s="145"/>
      <c r="L281" s="145"/>
      <c r="M281" s="145"/>
      <c r="N281" s="240">
        <f>BK281</f>
        <v>0</v>
      </c>
      <c r="O281" s="241"/>
      <c r="P281" s="241"/>
      <c r="Q281" s="241"/>
      <c r="R281" s="146"/>
      <c r="T281" s="147"/>
      <c r="U281" s="144"/>
      <c r="V281" s="144"/>
      <c r="W281" s="148">
        <f>SUM(W282:W286)</f>
        <v>0</v>
      </c>
      <c r="X281" s="144"/>
      <c r="Y281" s="148">
        <f>SUM(Y282:Y286)</f>
        <v>0</v>
      </c>
      <c r="Z281" s="144"/>
      <c r="AA281" s="149">
        <f>SUM(AA282:AA286)</f>
        <v>0</v>
      </c>
      <c r="AR281" s="150" t="s">
        <v>23</v>
      </c>
      <c r="AT281" s="151" t="s">
        <v>81</v>
      </c>
      <c r="AU281" s="151" t="s">
        <v>82</v>
      </c>
      <c r="AY281" s="150" t="s">
        <v>145</v>
      </c>
      <c r="BK281" s="152">
        <f>SUM(BK282:BK286)</f>
        <v>0</v>
      </c>
    </row>
    <row r="282" spans="2:65" s="1" customFormat="1" ht="31.5" customHeight="1">
      <c r="B282" s="124"/>
      <c r="C282" s="153" t="s">
        <v>321</v>
      </c>
      <c r="D282" s="153" t="s">
        <v>146</v>
      </c>
      <c r="E282" s="154" t="s">
        <v>322</v>
      </c>
      <c r="F282" s="249" t="s">
        <v>323</v>
      </c>
      <c r="G282" s="250"/>
      <c r="H282" s="250"/>
      <c r="I282" s="250"/>
      <c r="J282" s="155" t="s">
        <v>324</v>
      </c>
      <c r="K282" s="156">
        <v>1</v>
      </c>
      <c r="L282" s="251">
        <v>0</v>
      </c>
      <c r="M282" s="250"/>
      <c r="N282" s="252">
        <f>ROUND(L282*K282,2)</f>
        <v>0</v>
      </c>
      <c r="O282" s="250"/>
      <c r="P282" s="250"/>
      <c r="Q282" s="250"/>
      <c r="R282" s="126"/>
      <c r="T282" s="157" t="s">
        <v>21</v>
      </c>
      <c r="U282" s="42" t="s">
        <v>47</v>
      </c>
      <c r="V282" s="34"/>
      <c r="W282" s="158">
        <f>V282*K282</f>
        <v>0</v>
      </c>
      <c r="X282" s="158">
        <v>0</v>
      </c>
      <c r="Y282" s="158">
        <f>X282*K282</f>
        <v>0</v>
      </c>
      <c r="Z282" s="158">
        <v>0</v>
      </c>
      <c r="AA282" s="159">
        <f>Z282*K282</f>
        <v>0</v>
      </c>
      <c r="AR282" s="16" t="s">
        <v>150</v>
      </c>
      <c r="AT282" s="16" t="s">
        <v>146</v>
      </c>
      <c r="AU282" s="16" t="s">
        <v>23</v>
      </c>
      <c r="AY282" s="16" t="s">
        <v>145</v>
      </c>
      <c r="BE282" s="99">
        <f>IF(U282="základní",N282,0)</f>
        <v>0</v>
      </c>
      <c r="BF282" s="99">
        <f>IF(U282="snížená",N282,0)</f>
        <v>0</v>
      </c>
      <c r="BG282" s="99">
        <f>IF(U282="zákl. přenesená",N282,0)</f>
        <v>0</v>
      </c>
      <c r="BH282" s="99">
        <f>IF(U282="sníž. přenesená",N282,0)</f>
        <v>0</v>
      </c>
      <c r="BI282" s="99">
        <f>IF(U282="nulová",N282,0)</f>
        <v>0</v>
      </c>
      <c r="BJ282" s="16" t="s">
        <v>23</v>
      </c>
      <c r="BK282" s="99">
        <f>ROUND(L282*K282,2)</f>
        <v>0</v>
      </c>
      <c r="BL282" s="16" t="s">
        <v>150</v>
      </c>
      <c r="BM282" s="16" t="s">
        <v>321</v>
      </c>
    </row>
    <row r="283" spans="2:65" s="1" customFormat="1" ht="22.5" customHeight="1">
      <c r="B283" s="124"/>
      <c r="C283" s="153" t="s">
        <v>325</v>
      </c>
      <c r="D283" s="153" t="s">
        <v>146</v>
      </c>
      <c r="E283" s="154" t="s">
        <v>326</v>
      </c>
      <c r="F283" s="249" t="s">
        <v>327</v>
      </c>
      <c r="G283" s="250"/>
      <c r="H283" s="250"/>
      <c r="I283" s="250"/>
      <c r="J283" s="155" t="s">
        <v>324</v>
      </c>
      <c r="K283" s="156">
        <v>1</v>
      </c>
      <c r="L283" s="251">
        <v>0</v>
      </c>
      <c r="M283" s="250"/>
      <c r="N283" s="252">
        <f>ROUND(L283*K283,2)</f>
        <v>0</v>
      </c>
      <c r="O283" s="250"/>
      <c r="P283" s="250"/>
      <c r="Q283" s="250"/>
      <c r="R283" s="126"/>
      <c r="T283" s="157" t="s">
        <v>21</v>
      </c>
      <c r="U283" s="42" t="s">
        <v>47</v>
      </c>
      <c r="V283" s="34"/>
      <c r="W283" s="158">
        <f>V283*K283</f>
        <v>0</v>
      </c>
      <c r="X283" s="158">
        <v>0</v>
      </c>
      <c r="Y283" s="158">
        <f>X283*K283</f>
        <v>0</v>
      </c>
      <c r="Z283" s="158">
        <v>0</v>
      </c>
      <c r="AA283" s="159">
        <f>Z283*K283</f>
        <v>0</v>
      </c>
      <c r="AR283" s="16" t="s">
        <v>150</v>
      </c>
      <c r="AT283" s="16" t="s">
        <v>146</v>
      </c>
      <c r="AU283" s="16" t="s">
        <v>23</v>
      </c>
      <c r="AY283" s="16" t="s">
        <v>145</v>
      </c>
      <c r="BE283" s="99">
        <f>IF(U283="základní",N283,0)</f>
        <v>0</v>
      </c>
      <c r="BF283" s="99">
        <f>IF(U283="snížená",N283,0)</f>
        <v>0</v>
      </c>
      <c r="BG283" s="99">
        <f>IF(U283="zákl. přenesená",N283,0)</f>
        <v>0</v>
      </c>
      <c r="BH283" s="99">
        <f>IF(U283="sníž. přenesená",N283,0)</f>
        <v>0</v>
      </c>
      <c r="BI283" s="99">
        <f>IF(U283="nulová",N283,0)</f>
        <v>0</v>
      </c>
      <c r="BJ283" s="16" t="s">
        <v>23</v>
      </c>
      <c r="BK283" s="99">
        <f>ROUND(L283*K283,2)</f>
        <v>0</v>
      </c>
      <c r="BL283" s="16" t="s">
        <v>150</v>
      </c>
      <c r="BM283" s="16" t="s">
        <v>325</v>
      </c>
    </row>
    <row r="284" spans="2:65" s="1" customFormat="1" ht="22.5" customHeight="1">
      <c r="B284" s="124"/>
      <c r="C284" s="153" t="s">
        <v>328</v>
      </c>
      <c r="D284" s="153" t="s">
        <v>146</v>
      </c>
      <c r="E284" s="154" t="s">
        <v>329</v>
      </c>
      <c r="F284" s="249" t="s">
        <v>330</v>
      </c>
      <c r="G284" s="250"/>
      <c r="H284" s="250"/>
      <c r="I284" s="250"/>
      <c r="J284" s="155" t="s">
        <v>324</v>
      </c>
      <c r="K284" s="156">
        <v>1</v>
      </c>
      <c r="L284" s="251">
        <v>0</v>
      </c>
      <c r="M284" s="250"/>
      <c r="N284" s="252">
        <f>ROUND(L284*K284,2)</f>
        <v>0</v>
      </c>
      <c r="O284" s="250"/>
      <c r="P284" s="250"/>
      <c r="Q284" s="250"/>
      <c r="R284" s="126"/>
      <c r="T284" s="157" t="s">
        <v>21</v>
      </c>
      <c r="U284" s="42" t="s">
        <v>47</v>
      </c>
      <c r="V284" s="34"/>
      <c r="W284" s="158">
        <f>V284*K284</f>
        <v>0</v>
      </c>
      <c r="X284" s="158">
        <v>0</v>
      </c>
      <c r="Y284" s="158">
        <f>X284*K284</f>
        <v>0</v>
      </c>
      <c r="Z284" s="158">
        <v>0</v>
      </c>
      <c r="AA284" s="159">
        <f>Z284*K284</f>
        <v>0</v>
      </c>
      <c r="AR284" s="16" t="s">
        <v>150</v>
      </c>
      <c r="AT284" s="16" t="s">
        <v>146</v>
      </c>
      <c r="AU284" s="16" t="s">
        <v>23</v>
      </c>
      <c r="AY284" s="16" t="s">
        <v>145</v>
      </c>
      <c r="BE284" s="99">
        <f>IF(U284="základní",N284,0)</f>
        <v>0</v>
      </c>
      <c r="BF284" s="99">
        <f>IF(U284="snížená",N284,0)</f>
        <v>0</v>
      </c>
      <c r="BG284" s="99">
        <f>IF(U284="zákl. přenesená",N284,0)</f>
        <v>0</v>
      </c>
      <c r="BH284" s="99">
        <f>IF(U284="sníž. přenesená",N284,0)</f>
        <v>0</v>
      </c>
      <c r="BI284" s="99">
        <f>IF(U284="nulová",N284,0)</f>
        <v>0</v>
      </c>
      <c r="BJ284" s="16" t="s">
        <v>23</v>
      </c>
      <c r="BK284" s="99">
        <f>ROUND(L284*K284,2)</f>
        <v>0</v>
      </c>
      <c r="BL284" s="16" t="s">
        <v>150</v>
      </c>
      <c r="BM284" s="16" t="s">
        <v>328</v>
      </c>
    </row>
    <row r="285" spans="2:65" s="1" customFormat="1" ht="22.5" customHeight="1">
      <c r="B285" s="124"/>
      <c r="C285" s="153" t="s">
        <v>331</v>
      </c>
      <c r="D285" s="153" t="s">
        <v>146</v>
      </c>
      <c r="E285" s="154" t="s">
        <v>332</v>
      </c>
      <c r="F285" s="249" t="s">
        <v>333</v>
      </c>
      <c r="G285" s="250"/>
      <c r="H285" s="250"/>
      <c r="I285" s="250"/>
      <c r="J285" s="155" t="s">
        <v>324</v>
      </c>
      <c r="K285" s="156">
        <v>1</v>
      </c>
      <c r="L285" s="251">
        <v>0</v>
      </c>
      <c r="M285" s="250"/>
      <c r="N285" s="252">
        <f>ROUND(L285*K285,2)</f>
        <v>0</v>
      </c>
      <c r="O285" s="250"/>
      <c r="P285" s="250"/>
      <c r="Q285" s="250"/>
      <c r="R285" s="126"/>
      <c r="T285" s="157" t="s">
        <v>21</v>
      </c>
      <c r="U285" s="42" t="s">
        <v>47</v>
      </c>
      <c r="V285" s="34"/>
      <c r="W285" s="158">
        <f>V285*K285</f>
        <v>0</v>
      </c>
      <c r="X285" s="158">
        <v>0</v>
      </c>
      <c r="Y285" s="158">
        <f>X285*K285</f>
        <v>0</v>
      </c>
      <c r="Z285" s="158">
        <v>0</v>
      </c>
      <c r="AA285" s="159">
        <f>Z285*K285</f>
        <v>0</v>
      </c>
      <c r="AR285" s="16" t="s">
        <v>150</v>
      </c>
      <c r="AT285" s="16" t="s">
        <v>146</v>
      </c>
      <c r="AU285" s="16" t="s">
        <v>23</v>
      </c>
      <c r="AY285" s="16" t="s">
        <v>145</v>
      </c>
      <c r="BE285" s="99">
        <f>IF(U285="základní",N285,0)</f>
        <v>0</v>
      </c>
      <c r="BF285" s="99">
        <f>IF(U285="snížená",N285,0)</f>
        <v>0</v>
      </c>
      <c r="BG285" s="99">
        <f>IF(U285="zákl. přenesená",N285,0)</f>
        <v>0</v>
      </c>
      <c r="BH285" s="99">
        <f>IF(U285="sníž. přenesená",N285,0)</f>
        <v>0</v>
      </c>
      <c r="BI285" s="99">
        <f>IF(U285="nulová",N285,0)</f>
        <v>0</v>
      </c>
      <c r="BJ285" s="16" t="s">
        <v>23</v>
      </c>
      <c r="BK285" s="99">
        <f>ROUND(L285*K285,2)</f>
        <v>0</v>
      </c>
      <c r="BL285" s="16" t="s">
        <v>150</v>
      </c>
      <c r="BM285" s="16" t="s">
        <v>331</v>
      </c>
    </row>
    <row r="286" spans="2:65" s="1" customFormat="1" ht="31.5" customHeight="1">
      <c r="B286" s="124"/>
      <c r="C286" s="153" t="s">
        <v>334</v>
      </c>
      <c r="D286" s="153" t="s">
        <v>146</v>
      </c>
      <c r="E286" s="154" t="s">
        <v>335</v>
      </c>
      <c r="F286" s="249" t="s">
        <v>336</v>
      </c>
      <c r="G286" s="250"/>
      <c r="H286" s="250"/>
      <c r="I286" s="250"/>
      <c r="J286" s="155" t="s">
        <v>337</v>
      </c>
      <c r="K286" s="156">
        <v>1</v>
      </c>
      <c r="L286" s="251">
        <v>0</v>
      </c>
      <c r="M286" s="250"/>
      <c r="N286" s="252">
        <f>ROUND(L286*K286,2)</f>
        <v>0</v>
      </c>
      <c r="O286" s="250"/>
      <c r="P286" s="250"/>
      <c r="Q286" s="250"/>
      <c r="R286" s="126"/>
      <c r="T286" s="157" t="s">
        <v>21</v>
      </c>
      <c r="U286" s="42" t="s">
        <v>47</v>
      </c>
      <c r="V286" s="34"/>
      <c r="W286" s="158">
        <f>V286*K286</f>
        <v>0</v>
      </c>
      <c r="X286" s="158">
        <v>0</v>
      </c>
      <c r="Y286" s="158">
        <f>X286*K286</f>
        <v>0</v>
      </c>
      <c r="Z286" s="158">
        <v>0</v>
      </c>
      <c r="AA286" s="159">
        <f>Z286*K286</f>
        <v>0</v>
      </c>
      <c r="AR286" s="16" t="s">
        <v>150</v>
      </c>
      <c r="AT286" s="16" t="s">
        <v>146</v>
      </c>
      <c r="AU286" s="16" t="s">
        <v>23</v>
      </c>
      <c r="AY286" s="16" t="s">
        <v>145</v>
      </c>
      <c r="BE286" s="99">
        <f>IF(U286="základní",N286,0)</f>
        <v>0</v>
      </c>
      <c r="BF286" s="99">
        <f>IF(U286="snížená",N286,0)</f>
        <v>0</v>
      </c>
      <c r="BG286" s="99">
        <f>IF(U286="zákl. přenesená",N286,0)</f>
        <v>0</v>
      </c>
      <c r="BH286" s="99">
        <f>IF(U286="sníž. přenesená",N286,0)</f>
        <v>0</v>
      </c>
      <c r="BI286" s="99">
        <f>IF(U286="nulová",N286,0)</f>
        <v>0</v>
      </c>
      <c r="BJ286" s="16" t="s">
        <v>23</v>
      </c>
      <c r="BK286" s="99">
        <f>ROUND(L286*K286,2)</f>
        <v>0</v>
      </c>
      <c r="BL286" s="16" t="s">
        <v>150</v>
      </c>
      <c r="BM286" s="16" t="s">
        <v>334</v>
      </c>
    </row>
    <row r="287" spans="2:63" s="1" customFormat="1" ht="49.5" customHeight="1">
      <c r="B287" s="33"/>
      <c r="C287" s="34"/>
      <c r="D287" s="145" t="s">
        <v>338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242">
        <f>BK287</f>
        <v>0</v>
      </c>
      <c r="O287" s="243"/>
      <c r="P287" s="243"/>
      <c r="Q287" s="243"/>
      <c r="R287" s="35"/>
      <c r="T287" s="189"/>
      <c r="U287" s="54"/>
      <c r="V287" s="54"/>
      <c r="W287" s="54"/>
      <c r="X287" s="54"/>
      <c r="Y287" s="54"/>
      <c r="Z287" s="54"/>
      <c r="AA287" s="56"/>
      <c r="AT287" s="16" t="s">
        <v>81</v>
      </c>
      <c r="AU287" s="16" t="s">
        <v>82</v>
      </c>
      <c r="AY287" s="16" t="s">
        <v>339</v>
      </c>
      <c r="BK287" s="99">
        <v>0</v>
      </c>
    </row>
    <row r="288" spans="2:18" s="1" customFormat="1" ht="6.75" customHeight="1">
      <c r="B288" s="57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</sheetData>
  <sheetProtection password="CC35" sheet="1" objects="1" scenarios="1" formatColumns="0" formatRows="0" sort="0" autoFilter="0"/>
  <mergeCells count="3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N127:Q127"/>
    <mergeCell ref="N128:Q128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2:I192"/>
    <mergeCell ref="F193:I193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1:I231"/>
    <mergeCell ref="F232:I232"/>
    <mergeCell ref="F234:I234"/>
    <mergeCell ref="L234:M234"/>
    <mergeCell ref="N234:Q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8:I268"/>
    <mergeCell ref="L268:M268"/>
    <mergeCell ref="N268:Q268"/>
    <mergeCell ref="N267:Q267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7:I277"/>
    <mergeCell ref="L277:M277"/>
    <mergeCell ref="N277:Q277"/>
    <mergeCell ref="F278:I278"/>
    <mergeCell ref="N275:Q275"/>
    <mergeCell ref="N276:Q276"/>
    <mergeCell ref="F284:I284"/>
    <mergeCell ref="L284:M284"/>
    <mergeCell ref="N284:Q284"/>
    <mergeCell ref="F280:I280"/>
    <mergeCell ref="L280:M280"/>
    <mergeCell ref="N280:Q280"/>
    <mergeCell ref="F282:I282"/>
    <mergeCell ref="L282:M282"/>
    <mergeCell ref="N282:Q282"/>
    <mergeCell ref="N266:Q266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N279:Q279"/>
    <mergeCell ref="N281:Q281"/>
    <mergeCell ref="N287:Q287"/>
    <mergeCell ref="H1:K1"/>
    <mergeCell ref="S2:AC2"/>
    <mergeCell ref="N187:Q187"/>
    <mergeCell ref="N194:Q194"/>
    <mergeCell ref="N216:Q216"/>
    <mergeCell ref="N233:Q233"/>
    <mergeCell ref="N249:Q24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2019-01-03T15:04:35Z</dcterms:created>
  <dcterms:modified xsi:type="dcterms:W3CDTF">2019-01-03T15:07:34Z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