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KrycíList" sheetId="1" r:id="rId1"/>
    <sheet name="Rozpočet" sheetId="2" r:id="rId2"/>
  </sheets>
  <definedNames>
    <definedName name="__MAIN__">'Rozpočet'!$A$2:$AC$44</definedName>
    <definedName name="__MAIN1__">'KrycíList'!$A$1:$O$50</definedName>
    <definedName name="__MvymF__">'Rozpočet'!#REF!</definedName>
    <definedName name="__OobjF__">'Rozpočet'!$A$8:$AC$44</definedName>
    <definedName name="__OoddF__">'Rozpočet'!$A$10:$AC$12</definedName>
    <definedName name="__OradF__">'Rozpočet'!$A$12:$AC$12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<sst xmlns="http://schemas.openxmlformats.org/spreadsheetml/2006/main" count="231" uniqueCount="157">
  <si>
    <t>.</t>
  </si>
  <si>
    <t>B</t>
  </si>
  <si>
    <t>H</t>
  </si>
  <si>
    <t>O</t>
  </si>
  <si>
    <t>P</t>
  </si>
  <si>
    <t>S</t>
  </si>
  <si>
    <t>m</t>
  </si>
  <si>
    <t>t</t>
  </si>
  <si>
    <t>Ř</t>
  </si>
  <si>
    <t>Mj</t>
  </si>
  <si>
    <t>m2</t>
  </si>
  <si>
    <t>001</t>
  </si>
  <si>
    <t>011</t>
  </si>
  <si>
    <t>095</t>
  </si>
  <si>
    <t>712</t>
  </si>
  <si>
    <t>764</t>
  </si>
  <si>
    <t>928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</si>
  <si>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</si>
  <si>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</si>
  <si>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</si>
  <si>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</si>
  <si>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</si>
  <si>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</si>
  <si>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</si>
  <si>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</si>
  <si>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</si>
  <si>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Dne:</t>
  </si>
  <si>
    <t>Druh</t>
  </si>
  <si>
    <t>Mzdy</t>
  </si>
  <si>
    <t>% Dph</t>
  </si>
  <si>
    <t>Název</t>
  </si>
  <si>
    <t>Oddíl</t>
  </si>
  <si>
    <t>Sazba</t>
  </si>
  <si>
    <t>Daň</t>
  </si>
  <si>
    <t>Celkem</t>
  </si>
  <si>
    <t>Objekt</t>
  </si>
  <si>
    <t>Základ</t>
  </si>
  <si>
    <t>soubor</t>
  </si>
  <si>
    <t>Datum :</t>
  </si>
  <si>
    <t>Dodávka</t>
  </si>
  <si>
    <t>Mzdy/Mj</t>
  </si>
  <si>
    <t>Nhod/Mj</t>
  </si>
  <si>
    <t>47865449</t>
  </si>
  <si>
    <t>74986502</t>
  </si>
  <si>
    <t>79865400</t>
  </si>
  <si>
    <t>Název MJ</t>
  </si>
  <si>
    <t>Razítko:</t>
  </si>
  <si>
    <t>Sazba[%]</t>
  </si>
  <si>
    <t>Soubor :</t>
  </si>
  <si>
    <t>Základna</t>
  </si>
  <si>
    <t>110464555</t>
  </si>
  <si>
    <t>712361705</t>
  </si>
  <si>
    <t>712363104</t>
  </si>
  <si>
    <t>712363122</t>
  </si>
  <si>
    <t>712363311</t>
  </si>
  <si>
    <t>712363313</t>
  </si>
  <si>
    <t>712363314</t>
  </si>
  <si>
    <t>712363316</t>
  </si>
  <si>
    <t>712363318</t>
  </si>
  <si>
    <t>712391171</t>
  </si>
  <si>
    <t>764317805</t>
  </si>
  <si>
    <t>764352811</t>
  </si>
  <si>
    <t>764454801</t>
  </si>
  <si>
    <t>764751112</t>
  </si>
  <si>
    <t>764751152</t>
  </si>
  <si>
    <t>764761121</t>
  </si>
  <si>
    <t>764761171</t>
  </si>
  <si>
    <t>928000000</t>
  </si>
  <si>
    <t>928000002</t>
  </si>
  <si>
    <t>928051000</t>
  </si>
  <si>
    <t>952902110</t>
  </si>
  <si>
    <t>998712103</t>
  </si>
  <si>
    <t>Faktura :</t>
  </si>
  <si>
    <t>Hm1[t]/Mj</t>
  </si>
  <si>
    <t>Hm2[t]/Mj</t>
  </si>
  <si>
    <t>Sazba DPH</t>
  </si>
  <si>
    <t>Zakázka :</t>
  </si>
  <si>
    <t>hromosvod</t>
  </si>
  <si>
    <t>Řádek</t>
  </si>
  <si>
    <t>21/05/2012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</si>
  <si>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</si>
  <si>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</si>
  <si>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</si>
  <si>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</si>
  <si>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</si>
  <si>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</si>
  <si>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</si>
  <si>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</si>
  <si>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</si>
  <si>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</si>
  <si>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</si>
  <si>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</si>
  <si>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</si>
  <si>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</si>
  <si>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</si>
  <si>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Hmoty1[t] za Mj</t>
  </si>
  <si>
    <t>Hmoty2[t] za Mj</t>
  </si>
  <si>
    <t>Ostatní náklady</t>
  </si>
  <si>
    <t>krytina z folie</t>
  </si>
  <si>
    <t>Přirážky</t>
  </si>
  <si>
    <t>Počet MJ</t>
  </si>
  <si>
    <t>klempirske prace</t>
  </si>
  <si>
    <t>povlakove krytiny</t>
  </si>
  <si>
    <t>revize hromosvodu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</si>
  <si>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</si>
  <si>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</si>
  <si>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</si>
  <si>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</si>
  <si>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</si>
  <si>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</si>
  <si>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</si>
  <si>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Celkové ostatní náklady</t>
  </si>
  <si>
    <t>1 Kč za 1 Kč</t>
  </si>
  <si>
    <t>Cena vč. DPH</t>
  </si>
  <si>
    <t>Množství [Mj]</t>
  </si>
  <si>
    <t>pripravne a pridruzene prace</t>
  </si>
  <si>
    <t>ruzne dokoncovaci konstrukce</t>
  </si>
  <si>
    <t>Zpet Mtz hromosvodne soustavy</t>
  </si>
  <si>
    <t>Dodatek číslo :</t>
  </si>
  <si>
    <t>Zakázka číslo :</t>
  </si>
  <si>
    <t>Krytina -10° VIPLANYL pasek 50</t>
  </si>
  <si>
    <t>Ukotveni folie tal hm drev kce</t>
  </si>
  <si>
    <t>stresni folie tl.1.2mm-cervena</t>
  </si>
  <si>
    <t>Archivní číslo :</t>
  </si>
  <si>
    <t>Rozpočet číslo :</t>
  </si>
  <si>
    <t>Upravy atyp stavaj klempir prvku</t>
  </si>
  <si>
    <t>Zaklepani falcu plechove krytiny</t>
  </si>
  <si>
    <t>IZOL POVLAK PRESUN HMOT VYSKA -24</t>
  </si>
  <si>
    <t>Izol strech -10° folie svar spoje</t>
  </si>
  <si>
    <t>Kryt -10° VIPLANYL stena lista 71</t>
  </si>
  <si>
    <t>Kryt -10° VIPLANYL vnejs kout 100</t>
  </si>
  <si>
    <t>ZAMETENI V MISTNOSTECH A CHODBACH</t>
  </si>
  <si>
    <t>podkl.Geotextilie Filtek 500g/1m2</t>
  </si>
  <si>
    <t>DTZ hromosvodne soustavy na strese</t>
  </si>
  <si>
    <t>Krytina -10° VIPLANYL okapnice 200</t>
  </si>
  <si>
    <t>detaj folie stresni tl.1.5-cervena</t>
  </si>
  <si>
    <t>IZOLOST  STRECH 10  SUCHO   TEXTILP</t>
  </si>
  <si>
    <t>Krytina -10° VIPLANYL zav lista 250</t>
  </si>
  <si>
    <t>Roh/kout -10°izol tvarovka navarena</t>
  </si>
  <si>
    <t>Položkový rozpočet</t>
  </si>
  <si>
    <t>Rozpočtové náklady</t>
  </si>
  <si>
    <t>Odpadní trouby Lindab odskok SOKN D 100 mm</t>
  </si>
  <si>
    <t>Stavební objekt číslo :</t>
  </si>
  <si>
    <t>Odpadní trouby Lindab kruhové rovné SROR D 100 mm</t>
  </si>
  <si>
    <t>Seznam položek pro oddíl :</t>
  </si>
  <si>
    <t>Základní rozpočtové náklady</t>
  </si>
  <si>
    <t>Krycí list [ceny uvedeny v Kč]</t>
  </si>
  <si>
    <t>Účelové měrné jednotky (bez DPH)</t>
  </si>
  <si>
    <t>Celkové rozpočtové náklady (bezDPH)</t>
  </si>
  <si>
    <t>Daň z přidané hodnoty (Rozpočet+Ostatní)</t>
  </si>
  <si>
    <t>Demontáž trouby kruhové průměr 75 a 100 mm</t>
  </si>
  <si>
    <t>Celkové náklady (Rozpočet +Ostatní) vč. DPH</t>
  </si>
  <si>
    <t>nova foliova krytina hosp budov SVČ Méďa Krnov</t>
  </si>
  <si>
    <t>Žlaby Lindab čelo půlkruhové RGT velikost 125 mm</t>
  </si>
  <si>
    <t>Demontáž žlab podokapní půlkruhový rovný rš 330 mm do 45°</t>
  </si>
  <si>
    <t>Žlaby Lindab podokapní půlkruhové R velikost 125 mm s háky KFL</t>
  </si>
  <si>
    <t>C:\RozpNz\Data\Kovařík - 48, nova foliova krytina hosp budov DDM Krnov.o32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</si>
</sst>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 vertical="top"/>
    </xf>
    <xf numFmtId="0" fontId="27" fillId="4" borderId="0" xfId="0" applyFont="1" applyFill="1" applyBorder="1" applyAlignment="1">
      <alignment horizontal="right" vertical="top"/>
    </xf>
    <xf numFmtId="0" fontId="27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vertical="top" wrapText="1"/>
    </xf>
    <xf numFmtId="164" fontId="27" fillId="4" borderId="0" xfId="0" applyNumberFormat="1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top"/>
    </xf>
    <xf numFmtId="170" fontId="27" fillId="4" borderId="0" xfId="0" applyNumberFormat="1" applyFont="1" applyFill="1" applyBorder="1" applyAlignment="1">
      <alignment vertical="top"/>
    </xf>
    <xf numFmtId="4" fontId="27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0" fillId="2" borderId="6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0" fillId="3" borderId="1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9">
      <selection activeCell="B2" sqref="B2:N3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63" t="s">
        <v>146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7"/>
    </row>
    <row r="3" spans="1:15" ht="27" customHeight="1">
      <c r="A3" s="6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7"/>
    </row>
    <row r="4" spans="1:15" ht="24" customHeight="1">
      <c r="A4" s="6"/>
      <c r="B4" s="8" t="s">
        <v>76</v>
      </c>
      <c r="C4" s="164" t="s">
        <v>152</v>
      </c>
      <c r="D4" s="164"/>
      <c r="E4" s="164"/>
      <c r="F4" s="164"/>
      <c r="G4" s="164"/>
      <c r="H4" s="164"/>
      <c r="I4" s="9" t="s">
        <v>89</v>
      </c>
      <c r="J4" s="165"/>
      <c r="K4" s="165"/>
      <c r="L4" s="165"/>
      <c r="M4" s="165"/>
      <c r="N4" s="165"/>
      <c r="O4" s="10"/>
    </row>
    <row r="5" spans="1:15" ht="23.25" customHeight="1">
      <c r="A5" s="6"/>
      <c r="B5" s="11" t="s">
        <v>72</v>
      </c>
      <c r="C5" s="12"/>
      <c r="D5" s="166"/>
      <c r="E5" s="166"/>
      <c r="F5" s="13"/>
      <c r="G5" s="167"/>
      <c r="H5" s="167"/>
      <c r="I5" s="167"/>
      <c r="J5" s="167"/>
      <c r="K5" s="167"/>
      <c r="L5" s="167"/>
      <c r="M5" s="167"/>
      <c r="N5" s="167"/>
      <c r="O5" s="14"/>
    </row>
    <row r="6" spans="1:15" ht="15" customHeight="1">
      <c r="A6" s="6"/>
      <c r="B6" s="127" t="s">
        <v>119</v>
      </c>
      <c r="C6" s="127"/>
      <c r="D6" s="162"/>
      <c r="E6" s="162"/>
      <c r="F6" s="15" t="s">
        <v>107</v>
      </c>
      <c r="G6" s="127"/>
      <c r="H6" s="127"/>
      <c r="I6" s="127"/>
      <c r="J6" s="127"/>
      <c r="K6" s="127"/>
      <c r="L6" s="127"/>
      <c r="M6" s="127"/>
      <c r="N6" s="127"/>
      <c r="O6" s="14"/>
    </row>
    <row r="7" spans="1:15" ht="15" customHeight="1">
      <c r="A7" s="6"/>
      <c r="B7" s="127" t="s">
        <v>142</v>
      </c>
      <c r="C7" s="127"/>
      <c r="D7" s="162"/>
      <c r="E7" s="162"/>
      <c r="F7" s="15" t="s">
        <v>80</v>
      </c>
      <c r="G7" s="127"/>
      <c r="H7" s="127"/>
      <c r="I7" s="127"/>
      <c r="J7" s="127"/>
      <c r="K7" s="127"/>
      <c r="L7" s="127"/>
      <c r="M7" s="127"/>
      <c r="N7" s="127"/>
      <c r="O7" s="14"/>
    </row>
    <row r="8" spans="1:15" ht="15" customHeight="1">
      <c r="A8" s="6"/>
      <c r="B8" s="127" t="s">
        <v>124</v>
      </c>
      <c r="C8" s="127"/>
      <c r="D8" s="162" t="s">
        <v>156</v>
      </c>
      <c r="E8" s="162"/>
      <c r="F8" s="15" t="s">
        <v>82</v>
      </c>
      <c r="G8" s="159"/>
      <c r="H8" s="159"/>
      <c r="I8" s="159"/>
      <c r="J8" s="159"/>
      <c r="K8" s="159"/>
      <c r="L8" s="159"/>
      <c r="M8" s="159"/>
      <c r="N8" s="159"/>
      <c r="O8" s="14"/>
    </row>
    <row r="9" spans="1:15" ht="15" customHeight="1">
      <c r="A9" s="6"/>
      <c r="B9" s="127" t="s">
        <v>118</v>
      </c>
      <c r="C9" s="127"/>
      <c r="D9" s="162"/>
      <c r="E9" s="162"/>
      <c r="F9" s="15" t="s">
        <v>93</v>
      </c>
      <c r="G9" s="159"/>
      <c r="H9" s="159"/>
      <c r="I9" s="159"/>
      <c r="J9" s="159"/>
      <c r="K9" s="159"/>
      <c r="L9" s="159"/>
      <c r="M9" s="159"/>
      <c r="N9" s="159"/>
      <c r="O9" s="14"/>
    </row>
    <row r="10" spans="1:15" ht="15" customHeight="1">
      <c r="A10" s="6"/>
      <c r="B10" s="127" t="s">
        <v>123</v>
      </c>
      <c r="C10" s="127"/>
      <c r="D10" s="127"/>
      <c r="E10" s="127"/>
      <c r="F10" s="15" t="s">
        <v>88</v>
      </c>
      <c r="G10" s="159"/>
      <c r="H10" s="159"/>
      <c r="I10" s="159"/>
      <c r="J10" s="159"/>
      <c r="K10" s="159"/>
      <c r="L10" s="159"/>
      <c r="M10" s="159"/>
      <c r="N10" s="159"/>
      <c r="O10" s="14"/>
    </row>
    <row r="11" spans="1:15" ht="15" customHeight="1">
      <c r="A11" s="6"/>
      <c r="B11" s="127" t="s">
        <v>38</v>
      </c>
      <c r="C11" s="127"/>
      <c r="D11" s="134" t="s">
        <v>79</v>
      </c>
      <c r="E11" s="134"/>
      <c r="F11" s="15"/>
      <c r="G11" s="127"/>
      <c r="H11" s="127"/>
      <c r="I11" s="127"/>
      <c r="J11" s="127"/>
      <c r="K11" s="127"/>
      <c r="L11" s="127"/>
      <c r="M11" s="127"/>
      <c r="N11" s="127"/>
      <c r="O11" s="14"/>
    </row>
    <row r="12" spans="1:15" ht="15" customHeight="1">
      <c r="A12" s="6"/>
      <c r="B12" s="159" t="s">
        <v>108</v>
      </c>
      <c r="C12" s="159"/>
      <c r="D12" s="160" t="s">
        <v>112</v>
      </c>
      <c r="E12" s="160"/>
      <c r="F12" s="15" t="s">
        <v>48</v>
      </c>
      <c r="G12" s="127" t="s">
        <v>156</v>
      </c>
      <c r="H12" s="127"/>
      <c r="I12" s="127"/>
      <c r="J12" s="127"/>
      <c r="K12" s="127"/>
      <c r="L12" s="127"/>
      <c r="M12" s="127"/>
      <c r="N12" s="127"/>
      <c r="O12" s="14"/>
    </row>
    <row r="13" spans="1:15" ht="15" customHeight="1">
      <c r="A13" s="6"/>
      <c r="B13" s="128" t="s">
        <v>140</v>
      </c>
      <c r="C13" s="128"/>
      <c r="D13" s="128"/>
      <c r="E13" s="128"/>
      <c r="F13" s="128"/>
      <c r="G13" s="161" t="s">
        <v>97</v>
      </c>
      <c r="H13" s="161"/>
      <c r="I13" s="161"/>
      <c r="J13" s="161"/>
      <c r="K13" s="161"/>
      <c r="L13" s="135" t="s">
        <v>87</v>
      </c>
      <c r="M13" s="135"/>
      <c r="N13" s="135"/>
      <c r="O13" s="14"/>
    </row>
    <row r="14" spans="1:15" ht="15" customHeight="1">
      <c r="A14" s="6"/>
      <c r="B14" s="16" t="s">
        <v>83</v>
      </c>
      <c r="C14" s="17" t="s">
        <v>39</v>
      </c>
      <c r="D14" s="17" t="s">
        <v>91</v>
      </c>
      <c r="E14" s="18" t="s">
        <v>18</v>
      </c>
      <c r="F14" s="19" t="s">
        <v>99</v>
      </c>
      <c r="G14" s="148" t="s">
        <v>94</v>
      </c>
      <c r="H14" s="148"/>
      <c r="I14" s="148"/>
      <c r="J14" s="21" t="s">
        <v>90</v>
      </c>
      <c r="K14" s="22" t="s">
        <v>75</v>
      </c>
      <c r="L14" s="14"/>
      <c r="M14" s="3"/>
      <c r="N14" s="3"/>
      <c r="O14" s="14"/>
    </row>
    <row r="15" spans="1:15" ht="15" customHeight="1">
      <c r="A15" s="6"/>
      <c r="B15" s="23" t="s">
        <v>17</v>
      </c>
      <c r="C15" s="24">
        <f>SUMIF(Rozpočet!F9:F45,B15,Rozpočet!L9:L45)</f>
        <v>0</v>
      </c>
      <c r="D15" s="24">
        <f>SUMIF(Rozpočet!F9:F45,B15,Rozpočet!M9:M45)</f>
        <v>0</v>
      </c>
      <c r="E15" s="25">
        <f>SUMIF(Rozpočet!F9:F45,B15,Rozpočet!N9:N45)</f>
        <v>0</v>
      </c>
      <c r="F15" s="26">
        <f>SUMIF(Rozpočet!F9:F45,B15,Rozpočet!O9:O45)</f>
        <v>0</v>
      </c>
      <c r="G15" s="156"/>
      <c r="H15" s="156"/>
      <c r="I15" s="156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22</v>
      </c>
      <c r="C16" s="24">
        <f>SUMIF(Rozpočet!F9:F45,B16,Rozpočet!L9:L45)</f>
        <v>0</v>
      </c>
      <c r="D16" s="24">
        <f>SUMIF(Rozpočet!F9:F45,B16,Rozpočet!M9:M45)</f>
        <v>0</v>
      </c>
      <c r="E16" s="25">
        <f>SUMIF(Rozpočet!F9:F45,B16,Rozpočet!N9:N45)</f>
        <v>0</v>
      </c>
      <c r="F16" s="26">
        <f>SUMIF(Rozpočet!F9:F45,B16,Rozpočet!O9:O45)</f>
        <v>0</v>
      </c>
      <c r="G16" s="156"/>
      <c r="H16" s="156"/>
      <c r="I16" s="156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20</v>
      </c>
      <c r="C17" s="24">
        <f>SUMIF(Rozpočet!F9:F45,B17,Rozpočet!L9:L45)</f>
        <v>0</v>
      </c>
      <c r="D17" s="24">
        <f>SUMIF(Rozpočet!F9:F45,B17,Rozpočet!M9:M45)</f>
        <v>0</v>
      </c>
      <c r="E17" s="25">
        <f>SUMIF(Rozpočet!F9:F45,B17,Rozpočet!N9:N45)</f>
        <v>0</v>
      </c>
      <c r="F17" s="26">
        <f>SUMIF(Rozpočet!F9:F45,B17,Rozpočet!O9:O45)</f>
        <v>0</v>
      </c>
      <c r="G17" s="156"/>
      <c r="H17" s="156"/>
      <c r="I17" s="156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23</v>
      </c>
      <c r="C18" s="24">
        <f>SUMIF(Rozpočet!F9:F45,B18,Rozpočet!L9:L45)</f>
        <v>0</v>
      </c>
      <c r="D18" s="24">
        <f>SUMIF(Rozpočet!F9:F45,B18,Rozpočet!M9:M45)</f>
        <v>0</v>
      </c>
      <c r="E18" s="25">
        <f>SUMIF(Rozpočet!F9:F45,B18,Rozpočet!N9:N45)</f>
        <v>0</v>
      </c>
      <c r="F18" s="26">
        <f>SUMIF(Rozpočet!F9:F45,B18,Rozpočet!O9:O45)</f>
        <v>0</v>
      </c>
      <c r="G18" s="156"/>
      <c r="H18" s="156"/>
      <c r="I18" s="156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21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6"/>
      <c r="H19" s="156"/>
      <c r="I19" s="156"/>
      <c r="J19" s="27"/>
      <c r="K19" s="28"/>
      <c r="L19" s="29" t="s">
        <v>26</v>
      </c>
      <c r="M19" s="3"/>
      <c r="N19" s="3"/>
      <c r="O19" s="14"/>
    </row>
    <row r="20" spans="1:15" ht="15" customHeight="1">
      <c r="A20" s="6"/>
      <c r="B20" s="30" t="s">
        <v>34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6"/>
      <c r="H20" s="156"/>
      <c r="I20" s="156"/>
      <c r="J20" s="27"/>
      <c r="K20" s="28"/>
      <c r="L20" s="14"/>
      <c r="M20" s="34"/>
      <c r="N20" s="34"/>
      <c r="O20" s="14"/>
    </row>
    <row r="21" spans="1:15" ht="15" customHeight="1">
      <c r="A21" s="6"/>
      <c r="B21" s="157" t="s">
        <v>145</v>
      </c>
      <c r="C21" s="157"/>
      <c r="D21" s="157"/>
      <c r="E21" s="158">
        <f>SUM(C20:E20)</f>
        <v>0</v>
      </c>
      <c r="F21" s="158"/>
      <c r="G21" s="156"/>
      <c r="H21" s="156"/>
      <c r="I21" s="156"/>
      <c r="J21" s="27"/>
      <c r="K21" s="28"/>
      <c r="L21" s="135" t="s">
        <v>92</v>
      </c>
      <c r="M21" s="135"/>
      <c r="N21" s="135"/>
      <c r="O21" s="14"/>
    </row>
    <row r="22" spans="1:15" ht="15" customHeight="1">
      <c r="A22" s="6"/>
      <c r="B22" s="154" t="s">
        <v>99</v>
      </c>
      <c r="C22" s="154"/>
      <c r="D22" s="154"/>
      <c r="E22" s="155">
        <f>F20</f>
        <v>0</v>
      </c>
      <c r="F22" s="155"/>
      <c r="G22" s="156"/>
      <c r="H22" s="156"/>
      <c r="I22" s="156"/>
      <c r="J22" s="27"/>
      <c r="K22" s="28"/>
      <c r="L22" s="35"/>
      <c r="M22" s="3"/>
      <c r="N22" s="3"/>
      <c r="O22" s="14"/>
    </row>
    <row r="23" spans="1:15" ht="15" customHeight="1">
      <c r="A23" s="6"/>
      <c r="B23" s="150" t="s">
        <v>148</v>
      </c>
      <c r="C23" s="150"/>
      <c r="D23" s="150"/>
      <c r="E23" s="151">
        <f>E21+E22</f>
        <v>0</v>
      </c>
      <c r="F23" s="151"/>
      <c r="G23" s="152" t="s">
        <v>111</v>
      </c>
      <c r="H23" s="152"/>
      <c r="I23" s="152"/>
      <c r="J23" s="153">
        <f>SUM(J15:J22)</f>
        <v>0</v>
      </c>
      <c r="K23" s="153"/>
      <c r="L23" s="14"/>
      <c r="M23" s="3"/>
      <c r="N23" s="3"/>
      <c r="O23" s="14"/>
    </row>
    <row r="24" spans="1:15" ht="15" customHeight="1">
      <c r="A24" s="6"/>
      <c r="B24" s="150"/>
      <c r="C24" s="150"/>
      <c r="D24" s="150"/>
      <c r="E24" s="151"/>
      <c r="F24" s="151"/>
      <c r="G24" s="152"/>
      <c r="H24" s="152"/>
      <c r="I24" s="152"/>
      <c r="J24" s="153"/>
      <c r="K24" s="153"/>
      <c r="L24" s="14"/>
      <c r="M24" s="3"/>
      <c r="N24" s="3"/>
      <c r="O24" s="14"/>
    </row>
    <row r="25" spans="1:15" ht="15" customHeight="1">
      <c r="A25" s="6"/>
      <c r="B25" s="135" t="s">
        <v>149</v>
      </c>
      <c r="C25" s="135"/>
      <c r="D25" s="135"/>
      <c r="E25" s="135"/>
      <c r="F25" s="135"/>
      <c r="G25" s="145" t="s">
        <v>104</v>
      </c>
      <c r="H25" s="145"/>
      <c r="I25" s="145"/>
      <c r="J25" s="145"/>
      <c r="K25" s="145"/>
      <c r="L25" s="14"/>
      <c r="M25" s="3"/>
      <c r="N25" s="3"/>
      <c r="O25" s="14"/>
    </row>
    <row r="26" spans="1:15" ht="15" customHeight="1">
      <c r="A26" s="6"/>
      <c r="B26" s="30" t="s">
        <v>47</v>
      </c>
      <c r="C26" s="146" t="s">
        <v>36</v>
      </c>
      <c r="D26" s="146"/>
      <c r="E26" s="147" t="s">
        <v>33</v>
      </c>
      <c r="F26" s="147"/>
      <c r="G26" s="20"/>
      <c r="H26" s="148" t="s">
        <v>49</v>
      </c>
      <c r="I26" s="148"/>
      <c r="J26" s="149" t="s">
        <v>33</v>
      </c>
      <c r="K26" s="149"/>
      <c r="L26" s="14"/>
      <c r="M26" s="3"/>
      <c r="N26" s="3"/>
      <c r="O26" s="14"/>
    </row>
    <row r="27" spans="1:15" ht="15" customHeight="1">
      <c r="A27" s="6"/>
      <c r="B27" s="36">
        <v>9</v>
      </c>
      <c r="C27" s="141">
        <f>SUMIF(Rozpočet!T9:T45,B27,Rozpočet!K9:K45)+H27</f>
        <v>0</v>
      </c>
      <c r="D27" s="141"/>
      <c r="E27" s="142">
        <f>C27/100*B27</f>
        <v>0</v>
      </c>
      <c r="F27" s="142"/>
      <c r="G27" s="37"/>
      <c r="H27" s="144">
        <f>SUMIF(K15:K22,B27,J15:J22)</f>
        <v>0</v>
      </c>
      <c r="I27" s="144"/>
      <c r="J27" s="143">
        <f>H27*B27/100</f>
        <v>0</v>
      </c>
      <c r="K27" s="143"/>
      <c r="L27" s="29" t="s">
        <v>26</v>
      </c>
      <c r="M27" s="3"/>
      <c r="N27" s="3"/>
      <c r="O27" s="14"/>
    </row>
    <row r="28" spans="1:15" ht="15" customHeight="1">
      <c r="A28" s="6"/>
      <c r="B28" s="36">
        <v>20</v>
      </c>
      <c r="C28" s="141">
        <f>SUMIF(Rozpočet!T9:T45,B28,Rozpočet!K9:K45)+H28</f>
        <v>0</v>
      </c>
      <c r="D28" s="141"/>
      <c r="E28" s="142">
        <f>C28/100*B28</f>
        <v>0</v>
      </c>
      <c r="F28" s="142"/>
      <c r="G28" s="37"/>
      <c r="H28" s="143">
        <f>SUMIF(K15:K22,B28,J15:J22)</f>
        <v>0</v>
      </c>
      <c r="I28" s="143"/>
      <c r="J28" s="143">
        <f>H28*B28/100</f>
        <v>0</v>
      </c>
      <c r="K28" s="143"/>
      <c r="L28" s="14"/>
      <c r="M28" s="3"/>
      <c r="N28" s="3"/>
      <c r="O28" s="14"/>
    </row>
    <row r="29" spans="1:15" ht="15" customHeight="1">
      <c r="A29" s="6"/>
      <c r="B29" s="36">
        <v>0</v>
      </c>
      <c r="C29" s="141">
        <f>(E23+J23)-(C27+C28)</f>
        <v>0</v>
      </c>
      <c r="D29" s="141"/>
      <c r="E29" s="142">
        <f>C29/100*B29</f>
        <v>0</v>
      </c>
      <c r="F29" s="142"/>
      <c r="G29" s="37"/>
      <c r="H29" s="143">
        <f>J23-(H27+H28)</f>
        <v>0</v>
      </c>
      <c r="I29" s="143"/>
      <c r="J29" s="143">
        <f>H29*B29/100</f>
        <v>0</v>
      </c>
      <c r="K29" s="143"/>
      <c r="L29" s="135" t="s">
        <v>46</v>
      </c>
      <c r="M29" s="135"/>
      <c r="N29" s="135"/>
      <c r="O29" s="14"/>
    </row>
    <row r="30" spans="1:15" ht="15" customHeight="1">
      <c r="A30" s="6"/>
      <c r="B30" s="136"/>
      <c r="C30" s="137">
        <f>ROUNDUP(C27+C28+C29,1)</f>
        <v>0</v>
      </c>
      <c r="D30" s="137"/>
      <c r="E30" s="138">
        <f>ROUNDUP(E27+E28+E29,1)</f>
        <v>0</v>
      </c>
      <c r="F30" s="138"/>
      <c r="G30" s="139"/>
      <c r="H30" s="139"/>
      <c r="I30" s="139"/>
      <c r="J30" s="140">
        <f>J27+J28+J29</f>
        <v>0</v>
      </c>
      <c r="K30" s="140"/>
      <c r="L30" s="14"/>
      <c r="M30" s="3"/>
      <c r="N30" s="3"/>
      <c r="O30" s="14"/>
    </row>
    <row r="31" spans="1:15" ht="15" customHeight="1">
      <c r="A31" s="6"/>
      <c r="B31" s="136"/>
      <c r="C31" s="137"/>
      <c r="D31" s="137"/>
      <c r="E31" s="138"/>
      <c r="F31" s="138"/>
      <c r="G31" s="139"/>
      <c r="H31" s="139"/>
      <c r="I31" s="139"/>
      <c r="J31" s="140"/>
      <c r="K31" s="140"/>
      <c r="L31" s="14"/>
      <c r="M31" s="3"/>
      <c r="N31" s="3"/>
      <c r="O31" s="14"/>
    </row>
    <row r="32" spans="1:15" ht="15" customHeight="1">
      <c r="A32" s="6"/>
      <c r="B32" s="130" t="s">
        <v>151</v>
      </c>
      <c r="C32" s="130"/>
      <c r="D32" s="130"/>
      <c r="E32" s="130"/>
      <c r="F32" s="130"/>
      <c r="G32" s="131" t="s">
        <v>147</v>
      </c>
      <c r="H32" s="131"/>
      <c r="I32" s="131"/>
      <c r="J32" s="131"/>
      <c r="K32" s="131"/>
      <c r="L32" s="3"/>
      <c r="M32" s="3"/>
      <c r="N32" s="3"/>
      <c r="O32" s="14"/>
    </row>
    <row r="33" spans="1:15" ht="15" customHeight="1">
      <c r="A33" s="6"/>
      <c r="B33" s="132">
        <f>C30+E30</f>
        <v>0</v>
      </c>
      <c r="C33" s="132"/>
      <c r="D33" s="132"/>
      <c r="E33" s="132"/>
      <c r="F33" s="132"/>
      <c r="G33" s="133" t="s">
        <v>45</v>
      </c>
      <c r="H33" s="133"/>
      <c r="I33" s="133"/>
      <c r="J33" s="17" t="s">
        <v>100</v>
      </c>
      <c r="K33" s="38" t="s">
        <v>81</v>
      </c>
      <c r="L33" s="3"/>
      <c r="M33" s="3"/>
      <c r="N33" s="3"/>
      <c r="O33" s="14"/>
    </row>
    <row r="34" spans="1:15" ht="15" customHeight="1">
      <c r="A34" s="6"/>
      <c r="B34" s="132"/>
      <c r="C34" s="132"/>
      <c r="D34" s="132"/>
      <c r="E34" s="132"/>
      <c r="F34" s="132"/>
      <c r="G34" s="134"/>
      <c r="H34" s="134"/>
      <c r="I34" s="134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2"/>
      <c r="C35" s="132"/>
      <c r="D35" s="132"/>
      <c r="E35" s="132"/>
      <c r="F35" s="132"/>
      <c r="G35" s="134"/>
      <c r="H35" s="134"/>
      <c r="I35" s="134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2"/>
      <c r="C36" s="132"/>
      <c r="D36" s="132"/>
      <c r="E36" s="132"/>
      <c r="F36" s="132"/>
      <c r="G36" s="134"/>
      <c r="H36" s="134"/>
      <c r="I36" s="134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3"/>
    </row>
  </sheetData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55" sqref="P55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25</v>
      </c>
      <c r="B1" s="47" t="s">
        <v>35</v>
      </c>
      <c r="C1" s="47" t="s">
        <v>31</v>
      </c>
      <c r="D1" s="47" t="s">
        <v>27</v>
      </c>
      <c r="E1" s="47" t="s">
        <v>78</v>
      </c>
      <c r="F1" s="47" t="s">
        <v>105</v>
      </c>
      <c r="G1" s="47" t="s">
        <v>30</v>
      </c>
      <c r="H1" s="47" t="s">
        <v>114</v>
      </c>
      <c r="I1" s="47" t="s">
        <v>9</v>
      </c>
      <c r="J1" s="47" t="s">
        <v>106</v>
      </c>
      <c r="K1" s="47" t="s">
        <v>85</v>
      </c>
      <c r="L1" s="48" t="s">
        <v>39</v>
      </c>
      <c r="M1" s="48" t="s">
        <v>91</v>
      </c>
      <c r="N1" s="48" t="s">
        <v>18</v>
      </c>
      <c r="O1" s="48" t="s">
        <v>99</v>
      </c>
      <c r="P1" s="49" t="s">
        <v>95</v>
      </c>
      <c r="Q1" s="47" t="s">
        <v>96</v>
      </c>
      <c r="R1" s="47" t="s">
        <v>86</v>
      </c>
      <c r="S1" s="47" t="s">
        <v>28</v>
      </c>
      <c r="T1" s="47" t="s">
        <v>29</v>
      </c>
      <c r="U1" s="47" t="s">
        <v>113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68" t="s">
        <v>139</v>
      </c>
      <c r="H2" s="168"/>
      <c r="I2" s="168"/>
      <c r="J2" s="168"/>
      <c r="K2" s="168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76</v>
      </c>
      <c r="C3" s="55"/>
      <c r="D3" s="169">
        <f>KrycíList!D6</f>
        <v>0</v>
      </c>
      <c r="E3" s="169"/>
      <c r="F3" s="169"/>
      <c r="G3" s="56" t="str">
        <f>KrycíList!C4</f>
        <v>nova foliova krytina hosp budov SVČ Méďa Krnov</v>
      </c>
      <c r="H3" s="170">
        <f>KrycíList!J4</f>
        <v>0</v>
      </c>
      <c r="I3" s="170"/>
      <c r="J3" s="170"/>
      <c r="K3" s="170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71">
        <f>KrycíList!C5</f>
        <v>0</v>
      </c>
      <c r="E4" s="171"/>
      <c r="F4" s="171"/>
      <c r="G4" s="59">
        <f>KrycíList!G5</f>
        <v>0</v>
      </c>
      <c r="H4" s="172">
        <f>KrycíList!D5</f>
        <v>0</v>
      </c>
      <c r="I4" s="172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- 48, nova foliova krytina hosp budov DDM Krnov.o32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0</v>
      </c>
    </row>
    <row r="6" spans="1:256" s="74" customFormat="1" ht="21.75" customHeight="1">
      <c r="A6" s="69"/>
      <c r="B6" s="70" t="s">
        <v>35</v>
      </c>
      <c r="C6" s="70" t="s">
        <v>31</v>
      </c>
      <c r="D6" s="71" t="s">
        <v>27</v>
      </c>
      <c r="E6" s="70" t="s">
        <v>8</v>
      </c>
      <c r="F6" s="70" t="s">
        <v>105</v>
      </c>
      <c r="G6" s="70" t="s">
        <v>110</v>
      </c>
      <c r="H6" s="70" t="s">
        <v>109</v>
      </c>
      <c r="I6" s="70" t="s">
        <v>9</v>
      </c>
      <c r="J6" s="70" t="s">
        <v>32</v>
      </c>
      <c r="K6" s="72" t="s">
        <v>84</v>
      </c>
      <c r="L6" s="73" t="s">
        <v>39</v>
      </c>
      <c r="M6" s="73" t="s">
        <v>91</v>
      </c>
      <c r="N6" s="73" t="s">
        <v>18</v>
      </c>
      <c r="O6" s="73" t="s">
        <v>99</v>
      </c>
      <c r="P6" s="73" t="s">
        <v>73</v>
      </c>
      <c r="Q6" s="73" t="s">
        <v>74</v>
      </c>
      <c r="R6" s="73" t="s">
        <v>41</v>
      </c>
      <c r="S6" s="73" t="s">
        <v>40</v>
      </c>
      <c r="T6" s="73" t="s">
        <v>29</v>
      </c>
      <c r="U6" s="73" t="s">
        <v>113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SUMIF($D9:$D46,"B",K9:K46)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0.9159474000004566</v>
      </c>
      <c r="Q7" s="80">
        <f t="shared" si="0"/>
        <v>0.15483</v>
      </c>
      <c r="R7" s="81">
        <f t="shared" si="0"/>
        <v>75.05485000005227</v>
      </c>
      <c r="S7" s="80">
        <f t="shared" si="0"/>
        <v>7146.978478005125</v>
      </c>
      <c r="T7" s="82">
        <f>ROUNDUP(SUMIF($D9:$D46,"B",T9:T46),1)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11</v>
      </c>
      <c r="C9" s="85"/>
      <c r="D9" s="86" t="s">
        <v>1</v>
      </c>
      <c r="E9" s="85"/>
      <c r="F9" s="87"/>
      <c r="G9" s="88" t="s">
        <v>98</v>
      </c>
      <c r="H9" s="85"/>
      <c r="I9" s="86"/>
      <c r="J9" s="85"/>
      <c r="K9" s="89">
        <f aca="true" t="shared" si="1" ref="K9:T9">SUMIF($D10:$D44,"O",K10:K44)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0.9159474000004566</v>
      </c>
      <c r="Q9" s="91">
        <f t="shared" si="1"/>
        <v>0.15483</v>
      </c>
      <c r="R9" s="91">
        <f t="shared" si="1"/>
        <v>75.05485000005227</v>
      </c>
      <c r="S9" s="90">
        <f t="shared" si="1"/>
        <v>7146.978478005125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12</v>
      </c>
      <c r="D10" s="96" t="s">
        <v>3</v>
      </c>
      <c r="E10" s="97"/>
      <c r="F10" s="97" t="s">
        <v>17</v>
      </c>
      <c r="G10" s="98" t="s">
        <v>115</v>
      </c>
      <c r="H10" s="97"/>
      <c r="I10" s="96"/>
      <c r="J10" s="97"/>
      <c r="K10" s="99">
        <f>SUBTOTAL(9,K11:K12)</f>
        <v>0</v>
      </c>
      <c r="L10" s="100">
        <f>SUBTOTAL(9,L11:L12)</f>
        <v>0</v>
      </c>
      <c r="M10" s="100">
        <f>SUBTOTAL(9,M11:M12)</f>
        <v>0</v>
      </c>
      <c r="N10" s="100">
        <f>SUBTOTAL(9,N11:N12)</f>
        <v>0</v>
      </c>
      <c r="O10" s="100">
        <f>SUBTOTAL(9,O11:O12)</f>
        <v>0</v>
      </c>
      <c r="P10" s="101">
        <f>SUMPRODUCT(P11:P12,$H11:$H12)</f>
        <v>0</v>
      </c>
      <c r="Q10" s="101">
        <f>SUMPRODUCT(Q11:Q12,$H11:$H12)</f>
        <v>0</v>
      </c>
      <c r="R10" s="101">
        <f>SUMPRODUCT(R11:R12,$H11:$H12)</f>
        <v>0</v>
      </c>
      <c r="S10" s="100">
        <f>SUMPRODUCT(S11:S12,$H11:$H12)</f>
        <v>0</v>
      </c>
      <c r="T10" s="102">
        <f>SUMPRODUCT(T11:T12,$K11:$K12)/100</f>
        <v>0</v>
      </c>
      <c r="U10" s="102">
        <f>K10+T10</f>
        <v>0</v>
      </c>
      <c r="V10" s="93"/>
    </row>
    <row r="11" spans="1:22" ht="12.75" outlineLevel="2">
      <c r="A11" s="3"/>
      <c r="B11" s="103"/>
      <c r="C11" s="104"/>
      <c r="D11" s="105"/>
      <c r="E11" s="106" t="s">
        <v>144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1"/>
      <c r="T11" s="112"/>
      <c r="U11" s="112"/>
      <c r="V11" s="93"/>
    </row>
    <row r="12" spans="1:22" ht="12.75" outlineLevel="2">
      <c r="A12" s="3"/>
      <c r="B12" s="93"/>
      <c r="C12" s="93"/>
      <c r="D12" s="113" t="s">
        <v>4</v>
      </c>
      <c r="E12" s="114">
        <v>1</v>
      </c>
      <c r="F12" s="115" t="s">
        <v>50</v>
      </c>
      <c r="G12" s="116" t="s">
        <v>126</v>
      </c>
      <c r="H12" s="117">
        <v>386.60000000009313</v>
      </c>
      <c r="I12" s="118" t="s">
        <v>10</v>
      </c>
      <c r="J12" s="119"/>
      <c r="K12" s="120">
        <f>H12*J12</f>
        <v>0</v>
      </c>
      <c r="L12" s="121">
        <f>IF(D12="S",K12,"")</f>
      </c>
      <c r="M12" s="122">
        <f>IF(OR(D12="P",D12="U"),K12,"")</f>
        <v>0</v>
      </c>
      <c r="N12" s="122">
        <f>IF(D12="H",K12,"")</f>
      </c>
      <c r="O12" s="122">
        <f>IF(D12="V",K12,"")</f>
      </c>
      <c r="P12" s="123">
        <v>0</v>
      </c>
      <c r="Q12" s="123">
        <v>0</v>
      </c>
      <c r="R12" s="123">
        <v>0</v>
      </c>
      <c r="S12" s="119">
        <v>0</v>
      </c>
      <c r="T12" s="124">
        <v>21</v>
      </c>
      <c r="U12" s="125">
        <f>K12*(T12+100)/100</f>
        <v>0</v>
      </c>
      <c r="V12" s="126"/>
    </row>
    <row r="13" spans="1:22" ht="12.75" outlineLevel="1">
      <c r="A13" s="3"/>
      <c r="B13" s="94"/>
      <c r="C13" s="95" t="s">
        <v>13</v>
      </c>
      <c r="D13" s="96" t="s">
        <v>3</v>
      </c>
      <c r="E13" s="97"/>
      <c r="F13" s="97" t="s">
        <v>17</v>
      </c>
      <c r="G13" s="98" t="s">
        <v>116</v>
      </c>
      <c r="H13" s="97"/>
      <c r="I13" s="96"/>
      <c r="J13" s="97"/>
      <c r="K13" s="99">
        <f>SUBTOTAL(9,K14:K15)</f>
        <v>0</v>
      </c>
      <c r="L13" s="100">
        <f>SUBTOTAL(9,L14:L15)</f>
        <v>0</v>
      </c>
      <c r="M13" s="100">
        <f>SUBTOTAL(9,M14:M15)</f>
        <v>0</v>
      </c>
      <c r="N13" s="100">
        <f>SUBTOTAL(9,N14:N15)</f>
        <v>0</v>
      </c>
      <c r="O13" s="100">
        <f>SUBTOTAL(9,O14:O15)</f>
        <v>0</v>
      </c>
      <c r="P13" s="101">
        <f>SUMPRODUCT(P14:P15,$H14:$H15)</f>
        <v>0</v>
      </c>
      <c r="Q13" s="101">
        <f>SUMPRODUCT(Q14:Q15,$H14:$H15)</f>
        <v>0</v>
      </c>
      <c r="R13" s="101">
        <f>SUMPRODUCT(R14:R15,$H14:$H15)</f>
        <v>5.799000000001617</v>
      </c>
      <c r="S13" s="100">
        <f>SUMPRODUCT(S14:S15,$H14:$H15)</f>
        <v>278.93190000007775</v>
      </c>
      <c r="T13" s="102">
        <f>SUMPRODUCT(T14:T15,$K14:$K15)/100</f>
        <v>0</v>
      </c>
      <c r="U13" s="102">
        <f>K13+T13</f>
        <v>0</v>
      </c>
      <c r="V13" s="93"/>
    </row>
    <row r="14" spans="1:22" ht="12.75" outlineLevel="2">
      <c r="A14" s="3"/>
      <c r="B14" s="103"/>
      <c r="C14" s="104"/>
      <c r="D14" s="105"/>
      <c r="E14" s="106" t="s">
        <v>144</v>
      </c>
      <c r="F14" s="107"/>
      <c r="G14" s="108"/>
      <c r="H14" s="107"/>
      <c r="I14" s="105"/>
      <c r="J14" s="107"/>
      <c r="K14" s="109"/>
      <c r="L14" s="110"/>
      <c r="M14" s="110"/>
      <c r="N14" s="110"/>
      <c r="O14" s="110"/>
      <c r="P14" s="111"/>
      <c r="Q14" s="111"/>
      <c r="R14" s="111"/>
      <c r="S14" s="111"/>
      <c r="T14" s="112"/>
      <c r="U14" s="112"/>
      <c r="V14" s="93"/>
    </row>
    <row r="15" spans="1:22" ht="12.75" outlineLevel="2">
      <c r="A15" s="3"/>
      <c r="B15" s="93"/>
      <c r="C15" s="93"/>
      <c r="D15" s="113" t="s">
        <v>4</v>
      </c>
      <c r="E15" s="114">
        <v>1</v>
      </c>
      <c r="F15" s="115" t="s">
        <v>70</v>
      </c>
      <c r="G15" s="116" t="s">
        <v>131</v>
      </c>
      <c r="H15" s="117">
        <v>386.60000000009313</v>
      </c>
      <c r="I15" s="118" t="s">
        <v>10</v>
      </c>
      <c r="J15" s="119"/>
      <c r="K15" s="120">
        <f>H15*J15</f>
        <v>0</v>
      </c>
      <c r="L15" s="121">
        <f>IF(D15="S",K15,"")</f>
      </c>
      <c r="M15" s="122">
        <f>IF(OR(D15="P",D15="U"),K15,"")</f>
        <v>0</v>
      </c>
      <c r="N15" s="122">
        <f>IF(D15="H",K15,"")</f>
      </c>
      <c r="O15" s="122">
        <f>IF(D15="V",K15,"")</f>
      </c>
      <c r="P15" s="123">
        <v>0</v>
      </c>
      <c r="Q15" s="123">
        <v>0</v>
      </c>
      <c r="R15" s="123">
        <v>0.015000000000000568</v>
      </c>
      <c r="S15" s="119">
        <v>0.7215000000000272</v>
      </c>
      <c r="T15" s="124">
        <v>21</v>
      </c>
      <c r="U15" s="125">
        <f>K15*(T15+100)/100</f>
        <v>0</v>
      </c>
      <c r="V15" s="126"/>
    </row>
    <row r="16" spans="1:22" ht="12.75" outlineLevel="1">
      <c r="A16" s="3"/>
      <c r="B16" s="94"/>
      <c r="C16" s="95" t="s">
        <v>14</v>
      </c>
      <c r="D16" s="96" t="s">
        <v>3</v>
      </c>
      <c r="E16" s="97"/>
      <c r="F16" s="97" t="s">
        <v>22</v>
      </c>
      <c r="G16" s="98" t="s">
        <v>102</v>
      </c>
      <c r="H16" s="97"/>
      <c r="I16" s="96"/>
      <c r="J16" s="97"/>
      <c r="K16" s="99">
        <f>SUBTOTAL(9,K17:K30)</f>
        <v>0</v>
      </c>
      <c r="L16" s="100">
        <f>SUBTOTAL(9,L17:L30)</f>
        <v>0</v>
      </c>
      <c r="M16" s="100">
        <f>SUBTOTAL(9,M17:M30)</f>
        <v>0</v>
      </c>
      <c r="N16" s="100">
        <f>SUBTOTAL(9,N17:N30)</f>
        <v>0</v>
      </c>
      <c r="O16" s="100">
        <f>SUBTOTAL(9,O17:O30)</f>
        <v>0</v>
      </c>
      <c r="P16" s="101">
        <f>SUMPRODUCT(P17:P30,$H17:$H30)</f>
        <v>0.8503674000004566</v>
      </c>
      <c r="Q16" s="101">
        <f>SUMPRODUCT(Q17:Q30,$H17:$H30)</f>
        <v>0</v>
      </c>
      <c r="R16" s="101">
        <f>SUMPRODUCT(R17:R30,$H17:$H30)</f>
        <v>59.52335000004939</v>
      </c>
      <c r="S16" s="100">
        <f>SUMPRODUCT(S17:S30,$H17:$H30)</f>
        <v>5916.923078004935</v>
      </c>
      <c r="T16" s="102">
        <f>SUMPRODUCT(T17:T30,$K17:$K30)/100</f>
        <v>0</v>
      </c>
      <c r="U16" s="102">
        <f>K16+T16</f>
        <v>0</v>
      </c>
      <c r="V16" s="93"/>
    </row>
    <row r="17" spans="1:22" ht="12.75" outlineLevel="2">
      <c r="A17" s="3"/>
      <c r="B17" s="103"/>
      <c r="C17" s="104"/>
      <c r="D17" s="105"/>
      <c r="E17" s="106" t="s">
        <v>144</v>
      </c>
      <c r="F17" s="107"/>
      <c r="G17" s="108"/>
      <c r="H17" s="107"/>
      <c r="I17" s="105"/>
      <c r="J17" s="107"/>
      <c r="K17" s="109"/>
      <c r="L17" s="110"/>
      <c r="M17" s="110"/>
      <c r="N17" s="110"/>
      <c r="O17" s="110"/>
      <c r="P17" s="111"/>
      <c r="Q17" s="111"/>
      <c r="R17" s="111"/>
      <c r="S17" s="111"/>
      <c r="T17" s="112"/>
      <c r="U17" s="112"/>
      <c r="V17" s="93"/>
    </row>
    <row r="18" spans="1:22" ht="12.75" outlineLevel="2">
      <c r="A18" s="3"/>
      <c r="B18" s="93"/>
      <c r="C18" s="93"/>
      <c r="D18" s="113" t="s">
        <v>4</v>
      </c>
      <c r="E18" s="114">
        <v>1</v>
      </c>
      <c r="F18" s="115" t="s">
        <v>59</v>
      </c>
      <c r="G18" s="116" t="s">
        <v>136</v>
      </c>
      <c r="H18" s="117">
        <v>386.60000000009313</v>
      </c>
      <c r="I18" s="118" t="s">
        <v>10</v>
      </c>
      <c r="J18" s="119"/>
      <c r="K18" s="120">
        <f aca="true" t="shared" si="2" ref="K18:K30">H18*J18</f>
        <v>0</v>
      </c>
      <c r="L18" s="121">
        <f aca="true" t="shared" si="3" ref="L18:L30">IF(D18="S",K18,"")</f>
      </c>
      <c r="M18" s="122">
        <f aca="true" t="shared" si="4" ref="M18:M30">IF(OR(D18="P",D18="U"),K18,"")</f>
        <v>0</v>
      </c>
      <c r="N18" s="122">
        <f aca="true" t="shared" si="5" ref="N18:N30">IF(D18="H",K18,"")</f>
      </c>
      <c r="O18" s="122">
        <f aca="true" t="shared" si="6" ref="O18:O30">IF(D18="V",K18,"")</f>
      </c>
      <c r="P18" s="123">
        <v>0</v>
      </c>
      <c r="Q18" s="123">
        <v>0</v>
      </c>
      <c r="R18" s="123">
        <v>0.15000000000009095</v>
      </c>
      <c r="S18" s="119">
        <v>15.000000000009095</v>
      </c>
      <c r="T18" s="124">
        <v>21</v>
      </c>
      <c r="U18" s="125">
        <f aca="true" t="shared" si="7" ref="U18:U30">K18*(T18+100)/100</f>
        <v>0</v>
      </c>
      <c r="V18" s="126"/>
    </row>
    <row r="19" spans="1:22" ht="12.75" outlineLevel="2">
      <c r="A19" s="3"/>
      <c r="B19" s="93"/>
      <c r="C19" s="93"/>
      <c r="D19" s="113" t="s">
        <v>5</v>
      </c>
      <c r="E19" s="114">
        <v>2</v>
      </c>
      <c r="F19" s="115" t="s">
        <v>43</v>
      </c>
      <c r="G19" s="116" t="s">
        <v>132</v>
      </c>
      <c r="H19" s="117">
        <v>463.9199999999255</v>
      </c>
      <c r="I19" s="118" t="s">
        <v>10</v>
      </c>
      <c r="J19" s="119"/>
      <c r="K19" s="120">
        <f t="shared" si="2"/>
        <v>0</v>
      </c>
      <c r="L19" s="121">
        <f t="shared" si="3"/>
        <v>0</v>
      </c>
      <c r="M19" s="122">
        <f t="shared" si="4"/>
      </c>
      <c r="N19" s="122">
        <f t="shared" si="5"/>
      </c>
      <c r="O19" s="122">
        <f t="shared" si="6"/>
      </c>
      <c r="P19" s="123">
        <v>0.000300000000000189</v>
      </c>
      <c r="Q19" s="123">
        <v>0</v>
      </c>
      <c r="R19" s="123">
        <v>0</v>
      </c>
      <c r="S19" s="119">
        <v>0</v>
      </c>
      <c r="T19" s="124">
        <v>21</v>
      </c>
      <c r="U19" s="125">
        <f t="shared" si="7"/>
        <v>0</v>
      </c>
      <c r="V19" s="126"/>
    </row>
    <row r="20" spans="1:22" ht="12.75" outlineLevel="2">
      <c r="A20" s="3"/>
      <c r="B20" s="93"/>
      <c r="C20" s="93"/>
      <c r="D20" s="113" t="s">
        <v>4</v>
      </c>
      <c r="E20" s="114">
        <v>3</v>
      </c>
      <c r="F20" s="115" t="s">
        <v>57</v>
      </c>
      <c r="G20" s="116" t="s">
        <v>134</v>
      </c>
      <c r="H20" s="117">
        <v>37</v>
      </c>
      <c r="I20" s="118" t="s">
        <v>6</v>
      </c>
      <c r="J20" s="119"/>
      <c r="K20" s="120">
        <f t="shared" si="2"/>
        <v>0</v>
      </c>
      <c r="L20" s="121">
        <f t="shared" si="3"/>
      </c>
      <c r="M20" s="122">
        <f t="shared" si="4"/>
        <v>0</v>
      </c>
      <c r="N20" s="122">
        <f t="shared" si="5"/>
      </c>
      <c r="O20" s="122">
        <f t="shared" si="6"/>
      </c>
      <c r="P20" s="123">
        <v>0.00222</v>
      </c>
      <c r="Q20" s="123">
        <v>0</v>
      </c>
      <c r="R20" s="123">
        <v>0</v>
      </c>
      <c r="S20" s="119">
        <v>0</v>
      </c>
      <c r="T20" s="124">
        <v>21</v>
      </c>
      <c r="U20" s="125">
        <f t="shared" si="7"/>
        <v>0</v>
      </c>
      <c r="V20" s="126"/>
    </row>
    <row r="21" spans="1:22" ht="12.75" outlineLevel="2">
      <c r="A21" s="3"/>
      <c r="B21" s="93"/>
      <c r="C21" s="93"/>
      <c r="D21" s="113" t="s">
        <v>4</v>
      </c>
      <c r="E21" s="114">
        <v>4</v>
      </c>
      <c r="F21" s="115" t="s">
        <v>58</v>
      </c>
      <c r="G21" s="116" t="s">
        <v>137</v>
      </c>
      <c r="H21" s="117">
        <v>56.90000000002328</v>
      </c>
      <c r="I21" s="118" t="s">
        <v>6</v>
      </c>
      <c r="J21" s="119"/>
      <c r="K21" s="120">
        <f t="shared" si="2"/>
        <v>0</v>
      </c>
      <c r="L21" s="121">
        <f t="shared" si="3"/>
      </c>
      <c r="M21" s="122">
        <f t="shared" si="4"/>
        <v>0</v>
      </c>
      <c r="N21" s="122">
        <f t="shared" si="5"/>
      </c>
      <c r="O21" s="122">
        <f t="shared" si="6"/>
      </c>
      <c r="P21" s="123">
        <v>0.00278</v>
      </c>
      <c r="Q21" s="123">
        <v>0</v>
      </c>
      <c r="R21" s="123">
        <v>0</v>
      </c>
      <c r="S21" s="119">
        <v>0</v>
      </c>
      <c r="T21" s="124">
        <v>21</v>
      </c>
      <c r="U21" s="125">
        <f t="shared" si="7"/>
        <v>0</v>
      </c>
      <c r="V21" s="126"/>
    </row>
    <row r="22" spans="1:22" ht="12.75" outlineLevel="2">
      <c r="A22" s="3"/>
      <c r="B22" s="93"/>
      <c r="C22" s="93"/>
      <c r="D22" s="113" t="s">
        <v>4</v>
      </c>
      <c r="E22" s="114">
        <v>5</v>
      </c>
      <c r="F22" s="115" t="s">
        <v>55</v>
      </c>
      <c r="G22" s="116" t="s">
        <v>130</v>
      </c>
      <c r="H22" s="117">
        <v>35</v>
      </c>
      <c r="I22" s="118" t="s">
        <v>6</v>
      </c>
      <c r="J22" s="119"/>
      <c r="K22" s="120">
        <f t="shared" si="2"/>
        <v>0</v>
      </c>
      <c r="L22" s="121">
        <f t="shared" si="3"/>
      </c>
      <c r="M22" s="122">
        <f t="shared" si="4"/>
        <v>0</v>
      </c>
      <c r="N22" s="122">
        <f t="shared" si="5"/>
      </c>
      <c r="O22" s="122">
        <f t="shared" si="6"/>
      </c>
      <c r="P22" s="123">
        <v>0.00111</v>
      </c>
      <c r="Q22" s="123">
        <v>0</v>
      </c>
      <c r="R22" s="123">
        <v>0</v>
      </c>
      <c r="S22" s="119">
        <v>0</v>
      </c>
      <c r="T22" s="124">
        <v>21</v>
      </c>
      <c r="U22" s="125">
        <f t="shared" si="7"/>
        <v>0</v>
      </c>
      <c r="V22" s="126"/>
    </row>
    <row r="23" spans="1:22" ht="12.75" outlineLevel="2">
      <c r="A23" s="3"/>
      <c r="B23" s="93"/>
      <c r="C23" s="93"/>
      <c r="D23" s="113" t="s">
        <v>4</v>
      </c>
      <c r="E23" s="114">
        <v>6</v>
      </c>
      <c r="F23" s="115" t="s">
        <v>56</v>
      </c>
      <c r="G23" s="116" t="s">
        <v>129</v>
      </c>
      <c r="H23" s="117">
        <v>19.89999999999418</v>
      </c>
      <c r="I23" s="118" t="s">
        <v>6</v>
      </c>
      <c r="J23" s="119"/>
      <c r="K23" s="120">
        <f t="shared" si="2"/>
        <v>0</v>
      </c>
      <c r="L23" s="121">
        <f t="shared" si="3"/>
      </c>
      <c r="M23" s="122">
        <f t="shared" si="4"/>
        <v>0</v>
      </c>
      <c r="N23" s="122">
        <f t="shared" si="5"/>
      </c>
      <c r="O23" s="122">
        <f t="shared" si="6"/>
      </c>
      <c r="P23" s="123">
        <v>0.00079</v>
      </c>
      <c r="Q23" s="123">
        <v>0</v>
      </c>
      <c r="R23" s="123">
        <v>0</v>
      </c>
      <c r="S23" s="119">
        <v>0</v>
      </c>
      <c r="T23" s="124">
        <v>21</v>
      </c>
      <c r="U23" s="125">
        <f t="shared" si="7"/>
        <v>0</v>
      </c>
      <c r="V23" s="126"/>
    </row>
    <row r="24" spans="1:22" ht="12.75" outlineLevel="2">
      <c r="A24" s="3"/>
      <c r="B24" s="93"/>
      <c r="C24" s="93"/>
      <c r="D24" s="113" t="s">
        <v>4</v>
      </c>
      <c r="E24" s="114">
        <v>7</v>
      </c>
      <c r="F24" s="115" t="s">
        <v>54</v>
      </c>
      <c r="G24" s="116" t="s">
        <v>120</v>
      </c>
      <c r="H24" s="117">
        <v>19.89999999999418</v>
      </c>
      <c r="I24" s="118" t="s">
        <v>6</v>
      </c>
      <c r="J24" s="119"/>
      <c r="K24" s="120">
        <f t="shared" si="2"/>
        <v>0</v>
      </c>
      <c r="L24" s="121">
        <f t="shared" si="3"/>
      </c>
      <c r="M24" s="122">
        <f t="shared" si="4"/>
        <v>0</v>
      </c>
      <c r="N24" s="122">
        <f t="shared" si="5"/>
      </c>
      <c r="O24" s="122">
        <f t="shared" si="6"/>
      </c>
      <c r="P24" s="123">
        <v>0.00056</v>
      </c>
      <c r="Q24" s="123">
        <v>0</v>
      </c>
      <c r="R24" s="123">
        <v>0</v>
      </c>
      <c r="S24" s="119">
        <v>0</v>
      </c>
      <c r="T24" s="124">
        <v>21</v>
      </c>
      <c r="U24" s="125">
        <f t="shared" si="7"/>
        <v>0</v>
      </c>
      <c r="V24" s="126"/>
    </row>
    <row r="25" spans="1:22" ht="12.75" outlineLevel="2">
      <c r="A25" s="3"/>
      <c r="B25" s="93"/>
      <c r="C25" s="93"/>
      <c r="D25" s="113" t="s">
        <v>4</v>
      </c>
      <c r="E25" s="114">
        <v>8</v>
      </c>
      <c r="F25" s="115" t="s">
        <v>51</v>
      </c>
      <c r="G25" s="116" t="s">
        <v>128</v>
      </c>
      <c r="H25" s="117">
        <v>397.60000000009313</v>
      </c>
      <c r="I25" s="118" t="s">
        <v>10</v>
      </c>
      <c r="J25" s="119"/>
      <c r="K25" s="120">
        <f t="shared" si="2"/>
        <v>0</v>
      </c>
      <c r="L25" s="121">
        <f t="shared" si="3"/>
      </c>
      <c r="M25" s="122">
        <f t="shared" si="4"/>
        <v>0</v>
      </c>
      <c r="N25" s="122">
        <f t="shared" si="5"/>
      </c>
      <c r="O25" s="122">
        <f t="shared" si="6"/>
      </c>
      <c r="P25" s="123">
        <v>3E-05</v>
      </c>
      <c r="Q25" s="123">
        <v>0</v>
      </c>
      <c r="R25" s="123">
        <v>0</v>
      </c>
      <c r="S25" s="119">
        <v>0</v>
      </c>
      <c r="T25" s="124">
        <v>21</v>
      </c>
      <c r="U25" s="125">
        <f t="shared" si="7"/>
        <v>0</v>
      </c>
      <c r="V25" s="126"/>
    </row>
    <row r="26" spans="1:22" ht="12.75" outlineLevel="2">
      <c r="A26" s="3"/>
      <c r="B26" s="93"/>
      <c r="C26" s="93"/>
      <c r="D26" s="113" t="s">
        <v>5</v>
      </c>
      <c r="E26" s="114">
        <v>9</v>
      </c>
      <c r="F26" s="115" t="s">
        <v>42</v>
      </c>
      <c r="G26" s="116" t="s">
        <v>122</v>
      </c>
      <c r="H26" s="117">
        <v>457.2400000002235</v>
      </c>
      <c r="I26" s="118" t="s">
        <v>10</v>
      </c>
      <c r="J26" s="119"/>
      <c r="K26" s="120">
        <f t="shared" si="2"/>
        <v>0</v>
      </c>
      <c r="L26" s="121">
        <f t="shared" si="3"/>
        <v>0</v>
      </c>
      <c r="M26" s="122">
        <f t="shared" si="4"/>
      </c>
      <c r="N26" s="122">
        <f t="shared" si="5"/>
      </c>
      <c r="O26" s="122">
        <f t="shared" si="6"/>
      </c>
      <c r="P26" s="123">
        <v>0.000860000000000305</v>
      </c>
      <c r="Q26" s="123">
        <v>0</v>
      </c>
      <c r="R26" s="123">
        <v>0</v>
      </c>
      <c r="S26" s="119">
        <v>0</v>
      </c>
      <c r="T26" s="124">
        <v>21</v>
      </c>
      <c r="U26" s="125">
        <f t="shared" si="7"/>
        <v>0</v>
      </c>
      <c r="V26" s="126"/>
    </row>
    <row r="27" spans="1:22" ht="12.75" outlineLevel="2">
      <c r="A27" s="3"/>
      <c r="B27" s="93"/>
      <c r="C27" s="93"/>
      <c r="D27" s="113" t="s">
        <v>4</v>
      </c>
      <c r="E27" s="114">
        <v>10</v>
      </c>
      <c r="F27" s="115" t="s">
        <v>52</v>
      </c>
      <c r="G27" s="116" t="s">
        <v>121</v>
      </c>
      <c r="H27" s="117">
        <v>3092.800000000745</v>
      </c>
      <c r="I27" s="118" t="s">
        <v>19</v>
      </c>
      <c r="J27" s="119"/>
      <c r="K27" s="120">
        <f t="shared" si="2"/>
        <v>0</v>
      </c>
      <c r="L27" s="121">
        <f t="shared" si="3"/>
      </c>
      <c r="M27" s="122">
        <f t="shared" si="4"/>
        <v>0</v>
      </c>
      <c r="N27" s="122">
        <f t="shared" si="5"/>
      </c>
      <c r="O27" s="122">
        <f t="shared" si="6"/>
      </c>
      <c r="P27" s="123">
        <v>0</v>
      </c>
      <c r="Q27" s="123">
        <v>0</v>
      </c>
      <c r="R27" s="123">
        <v>0</v>
      </c>
      <c r="S27" s="119">
        <v>0</v>
      </c>
      <c r="T27" s="124"/>
      <c r="U27" s="125">
        <f t="shared" si="7"/>
        <v>0</v>
      </c>
      <c r="V27" s="126"/>
    </row>
    <row r="28" spans="1:22" ht="12.75" outlineLevel="2">
      <c r="A28" s="3"/>
      <c r="B28" s="93"/>
      <c r="C28" s="93"/>
      <c r="D28" s="113" t="s">
        <v>4</v>
      </c>
      <c r="E28" s="114">
        <v>11</v>
      </c>
      <c r="F28" s="115" t="s">
        <v>53</v>
      </c>
      <c r="G28" s="116" t="s">
        <v>138</v>
      </c>
      <c r="H28" s="117">
        <v>18</v>
      </c>
      <c r="I28" s="118" t="s">
        <v>19</v>
      </c>
      <c r="J28" s="119"/>
      <c r="K28" s="120">
        <f t="shared" si="2"/>
        <v>0</v>
      </c>
      <c r="L28" s="121">
        <f t="shared" si="3"/>
      </c>
      <c r="M28" s="122">
        <f t="shared" si="4"/>
        <v>0</v>
      </c>
      <c r="N28" s="122">
        <f t="shared" si="5"/>
      </c>
      <c r="O28" s="122">
        <f t="shared" si="6"/>
      </c>
      <c r="P28" s="123">
        <v>0</v>
      </c>
      <c r="Q28" s="123">
        <v>0</v>
      </c>
      <c r="R28" s="123">
        <v>0</v>
      </c>
      <c r="S28" s="119">
        <v>0</v>
      </c>
      <c r="T28" s="124"/>
      <c r="U28" s="125">
        <f t="shared" si="7"/>
        <v>0</v>
      </c>
      <c r="V28" s="126"/>
    </row>
    <row r="29" spans="1:22" ht="12.75" outlineLevel="2">
      <c r="A29" s="3"/>
      <c r="B29" s="93"/>
      <c r="C29" s="93"/>
      <c r="D29" s="113" t="s">
        <v>5</v>
      </c>
      <c r="E29" s="114">
        <v>12</v>
      </c>
      <c r="F29" s="115" t="s">
        <v>44</v>
      </c>
      <c r="G29" s="116" t="s">
        <v>135</v>
      </c>
      <c r="H29" s="117">
        <v>2.2999999999992724</v>
      </c>
      <c r="I29" s="118" t="s">
        <v>10</v>
      </c>
      <c r="J29" s="119"/>
      <c r="K29" s="120">
        <f t="shared" si="2"/>
        <v>0</v>
      </c>
      <c r="L29" s="121">
        <f t="shared" si="3"/>
        <v>0</v>
      </c>
      <c r="M29" s="122">
        <f t="shared" si="4"/>
      </c>
      <c r="N29" s="122">
        <f t="shared" si="5"/>
      </c>
      <c r="O29" s="122">
        <f t="shared" si="6"/>
      </c>
      <c r="P29" s="123">
        <v>0</v>
      </c>
      <c r="Q29" s="123">
        <v>0</v>
      </c>
      <c r="R29" s="123">
        <v>0</v>
      </c>
      <c r="S29" s="119">
        <v>0</v>
      </c>
      <c r="T29" s="124"/>
      <c r="U29" s="125">
        <f t="shared" si="7"/>
        <v>0</v>
      </c>
      <c r="V29" s="126"/>
    </row>
    <row r="30" spans="1:22" ht="12.75" outlineLevel="2">
      <c r="A30" s="3"/>
      <c r="B30" s="93"/>
      <c r="C30" s="93"/>
      <c r="D30" s="113" t="s">
        <v>4</v>
      </c>
      <c r="E30" s="114">
        <v>13</v>
      </c>
      <c r="F30" s="115" t="s">
        <v>71</v>
      </c>
      <c r="G30" s="116" t="s">
        <v>127</v>
      </c>
      <c r="H30" s="117">
        <v>0.91</v>
      </c>
      <c r="I30" s="118" t="s">
        <v>7</v>
      </c>
      <c r="J30" s="119"/>
      <c r="K30" s="120">
        <f t="shared" si="2"/>
        <v>0</v>
      </c>
      <c r="L30" s="121">
        <f t="shared" si="3"/>
      </c>
      <c r="M30" s="122">
        <f t="shared" si="4"/>
        <v>0</v>
      </c>
      <c r="N30" s="122">
        <f t="shared" si="5"/>
      </c>
      <c r="O30" s="122">
        <f t="shared" si="6"/>
      </c>
      <c r="P30" s="123">
        <v>0</v>
      </c>
      <c r="Q30" s="123">
        <v>0</v>
      </c>
      <c r="R30" s="123">
        <v>1.6850000000002863</v>
      </c>
      <c r="S30" s="119">
        <v>129.58580000002382</v>
      </c>
      <c r="T30" s="124"/>
      <c r="U30" s="125">
        <f t="shared" si="7"/>
        <v>0</v>
      </c>
      <c r="V30" s="126"/>
    </row>
    <row r="31" spans="1:22" ht="12.75" outlineLevel="1">
      <c r="A31" s="3"/>
      <c r="B31" s="94"/>
      <c r="C31" s="95" t="s">
        <v>15</v>
      </c>
      <c r="D31" s="96" t="s">
        <v>3</v>
      </c>
      <c r="E31" s="97"/>
      <c r="F31" s="97" t="s">
        <v>22</v>
      </c>
      <c r="G31" s="98" t="s">
        <v>101</v>
      </c>
      <c r="H31" s="97"/>
      <c r="I31" s="96"/>
      <c r="J31" s="97"/>
      <c r="K31" s="99">
        <f>SUBTOTAL(9,K32:K39)</f>
        <v>0</v>
      </c>
      <c r="L31" s="100">
        <f>SUBTOTAL(9,L32:L39)</f>
        <v>0</v>
      </c>
      <c r="M31" s="100">
        <f>SUBTOTAL(9,M32:M39)</f>
        <v>0</v>
      </c>
      <c r="N31" s="100">
        <f>SUBTOTAL(9,N32:N39)</f>
        <v>0</v>
      </c>
      <c r="O31" s="100">
        <f>SUBTOTAL(9,O32:O39)</f>
        <v>0</v>
      </c>
      <c r="P31" s="101">
        <f>SUMPRODUCT(P32:P39,$H32:$H39)</f>
        <v>0.06558</v>
      </c>
      <c r="Q31" s="101">
        <f>SUMPRODUCT(Q32:Q39,$H32:$H39)</f>
        <v>0.15483</v>
      </c>
      <c r="R31" s="101">
        <f>SUMPRODUCT(R32:R39,$H32:$H39)</f>
        <v>9.732500000001266</v>
      </c>
      <c r="S31" s="100">
        <f>SUMPRODUCT(S32:S39,$H32:$H39)</f>
        <v>951.1235000001129</v>
      </c>
      <c r="T31" s="102">
        <f>SUMPRODUCT(T32:T39,$K32:$K39)/100</f>
        <v>0</v>
      </c>
      <c r="U31" s="102">
        <f>K31+T31</f>
        <v>0</v>
      </c>
      <c r="V31" s="93"/>
    </row>
    <row r="32" spans="1:22" ht="12.75" outlineLevel="2">
      <c r="A32" s="3"/>
      <c r="B32" s="103"/>
      <c r="C32" s="104"/>
      <c r="D32" s="105"/>
      <c r="E32" s="106" t="s">
        <v>144</v>
      </c>
      <c r="F32" s="107"/>
      <c r="G32" s="108"/>
      <c r="H32" s="107"/>
      <c r="I32" s="105"/>
      <c r="J32" s="107"/>
      <c r="K32" s="109"/>
      <c r="L32" s="110"/>
      <c r="M32" s="110"/>
      <c r="N32" s="110"/>
      <c r="O32" s="110"/>
      <c r="P32" s="111"/>
      <c r="Q32" s="111"/>
      <c r="R32" s="111"/>
      <c r="S32" s="111"/>
      <c r="T32" s="112"/>
      <c r="U32" s="112"/>
      <c r="V32" s="93"/>
    </row>
    <row r="33" spans="1:22" ht="12.75" outlineLevel="2">
      <c r="A33" s="3"/>
      <c r="B33" s="93"/>
      <c r="C33" s="93"/>
      <c r="D33" s="113" t="s">
        <v>4</v>
      </c>
      <c r="E33" s="114">
        <v>1</v>
      </c>
      <c r="F33" s="115" t="s">
        <v>60</v>
      </c>
      <c r="G33" s="116" t="s">
        <v>125</v>
      </c>
      <c r="H33" s="117">
        <v>8</v>
      </c>
      <c r="I33" s="118" t="s">
        <v>2</v>
      </c>
      <c r="J33" s="119"/>
      <c r="K33" s="120">
        <f aca="true" t="shared" si="8" ref="K33:K39">H33*J33</f>
        <v>0</v>
      </c>
      <c r="L33" s="121">
        <f aca="true" t="shared" si="9" ref="L33:L39">IF(D33="S",K33,"")</f>
      </c>
      <c r="M33" s="122">
        <f aca="true" t="shared" si="10" ref="M33:M39">IF(OR(D33="P",D33="U"),K33,"")</f>
        <v>0</v>
      </c>
      <c r="N33" s="122">
        <f aca="true" t="shared" si="11" ref="N33:N39">IF(D33="H",K33,"")</f>
      </c>
      <c r="O33" s="122">
        <f aca="true" t="shared" si="12" ref="O33:O39">IF(D33="V",K33,"")</f>
      </c>
      <c r="P33" s="123">
        <v>0</v>
      </c>
      <c r="Q33" s="123">
        <v>0</v>
      </c>
      <c r="R33" s="123">
        <v>0</v>
      </c>
      <c r="S33" s="119">
        <v>0</v>
      </c>
      <c r="T33" s="124">
        <v>21</v>
      </c>
      <c r="U33" s="125">
        <f aca="true" t="shared" si="13" ref="U33:U39">K33*(T33+100)/100</f>
        <v>0</v>
      </c>
      <c r="V33" s="126"/>
    </row>
    <row r="34" spans="1:22" ht="12.75" outlineLevel="2">
      <c r="A34" s="3"/>
      <c r="B34" s="93"/>
      <c r="C34" s="93"/>
      <c r="D34" s="113" t="s">
        <v>4</v>
      </c>
      <c r="E34" s="114">
        <v>2</v>
      </c>
      <c r="F34" s="115" t="s">
        <v>61</v>
      </c>
      <c r="G34" s="116" t="s">
        <v>154</v>
      </c>
      <c r="H34" s="117">
        <v>37</v>
      </c>
      <c r="I34" s="118" t="s">
        <v>6</v>
      </c>
      <c r="J34" s="119"/>
      <c r="K34" s="120">
        <f t="shared" si="8"/>
        <v>0</v>
      </c>
      <c r="L34" s="121">
        <f t="shared" si="9"/>
      </c>
      <c r="M34" s="122">
        <f t="shared" si="10"/>
        <v>0</v>
      </c>
      <c r="N34" s="122">
        <f t="shared" si="11"/>
      </c>
      <c r="O34" s="122">
        <f t="shared" si="12"/>
      </c>
      <c r="P34" s="123">
        <v>0</v>
      </c>
      <c r="Q34" s="123">
        <v>0.00336</v>
      </c>
      <c r="R34" s="123">
        <v>0</v>
      </c>
      <c r="S34" s="119">
        <v>0</v>
      </c>
      <c r="T34" s="124">
        <v>21</v>
      </c>
      <c r="U34" s="125">
        <f t="shared" si="13"/>
        <v>0</v>
      </c>
      <c r="V34" s="126"/>
    </row>
    <row r="35" spans="1:22" ht="12.75" outlineLevel="2">
      <c r="A35" s="3"/>
      <c r="B35" s="93"/>
      <c r="C35" s="93"/>
      <c r="D35" s="113" t="s">
        <v>4</v>
      </c>
      <c r="E35" s="114">
        <v>3</v>
      </c>
      <c r="F35" s="115" t="s">
        <v>62</v>
      </c>
      <c r="G35" s="116" t="s">
        <v>150</v>
      </c>
      <c r="H35" s="117">
        <v>13.5</v>
      </c>
      <c r="I35" s="118" t="s">
        <v>6</v>
      </c>
      <c r="J35" s="119"/>
      <c r="K35" s="120">
        <f t="shared" si="8"/>
        <v>0</v>
      </c>
      <c r="L35" s="121">
        <f t="shared" si="9"/>
      </c>
      <c r="M35" s="122">
        <f t="shared" si="10"/>
        <v>0</v>
      </c>
      <c r="N35" s="122">
        <f t="shared" si="11"/>
      </c>
      <c r="O35" s="122">
        <f t="shared" si="12"/>
      </c>
      <c r="P35" s="123">
        <v>0</v>
      </c>
      <c r="Q35" s="123">
        <v>0.00226</v>
      </c>
      <c r="R35" s="123">
        <v>0</v>
      </c>
      <c r="S35" s="119">
        <v>0</v>
      </c>
      <c r="T35" s="124">
        <v>21</v>
      </c>
      <c r="U35" s="125">
        <f t="shared" si="13"/>
        <v>0</v>
      </c>
      <c r="V35" s="126"/>
    </row>
    <row r="36" spans="1:22" ht="12.75" outlineLevel="2">
      <c r="A36" s="3"/>
      <c r="B36" s="93"/>
      <c r="C36" s="93"/>
      <c r="D36" s="113" t="s">
        <v>4</v>
      </c>
      <c r="E36" s="114">
        <v>4</v>
      </c>
      <c r="F36" s="115" t="s">
        <v>65</v>
      </c>
      <c r="G36" s="116" t="s">
        <v>155</v>
      </c>
      <c r="H36" s="117">
        <v>37</v>
      </c>
      <c r="I36" s="118" t="s">
        <v>6</v>
      </c>
      <c r="J36" s="119"/>
      <c r="K36" s="120">
        <f t="shared" si="8"/>
        <v>0</v>
      </c>
      <c r="L36" s="121">
        <f t="shared" si="9"/>
      </c>
      <c r="M36" s="122">
        <f t="shared" si="10"/>
        <v>0</v>
      </c>
      <c r="N36" s="122">
        <f t="shared" si="11"/>
      </c>
      <c r="O36" s="122">
        <f t="shared" si="12"/>
      </c>
      <c r="P36" s="123">
        <v>0.00106</v>
      </c>
      <c r="Q36" s="123">
        <v>0</v>
      </c>
      <c r="R36" s="123">
        <v>0.15499999999997272</v>
      </c>
      <c r="S36" s="119">
        <v>15.499999999997272</v>
      </c>
      <c r="T36" s="124">
        <v>21</v>
      </c>
      <c r="U36" s="125">
        <f t="shared" si="13"/>
        <v>0</v>
      </c>
      <c r="V36" s="126"/>
    </row>
    <row r="37" spans="1:22" ht="12.75" outlineLevel="2">
      <c r="A37" s="3"/>
      <c r="B37" s="93"/>
      <c r="C37" s="93"/>
      <c r="D37" s="113" t="s">
        <v>4</v>
      </c>
      <c r="E37" s="114">
        <v>5</v>
      </c>
      <c r="F37" s="115" t="s">
        <v>66</v>
      </c>
      <c r="G37" s="116" t="s">
        <v>153</v>
      </c>
      <c r="H37" s="117">
        <v>4</v>
      </c>
      <c r="I37" s="118" t="s">
        <v>24</v>
      </c>
      <c r="J37" s="119"/>
      <c r="K37" s="120">
        <f t="shared" si="8"/>
        <v>0</v>
      </c>
      <c r="L37" s="121">
        <f t="shared" si="9"/>
      </c>
      <c r="M37" s="122">
        <f t="shared" si="10"/>
        <v>0</v>
      </c>
      <c r="N37" s="122">
        <f t="shared" si="11"/>
      </c>
      <c r="O37" s="122">
        <f t="shared" si="12"/>
      </c>
      <c r="P37" s="123">
        <v>5E-05</v>
      </c>
      <c r="Q37" s="123">
        <v>0</v>
      </c>
      <c r="R37" s="123">
        <v>0.07500000000004547</v>
      </c>
      <c r="S37" s="119">
        <v>7.5000000000045475</v>
      </c>
      <c r="T37" s="124">
        <v>21</v>
      </c>
      <c r="U37" s="125">
        <f t="shared" si="13"/>
        <v>0</v>
      </c>
      <c r="V37" s="126"/>
    </row>
    <row r="38" spans="1:22" ht="12.75" outlineLevel="2">
      <c r="A38" s="3"/>
      <c r="B38" s="93"/>
      <c r="C38" s="93"/>
      <c r="D38" s="113" t="s">
        <v>4</v>
      </c>
      <c r="E38" s="114">
        <v>6</v>
      </c>
      <c r="F38" s="115" t="s">
        <v>63</v>
      </c>
      <c r="G38" s="116" t="s">
        <v>143</v>
      </c>
      <c r="H38" s="117">
        <v>13.5</v>
      </c>
      <c r="I38" s="118" t="s">
        <v>6</v>
      </c>
      <c r="J38" s="119"/>
      <c r="K38" s="120">
        <f t="shared" si="8"/>
        <v>0</v>
      </c>
      <c r="L38" s="121">
        <f t="shared" si="9"/>
      </c>
      <c r="M38" s="122">
        <f t="shared" si="10"/>
        <v>0</v>
      </c>
      <c r="N38" s="122">
        <f t="shared" si="11"/>
      </c>
      <c r="O38" s="122">
        <f t="shared" si="12"/>
      </c>
      <c r="P38" s="123">
        <v>0.00184</v>
      </c>
      <c r="Q38" s="123">
        <v>0</v>
      </c>
      <c r="R38" s="123">
        <v>0.23500000000012733</v>
      </c>
      <c r="S38" s="119">
        <v>22.01500000001183</v>
      </c>
      <c r="T38" s="124">
        <v>21</v>
      </c>
      <c r="U38" s="125">
        <f t="shared" si="13"/>
        <v>0</v>
      </c>
      <c r="V38" s="126"/>
    </row>
    <row r="39" spans="1:22" ht="12.75" outlineLevel="2">
      <c r="A39" s="3"/>
      <c r="B39" s="93"/>
      <c r="C39" s="93"/>
      <c r="D39" s="113" t="s">
        <v>4</v>
      </c>
      <c r="E39" s="114">
        <v>7</v>
      </c>
      <c r="F39" s="115" t="s">
        <v>64</v>
      </c>
      <c r="G39" s="116" t="s">
        <v>141</v>
      </c>
      <c r="H39" s="117">
        <v>3</v>
      </c>
      <c r="I39" s="118" t="s">
        <v>24</v>
      </c>
      <c r="J39" s="119"/>
      <c r="K39" s="120">
        <f t="shared" si="8"/>
        <v>0</v>
      </c>
      <c r="L39" s="121">
        <f t="shared" si="9"/>
      </c>
      <c r="M39" s="122">
        <f t="shared" si="10"/>
        <v>0</v>
      </c>
      <c r="N39" s="122">
        <f t="shared" si="11"/>
      </c>
      <c r="O39" s="122">
        <f t="shared" si="12"/>
      </c>
      <c r="P39" s="123">
        <v>0.00043999999999999996</v>
      </c>
      <c r="Q39" s="123">
        <v>0</v>
      </c>
      <c r="R39" s="123">
        <v>0.17500000000012506</v>
      </c>
      <c r="S39" s="119">
        <v>16.80700000001201</v>
      </c>
      <c r="T39" s="124">
        <v>21</v>
      </c>
      <c r="U39" s="125">
        <f t="shared" si="13"/>
        <v>0</v>
      </c>
      <c r="V39" s="126"/>
    </row>
    <row r="40" spans="1:22" ht="12.75" outlineLevel="1">
      <c r="A40" s="3"/>
      <c r="B40" s="94"/>
      <c r="C40" s="95" t="s">
        <v>16</v>
      </c>
      <c r="D40" s="96" t="s">
        <v>3</v>
      </c>
      <c r="E40" s="97"/>
      <c r="F40" s="97" t="s">
        <v>17</v>
      </c>
      <c r="G40" s="98" t="s">
        <v>77</v>
      </c>
      <c r="H40" s="97"/>
      <c r="I40" s="96"/>
      <c r="J40" s="97"/>
      <c r="K40" s="99">
        <f>SUBTOTAL(9,K41:K44)</f>
        <v>0</v>
      </c>
      <c r="L40" s="100">
        <f>SUBTOTAL(9,L41:L44)</f>
        <v>0</v>
      </c>
      <c r="M40" s="100">
        <f>SUBTOTAL(9,M41:M44)</f>
        <v>0</v>
      </c>
      <c r="N40" s="100">
        <f>SUBTOTAL(9,N41:N44)</f>
        <v>0</v>
      </c>
      <c r="O40" s="100">
        <f>SUBTOTAL(9,O41:O44)</f>
        <v>0</v>
      </c>
      <c r="P40" s="101">
        <f>SUMPRODUCT(P41:P44,$H41:$H44)</f>
        <v>0</v>
      </c>
      <c r="Q40" s="101">
        <f>SUMPRODUCT(Q41:Q44,$H41:$H44)</f>
        <v>0</v>
      </c>
      <c r="R40" s="101">
        <f>SUMPRODUCT(R41:R44,$H41:$H44)</f>
        <v>0</v>
      </c>
      <c r="S40" s="100">
        <f>SUMPRODUCT(S41:S44,$H41:$H44)</f>
        <v>0</v>
      </c>
      <c r="T40" s="102">
        <f>SUMPRODUCT(T41:T44,$K41:$K44)/100</f>
        <v>0</v>
      </c>
      <c r="U40" s="102">
        <f>K40+T40</f>
        <v>0</v>
      </c>
      <c r="V40" s="93"/>
    </row>
    <row r="41" spans="1:22" ht="12.75" outlineLevel="2">
      <c r="A41" s="3"/>
      <c r="B41" s="103"/>
      <c r="C41" s="104"/>
      <c r="D41" s="105"/>
      <c r="E41" s="106" t="s">
        <v>144</v>
      </c>
      <c r="F41" s="107"/>
      <c r="G41" s="108"/>
      <c r="H41" s="107"/>
      <c r="I41" s="105"/>
      <c r="J41" s="107"/>
      <c r="K41" s="109"/>
      <c r="L41" s="110"/>
      <c r="M41" s="110"/>
      <c r="N41" s="110"/>
      <c r="O41" s="110"/>
      <c r="P41" s="111"/>
      <c r="Q41" s="111"/>
      <c r="R41" s="111"/>
      <c r="S41" s="111"/>
      <c r="T41" s="112"/>
      <c r="U41" s="112"/>
      <c r="V41" s="93"/>
    </row>
    <row r="42" spans="1:22" ht="12.75" outlineLevel="2">
      <c r="A42" s="3"/>
      <c r="B42" s="93"/>
      <c r="C42" s="93"/>
      <c r="D42" s="113" t="s">
        <v>4</v>
      </c>
      <c r="E42" s="114">
        <v>1</v>
      </c>
      <c r="F42" s="115" t="s">
        <v>67</v>
      </c>
      <c r="G42" s="116" t="s">
        <v>133</v>
      </c>
      <c r="H42" s="117">
        <v>49</v>
      </c>
      <c r="I42" s="118" t="s">
        <v>6</v>
      </c>
      <c r="J42" s="119"/>
      <c r="K42" s="120">
        <f>H42*J42</f>
        <v>0</v>
      </c>
      <c r="L42" s="121">
        <f>IF(D42="S",K42,"")</f>
      </c>
      <c r="M42" s="122">
        <f>IF(OR(D42="P",D42="U"),K42,"")</f>
        <v>0</v>
      </c>
      <c r="N42" s="122">
        <f>IF(D42="H",K42,"")</f>
      </c>
      <c r="O42" s="122">
        <f>IF(D42="V",K42,"")</f>
      </c>
      <c r="P42" s="123">
        <v>0</v>
      </c>
      <c r="Q42" s="123">
        <v>0</v>
      </c>
      <c r="R42" s="123">
        <v>0</v>
      </c>
      <c r="S42" s="119">
        <v>0</v>
      </c>
      <c r="T42" s="124">
        <v>21</v>
      </c>
      <c r="U42" s="125">
        <f>K42*(T42+100)/100</f>
        <v>0</v>
      </c>
      <c r="V42" s="126"/>
    </row>
    <row r="43" spans="1:22" ht="12.75" outlineLevel="2">
      <c r="A43" s="3"/>
      <c r="B43" s="93"/>
      <c r="C43" s="93"/>
      <c r="D43" s="113" t="s">
        <v>4</v>
      </c>
      <c r="E43" s="114">
        <v>2</v>
      </c>
      <c r="F43" s="115" t="s">
        <v>68</v>
      </c>
      <c r="G43" s="116" t="s">
        <v>117</v>
      </c>
      <c r="H43" s="117">
        <v>49</v>
      </c>
      <c r="I43" s="118" t="s">
        <v>6</v>
      </c>
      <c r="J43" s="119"/>
      <c r="K43" s="120">
        <f>H43*J43</f>
        <v>0</v>
      </c>
      <c r="L43" s="121">
        <f>IF(D43="S",K43,"")</f>
      </c>
      <c r="M43" s="122">
        <f>IF(OR(D43="P",D43="U"),K43,"")</f>
        <v>0</v>
      </c>
      <c r="N43" s="122">
        <f>IF(D43="H",K43,"")</f>
      </c>
      <c r="O43" s="122">
        <f>IF(D43="V",K43,"")</f>
      </c>
      <c r="P43" s="123">
        <v>0</v>
      </c>
      <c r="Q43" s="123">
        <v>0</v>
      </c>
      <c r="R43" s="123">
        <v>0</v>
      </c>
      <c r="S43" s="119">
        <v>0</v>
      </c>
      <c r="T43" s="124">
        <v>21</v>
      </c>
      <c r="U43" s="125">
        <f>K43*(T43+100)/100</f>
        <v>0</v>
      </c>
      <c r="V43" s="126"/>
    </row>
    <row r="44" spans="1:22" ht="12.75" outlineLevel="2">
      <c r="A44" s="3"/>
      <c r="B44" s="93"/>
      <c r="C44" s="93"/>
      <c r="D44" s="113" t="s">
        <v>4</v>
      </c>
      <c r="E44" s="114">
        <v>3</v>
      </c>
      <c r="F44" s="115" t="s">
        <v>69</v>
      </c>
      <c r="G44" s="116" t="s">
        <v>103</v>
      </c>
      <c r="H44" s="117">
        <v>1</v>
      </c>
      <c r="I44" s="118" t="s">
        <v>37</v>
      </c>
      <c r="J44" s="119"/>
      <c r="K44" s="120">
        <f>H44*J44</f>
        <v>0</v>
      </c>
      <c r="L44" s="121">
        <f>IF(D44="S",K44,"")</f>
      </c>
      <c r="M44" s="122">
        <f>IF(OR(D44="P",D44="U"),K44,"")</f>
        <v>0</v>
      </c>
      <c r="N44" s="122">
        <f>IF(D44="H",K44,"")</f>
      </c>
      <c r="O44" s="122">
        <f>IF(D44="V",K44,"")</f>
      </c>
      <c r="P44" s="123">
        <v>0</v>
      </c>
      <c r="Q44" s="123">
        <v>0</v>
      </c>
      <c r="R44" s="123">
        <v>0</v>
      </c>
      <c r="S44" s="119">
        <v>0</v>
      </c>
      <c r="T44" s="124">
        <v>21</v>
      </c>
      <c r="U44" s="125">
        <f>K44*(T44+100)/100</f>
        <v>0</v>
      </c>
      <c r="V44" s="126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STVERAK</cp:lastModifiedBy>
  <dcterms:created xsi:type="dcterms:W3CDTF">2012-05-21T09:21:55Z</dcterms:created>
  <dcterms:modified xsi:type="dcterms:W3CDTF">2014-02-10T13:25:07Z</dcterms:modified>
  <cp:category/>
  <cp:version/>
  <cp:contentType/>
  <cp:contentStatus/>
</cp:coreProperties>
</file>