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'Rozpočet'!$A$2:$AC$163</definedName>
    <definedName name="__MAIN__Rek">'Rekap'!$B$1:$IH$28</definedName>
    <definedName name="__MAIN1__">'KrycíList'!$A$1:$L$52</definedName>
    <definedName name="__MvymF__">'Rozpočet'!#REF!</definedName>
    <definedName name="__OobjF__">'Rozpočet'!$A$8:$AC$163</definedName>
    <definedName name="__OobjF__Rek">'Rekap'!$A$8:$IK$9</definedName>
    <definedName name="__OoddF__">'Rozpočet'!$A$10:$AC$17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<sst xmlns="http://schemas.openxmlformats.org/spreadsheetml/2006/main" count="522" uniqueCount="296">
  <si>
    <t>%</t>
  </si>
  <si>
    <t>.</t>
  </si>
  <si>
    <t>4</t>
  </si>
  <si>
    <t>B</t>
  </si>
  <si>
    <t>M</t>
  </si>
  <si>
    <t>O</t>
  </si>
  <si>
    <t>P</t>
  </si>
  <si>
    <t>S</t>
  </si>
  <si>
    <t>U</t>
  </si>
  <si>
    <t>V</t>
  </si>
  <si>
    <t>m</t>
  </si>
  <si>
    <t>t</t>
  </si>
  <si>
    <t>Ř</t>
  </si>
  <si>
    <t>Mj</t>
  </si>
  <si>
    <t>m2</t>
  </si>
  <si>
    <t>m3</t>
  </si>
  <si>
    <t>001</t>
  </si>
  <si>
    <t>031</t>
  </si>
  <si>
    <t>061</t>
  </si>
  <si>
    <t>064</t>
  </si>
  <si>
    <t>094</t>
  </si>
  <si>
    <t>095</t>
  </si>
  <si>
    <t>096</t>
  </si>
  <si>
    <t>099</t>
  </si>
  <si>
    <t>2*2</t>
  </si>
  <si>
    <t>4*2</t>
  </si>
  <si>
    <t>5*2</t>
  </si>
  <si>
    <t>764</t>
  </si>
  <si>
    <t>766</t>
  </si>
  <si>
    <t>784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</si>
  <si>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</si>
  <si>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</si>
  <si>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</si>
  <si>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</si>
  <si>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</si>
  <si>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</si>
  <si>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</si>
  <si>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</si>
  <si>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</si>
  <si>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Druh</t>
  </si>
  <si>
    <t>Mzdy</t>
  </si>
  <si>
    <t>PRIR</t>
  </si>
  <si>
    <t>Prir</t>
  </si>
  <si>
    <t>% Dph</t>
  </si>
  <si>
    <t>3*2*3</t>
  </si>
  <si>
    <t>Název</t>
  </si>
  <si>
    <t>Oddíl</t>
  </si>
  <si>
    <t>Sazba</t>
  </si>
  <si>
    <t>malby</t>
  </si>
  <si>
    <t>Daň</t>
  </si>
  <si>
    <t>18*1,1</t>
  </si>
  <si>
    <t>18*1,3</t>
  </si>
  <si>
    <t>3*18*5</t>
  </si>
  <si>
    <t>Celkem</t>
  </si>
  <si>
    <t>Hm1[t]</t>
  </si>
  <si>
    <t>Hm2[t]</t>
  </si>
  <si>
    <t>Objekt</t>
  </si>
  <si>
    <t>Oddíly</t>
  </si>
  <si>
    <t>Základ</t>
  </si>
  <si>
    <t>1,2*5*3</t>
  </si>
  <si>
    <t>1,35*18</t>
  </si>
  <si>
    <t>2*2*5*3</t>
  </si>
  <si>
    <t>22,2*20</t>
  </si>
  <si>
    <t>3*2*5*3</t>
  </si>
  <si>
    <t>6,8-4,2</t>
  </si>
  <si>
    <t>Datum :</t>
  </si>
  <si>
    <t>Dodávka</t>
  </si>
  <si>
    <t>Mzdy/Mj</t>
  </si>
  <si>
    <t>Nhod/Mj</t>
  </si>
  <si>
    <t>2,5*1,25</t>
  </si>
  <si>
    <t>48798600</t>
  </si>
  <si>
    <t>48798601</t>
  </si>
  <si>
    <t>48798602</t>
  </si>
  <si>
    <t>59321072</t>
  </si>
  <si>
    <t>74894560</t>
  </si>
  <si>
    <t>Název MJ</t>
  </si>
  <si>
    <t>Razítko:</t>
  </si>
  <si>
    <t>Sazba[%]</t>
  </si>
  <si>
    <t>Soubor :</t>
  </si>
  <si>
    <t>Základna</t>
  </si>
  <si>
    <t>0,2*1,2*6</t>
  </si>
  <si>
    <t>1,2*2*6*2</t>
  </si>
  <si>
    <t>1,35*18*2</t>
  </si>
  <si>
    <t>18*2,57*3</t>
  </si>
  <si>
    <t>310238211</t>
  </si>
  <si>
    <t>317121251</t>
  </si>
  <si>
    <t>4,28*1,25</t>
  </si>
  <si>
    <t>5,75*1,25</t>
  </si>
  <si>
    <t>612325203</t>
  </si>
  <si>
    <t>612409991</t>
  </si>
  <si>
    <t>612425931</t>
  </si>
  <si>
    <t>615142012</t>
  </si>
  <si>
    <t>620991121</t>
  </si>
  <si>
    <t>622143004</t>
  </si>
  <si>
    <t>622611132</t>
  </si>
  <si>
    <t>629451112</t>
  </si>
  <si>
    <t>648991113</t>
  </si>
  <si>
    <t>764246404</t>
  </si>
  <si>
    <t>764410850</t>
  </si>
  <si>
    <t>766311111</t>
  </si>
  <si>
    <t>766622133</t>
  </si>
  <si>
    <t>766694112</t>
  </si>
  <si>
    <t>784453625</t>
  </si>
  <si>
    <t>941321112</t>
  </si>
  <si>
    <t>941321211</t>
  </si>
  <si>
    <t>941321812</t>
  </si>
  <si>
    <t>944511111</t>
  </si>
  <si>
    <t>944511211</t>
  </si>
  <si>
    <t>944511811</t>
  </si>
  <si>
    <t>944711111</t>
  </si>
  <si>
    <t>944711211</t>
  </si>
  <si>
    <t>944711811</t>
  </si>
  <si>
    <t>949101111</t>
  </si>
  <si>
    <t>952901110</t>
  </si>
  <si>
    <t>952901111</t>
  </si>
  <si>
    <t>962081141</t>
  </si>
  <si>
    <t>967031142</t>
  </si>
  <si>
    <t>968041112</t>
  </si>
  <si>
    <t>973031324</t>
  </si>
  <si>
    <t>973031345</t>
  </si>
  <si>
    <t>978013191</t>
  </si>
  <si>
    <t>978015391</t>
  </si>
  <si>
    <t>979011111</t>
  </si>
  <si>
    <t>979011121</t>
  </si>
  <si>
    <t>979081111</t>
  </si>
  <si>
    <t>979081121</t>
  </si>
  <si>
    <t>979082111</t>
  </si>
  <si>
    <t>979082121</t>
  </si>
  <si>
    <t>997013603</t>
  </si>
  <si>
    <t>997013804</t>
  </si>
  <si>
    <t>998764202</t>
  </si>
  <si>
    <t>998766202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</si>
  <si>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</si>
  <si>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</si>
  <si>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</si>
  <si>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</si>
  <si>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</si>
  <si>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</si>
  <si>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</si>
  <si>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0,2*1,25*6</t>
  </si>
  <si>
    <t>0,2*2,8*12</t>
  </si>
  <si>
    <t>04/09/2020</t>
  </si>
  <si>
    <t>1,25*1,2*5</t>
  </si>
  <si>
    <t>1,25*2*6*2</t>
  </si>
  <si>
    <t>1,25*2,8*8</t>
  </si>
  <si>
    <t>18*1,2*2*3</t>
  </si>
  <si>
    <t>2,8*2*12*2</t>
  </si>
  <si>
    <t>Investor :</t>
  </si>
  <si>
    <t>Náklady/MJ</t>
  </si>
  <si>
    <t>Objednal :</t>
  </si>
  <si>
    <t>0,2*1,2*6*2</t>
  </si>
  <si>
    <t>0,2*1,25*12</t>
  </si>
  <si>
    <t>0,4*1,2*2*6</t>
  </si>
  <si>
    <t>1,25*2*12*2</t>
  </si>
  <si>
    <t>1,25*2*18*2</t>
  </si>
  <si>
    <t>1,25*2,8*12</t>
  </si>
  <si>
    <t>74894560012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</si>
  <si>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</si>
  <si>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</si>
  <si>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</si>
  <si>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</si>
  <si>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</si>
  <si>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</si>
  <si>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</si>
  <si>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</si>
  <si>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0,2*2,8*12*2</t>
  </si>
  <si>
    <t>0,4*2,8*2*12</t>
  </si>
  <si>
    <t>1,25*1,2*2*6</t>
  </si>
  <si>
    <t>1,25*1,2*3*2</t>
  </si>
  <si>
    <t>1,25*1,2*6*2</t>
  </si>
  <si>
    <t>138,78000*20</t>
  </si>
  <si>
    <t>268,38000*20</t>
  </si>
  <si>
    <t>Odsouhlasil:</t>
  </si>
  <si>
    <t>Projektant :</t>
  </si>
  <si>
    <t>Rekapitulace</t>
  </si>
  <si>
    <t>0,4*1,25*2*18</t>
  </si>
  <si>
    <t>0,5*0,6*1,3*2</t>
  </si>
  <si>
    <t>1,25*2,8*12*2</t>
  </si>
  <si>
    <t>2,8*1,25*2*12</t>
  </si>
  <si>
    <t>24,30000*1,02</t>
  </si>
  <si>
    <t>Název nákladu</t>
  </si>
  <si>
    <t>vyplne otvoru</t>
  </si>
  <si>
    <t>vnitřní</t>
  </si>
  <si>
    <t>provozní vlivy</t>
  </si>
  <si>
    <t>upravy povrchu</t>
  </si>
  <si>
    <t>Hmoty1[t] za Mj</t>
  </si>
  <si>
    <t>Hmoty2[t] za Mj</t>
  </si>
  <si>
    <t>Ostatní náklady</t>
  </si>
  <si>
    <t>Přirážky</t>
  </si>
  <si>
    <t>Počet MJ</t>
  </si>
  <si>
    <t>přirážky</t>
  </si>
  <si>
    <t>20,82+12,66+8,16</t>
  </si>
  <si>
    <t>klempirske prace</t>
  </si>
  <si>
    <t>Dílčí DPH</t>
  </si>
  <si>
    <t>Číslo(SKP)</t>
  </si>
  <si>
    <t>Sazba [Kč]</t>
  </si>
  <si>
    <t>Umístění :</t>
  </si>
  <si>
    <t>konstrukce truhlarske</t>
  </si>
  <si>
    <t>Kurz měny :</t>
  </si>
  <si>
    <t>Množství Mj</t>
  </si>
  <si>
    <t>Popis řádku</t>
  </si>
  <si>
    <t>(2,6+1,2+1,2+1,2+1,2)*3</t>
  </si>
  <si>
    <t>Celkové ostatní náklady</t>
  </si>
  <si>
    <t>1 Kč za 1 Kč</t>
  </si>
  <si>
    <t>Cena vč. DPH</t>
  </si>
  <si>
    <t>leseni a stavebni vytahy</t>
  </si>
  <si>
    <t>Množství [Mj]</t>
  </si>
  <si>
    <t>Vybourani bet parapetu -30cm</t>
  </si>
  <si>
    <t>bourani a demolice konstrukci</t>
  </si>
  <si>
    <t>Dodatek číslo :</t>
  </si>
  <si>
    <t>Zakázka číslo :</t>
  </si>
  <si>
    <t>kapsy pro nerez vnitrní zábrany</t>
  </si>
  <si>
    <t>Archivní číslo :</t>
  </si>
  <si>
    <t>Rozpočet číslo :</t>
  </si>
  <si>
    <t>vnitřní i vnější</t>
  </si>
  <si>
    <t>ostění a nadpraží</t>
  </si>
  <si>
    <t>Položkový rozpočet</t>
  </si>
  <si>
    <t>Rozpočtové náklady</t>
  </si>
  <si>
    <t>zdi podpěrné a volné</t>
  </si>
  <si>
    <t>lemu kolem oken š.20cm</t>
  </si>
  <si>
    <t>Stavební objekt číslo :</t>
  </si>
  <si>
    <t>vnitřní i vnější strana</t>
  </si>
  <si>
    <t>Odvoz suti a vybouraných hmot na skládku do 1 km</t>
  </si>
  <si>
    <t>výměna schodišťových oken</t>
  </si>
  <si>
    <t>Seznam položek pro oddíl :</t>
  </si>
  <si>
    <t>kapsy pro osazení překladů</t>
  </si>
  <si>
    <t>Základní rozpočtové náklady</t>
  </si>
  <si>
    <t>různé dokončovací konstrukce</t>
  </si>
  <si>
    <t>Krycí list [ceny uvedeny v Kč]</t>
  </si>
  <si>
    <t>Účelové měrné jednotky (bez DPH)</t>
  </si>
  <si>
    <t>omítka nových parapetů a překladů</t>
  </si>
  <si>
    <t>sjednocení členění - krajní vchod</t>
  </si>
  <si>
    <t>Montáž záchytné stříšky š do 1,5 m</t>
  </si>
  <si>
    <t>Celkové rozpočtové náklady (bezDPH)</t>
  </si>
  <si>
    <t xml:space="preserve">ostění a nadpraží vnitřní i vnější </t>
  </si>
  <si>
    <t>Demontáž ocel vnitřní zábrany okenní</t>
  </si>
  <si>
    <t>Demontáž záchytné stříšky š do 1,5 m</t>
  </si>
  <si>
    <t>vyčičtění schodiště a vnějšího vstupu</t>
  </si>
  <si>
    <t>Vysekání kapes ve zdivu cihelném na MV nebo MVC pl do 0,10 m2 hl do 150 mm</t>
  </si>
  <si>
    <t>Vysekání kapes ve zdivu cihelném na MV nebo MVC pl do 0,25 m2 hl do 300 mm</t>
  </si>
  <si>
    <t xml:space="preserve">nátěr vnější omítky ostění,nadpraží a </t>
  </si>
  <si>
    <t>Bourání skleněných tvárnic tl do 150 mm</t>
  </si>
  <si>
    <t>Daň z přidané hodnoty (Rozpočet+Ostatní)</t>
  </si>
  <si>
    <t>překlad železobetonový RZP 1790x140x140mm</t>
  </si>
  <si>
    <t>vyzdívka nového parapetu na nové překlady</t>
  </si>
  <si>
    <t>Demontáž oplechování parapetu rš do 330 mm</t>
  </si>
  <si>
    <t>Celkové náklady (Rozpočet +Ostatní) vč. DPH</t>
  </si>
  <si>
    <t>Zakrývání výplní venkovních otvorů z lešení</t>
  </si>
  <si>
    <t>Montáž nerez vnitřní zábrany okenní do zdiva</t>
  </si>
  <si>
    <t>Potažení vnitřních nosníků rabicovým pletivem</t>
  </si>
  <si>
    <t>Čištění budov mytím vnějších ploch oken a dveří</t>
  </si>
  <si>
    <t>Přesun hmot pro opravy a údržbu budov v do 25 m</t>
  </si>
  <si>
    <t>Přisekání rovných ostění v cihelném zdivu na MC</t>
  </si>
  <si>
    <t>Montáž ochranné sítě z textilie z umělých vláken</t>
  </si>
  <si>
    <t>Vyrovnávací vrstva pod parapety z MC š do 300 mm</t>
  </si>
  <si>
    <t>Demontáž ochranné sítě z textilie z umělých vláken</t>
  </si>
  <si>
    <t>Svislá doprava suti a vybouraných hmot ZKD podlaží</t>
  </si>
  <si>
    <t>okno fixní plastové bílé,2sklo,š.1250/v.1200 -ozn1</t>
  </si>
  <si>
    <t>okenní zábrana vnitřní nerez trubka D44,5mm / 3,2mm</t>
  </si>
  <si>
    <t>skobetonových výplní otvorů, a další provozní vlivy</t>
  </si>
  <si>
    <t>Příplatek k ochranné síti za první a ZKD den použití</t>
  </si>
  <si>
    <t>malby-vnitřní celá stěna s okny vč ostění a nadpraží</t>
  </si>
  <si>
    <t>okno sklopné plastové bílé,2sklo,š.1250/v.1200 -ozn3</t>
  </si>
  <si>
    <t>Svislá doprava suti a vybouraných hmot za prvé podlaží</t>
  </si>
  <si>
    <t>Začištění omítek kolem oken, dveří, podlah nebo obkladů</t>
  </si>
  <si>
    <t xml:space="preserve">především kompletní zabezpečení staveniště při bourání 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</si>
  <si>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</si>
  <si>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</si>
  <si>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</si>
  <si>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Omítka vápenná štuková vnitřního ostění okenního nebo dveřního</t>
  </si>
  <si>
    <t>Vápenocementová hrubá omítka malých ploch do 1,0 m2 na stěnách</t>
  </si>
  <si>
    <t>Osazování parapetních desek z plastických hmot š přes 200 mm na MC</t>
  </si>
  <si>
    <t>Příplatek k záchytné stříšce š do 1,5 m za první a ZKD den použití</t>
  </si>
  <si>
    <t>Vnitrostaveništní vodorovná doprava suti a vybouraných hmot do 10 m</t>
  </si>
  <si>
    <t>Vyčištění budov bytové a občanské výstavby při výšce podlaží do 4 m</t>
  </si>
  <si>
    <t>okno 1/3 sklopné,2/3 fixní, plastové bílé,2sklo,š.1250/v.2800 -ozn2</t>
  </si>
  <si>
    <t>Montáž ŽB překladů prefabrikovaných do rýh světlosti otvoru do 1800 mm</t>
  </si>
  <si>
    <t>Zazdívka otvorů pl do 1 m2 ve zdivu nadzákladovém cihlami pálenými na MVC</t>
  </si>
  <si>
    <t>vnitřní parapetní deska plastová bilá s nosem šíroká 35cm,boční pvc krytky</t>
  </si>
  <si>
    <t>Vnitrostaveništní vodorovná doprava suti a vybouraných hmot ZKD 5 m přes 10 m</t>
  </si>
  <si>
    <t>Montáž parapetních desek dřevěných, laminovaných šířky do 30 cm délky do 1,6 m</t>
  </si>
  <si>
    <t>Montáž omítkových samolepících začišťovacích profilů pro spojení s okenním rámem</t>
  </si>
  <si>
    <t>Montáž lešení řadového modulového těžkého zatížení do 300 kg/m2 š do 1,2 m v do 25 m</t>
  </si>
  <si>
    <t>Montáž plastových oken plochy přes 1 m2 otevíravých výšky přes 2,5 m s rámem do zdiva</t>
  </si>
  <si>
    <t>Nátěr silikátový dvojnásobný vnějších omítaných stěn včetně penetrace provedený ručně</t>
  </si>
  <si>
    <t>Demontáž lešení řadového modulového těžkého zatížení do 300 kg/m2 š do 1,2 m v do 25 m</t>
  </si>
  <si>
    <t>Oplechování parapetů rovných mechanicky kotvené z TiZn předzvětralého plechu rš 330 mm</t>
  </si>
  <si>
    <t>Otlučení (osekání) vnitřní vápenné nebo vápenocementové omítky stěn v rozsahu do 100 %</t>
  </si>
  <si>
    <t>výměna výplní otvorů (oken) centrálních schodišť bytových domů,Hl.nám. 10,11 a 12 Krnov</t>
  </si>
  <si>
    <t>Poplatek za uložení na skládce (skládkovné) stavebního odpadu ze skla kód odpadu 17 02 02</t>
  </si>
  <si>
    <t>Příplatek k lešení řadovému modulovému těžkému š 1,2 m v do 25 m za první a ZKD den použití</t>
  </si>
  <si>
    <t>Poplatek za uložení na skládce (skládkovné) stavebního odpadu cihelného kód odpadu 17 01 02</t>
  </si>
  <si>
    <t>Otlučení (osekání) vnější vápenné nebo vápenocementové omítky stupně členitosti 1 a 2 do 100%</t>
  </si>
  <si>
    <t>Malby směsi PRIMALEX tekuté disperzní bílé omyvatelné dvojnásobné s penetrací schodiště v do 5 m</t>
  </si>
  <si>
    <t>Lešení pomocné pro objekty pozemních staveb s lešeňovou podlahou v do 1,9 m zatížení do 150 kg/m2</t>
  </si>
  <si>
    <t>C:\RozpNz\Data\Kovařík - 365, výměna výplní otvorů (oken) centrálních schodišť bytových domů,Hl nám 10,11 a 12 Krnov.o32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</si>
</sst>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;\-#,##0.00&quot; Kč&quot;"/>
    <numFmt numFmtId="167" formatCode="#,##0.00;\-#,##0.00;&quot;&quot;"/>
    <numFmt numFmtId="168" formatCode="0&quot; %&quot;"/>
    <numFmt numFmtId="169" formatCode="#,##0.00&quot; Kč&quot;;\-#,##0.00&quot; Kč&quot;;&quot;&quot;"/>
    <numFmt numFmtId="170" formatCode="#,##0.00;;&quot;&quot;"/>
    <numFmt numFmtId="171" formatCode="#,##0.00&quot; Kč&quot;;[Red]\-#,##0.00&quot; Kč&quot;"/>
    <numFmt numFmtId="172" formatCode="#,##0.000"/>
    <numFmt numFmtId="173" formatCode="#,##0.000;\-#,##0.000;&quot;&quot;"/>
    <numFmt numFmtId="174" formatCode="_-* #,##0.00\,_K_č_-;\-* #,##0.00\,_K_č_-;_-* \-??\ _K_č_-;_-@_-"/>
  </numFmts>
  <fonts count="60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66" fontId="4" fillId="35" borderId="17" xfId="0" applyNumberFormat="1" applyFont="1" applyFill="1" applyBorder="1" applyAlignment="1">
      <alignment horizontal="center"/>
    </xf>
    <xf numFmtId="166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/>
    </xf>
    <xf numFmtId="167" fontId="0" fillId="33" borderId="15" xfId="0" applyNumberFormat="1" applyFont="1" applyFill="1" applyBorder="1" applyAlignment="1">
      <alignment/>
    </xf>
    <xf numFmtId="167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8" fontId="0" fillId="33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7" fontId="4" fillId="35" borderId="17" xfId="0" applyNumberFormat="1" applyFont="1" applyFill="1" applyBorder="1" applyAlignment="1">
      <alignment/>
    </xf>
    <xf numFmtId="167" fontId="4" fillId="35" borderId="17" xfId="0" applyNumberFormat="1" applyFont="1" applyFill="1" applyBorder="1" applyAlignment="1">
      <alignment/>
    </xf>
    <xf numFmtId="167" fontId="4" fillId="35" borderId="18" xfId="0" applyNumberFormat="1" applyFont="1" applyFill="1" applyBorder="1" applyAlignment="1">
      <alignment/>
    </xf>
    <xf numFmtId="168" fontId="4" fillId="35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70" fontId="15" fillId="33" borderId="0" xfId="0" applyNumberFormat="1" applyFont="1" applyFill="1" applyBorder="1" applyAlignment="1">
      <alignment/>
    </xf>
    <xf numFmtId="170" fontId="17" fillId="33" borderId="0" xfId="0" applyNumberFormat="1" applyFont="1" applyFill="1" applyBorder="1" applyAlignment="1">
      <alignment/>
    </xf>
    <xf numFmtId="170" fontId="17" fillId="33" borderId="0" xfId="0" applyNumberFormat="1" applyFont="1" applyFill="1" applyBorder="1" applyAlignment="1">
      <alignment horizontal="left"/>
    </xf>
    <xf numFmtId="170" fontId="4" fillId="33" borderId="0" xfId="0" applyNumberFormat="1" applyFont="1" applyFill="1" applyBorder="1" applyAlignment="1">
      <alignment/>
    </xf>
    <xf numFmtId="170" fontId="0" fillId="33" borderId="0" xfId="0" applyNumberFormat="1" applyFont="1" applyFill="1" applyBorder="1" applyAlignment="1">
      <alignment horizontal="center"/>
    </xf>
    <xf numFmtId="171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70" fontId="7" fillId="34" borderId="15" xfId="0" applyNumberFormat="1" applyFont="1" applyFill="1" applyBorder="1" applyAlignment="1">
      <alignment horizontal="center"/>
    </xf>
    <xf numFmtId="170" fontId="19" fillId="34" borderId="15" xfId="0" applyNumberFormat="1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171" fontId="21" fillId="34" borderId="15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right" vertical="top"/>
    </xf>
    <xf numFmtId="0" fontId="22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 wrapText="1"/>
    </xf>
    <xf numFmtId="39" fontId="10" fillId="36" borderId="17" xfId="0" applyNumberFormat="1" applyFont="1" applyFill="1" applyBorder="1" applyAlignment="1">
      <alignment vertical="top"/>
    </xf>
    <xf numFmtId="172" fontId="10" fillId="36" borderId="17" xfId="0" applyNumberFormat="1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70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72" fontId="10" fillId="37" borderId="17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8" fillId="33" borderId="0" xfId="0" applyNumberFormat="1" applyFont="1" applyFill="1" applyBorder="1" applyAlignment="1">
      <alignment horizontal="right"/>
    </xf>
    <xf numFmtId="170" fontId="13" fillId="34" borderId="15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70" fontId="10" fillId="33" borderId="17" xfId="0" applyNumberFormat="1" applyFont="1" applyFill="1" applyBorder="1" applyAlignment="1">
      <alignment horizontal="center"/>
    </xf>
    <xf numFmtId="170" fontId="24" fillId="33" borderId="17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39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/>
    </xf>
    <xf numFmtId="172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right" vertical="top"/>
    </xf>
    <xf numFmtId="4" fontId="10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39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25" fillId="33" borderId="0" xfId="0" applyFont="1" applyFill="1" applyBorder="1" applyAlignment="1">
      <alignment vertical="top"/>
    </xf>
    <xf numFmtId="0" fontId="25" fillId="35" borderId="0" xfId="0" applyFont="1" applyFill="1" applyBorder="1" applyAlignment="1">
      <alignment horizontal="right" vertical="top"/>
    </xf>
    <xf numFmtId="0" fontId="25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5" fillId="35" borderId="0" xfId="0" applyFont="1" applyFill="1" applyBorder="1" applyAlignment="1">
      <alignment vertical="top"/>
    </xf>
    <xf numFmtId="0" fontId="25" fillId="35" borderId="0" xfId="0" applyFont="1" applyFill="1" applyBorder="1" applyAlignment="1">
      <alignment vertical="top" wrapText="1"/>
    </xf>
    <xf numFmtId="166" fontId="25" fillId="35" borderId="0" xfId="0" applyNumberFormat="1" applyFont="1" applyFill="1" applyBorder="1" applyAlignment="1">
      <alignment vertical="top"/>
    </xf>
    <xf numFmtId="4" fontId="25" fillId="35" borderId="0" xfId="0" applyNumberFormat="1" applyFont="1" applyFill="1" applyBorder="1" applyAlignment="1">
      <alignment vertical="top"/>
    </xf>
    <xf numFmtId="172" fontId="25" fillId="35" borderId="0" xfId="0" applyNumberFormat="1" applyFont="1" applyFill="1" applyBorder="1" applyAlignment="1">
      <alignment vertical="top"/>
    </xf>
    <xf numFmtId="4" fontId="25" fillId="35" borderId="0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2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4" fillId="33" borderId="15" xfId="0" applyNumberFormat="1" applyFont="1" applyFill="1" applyBorder="1" applyAlignment="1">
      <alignment vertical="top"/>
    </xf>
    <xf numFmtId="167" fontId="7" fillId="33" borderId="15" xfId="0" applyNumberFormat="1" applyFont="1" applyFill="1" applyBorder="1" applyAlignment="1">
      <alignment vertical="top"/>
    </xf>
    <xf numFmtId="167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8" fontId="7" fillId="33" borderId="15" xfId="0" applyNumberFormat="1" applyFont="1" applyFill="1" applyBorder="1" applyAlignment="1">
      <alignment horizontal="right" vertical="top"/>
    </xf>
    <xf numFmtId="167" fontId="7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26" fillId="33" borderId="0" xfId="0" applyFont="1" applyFill="1" applyBorder="1" applyAlignment="1">
      <alignment/>
    </xf>
    <xf numFmtId="172" fontId="26" fillId="33" borderId="0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167" fontId="10" fillId="33" borderId="22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7" fontId="4" fillId="33" borderId="23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 vertical="center" wrapText="1"/>
    </xf>
    <xf numFmtId="167" fontId="4" fillId="35" borderId="23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69" fontId="0" fillId="33" borderId="15" xfId="0" applyNumberFormat="1" applyFont="1" applyFill="1" applyBorder="1" applyAlignment="1">
      <alignment horizontal="center"/>
    </xf>
    <xf numFmtId="169" fontId="7" fillId="33" borderId="15" xfId="0" applyNumberFormat="1" applyFont="1" applyFill="1" applyBorder="1" applyAlignment="1">
      <alignment horizontal="center"/>
    </xf>
    <xf numFmtId="167" fontId="10" fillId="35" borderId="18" xfId="0" applyNumberFormat="1" applyFont="1" applyFill="1" applyBorder="1" applyAlignment="1">
      <alignment horizontal="center" vertical="center"/>
    </xf>
    <xf numFmtId="170" fontId="4" fillId="35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/>
    </xf>
    <xf numFmtId="167" fontId="12" fillId="35" borderId="11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 vertical="center"/>
    </xf>
    <xf numFmtId="167" fontId="4" fillId="35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70" fontId="15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 horizontal="center"/>
    </xf>
    <xf numFmtId="170" fontId="15" fillId="33" borderId="0" xfId="0" applyNumberFormat="1" applyFont="1" applyFill="1" applyBorder="1" applyAlignment="1">
      <alignment/>
    </xf>
    <xf numFmtId="170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33" sqref="B33:F36"/>
    </sheetView>
  </sheetViews>
  <sheetFormatPr defaultColWidth="12.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228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137</v>
      </c>
      <c r="C4" s="139" t="s">
        <v>288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133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210</v>
      </c>
      <c r="C6" s="142"/>
      <c r="D6" s="143"/>
      <c r="E6" s="143"/>
      <c r="F6" s="13" t="s">
        <v>196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220</v>
      </c>
      <c r="C7" s="142"/>
      <c r="D7" s="143"/>
      <c r="E7" s="143"/>
      <c r="F7" s="13" t="s">
        <v>147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213</v>
      </c>
      <c r="C8" s="142"/>
      <c r="D8" s="143" t="s">
        <v>295</v>
      </c>
      <c r="E8" s="143"/>
      <c r="F8" s="13" t="s">
        <v>149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209</v>
      </c>
      <c r="C9" s="142"/>
      <c r="D9" s="143"/>
      <c r="E9" s="143"/>
      <c r="F9" s="13" t="s">
        <v>173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212</v>
      </c>
      <c r="C10" s="142"/>
      <c r="D10" s="142"/>
      <c r="E10" s="142"/>
      <c r="F10" s="13" t="s">
        <v>161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65</v>
      </c>
      <c r="C11" s="142"/>
      <c r="D11" s="145" t="s">
        <v>141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198</v>
      </c>
      <c r="C12" s="144"/>
      <c r="D12" s="148" t="s">
        <v>203</v>
      </c>
      <c r="E12" s="148"/>
      <c r="F12" s="13" t="s">
        <v>78</v>
      </c>
      <c r="G12" s="142" t="s">
        <v>295</v>
      </c>
      <c r="H12" s="142"/>
      <c r="I12" s="142"/>
      <c r="J12" s="142"/>
      <c r="K12" s="142"/>
      <c r="L12" s="12"/>
    </row>
    <row r="13" spans="1:12" ht="15" customHeight="1">
      <c r="A13" s="6"/>
      <c r="B13" s="149" t="s">
        <v>217</v>
      </c>
      <c r="C13" s="149"/>
      <c r="D13" s="149"/>
      <c r="E13" s="149"/>
      <c r="F13" s="149"/>
      <c r="G13" s="150" t="s">
        <v>187</v>
      </c>
      <c r="H13" s="150"/>
      <c r="I13" s="150"/>
      <c r="J13" s="150"/>
      <c r="K13" s="150"/>
      <c r="L13" s="12"/>
    </row>
    <row r="14" spans="1:12" ht="15" customHeight="1">
      <c r="A14" s="6"/>
      <c r="B14" s="14" t="s">
        <v>57</v>
      </c>
      <c r="C14" s="15" t="s">
        <v>66</v>
      </c>
      <c r="D14" s="15" t="s">
        <v>164</v>
      </c>
      <c r="E14" s="16" t="s">
        <v>32</v>
      </c>
      <c r="F14" s="17" t="s">
        <v>188</v>
      </c>
      <c r="G14" s="146" t="s">
        <v>180</v>
      </c>
      <c r="H14" s="146"/>
      <c r="I14" s="146"/>
      <c r="J14" s="19" t="s">
        <v>163</v>
      </c>
      <c r="K14" s="20" t="s">
        <v>136</v>
      </c>
      <c r="L14" s="12"/>
    </row>
    <row r="15" spans="1:12" ht="15" customHeight="1">
      <c r="A15" s="6"/>
      <c r="B15" s="21" t="s">
        <v>31</v>
      </c>
      <c r="C15" s="22">
        <f>SUMIF(Rozpočet!F9:F164,B15,Rozpočet!L9:L164)</f>
        <v>0</v>
      </c>
      <c r="D15" s="22">
        <f>SUMIF(Rozpočet!F9:F164,B15,Rozpočet!M9:M164)</f>
        <v>0</v>
      </c>
      <c r="E15" s="23">
        <f>SUMIF(Rozpočet!F9:F164,B15,Rozpočet!N9:N164)</f>
        <v>0</v>
      </c>
      <c r="F15" s="24">
        <f>SUMIF(Rozpočet!F9:F164,B15,Rozpočet!O9:O164)</f>
        <v>0</v>
      </c>
      <c r="G15" s="147"/>
      <c r="H15" s="147"/>
      <c r="I15" s="147"/>
      <c r="J15" s="25"/>
      <c r="K15" s="26"/>
      <c r="L15" s="12"/>
    </row>
    <row r="16" spans="1:12" ht="15" customHeight="1">
      <c r="A16" s="6"/>
      <c r="B16" s="21" t="s">
        <v>35</v>
      </c>
      <c r="C16" s="22">
        <f>SUMIF(Rozpočet!F9:F164,B16,Rozpočet!L9:L164)</f>
        <v>0</v>
      </c>
      <c r="D16" s="22">
        <f>SUMIF(Rozpočet!F9:F164,B16,Rozpočet!M9:M164)</f>
        <v>0</v>
      </c>
      <c r="E16" s="23">
        <f>SUMIF(Rozpočet!F9:F164,B16,Rozpočet!N9:N164)</f>
        <v>0</v>
      </c>
      <c r="F16" s="24">
        <f>SUMIF(Rozpočet!F9:F164,B16,Rozpočet!O9:O164)</f>
        <v>0</v>
      </c>
      <c r="G16" s="147"/>
      <c r="H16" s="147"/>
      <c r="I16" s="147"/>
      <c r="J16" s="25"/>
      <c r="K16" s="26"/>
      <c r="L16" s="12"/>
    </row>
    <row r="17" spans="1:12" ht="15" customHeight="1">
      <c r="A17" s="6"/>
      <c r="B17" s="21" t="s">
        <v>33</v>
      </c>
      <c r="C17" s="22">
        <f>SUMIF(Rozpočet!F9:F164,B17,Rozpočet!L9:L164)</f>
        <v>0</v>
      </c>
      <c r="D17" s="22">
        <f>SUMIF(Rozpočet!F9:F164,B17,Rozpočet!M9:M164)</f>
        <v>0</v>
      </c>
      <c r="E17" s="23">
        <f>SUMIF(Rozpočet!F9:F164,B17,Rozpočet!N9:N164)</f>
        <v>0</v>
      </c>
      <c r="F17" s="24">
        <f>SUMIF(Rozpočet!F9:F164,B17,Rozpočet!O9:O164)</f>
        <v>0</v>
      </c>
      <c r="G17" s="147"/>
      <c r="H17" s="147"/>
      <c r="I17" s="147"/>
      <c r="J17" s="25"/>
      <c r="K17" s="26"/>
      <c r="L17" s="12"/>
    </row>
    <row r="18" spans="1:12" ht="15" customHeight="1">
      <c r="A18" s="6"/>
      <c r="B18" s="21" t="s">
        <v>36</v>
      </c>
      <c r="C18" s="22">
        <f>SUMIF(Rozpočet!F9:F164,B18,Rozpočet!L9:L164)</f>
        <v>0</v>
      </c>
      <c r="D18" s="22">
        <f>SUMIF(Rozpočet!F9:F164,B18,Rozpočet!M9:M164)</f>
        <v>0</v>
      </c>
      <c r="E18" s="23">
        <f>SUMIF(Rozpočet!F9:F164,B18,Rozpočet!N9:N164)</f>
        <v>0</v>
      </c>
      <c r="F18" s="24">
        <f>SUMIF(Rozpočet!F9:F164,B18,Rozpočet!O9:O164)</f>
        <v>0</v>
      </c>
      <c r="G18" s="147"/>
      <c r="H18" s="147"/>
      <c r="I18" s="147"/>
      <c r="J18" s="25"/>
      <c r="K18" s="26"/>
      <c r="L18" s="12"/>
    </row>
    <row r="19" spans="1:12" ht="15" customHeight="1">
      <c r="A19" s="6"/>
      <c r="B19" s="21" t="s">
        <v>34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47"/>
      <c r="H19" s="147"/>
      <c r="I19" s="147"/>
      <c r="J19" s="25"/>
      <c r="K19" s="26"/>
      <c r="L19" s="12"/>
    </row>
    <row r="20" spans="1:12" ht="15" customHeight="1">
      <c r="A20" s="6"/>
      <c r="B20" s="27" t="s">
        <v>53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47"/>
      <c r="H20" s="147"/>
      <c r="I20" s="147"/>
      <c r="J20" s="25"/>
      <c r="K20" s="26"/>
      <c r="L20" s="12"/>
    </row>
    <row r="21" spans="1:12" ht="15" customHeight="1">
      <c r="A21" s="6"/>
      <c r="B21" s="151" t="s">
        <v>226</v>
      </c>
      <c r="C21" s="151"/>
      <c r="D21" s="151"/>
      <c r="E21" s="152">
        <f>SUM(C20:E20)</f>
        <v>0</v>
      </c>
      <c r="F21" s="152"/>
      <c r="G21" s="147"/>
      <c r="H21" s="147"/>
      <c r="I21" s="147"/>
      <c r="J21" s="25"/>
      <c r="K21" s="26"/>
      <c r="L21" s="12"/>
    </row>
    <row r="22" spans="1:12" ht="15" customHeight="1">
      <c r="A22" s="6"/>
      <c r="B22" s="153" t="s">
        <v>188</v>
      </c>
      <c r="C22" s="153"/>
      <c r="D22" s="153"/>
      <c r="E22" s="154">
        <f>F20</f>
        <v>0</v>
      </c>
      <c r="F22" s="154"/>
      <c r="G22" s="147"/>
      <c r="H22" s="147"/>
      <c r="I22" s="147"/>
      <c r="J22" s="25"/>
      <c r="K22" s="26"/>
      <c r="L22" s="12"/>
    </row>
    <row r="23" spans="1:12" ht="15" customHeight="1">
      <c r="A23" s="6"/>
      <c r="B23" s="155" t="s">
        <v>233</v>
      </c>
      <c r="C23" s="155"/>
      <c r="D23" s="155"/>
      <c r="E23" s="156">
        <f>E21+E22</f>
        <v>0</v>
      </c>
      <c r="F23" s="156"/>
      <c r="G23" s="157" t="s">
        <v>202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242</v>
      </c>
      <c r="C25" s="159"/>
      <c r="D25" s="159"/>
      <c r="E25" s="159"/>
      <c r="F25" s="159"/>
      <c r="G25" s="160" t="s">
        <v>193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77</v>
      </c>
      <c r="C26" s="161" t="s">
        <v>58</v>
      </c>
      <c r="D26" s="161"/>
      <c r="E26" s="162" t="s">
        <v>49</v>
      </c>
      <c r="F26" s="162"/>
      <c r="G26" s="18"/>
      <c r="H26" s="146" t="s">
        <v>79</v>
      </c>
      <c r="I26" s="146"/>
      <c r="J26" s="163" t="s">
        <v>49</v>
      </c>
      <c r="K26" s="163"/>
      <c r="L26" s="12"/>
    </row>
    <row r="27" spans="1:12" ht="15" customHeight="1">
      <c r="A27" s="6"/>
      <c r="B27" s="31">
        <v>21</v>
      </c>
      <c r="C27" s="164">
        <f>SUMIF(Rozpočet!T9:T164,B27,Rozpočet!K9:K164)+H27</f>
        <v>0</v>
      </c>
      <c r="D27" s="164"/>
      <c r="E27" s="165">
        <f>C27/100*B27</f>
        <v>0</v>
      </c>
      <c r="F27" s="165"/>
      <c r="G27" s="32"/>
      <c r="H27" s="167">
        <f>SUMIF(K15:K22,B27,J15:J22)</f>
        <v>0</v>
      </c>
      <c r="I27" s="167"/>
      <c r="J27" s="166">
        <f>H27*B27/100</f>
        <v>0</v>
      </c>
      <c r="K27" s="166"/>
      <c r="L27" s="12"/>
    </row>
    <row r="28" spans="1:12" ht="15" customHeight="1">
      <c r="A28" s="6"/>
      <c r="B28" s="31">
        <v>15</v>
      </c>
      <c r="C28" s="164">
        <f>SUMIF(Rozpočet!T9:T164,B28,Rozpočet!K9:K164)+H28</f>
        <v>0</v>
      </c>
      <c r="D28" s="164"/>
      <c r="E28" s="165">
        <f>C28/100*B28</f>
        <v>0</v>
      </c>
      <c r="F28" s="165"/>
      <c r="G28" s="32"/>
      <c r="H28" s="166">
        <f>SUMIF(K15:K22,B28,J15:J22)</f>
        <v>0</v>
      </c>
      <c r="I28" s="166"/>
      <c r="J28" s="166">
        <f>H28*B28/100</f>
        <v>0</v>
      </c>
      <c r="K28" s="166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6">
        <f>J23-(H27+H28)</f>
        <v>0</v>
      </c>
      <c r="I29" s="166"/>
      <c r="J29" s="166">
        <f>H29*B29/100</f>
        <v>0</v>
      </c>
      <c r="K29" s="166"/>
      <c r="L29" s="12"/>
    </row>
    <row r="30" spans="1:12" ht="15" customHeight="1">
      <c r="A30" s="6"/>
      <c r="B30" s="174"/>
      <c r="C30" s="175">
        <f>ROUNDUP(C27+C28+C29,1)</f>
        <v>0</v>
      </c>
      <c r="D30" s="175"/>
      <c r="E30" s="168">
        <f>ROUNDUP(E27+E28+E29,1)</f>
        <v>0</v>
      </c>
      <c r="F30" s="168"/>
      <c r="G30" s="157"/>
      <c r="H30" s="157"/>
      <c r="I30" s="157"/>
      <c r="J30" s="169">
        <f>J27+J28+J29</f>
        <v>0</v>
      </c>
      <c r="K30" s="169"/>
      <c r="L30" s="12"/>
    </row>
    <row r="31" spans="1:12" ht="15" customHeight="1">
      <c r="A31" s="6"/>
      <c r="B31" s="174"/>
      <c r="C31" s="175"/>
      <c r="D31" s="175"/>
      <c r="E31" s="168"/>
      <c r="F31" s="168"/>
      <c r="G31" s="157"/>
      <c r="H31" s="157"/>
      <c r="I31" s="157"/>
      <c r="J31" s="169"/>
      <c r="K31" s="169"/>
      <c r="L31" s="12"/>
    </row>
    <row r="32" spans="1:12" ht="15" customHeight="1">
      <c r="A32" s="6"/>
      <c r="B32" s="170" t="s">
        <v>246</v>
      </c>
      <c r="C32" s="170"/>
      <c r="D32" s="170"/>
      <c r="E32" s="170"/>
      <c r="F32" s="170"/>
      <c r="G32" s="171" t="s">
        <v>229</v>
      </c>
      <c r="H32" s="171"/>
      <c r="I32" s="171"/>
      <c r="J32" s="171"/>
      <c r="K32" s="171"/>
      <c r="L32" s="12"/>
    </row>
    <row r="33" spans="1:12" ht="15" customHeight="1">
      <c r="A33" s="6"/>
      <c r="B33" s="172">
        <f>C30+E30</f>
        <v>0</v>
      </c>
      <c r="C33" s="172"/>
      <c r="D33" s="172"/>
      <c r="E33" s="172"/>
      <c r="F33" s="172"/>
      <c r="G33" s="173" t="s">
        <v>75</v>
      </c>
      <c r="H33" s="173"/>
      <c r="I33" s="173"/>
      <c r="J33" s="15" t="s">
        <v>189</v>
      </c>
      <c r="K33" s="33" t="s">
        <v>148</v>
      </c>
      <c r="L33" s="12"/>
    </row>
    <row r="34" spans="1:12" ht="15" customHeight="1">
      <c r="A34" s="6"/>
      <c r="B34" s="172"/>
      <c r="C34" s="172"/>
      <c r="D34" s="172"/>
      <c r="E34" s="172"/>
      <c r="F34" s="172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2"/>
      <c r="C35" s="172"/>
      <c r="D35" s="172"/>
      <c r="E35" s="172"/>
      <c r="F35" s="172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2"/>
      <c r="C36" s="172"/>
      <c r="D36" s="172"/>
      <c r="E36" s="172"/>
      <c r="F36" s="172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8" t="s">
        <v>160</v>
      </c>
      <c r="C37" s="178"/>
      <c r="D37" s="178"/>
      <c r="E37" s="178" t="s">
        <v>172</v>
      </c>
      <c r="F37" s="178"/>
      <c r="G37" s="178"/>
      <c r="H37" s="178"/>
      <c r="I37" s="178" t="s">
        <v>76</v>
      </c>
      <c r="J37" s="178"/>
      <c r="K37" s="178"/>
      <c r="L37" s="3"/>
    </row>
    <row r="38" spans="1:12" ht="84" customHeight="1">
      <c r="A38" s="3"/>
      <c r="B38" s="179"/>
      <c r="C38" s="179"/>
      <c r="D38" s="179"/>
      <c r="E38" s="179"/>
      <c r="F38" s="179"/>
      <c r="G38" s="179"/>
      <c r="H38" s="179"/>
      <c r="I38" s="180"/>
      <c r="J38" s="180"/>
      <c r="K38" s="180"/>
      <c r="L38" s="3"/>
    </row>
    <row r="39" spans="1:12" ht="7.5" customHeight="1">
      <c r="A39" s="3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3"/>
    </row>
    <row r="40" spans="1:13" s="36" customFormat="1" ht="268.5" customHeight="1">
      <c r="A40" s="35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35"/>
      <c r="M40"/>
    </row>
  </sheetData>
  <sheetProtection/>
  <mergeCells count="83"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  <mergeCell ref="B32:F32"/>
    <mergeCell ref="G32:K32"/>
    <mergeCell ref="B33:F36"/>
    <mergeCell ref="G33:I33"/>
    <mergeCell ref="G34:I34"/>
    <mergeCell ref="G35:I35"/>
    <mergeCell ref="G36:I36"/>
    <mergeCell ref="E30:F31"/>
    <mergeCell ref="G30:I31"/>
    <mergeCell ref="C29:D29"/>
    <mergeCell ref="E29:F29"/>
    <mergeCell ref="H29:I29"/>
    <mergeCell ref="J29:K29"/>
    <mergeCell ref="J30:K31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7:I17"/>
    <mergeCell ref="B12:C12"/>
    <mergeCell ref="D12:E12"/>
    <mergeCell ref="G12:K12"/>
    <mergeCell ref="B13:F13"/>
    <mergeCell ref="G13:K13"/>
    <mergeCell ref="B11:C11"/>
    <mergeCell ref="D11:E11"/>
    <mergeCell ref="G11:K11"/>
    <mergeCell ref="G14:I14"/>
    <mergeCell ref="G15:I15"/>
    <mergeCell ref="G16:I16"/>
    <mergeCell ref="B9:C9"/>
    <mergeCell ref="D9:E9"/>
    <mergeCell ref="G9:K9"/>
    <mergeCell ref="B10:C10"/>
    <mergeCell ref="D10:E10"/>
    <mergeCell ref="G10:K10"/>
    <mergeCell ref="B7:C7"/>
    <mergeCell ref="D7:E7"/>
    <mergeCell ref="G7:K7"/>
    <mergeCell ref="B8:C8"/>
    <mergeCell ref="D8:E8"/>
    <mergeCell ref="G8:K8"/>
    <mergeCell ref="B2:K3"/>
    <mergeCell ref="C4:G4"/>
    <mergeCell ref="H4:K4"/>
    <mergeCell ref="D5:E5"/>
    <mergeCell ref="F5:K5"/>
    <mergeCell ref="B6:C6"/>
    <mergeCell ref="D6:E6"/>
    <mergeCell ref="G6:K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6" sqref="H6:H19"/>
    </sheetView>
  </sheetViews>
  <sheetFormatPr defaultColWidth="12.42187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174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137</v>
      </c>
      <c r="C2" s="41"/>
      <c r="D2" s="181">
        <f>KrycíList!D6</f>
        <v>0</v>
      </c>
      <c r="E2" s="181"/>
      <c r="F2" s="181"/>
      <c r="G2" s="42" t="str">
        <f>KrycíList!C4</f>
        <v>výměna výplní otvorů (oken) centrálních schodišť bytových domů,Hl.nám. 10,11 a 12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56</v>
      </c>
      <c r="C5" s="56" t="s">
        <v>46</v>
      </c>
      <c r="D5" s="57" t="s">
        <v>39</v>
      </c>
      <c r="E5" s="56" t="s">
        <v>12</v>
      </c>
      <c r="F5" s="56" t="s">
        <v>194</v>
      </c>
      <c r="G5" s="56" t="s">
        <v>200</v>
      </c>
      <c r="H5" s="56" t="s">
        <v>53</v>
      </c>
      <c r="I5" s="56" t="s">
        <v>66</v>
      </c>
      <c r="J5" s="56" t="s">
        <v>164</v>
      </c>
      <c r="K5" s="58" t="s">
        <v>32</v>
      </c>
      <c r="L5" s="59" t="s">
        <v>188</v>
      </c>
      <c r="M5" s="59" t="s">
        <v>54</v>
      </c>
      <c r="N5" s="59" t="s">
        <v>55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/>
      <c r="I6" s="67">
        <f aca="true" t="shared" si="0" ref="I6:N6">SUMIF($D8:$D20,"B",I8:I20)</f>
        <v>199078.16</v>
      </c>
      <c r="J6" s="67">
        <f t="shared" si="0"/>
        <v>214639.93153974737</v>
      </c>
      <c r="K6" s="67">
        <f t="shared" si="0"/>
        <v>0</v>
      </c>
      <c r="L6" s="67">
        <f t="shared" si="0"/>
        <v>16548.7236615899</v>
      </c>
      <c r="M6" s="68">
        <f t="shared" si="0"/>
        <v>10.601047473778952</v>
      </c>
      <c r="N6" s="68">
        <f t="shared" si="0"/>
        <v>6.951015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16</v>
      </c>
      <c r="C8" s="70"/>
      <c r="D8" s="69" t="s">
        <v>3</v>
      </c>
      <c r="E8" s="70"/>
      <c r="F8" s="71"/>
      <c r="G8" s="72" t="s">
        <v>223</v>
      </c>
      <c r="H8" s="73"/>
      <c r="I8" s="74">
        <v>199078.16</v>
      </c>
      <c r="J8" s="74">
        <v>214639.93153974737</v>
      </c>
      <c r="K8" s="74"/>
      <c r="L8" s="74">
        <v>16548.7236615899</v>
      </c>
      <c r="M8" s="68">
        <v>10.601047473778952</v>
      </c>
      <c r="N8" s="68">
        <v>6.951015</v>
      </c>
      <c r="O8" s="37"/>
    </row>
    <row r="9" spans="1:15" ht="13.5" customHeight="1">
      <c r="A9" s="37"/>
      <c r="B9" s="37"/>
      <c r="C9" s="75" t="s">
        <v>17</v>
      </c>
      <c r="D9" s="76" t="s">
        <v>5</v>
      </c>
      <c r="E9" s="77"/>
      <c r="F9" s="77" t="s">
        <v>31</v>
      </c>
      <c r="G9" s="78" t="s">
        <v>218</v>
      </c>
      <c r="H9" s="79"/>
      <c r="I9" s="80">
        <v>3848</v>
      </c>
      <c r="J9" s="80">
        <v>5760.4</v>
      </c>
      <c r="K9" s="80"/>
      <c r="L9" s="80"/>
      <c r="M9" s="81">
        <v>2.34349</v>
      </c>
      <c r="N9" s="81"/>
      <c r="O9" s="37"/>
    </row>
    <row r="10" spans="2:15" ht="13.5" customHeight="1">
      <c r="B10" s="37"/>
      <c r="C10" s="75" t="s">
        <v>18</v>
      </c>
      <c r="D10" s="76" t="s">
        <v>5</v>
      </c>
      <c r="E10" s="77"/>
      <c r="F10" s="77" t="s">
        <v>31</v>
      </c>
      <c r="G10" s="78" t="s">
        <v>184</v>
      </c>
      <c r="H10" s="79"/>
      <c r="I10" s="80"/>
      <c r="J10" s="80">
        <v>50229.98</v>
      </c>
      <c r="K10" s="80"/>
      <c r="L10" s="80"/>
      <c r="M10" s="81">
        <v>4.690853098878948</v>
      </c>
      <c r="N10" s="81"/>
      <c r="O10" s="37"/>
    </row>
    <row r="11" spans="2:15" ht="13.5" customHeight="1">
      <c r="B11" s="37"/>
      <c r="C11" s="75" t="s">
        <v>19</v>
      </c>
      <c r="D11" s="76" t="s">
        <v>5</v>
      </c>
      <c r="E11" s="77"/>
      <c r="F11" s="77" t="s">
        <v>31</v>
      </c>
      <c r="G11" s="78" t="s">
        <v>181</v>
      </c>
      <c r="H11" s="79"/>
      <c r="I11" s="80">
        <v>176400</v>
      </c>
      <c r="J11" s="80">
        <v>35849.4</v>
      </c>
      <c r="K11" s="80"/>
      <c r="L11" s="80"/>
      <c r="M11" s="81">
        <v>3.4084900124999757</v>
      </c>
      <c r="N11" s="81"/>
      <c r="O11" s="37"/>
    </row>
    <row r="12" spans="2:15" ht="13.5" customHeight="1">
      <c r="B12" s="37"/>
      <c r="C12" s="75" t="s">
        <v>20</v>
      </c>
      <c r="D12" s="76" t="s">
        <v>5</v>
      </c>
      <c r="E12" s="77"/>
      <c r="F12" s="77" t="s">
        <v>31</v>
      </c>
      <c r="G12" s="78" t="s">
        <v>205</v>
      </c>
      <c r="H12" s="79"/>
      <c r="I12" s="80"/>
      <c r="J12" s="80">
        <v>38297.19600000001</v>
      </c>
      <c r="K12" s="80"/>
      <c r="L12" s="80"/>
      <c r="M12" s="81">
        <v>0.0078</v>
      </c>
      <c r="N12" s="81"/>
      <c r="O12" s="37"/>
    </row>
    <row r="13" spans="2:15" ht="13.5" customHeight="1">
      <c r="B13" s="37"/>
      <c r="C13" s="75" t="s">
        <v>21</v>
      </c>
      <c r="D13" s="76" t="s">
        <v>5</v>
      </c>
      <c r="E13" s="77"/>
      <c r="F13" s="77" t="s">
        <v>31</v>
      </c>
      <c r="G13" s="78" t="s">
        <v>227</v>
      </c>
      <c r="H13" s="79"/>
      <c r="I13" s="80"/>
      <c r="J13" s="80">
        <v>14775</v>
      </c>
      <c r="K13" s="80"/>
      <c r="L13" s="80"/>
      <c r="M13" s="81">
        <v>0.005286000000000648</v>
      </c>
      <c r="N13" s="81"/>
      <c r="O13" s="37"/>
    </row>
    <row r="14" spans="2:15" ht="13.5" customHeight="1">
      <c r="B14" s="37"/>
      <c r="C14" s="75" t="s">
        <v>22</v>
      </c>
      <c r="D14" s="76" t="s">
        <v>5</v>
      </c>
      <c r="E14" s="77"/>
      <c r="F14" s="77" t="s">
        <v>31</v>
      </c>
      <c r="G14" s="78" t="s">
        <v>208</v>
      </c>
      <c r="H14" s="79"/>
      <c r="I14" s="80"/>
      <c r="J14" s="80">
        <v>34646.566408000006</v>
      </c>
      <c r="K14" s="80"/>
      <c r="L14" s="80"/>
      <c r="M14" s="81"/>
      <c r="N14" s="81">
        <v>6.919425</v>
      </c>
      <c r="O14" s="37"/>
    </row>
    <row r="15" spans="2:15" ht="13.5" customHeight="1">
      <c r="B15" s="37"/>
      <c r="C15" s="75" t="s">
        <v>23</v>
      </c>
      <c r="D15" s="76" t="s">
        <v>5</v>
      </c>
      <c r="E15" s="77"/>
      <c r="F15" s="77" t="s">
        <v>31</v>
      </c>
      <c r="G15" s="78" t="s">
        <v>162</v>
      </c>
      <c r="H15" s="79"/>
      <c r="I15" s="80"/>
      <c r="J15" s="80">
        <v>7486.438083747311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27</v>
      </c>
      <c r="D16" s="76" t="s">
        <v>5</v>
      </c>
      <c r="E16" s="77"/>
      <c r="F16" s="77" t="s">
        <v>35</v>
      </c>
      <c r="G16" s="78" t="s">
        <v>192</v>
      </c>
      <c r="H16" s="79"/>
      <c r="I16" s="80"/>
      <c r="J16" s="80">
        <v>13344.06996</v>
      </c>
      <c r="K16" s="80"/>
      <c r="L16" s="80"/>
      <c r="M16" s="81">
        <v>0.046105862400018446</v>
      </c>
      <c r="N16" s="81">
        <v>0.03159</v>
      </c>
      <c r="O16" s="37"/>
    </row>
    <row r="17" spans="2:15" ht="13.5" customHeight="1">
      <c r="B17" s="37"/>
      <c r="C17" s="75" t="s">
        <v>28</v>
      </c>
      <c r="D17" s="76" t="s">
        <v>5</v>
      </c>
      <c r="E17" s="77"/>
      <c r="F17" s="77" t="s">
        <v>35</v>
      </c>
      <c r="G17" s="78" t="s">
        <v>197</v>
      </c>
      <c r="H17" s="79"/>
      <c r="I17" s="80">
        <v>18830.16</v>
      </c>
      <c r="J17" s="80">
        <v>5286.881088</v>
      </c>
      <c r="K17" s="80"/>
      <c r="L17" s="80"/>
      <c r="M17" s="81"/>
      <c r="N17" s="81"/>
      <c r="O17" s="37"/>
    </row>
    <row r="18" spans="2:15" ht="13.5" customHeight="1">
      <c r="B18" s="37"/>
      <c r="C18" s="75" t="s">
        <v>29</v>
      </c>
      <c r="D18" s="76" t="s">
        <v>5</v>
      </c>
      <c r="E18" s="77"/>
      <c r="F18" s="77" t="s">
        <v>35</v>
      </c>
      <c r="G18" s="78" t="s">
        <v>48</v>
      </c>
      <c r="H18" s="79"/>
      <c r="I18" s="80"/>
      <c r="J18" s="80">
        <v>8964</v>
      </c>
      <c r="K18" s="80"/>
      <c r="L18" s="80"/>
      <c r="M18" s="81">
        <v>0.0990225000000067</v>
      </c>
      <c r="N18" s="81"/>
      <c r="O18" s="37"/>
    </row>
    <row r="19" spans="2:15" ht="13.5" customHeight="1">
      <c r="B19" s="37"/>
      <c r="C19" s="75" t="s">
        <v>30</v>
      </c>
      <c r="D19" s="76" t="s">
        <v>5</v>
      </c>
      <c r="E19" s="77"/>
      <c r="F19" s="77" t="s">
        <v>41</v>
      </c>
      <c r="G19" s="78" t="s">
        <v>190</v>
      </c>
      <c r="H19" s="79"/>
      <c r="I19" s="80"/>
      <c r="J19" s="80"/>
      <c r="K19" s="80"/>
      <c r="L19" s="80">
        <v>16548.7236615899</v>
      </c>
      <c r="M19" s="81"/>
      <c r="N19" s="81"/>
      <c r="O19" s="37"/>
    </row>
    <row r="20" spans="1:15" ht="7.5" customHeight="1">
      <c r="A20" s="37" t="s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</sheetData>
  <sheetProtection/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63"/>
  <sheetViews>
    <sheetView zoomScalePageLayoutView="0" workbookViewId="0" topLeftCell="A1">
      <pane xSplit="6" ySplit="8" topLeftCell="G5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12" sqref="Z12"/>
    </sheetView>
  </sheetViews>
  <sheetFormatPr defaultColWidth="12.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6" t="s">
        <v>38</v>
      </c>
      <c r="B1" s="87" t="s">
        <v>56</v>
      </c>
      <c r="C1" s="87" t="s">
        <v>46</v>
      </c>
      <c r="D1" s="87" t="s">
        <v>39</v>
      </c>
      <c r="E1" s="87" t="s">
        <v>138</v>
      </c>
      <c r="F1" s="87" t="s">
        <v>194</v>
      </c>
      <c r="G1" s="87" t="s">
        <v>45</v>
      </c>
      <c r="H1" s="87" t="s">
        <v>206</v>
      </c>
      <c r="I1" s="87" t="s">
        <v>13</v>
      </c>
      <c r="J1" s="87" t="s">
        <v>195</v>
      </c>
      <c r="K1" s="87" t="s">
        <v>158</v>
      </c>
      <c r="L1" s="88" t="s">
        <v>66</v>
      </c>
      <c r="M1" s="88" t="s">
        <v>164</v>
      </c>
      <c r="N1" s="88" t="s">
        <v>32</v>
      </c>
      <c r="O1" s="88" t="s">
        <v>188</v>
      </c>
      <c r="P1" s="89" t="s">
        <v>185</v>
      </c>
      <c r="Q1" s="87" t="s">
        <v>186</v>
      </c>
      <c r="R1" s="87" t="s">
        <v>159</v>
      </c>
      <c r="S1" s="87" t="s">
        <v>40</v>
      </c>
      <c r="T1" s="87" t="s">
        <v>43</v>
      </c>
      <c r="U1" s="87" t="s">
        <v>204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216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137</v>
      </c>
      <c r="C3" s="41"/>
      <c r="D3" s="181">
        <f>KrycíList!D6</f>
        <v>0</v>
      </c>
      <c r="E3" s="181"/>
      <c r="F3" s="181"/>
      <c r="G3" s="183" t="str">
        <f>KrycíList!C4</f>
        <v>výměna výplní otvorů (oken) centrálních schodišť bytových domů,Hl.nám. 10,11 a 12 Krnov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56</v>
      </c>
      <c r="C6" s="56" t="s">
        <v>46</v>
      </c>
      <c r="D6" s="57" t="s">
        <v>39</v>
      </c>
      <c r="E6" s="56" t="s">
        <v>12</v>
      </c>
      <c r="F6" s="56" t="s">
        <v>194</v>
      </c>
      <c r="G6" s="56" t="s">
        <v>200</v>
      </c>
      <c r="H6" s="56" t="s">
        <v>199</v>
      </c>
      <c r="I6" s="56" t="s">
        <v>13</v>
      </c>
      <c r="J6" s="56" t="s">
        <v>47</v>
      </c>
      <c r="K6" s="58" t="s">
        <v>157</v>
      </c>
      <c r="L6" s="59" t="s">
        <v>66</v>
      </c>
      <c r="M6" s="59" t="s">
        <v>164</v>
      </c>
      <c r="N6" s="59" t="s">
        <v>32</v>
      </c>
      <c r="O6" s="59" t="s">
        <v>188</v>
      </c>
      <c r="P6" s="59" t="s">
        <v>134</v>
      </c>
      <c r="Q6" s="59" t="s">
        <v>135</v>
      </c>
      <c r="R6" s="59" t="s">
        <v>68</v>
      </c>
      <c r="S6" s="59" t="s">
        <v>67</v>
      </c>
      <c r="T6" s="59" t="s">
        <v>43</v>
      </c>
      <c r="U6" s="59" t="s">
        <v>204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SUMIF($D9:$D165,"B",K9:K165)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10.60104747377895</v>
      </c>
      <c r="Q7" s="100">
        <f t="shared" si="0"/>
        <v>6.951015</v>
      </c>
      <c r="R7" s="100">
        <f t="shared" si="0"/>
        <v>485.4557394764149</v>
      </c>
      <c r="S7" s="99">
        <f t="shared" si="0"/>
        <v>69046.64750388199</v>
      </c>
      <c r="T7" s="101">
        <f>ROUNDUP(SUMIF($D9:$D165,"B",T9:T165),1)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16</v>
      </c>
      <c r="C9" s="70"/>
      <c r="D9" s="69" t="s">
        <v>3</v>
      </c>
      <c r="E9" s="70"/>
      <c r="F9" s="71"/>
      <c r="G9" s="72" t="s">
        <v>223</v>
      </c>
      <c r="H9" s="70"/>
      <c r="I9" s="69"/>
      <c r="J9" s="70"/>
      <c r="K9" s="67">
        <f aca="true" t="shared" si="1" ref="K9:T9">SUMIF($D10:$D163,"O",K10:K163)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10.60104747377895</v>
      </c>
      <c r="Q9" s="68">
        <f t="shared" si="1"/>
        <v>6.951015</v>
      </c>
      <c r="R9" s="68">
        <f t="shared" si="1"/>
        <v>485.4557394764149</v>
      </c>
      <c r="S9" s="74">
        <f t="shared" si="1"/>
        <v>69046.64750388199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17</v>
      </c>
      <c r="D10" s="76" t="s">
        <v>5</v>
      </c>
      <c r="E10" s="77"/>
      <c r="F10" s="77" t="s">
        <v>31</v>
      </c>
      <c r="G10" s="78" t="s">
        <v>218</v>
      </c>
      <c r="H10" s="77"/>
      <c r="I10" s="76"/>
      <c r="J10" s="77"/>
      <c r="K10" s="107">
        <f>SUBTOTAL(9,K11:K17)</f>
        <v>0</v>
      </c>
      <c r="L10" s="80">
        <f>SUBTOTAL(9,L11:L17)</f>
        <v>0</v>
      </c>
      <c r="M10" s="80">
        <f>SUBTOTAL(9,M11:M17)</f>
        <v>0</v>
      </c>
      <c r="N10" s="80">
        <f>SUBTOTAL(9,N11:N17)</f>
        <v>0</v>
      </c>
      <c r="O10" s="80">
        <f>SUBTOTAL(9,O11:O17)</f>
        <v>0</v>
      </c>
      <c r="P10" s="81">
        <f>SUMPRODUCT(P11:P17,$H11:$H17)</f>
        <v>2.34349</v>
      </c>
      <c r="Q10" s="81">
        <f>SUMPRODUCT(Q11:Q17,$H11:$H17)</f>
        <v>0</v>
      </c>
      <c r="R10" s="81">
        <f>SUMPRODUCT(R11:R17,$H11:$H17)</f>
        <v>9.459319999998844</v>
      </c>
      <c r="S10" s="80">
        <f>SUMPRODUCT(S11:S17,$H11:$H17)</f>
        <v>1226.119409999857</v>
      </c>
      <c r="T10" s="108">
        <f>SUMPRODUCT(T11:T17,$K11:$K17)/100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224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25.5" outlineLevel="2">
      <c r="A12" s="3"/>
      <c r="B12" s="105"/>
      <c r="C12" s="105"/>
      <c r="D12" s="119" t="s">
        <v>6</v>
      </c>
      <c r="E12" s="120">
        <v>1</v>
      </c>
      <c r="F12" s="121" t="s">
        <v>85</v>
      </c>
      <c r="G12" s="122" t="s">
        <v>276</v>
      </c>
      <c r="H12" s="123">
        <v>8</v>
      </c>
      <c r="I12" s="124" t="s">
        <v>37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0.02588</v>
      </c>
      <c r="Q12" s="129">
        <v>0</v>
      </c>
      <c r="R12" s="129">
        <v>0.7149999999996908</v>
      </c>
      <c r="S12" s="125">
        <v>92.36549999996046</v>
      </c>
      <c r="T12" s="130">
        <v>21</v>
      </c>
      <c r="U12" s="131">
        <f>K12*(T12+100)/100</f>
        <v>0</v>
      </c>
      <c r="V12" s="132"/>
    </row>
    <row r="13" spans="1:22" ht="12.75" outlineLevel="2">
      <c r="A13" s="3"/>
      <c r="B13" s="105"/>
      <c r="C13" s="105"/>
      <c r="D13" s="119" t="s">
        <v>7</v>
      </c>
      <c r="E13" s="120">
        <v>2</v>
      </c>
      <c r="F13" s="121" t="s">
        <v>73</v>
      </c>
      <c r="G13" s="122" t="s">
        <v>243</v>
      </c>
      <c r="H13" s="123">
        <v>8</v>
      </c>
      <c r="I13" s="124" t="s">
        <v>37</v>
      </c>
      <c r="J13" s="125"/>
      <c r="K13" s="126">
        <f>H13*J13</f>
        <v>0</v>
      </c>
      <c r="L13" s="127">
        <f>IF(D13="S",K13,"")</f>
        <v>0</v>
      </c>
      <c r="M13" s="128">
        <f>IF(OR(D13="P",D13="U"),K13,"")</f>
      </c>
      <c r="N13" s="128">
        <f>IF(D13="H",K13,"")</f>
      </c>
      <c r="O13" s="128">
        <f>IF(D13="V",K13,"")</f>
      </c>
      <c r="P13" s="129">
        <v>0.084</v>
      </c>
      <c r="Q13" s="129">
        <v>0</v>
      </c>
      <c r="R13" s="129">
        <v>0</v>
      </c>
      <c r="S13" s="125">
        <v>0</v>
      </c>
      <c r="T13" s="130">
        <v>21</v>
      </c>
      <c r="U13" s="131">
        <f>K13*(T13+100)/100</f>
        <v>0</v>
      </c>
      <c r="V13" s="132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25</v>
      </c>
      <c r="H14" s="134">
        <v>8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ht="25.5" outlineLevel="2">
      <c r="A15" s="3"/>
      <c r="B15" s="105"/>
      <c r="C15" s="105"/>
      <c r="D15" s="119" t="s">
        <v>6</v>
      </c>
      <c r="E15" s="120">
        <v>3</v>
      </c>
      <c r="F15" s="121" t="s">
        <v>84</v>
      </c>
      <c r="G15" s="122" t="s">
        <v>277</v>
      </c>
      <c r="H15" s="123">
        <v>0.78</v>
      </c>
      <c r="I15" s="124" t="s">
        <v>15</v>
      </c>
      <c r="J15" s="125"/>
      <c r="K15" s="126">
        <f>H15*J15</f>
        <v>0</v>
      </c>
      <c r="L15" s="127">
        <f>IF(D15="S",K15,"")</f>
      </c>
      <c r="M15" s="128">
        <f>IF(OR(D15="P",D15="U"),K15,"")</f>
        <v>0</v>
      </c>
      <c r="N15" s="128">
        <f>IF(D15="H",K15,"")</f>
      </c>
      <c r="O15" s="128">
        <f>IF(D15="V",K15,"")</f>
      </c>
      <c r="P15" s="129">
        <v>1.8775</v>
      </c>
      <c r="Q15" s="129">
        <v>0</v>
      </c>
      <c r="R15" s="129">
        <v>4.794000000001688</v>
      </c>
      <c r="S15" s="125">
        <v>624.609500000222</v>
      </c>
      <c r="T15" s="130">
        <v>21</v>
      </c>
      <c r="U15" s="131">
        <f>K15*(T15+100)/100</f>
        <v>0</v>
      </c>
      <c r="V15" s="132"/>
    </row>
    <row r="16" spans="1:22" s="36" customFormat="1" ht="10.5" customHeight="1" outlineLevel="3">
      <c r="A16" s="35"/>
      <c r="B16" s="133"/>
      <c r="C16" s="133"/>
      <c r="D16" s="133"/>
      <c r="E16" s="133"/>
      <c r="F16" s="133"/>
      <c r="G16" s="133" t="s">
        <v>244</v>
      </c>
      <c r="H16" s="134">
        <v>0</v>
      </c>
      <c r="I16" s="135"/>
      <c r="J16" s="133"/>
      <c r="K16" s="133"/>
      <c r="L16" s="136"/>
      <c r="M16" s="136"/>
      <c r="N16" s="136"/>
      <c r="O16" s="136"/>
      <c r="P16" s="136"/>
      <c r="Q16" s="136"/>
      <c r="R16" s="136"/>
      <c r="S16" s="136"/>
      <c r="T16" s="137"/>
      <c r="U16" s="137"/>
      <c r="V16" s="133"/>
    </row>
    <row r="17" spans="1:22" s="36" customFormat="1" ht="10.5" customHeight="1" outlineLevel="3">
      <c r="A17" s="35"/>
      <c r="B17" s="133"/>
      <c r="C17" s="133"/>
      <c r="D17" s="133"/>
      <c r="E17" s="133"/>
      <c r="F17" s="133"/>
      <c r="G17" s="133" t="s">
        <v>176</v>
      </c>
      <c r="H17" s="134">
        <v>0.78</v>
      </c>
      <c r="I17" s="135"/>
      <c r="J17" s="133"/>
      <c r="K17" s="133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3"/>
    </row>
    <row r="18" spans="1:22" ht="12.75" outlineLevel="1">
      <c r="A18" s="3"/>
      <c r="B18" s="106"/>
      <c r="C18" s="75" t="s">
        <v>18</v>
      </c>
      <c r="D18" s="76" t="s">
        <v>5</v>
      </c>
      <c r="E18" s="77"/>
      <c r="F18" s="77" t="s">
        <v>31</v>
      </c>
      <c r="G18" s="78" t="s">
        <v>184</v>
      </c>
      <c r="H18" s="77"/>
      <c r="I18" s="76"/>
      <c r="J18" s="77"/>
      <c r="K18" s="107">
        <f>SUBTOTAL(9,K19:K50)</f>
        <v>0</v>
      </c>
      <c r="L18" s="80">
        <f>SUBTOTAL(9,L19:L50)</f>
        <v>0</v>
      </c>
      <c r="M18" s="80">
        <f>SUBTOTAL(9,M19:M50)</f>
        <v>0</v>
      </c>
      <c r="N18" s="80">
        <f>SUBTOTAL(9,N19:N50)</f>
        <v>0</v>
      </c>
      <c r="O18" s="80">
        <f>SUBTOTAL(9,O19:O50)</f>
        <v>0</v>
      </c>
      <c r="P18" s="81">
        <f>SUMPRODUCT(P19:P50,$H19:$H50)</f>
        <v>4.690853098878948</v>
      </c>
      <c r="Q18" s="81">
        <f>SUMPRODUCT(Q19:Q50,$H19:$H50)</f>
        <v>0</v>
      </c>
      <c r="R18" s="81">
        <f>SUMPRODUCT(R19:R50,$H19:$H50)</f>
        <v>132.43552000000446</v>
      </c>
      <c r="S18" s="80">
        <f>SUMPRODUCT(S19:S50,$H19:$H50)</f>
        <v>20032.69875200092</v>
      </c>
      <c r="T18" s="108">
        <f>SUMPRODUCT(T19:T50,$K19:$K50)/100</f>
        <v>0</v>
      </c>
      <c r="U18" s="108">
        <f>K18+T18</f>
        <v>0</v>
      </c>
      <c r="V18" s="105"/>
    </row>
    <row r="19" spans="1:22" ht="12.75" outlineLevel="2">
      <c r="A19" s="3"/>
      <c r="B19" s="109"/>
      <c r="C19" s="110"/>
      <c r="D19" s="111"/>
      <c r="E19" s="112" t="s">
        <v>224</v>
      </c>
      <c r="F19" s="113"/>
      <c r="G19" s="114"/>
      <c r="H19" s="113"/>
      <c r="I19" s="111"/>
      <c r="J19" s="113"/>
      <c r="K19" s="115"/>
      <c r="L19" s="116"/>
      <c r="M19" s="116"/>
      <c r="N19" s="116"/>
      <c r="O19" s="116"/>
      <c r="P19" s="117"/>
      <c r="Q19" s="117"/>
      <c r="R19" s="117"/>
      <c r="S19" s="117"/>
      <c r="T19" s="118"/>
      <c r="U19" s="118"/>
      <c r="V19" s="105"/>
    </row>
    <row r="20" spans="1:22" ht="12.75" outlineLevel="2">
      <c r="A20" s="3"/>
      <c r="B20" s="105"/>
      <c r="C20" s="105"/>
      <c r="D20" s="119" t="s">
        <v>6</v>
      </c>
      <c r="E20" s="120">
        <v>1</v>
      </c>
      <c r="F20" s="121" t="s">
        <v>92</v>
      </c>
      <c r="G20" s="122" t="s">
        <v>247</v>
      </c>
      <c r="H20" s="123">
        <v>102</v>
      </c>
      <c r="I20" s="124" t="s">
        <v>14</v>
      </c>
      <c r="J20" s="125"/>
      <c r="K20" s="126">
        <f>H20*J20</f>
        <v>0</v>
      </c>
      <c r="L20" s="127">
        <f>IF(D20="S",K20,"")</f>
      </c>
      <c r="M20" s="128">
        <f>IF(OR(D20="P",D20="U"),K20,"")</f>
        <v>0</v>
      </c>
      <c r="N20" s="128">
        <f>IF(D20="H",K20,"")</f>
      </c>
      <c r="O20" s="128">
        <f>IF(D20="V",K20,"")</f>
      </c>
      <c r="P20" s="129">
        <v>0.00011</v>
      </c>
      <c r="Q20" s="129">
        <v>0</v>
      </c>
      <c r="R20" s="129">
        <v>0.07799999999997453</v>
      </c>
      <c r="S20" s="125">
        <v>9.508199999996895</v>
      </c>
      <c r="T20" s="130">
        <v>21</v>
      </c>
      <c r="U20" s="131">
        <f>K20*(T20+100)/100</f>
        <v>0</v>
      </c>
      <c r="V20" s="132"/>
    </row>
    <row r="21" spans="1:22" s="36" customFormat="1" ht="10.5" customHeight="1" outlineLevel="3">
      <c r="A21" s="35"/>
      <c r="B21" s="133"/>
      <c r="C21" s="133"/>
      <c r="D21" s="133"/>
      <c r="E21" s="133"/>
      <c r="F21" s="133"/>
      <c r="G21" s="133" t="s">
        <v>167</v>
      </c>
      <c r="H21" s="134">
        <v>18</v>
      </c>
      <c r="I21" s="135"/>
      <c r="J21" s="133"/>
      <c r="K21" s="133"/>
      <c r="L21" s="136"/>
      <c r="M21" s="136"/>
      <c r="N21" s="136"/>
      <c r="O21" s="136"/>
      <c r="P21" s="136"/>
      <c r="Q21" s="136"/>
      <c r="R21" s="136"/>
      <c r="S21" s="136"/>
      <c r="T21" s="137"/>
      <c r="U21" s="137"/>
      <c r="V21" s="133"/>
    </row>
    <row r="22" spans="1:22" s="36" customFormat="1" ht="10.5" customHeight="1" outlineLevel="3">
      <c r="A22" s="35"/>
      <c r="B22" s="133"/>
      <c r="C22" s="133"/>
      <c r="D22" s="133"/>
      <c r="E22" s="133"/>
      <c r="F22" s="133"/>
      <c r="G22" s="133" t="s">
        <v>178</v>
      </c>
      <c r="H22" s="134">
        <v>84</v>
      </c>
      <c r="I22" s="135"/>
      <c r="J22" s="133"/>
      <c r="K22" s="133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3"/>
    </row>
    <row r="23" spans="1:22" ht="12.75" outlineLevel="2">
      <c r="A23" s="3"/>
      <c r="B23" s="105"/>
      <c r="C23" s="105"/>
      <c r="D23" s="119" t="s">
        <v>6</v>
      </c>
      <c r="E23" s="120">
        <v>2</v>
      </c>
      <c r="F23" s="121" t="s">
        <v>90</v>
      </c>
      <c r="G23" s="122" t="s">
        <v>269</v>
      </c>
      <c r="H23" s="123">
        <v>41.64</v>
      </c>
      <c r="I23" s="124" t="s">
        <v>14</v>
      </c>
      <c r="J23" s="125"/>
      <c r="K23" s="126">
        <f>H23*J23</f>
        <v>0</v>
      </c>
      <c r="L23" s="127">
        <f>IF(D23="S",K23,"")</f>
      </c>
      <c r="M23" s="128">
        <f>IF(OR(D23="P",D23="U"),K23,"")</f>
        <v>0</v>
      </c>
      <c r="N23" s="128">
        <f>IF(D23="H",K23,"")</f>
      </c>
      <c r="O23" s="128">
        <f>IF(D23="V",K23,"")</f>
      </c>
      <c r="P23" s="129">
        <v>0.05734379199998831</v>
      </c>
      <c r="Q23" s="129">
        <v>0</v>
      </c>
      <c r="R23" s="129">
        <v>0.9980000000000473</v>
      </c>
      <c r="S23" s="125">
        <v>164.00980000000985</v>
      </c>
      <c r="T23" s="130">
        <v>21</v>
      </c>
      <c r="U23" s="131">
        <f>K23*(T23+100)/100</f>
        <v>0</v>
      </c>
      <c r="V23" s="132"/>
    </row>
    <row r="24" spans="1:22" s="36" customFormat="1" ht="10.5" customHeight="1" outlineLevel="3">
      <c r="A24" s="35"/>
      <c r="B24" s="133"/>
      <c r="C24" s="133"/>
      <c r="D24" s="133"/>
      <c r="E24" s="133"/>
      <c r="F24" s="133"/>
      <c r="G24" s="133" t="s">
        <v>234</v>
      </c>
      <c r="H24" s="134">
        <v>0</v>
      </c>
      <c r="I24" s="135"/>
      <c r="J24" s="133"/>
      <c r="K24" s="133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3"/>
    </row>
    <row r="25" spans="1:22" s="36" customFormat="1" ht="10.5" customHeight="1" outlineLevel="3">
      <c r="A25" s="35"/>
      <c r="B25" s="133"/>
      <c r="C25" s="133"/>
      <c r="D25" s="133"/>
      <c r="E25" s="133"/>
      <c r="F25" s="133"/>
      <c r="G25" s="133" t="s">
        <v>191</v>
      </c>
      <c r="H25" s="134">
        <v>41.64</v>
      </c>
      <c r="I25" s="135"/>
      <c r="J25" s="133"/>
      <c r="K25" s="133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3"/>
    </row>
    <row r="26" spans="1:22" ht="25.5" outlineLevel="2">
      <c r="A26" s="3"/>
      <c r="B26" s="105"/>
      <c r="C26" s="105"/>
      <c r="D26" s="119" t="s">
        <v>6</v>
      </c>
      <c r="E26" s="120">
        <v>3</v>
      </c>
      <c r="F26" s="121" t="s">
        <v>93</v>
      </c>
      <c r="G26" s="122" t="s">
        <v>281</v>
      </c>
      <c r="H26" s="123">
        <v>253.2</v>
      </c>
      <c r="I26" s="124" t="s">
        <v>10</v>
      </c>
      <c r="J26" s="125"/>
      <c r="K26" s="126">
        <f>H26*J26</f>
        <v>0</v>
      </c>
      <c r="L26" s="127">
        <f>IF(D26="S",K26,"")</f>
      </c>
      <c r="M26" s="128">
        <f>IF(OR(D26="P",D26="U"),K26,"")</f>
        <v>0</v>
      </c>
      <c r="N26" s="128">
        <f>IF(D26="H",K26,"")</f>
      </c>
      <c r="O26" s="128">
        <f>IF(D26="V",K26,"")</f>
      </c>
      <c r="P26" s="129">
        <v>0</v>
      </c>
      <c r="Q26" s="129">
        <v>0</v>
      </c>
      <c r="R26" s="129">
        <v>0.09600000000000364</v>
      </c>
      <c r="S26" s="125">
        <v>13.929600000000526</v>
      </c>
      <c r="T26" s="130">
        <v>21</v>
      </c>
      <c r="U26" s="131">
        <f>K26*(T26+100)/100</f>
        <v>0</v>
      </c>
      <c r="V26" s="132"/>
    </row>
    <row r="27" spans="1:22" s="36" customFormat="1" ht="10.5" customHeight="1" outlineLevel="3">
      <c r="A27" s="35"/>
      <c r="B27" s="133"/>
      <c r="C27" s="133"/>
      <c r="D27" s="133"/>
      <c r="E27" s="133"/>
      <c r="F27" s="133"/>
      <c r="G27" s="133" t="s">
        <v>214</v>
      </c>
      <c r="H27" s="134">
        <v>0</v>
      </c>
      <c r="I27" s="135"/>
      <c r="J27" s="133"/>
      <c r="K27" s="133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3"/>
    </row>
    <row r="28" spans="1:22" s="36" customFormat="1" ht="10.5" customHeight="1" outlineLevel="3">
      <c r="A28" s="35"/>
      <c r="B28" s="133"/>
      <c r="C28" s="133"/>
      <c r="D28" s="133"/>
      <c r="E28" s="133"/>
      <c r="F28" s="133"/>
      <c r="G28" s="133" t="s">
        <v>154</v>
      </c>
      <c r="H28" s="134">
        <v>90</v>
      </c>
      <c r="I28" s="135"/>
      <c r="J28" s="133"/>
      <c r="K28" s="133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3"/>
    </row>
    <row r="29" spans="1:22" s="36" customFormat="1" ht="10.5" customHeight="1" outlineLevel="3">
      <c r="A29" s="35"/>
      <c r="B29" s="133"/>
      <c r="C29" s="133"/>
      <c r="D29" s="133"/>
      <c r="E29" s="133"/>
      <c r="F29" s="133"/>
      <c r="G29" s="133" t="s">
        <v>81</v>
      </c>
      <c r="H29" s="134">
        <v>28.8</v>
      </c>
      <c r="I29" s="135"/>
      <c r="J29" s="133"/>
      <c r="K29" s="133"/>
      <c r="L29" s="136"/>
      <c r="M29" s="136"/>
      <c r="N29" s="136"/>
      <c r="O29" s="136"/>
      <c r="P29" s="136"/>
      <c r="Q29" s="136"/>
      <c r="R29" s="136"/>
      <c r="S29" s="136"/>
      <c r="T29" s="137"/>
      <c r="U29" s="137"/>
      <c r="V29" s="133"/>
    </row>
    <row r="30" spans="1:22" s="36" customFormat="1" ht="10.5" customHeight="1" outlineLevel="3">
      <c r="A30" s="35"/>
      <c r="B30" s="133"/>
      <c r="C30" s="133"/>
      <c r="D30" s="133"/>
      <c r="E30" s="133"/>
      <c r="F30" s="133"/>
      <c r="G30" s="133" t="s">
        <v>146</v>
      </c>
      <c r="H30" s="134">
        <v>134.4</v>
      </c>
      <c r="I30" s="135"/>
      <c r="J30" s="133"/>
      <c r="K30" s="133"/>
      <c r="L30" s="136"/>
      <c r="M30" s="136"/>
      <c r="N30" s="136"/>
      <c r="O30" s="136"/>
      <c r="P30" s="136"/>
      <c r="Q30" s="136"/>
      <c r="R30" s="136"/>
      <c r="S30" s="136"/>
      <c r="T30" s="137"/>
      <c r="U30" s="137"/>
      <c r="V30" s="133"/>
    </row>
    <row r="31" spans="1:22" ht="12.75" outlineLevel="2">
      <c r="A31" s="3"/>
      <c r="B31" s="105"/>
      <c r="C31" s="105"/>
      <c r="D31" s="119" t="s">
        <v>6</v>
      </c>
      <c r="E31" s="120">
        <v>4</v>
      </c>
      <c r="F31" s="121" t="s">
        <v>89</v>
      </c>
      <c r="G31" s="122" t="s">
        <v>264</v>
      </c>
      <c r="H31" s="123">
        <v>253.2</v>
      </c>
      <c r="I31" s="124" t="s">
        <v>10</v>
      </c>
      <c r="J31" s="125"/>
      <c r="K31" s="126">
        <f>H31*J31</f>
        <v>0</v>
      </c>
      <c r="L31" s="127">
        <f>IF(D31="S",K31,"")</f>
      </c>
      <c r="M31" s="128">
        <f>IF(OR(D31="P",D31="U"),K31,"")</f>
        <v>0</v>
      </c>
      <c r="N31" s="128">
        <f>IF(D31="H",K31,"")</f>
      </c>
      <c r="O31" s="128">
        <f>IF(D31="V",K31,"")</f>
      </c>
      <c r="P31" s="129">
        <v>0.00431299999999761</v>
      </c>
      <c r="Q31" s="129">
        <v>0</v>
      </c>
      <c r="R31" s="129">
        <v>0.1500000000000057</v>
      </c>
      <c r="S31" s="125">
        <v>21.31500000000081</v>
      </c>
      <c r="T31" s="130">
        <v>21</v>
      </c>
      <c r="U31" s="131">
        <f>K31*(T31+100)/100</f>
        <v>0</v>
      </c>
      <c r="V31" s="132"/>
    </row>
    <row r="32" spans="1:22" s="36" customFormat="1" ht="10.5" customHeight="1" outlineLevel="3">
      <c r="A32" s="35"/>
      <c r="B32" s="133"/>
      <c r="C32" s="133"/>
      <c r="D32" s="133"/>
      <c r="E32" s="133"/>
      <c r="F32" s="133"/>
      <c r="G32" s="133" t="s">
        <v>214</v>
      </c>
      <c r="H32" s="134">
        <v>0</v>
      </c>
      <c r="I32" s="135"/>
      <c r="J32" s="133"/>
      <c r="K32" s="133"/>
      <c r="L32" s="136"/>
      <c r="M32" s="136"/>
      <c r="N32" s="136"/>
      <c r="O32" s="136"/>
      <c r="P32" s="136"/>
      <c r="Q32" s="136"/>
      <c r="R32" s="136"/>
      <c r="S32" s="136"/>
      <c r="T32" s="137"/>
      <c r="U32" s="137"/>
      <c r="V32" s="133"/>
    </row>
    <row r="33" spans="1:22" s="36" customFormat="1" ht="10.5" customHeight="1" outlineLevel="3">
      <c r="A33" s="35"/>
      <c r="B33" s="133"/>
      <c r="C33" s="133"/>
      <c r="D33" s="133"/>
      <c r="E33" s="133"/>
      <c r="F33" s="133"/>
      <c r="G33" s="133" t="s">
        <v>143</v>
      </c>
      <c r="H33" s="134">
        <v>30</v>
      </c>
      <c r="I33" s="135"/>
      <c r="J33" s="133"/>
      <c r="K33" s="133"/>
      <c r="L33" s="136"/>
      <c r="M33" s="136"/>
      <c r="N33" s="136"/>
      <c r="O33" s="136"/>
      <c r="P33" s="136"/>
      <c r="Q33" s="136"/>
      <c r="R33" s="136"/>
      <c r="S33" s="136"/>
      <c r="T33" s="137"/>
      <c r="U33" s="137"/>
      <c r="V33" s="133"/>
    </row>
    <row r="34" spans="1:22" s="36" customFormat="1" ht="10.5" customHeight="1" outlineLevel="3">
      <c r="A34" s="35"/>
      <c r="B34" s="133"/>
      <c r="C34" s="133"/>
      <c r="D34" s="133"/>
      <c r="E34" s="133"/>
      <c r="F34" s="133"/>
      <c r="G34" s="133" t="s">
        <v>153</v>
      </c>
      <c r="H34" s="134">
        <v>60</v>
      </c>
      <c r="I34" s="135"/>
      <c r="J34" s="133"/>
      <c r="K34" s="133"/>
      <c r="L34" s="136"/>
      <c r="M34" s="136"/>
      <c r="N34" s="136"/>
      <c r="O34" s="136"/>
      <c r="P34" s="136"/>
      <c r="Q34" s="136"/>
      <c r="R34" s="136"/>
      <c r="S34" s="136"/>
      <c r="T34" s="137"/>
      <c r="U34" s="137"/>
      <c r="V34" s="133"/>
    </row>
    <row r="35" spans="1:22" s="36" customFormat="1" ht="10.5" customHeight="1" outlineLevel="3">
      <c r="A35" s="35"/>
      <c r="B35" s="133"/>
      <c r="C35" s="133"/>
      <c r="D35" s="133"/>
      <c r="E35" s="133"/>
      <c r="F35" s="133"/>
      <c r="G35" s="133" t="s">
        <v>81</v>
      </c>
      <c r="H35" s="134">
        <v>28.8</v>
      </c>
      <c r="I35" s="135"/>
      <c r="J35" s="133"/>
      <c r="K35" s="133"/>
      <c r="L35" s="136"/>
      <c r="M35" s="136"/>
      <c r="N35" s="136"/>
      <c r="O35" s="136"/>
      <c r="P35" s="136"/>
      <c r="Q35" s="136"/>
      <c r="R35" s="136"/>
      <c r="S35" s="136"/>
      <c r="T35" s="137"/>
      <c r="U35" s="137"/>
      <c r="V35" s="133"/>
    </row>
    <row r="36" spans="1:22" s="36" customFormat="1" ht="10.5" customHeight="1" outlineLevel="3">
      <c r="A36" s="35"/>
      <c r="B36" s="133"/>
      <c r="C36" s="133"/>
      <c r="D36" s="133"/>
      <c r="E36" s="133"/>
      <c r="F36" s="133"/>
      <c r="G36" s="133" t="s">
        <v>146</v>
      </c>
      <c r="H36" s="134">
        <v>134.4</v>
      </c>
      <c r="I36" s="135"/>
      <c r="J36" s="133"/>
      <c r="K36" s="133"/>
      <c r="L36" s="136"/>
      <c r="M36" s="136"/>
      <c r="N36" s="136"/>
      <c r="O36" s="136"/>
      <c r="P36" s="136"/>
      <c r="Q36" s="136"/>
      <c r="R36" s="136"/>
      <c r="S36" s="136"/>
      <c r="T36" s="137"/>
      <c r="U36" s="137"/>
      <c r="V36" s="133"/>
    </row>
    <row r="37" spans="1:22" ht="12.75" outlineLevel="2">
      <c r="A37" s="3"/>
      <c r="B37" s="105"/>
      <c r="C37" s="105"/>
      <c r="D37" s="119" t="s">
        <v>6</v>
      </c>
      <c r="E37" s="120">
        <v>5</v>
      </c>
      <c r="F37" s="121" t="s">
        <v>95</v>
      </c>
      <c r="G37" s="122" t="s">
        <v>254</v>
      </c>
      <c r="H37" s="123">
        <v>48.6</v>
      </c>
      <c r="I37" s="124" t="s">
        <v>10</v>
      </c>
      <c r="J37" s="125"/>
      <c r="K37" s="126">
        <f>H37*J37</f>
        <v>0</v>
      </c>
      <c r="L37" s="127">
        <f>IF(D37="S",K37,"")</f>
      </c>
      <c r="M37" s="128">
        <f>IF(OR(D37="P",D37="U"),K37,"")</f>
        <v>0</v>
      </c>
      <c r="N37" s="128">
        <f>IF(D37="H",K37,"")</f>
      </c>
      <c r="O37" s="128">
        <f>IF(D37="V",K37,"")</f>
      </c>
      <c r="P37" s="129">
        <v>0.020790000000000787</v>
      </c>
      <c r="Q37" s="129">
        <v>0</v>
      </c>
      <c r="R37" s="129">
        <v>0.15000000000000568</v>
      </c>
      <c r="S37" s="125">
        <v>21.315000000000808</v>
      </c>
      <c r="T37" s="130">
        <v>21</v>
      </c>
      <c r="U37" s="131">
        <f>K37*(T37+100)/100</f>
        <v>0</v>
      </c>
      <c r="V37" s="132"/>
    </row>
    <row r="38" spans="1:22" s="36" customFormat="1" ht="10.5" customHeight="1" outlineLevel="3">
      <c r="A38" s="35"/>
      <c r="B38" s="133"/>
      <c r="C38" s="133"/>
      <c r="D38" s="133"/>
      <c r="E38" s="133"/>
      <c r="F38" s="133"/>
      <c r="G38" s="133" t="s">
        <v>214</v>
      </c>
      <c r="H38" s="134">
        <v>0</v>
      </c>
      <c r="I38" s="135"/>
      <c r="J38" s="133"/>
      <c r="K38" s="133"/>
      <c r="L38" s="136"/>
      <c r="M38" s="136"/>
      <c r="N38" s="136"/>
      <c r="O38" s="136"/>
      <c r="P38" s="136"/>
      <c r="Q38" s="136"/>
      <c r="R38" s="136"/>
      <c r="S38" s="136"/>
      <c r="T38" s="137"/>
      <c r="U38" s="137"/>
      <c r="V38" s="133"/>
    </row>
    <row r="39" spans="1:22" s="36" customFormat="1" ht="10.5" customHeight="1" outlineLevel="3">
      <c r="A39" s="35"/>
      <c r="B39" s="133"/>
      <c r="C39" s="133"/>
      <c r="D39" s="133"/>
      <c r="E39" s="133"/>
      <c r="F39" s="133"/>
      <c r="G39" s="133" t="s">
        <v>82</v>
      </c>
      <c r="H39" s="134">
        <v>48.6</v>
      </c>
      <c r="I39" s="135"/>
      <c r="J39" s="133"/>
      <c r="K39" s="133"/>
      <c r="L39" s="136"/>
      <c r="M39" s="136"/>
      <c r="N39" s="136"/>
      <c r="O39" s="136"/>
      <c r="P39" s="136"/>
      <c r="Q39" s="136"/>
      <c r="R39" s="136"/>
      <c r="S39" s="136"/>
      <c r="T39" s="137"/>
      <c r="U39" s="137"/>
      <c r="V39" s="133"/>
    </row>
    <row r="40" spans="1:22" ht="12.75" outlineLevel="2">
      <c r="A40" s="3"/>
      <c r="B40" s="105"/>
      <c r="C40" s="105"/>
      <c r="D40" s="119" t="s">
        <v>6</v>
      </c>
      <c r="E40" s="120">
        <v>6</v>
      </c>
      <c r="F40" s="121" t="s">
        <v>88</v>
      </c>
      <c r="G40" s="122" t="s">
        <v>270</v>
      </c>
      <c r="H40" s="123">
        <v>4</v>
      </c>
      <c r="I40" s="124" t="s">
        <v>37</v>
      </c>
      <c r="J40" s="125"/>
      <c r="K40" s="126">
        <f>H40*J40</f>
        <v>0</v>
      </c>
      <c r="L40" s="127">
        <f>IF(D40="S",K40,"")</f>
      </c>
      <c r="M40" s="128">
        <f>IF(OR(D40="P",D40="U"),K40,"")</f>
        <v>0</v>
      </c>
      <c r="N40" s="128">
        <f>IF(D40="H",K40,"")</f>
      </c>
      <c r="O40" s="128">
        <f>IF(D40="V",K40,"")</f>
      </c>
      <c r="P40" s="129">
        <v>0.0389</v>
      </c>
      <c r="Q40" s="129">
        <v>0</v>
      </c>
      <c r="R40" s="129">
        <v>0.5909999999999229</v>
      </c>
      <c r="S40" s="125">
        <v>84.51119999998751</v>
      </c>
      <c r="T40" s="130">
        <v>21</v>
      </c>
      <c r="U40" s="131">
        <f>K40*(T40+100)/100</f>
        <v>0</v>
      </c>
      <c r="V40" s="132"/>
    </row>
    <row r="41" spans="1:22" s="36" customFormat="1" ht="10.5" customHeight="1" outlineLevel="3">
      <c r="A41" s="35"/>
      <c r="B41" s="133"/>
      <c r="C41" s="133"/>
      <c r="D41" s="133"/>
      <c r="E41" s="133"/>
      <c r="F41" s="133"/>
      <c r="G41" s="133" t="s">
        <v>230</v>
      </c>
      <c r="H41" s="134">
        <v>0</v>
      </c>
      <c r="I41" s="135"/>
      <c r="J41" s="133"/>
      <c r="K41" s="133"/>
      <c r="L41" s="136"/>
      <c r="M41" s="136"/>
      <c r="N41" s="136"/>
      <c r="O41" s="136"/>
      <c r="P41" s="136"/>
      <c r="Q41" s="136"/>
      <c r="R41" s="136"/>
      <c r="S41" s="136"/>
      <c r="T41" s="137"/>
      <c r="U41" s="137"/>
      <c r="V41" s="133"/>
    </row>
    <row r="42" spans="1:22" s="36" customFormat="1" ht="10.5" customHeight="1" outlineLevel="3">
      <c r="A42" s="35"/>
      <c r="B42" s="133"/>
      <c r="C42" s="133"/>
      <c r="D42" s="133"/>
      <c r="E42" s="133"/>
      <c r="F42" s="133"/>
      <c r="G42" s="133" t="s">
        <v>221</v>
      </c>
      <c r="H42" s="134">
        <v>0</v>
      </c>
      <c r="I42" s="135"/>
      <c r="J42" s="133"/>
      <c r="K42" s="133"/>
      <c r="L42" s="136"/>
      <c r="M42" s="136"/>
      <c r="N42" s="136"/>
      <c r="O42" s="136"/>
      <c r="P42" s="136"/>
      <c r="Q42" s="136"/>
      <c r="R42" s="136"/>
      <c r="S42" s="136"/>
      <c r="T42" s="137"/>
      <c r="U42" s="137"/>
      <c r="V42" s="133"/>
    </row>
    <row r="43" spans="1:22" s="36" customFormat="1" ht="10.5" customHeight="1" outlineLevel="3">
      <c r="A43" s="35"/>
      <c r="B43" s="133"/>
      <c r="C43" s="133"/>
      <c r="D43" s="133"/>
      <c r="E43" s="133"/>
      <c r="F43" s="133"/>
      <c r="G43" s="133" t="s">
        <v>24</v>
      </c>
      <c r="H43" s="134">
        <v>4</v>
      </c>
      <c r="I43" s="135"/>
      <c r="J43" s="133"/>
      <c r="K43" s="133"/>
      <c r="L43" s="136"/>
      <c r="M43" s="136"/>
      <c r="N43" s="136"/>
      <c r="O43" s="136"/>
      <c r="P43" s="136"/>
      <c r="Q43" s="136"/>
      <c r="R43" s="136"/>
      <c r="S43" s="136"/>
      <c r="T43" s="137"/>
      <c r="U43" s="137"/>
      <c r="V43" s="133"/>
    </row>
    <row r="44" spans="1:22" ht="12.75" outlineLevel="2">
      <c r="A44" s="3"/>
      <c r="B44" s="105"/>
      <c r="C44" s="105"/>
      <c r="D44" s="119" t="s">
        <v>6</v>
      </c>
      <c r="E44" s="120">
        <v>7</v>
      </c>
      <c r="F44" s="121" t="s">
        <v>91</v>
      </c>
      <c r="G44" s="122" t="s">
        <v>249</v>
      </c>
      <c r="H44" s="123">
        <v>4</v>
      </c>
      <c r="I44" s="124" t="s">
        <v>14</v>
      </c>
      <c r="J44" s="125"/>
      <c r="K44" s="126">
        <f>H44*J44</f>
        <v>0</v>
      </c>
      <c r="L44" s="127">
        <f>IF(D44="S",K44,"")</f>
      </c>
      <c r="M44" s="128">
        <f>IF(OR(D44="P",D44="U"),K44,"")</f>
        <v>0</v>
      </c>
      <c r="N44" s="128">
        <f>IF(D44="H",K44,"")</f>
      </c>
      <c r="O44" s="128">
        <f>IF(D44="V",K44,"")</f>
      </c>
      <c r="P44" s="129">
        <v>0.0008520000000001937</v>
      </c>
      <c r="Q44" s="129">
        <v>0</v>
      </c>
      <c r="R44" s="129">
        <v>0.3400000000000034</v>
      </c>
      <c r="S44" s="125">
        <v>48.28400000000017</v>
      </c>
      <c r="T44" s="130">
        <v>21</v>
      </c>
      <c r="U44" s="131">
        <f>K44*(T44+100)/100</f>
        <v>0</v>
      </c>
      <c r="V44" s="132"/>
    </row>
    <row r="45" spans="1:22" ht="25.5" outlineLevel="2">
      <c r="A45" s="3"/>
      <c r="B45" s="105"/>
      <c r="C45" s="105"/>
      <c r="D45" s="119" t="s">
        <v>6</v>
      </c>
      <c r="E45" s="120">
        <v>8</v>
      </c>
      <c r="F45" s="121" t="s">
        <v>94</v>
      </c>
      <c r="G45" s="122" t="s">
        <v>284</v>
      </c>
      <c r="H45" s="123">
        <v>50.64</v>
      </c>
      <c r="I45" s="124" t="s">
        <v>14</v>
      </c>
      <c r="J45" s="125"/>
      <c r="K45" s="126">
        <f>H45*J45</f>
        <v>0</v>
      </c>
      <c r="L45" s="127">
        <f>IF(D45="S",K45,"")</f>
      </c>
      <c r="M45" s="128">
        <f>IF(OR(D45="P",D45="U"),K45,"")</f>
        <v>0</v>
      </c>
      <c r="N45" s="128">
        <f>IF(D45="H",K45,"")</f>
      </c>
      <c r="O45" s="128">
        <f>IF(D45="V",K45,"")</f>
      </c>
      <c r="P45" s="129">
        <v>0.0006000000000000228</v>
      </c>
      <c r="Q45" s="129">
        <v>0</v>
      </c>
      <c r="R45" s="129">
        <v>0.19000000000005457</v>
      </c>
      <c r="S45" s="125">
        <v>34.40900000000988</v>
      </c>
      <c r="T45" s="130">
        <v>21</v>
      </c>
      <c r="U45" s="131">
        <f>K45*(T45+100)/100</f>
        <v>0</v>
      </c>
      <c r="V45" s="132"/>
    </row>
    <row r="46" spans="1:22" s="36" customFormat="1" ht="10.5" customHeight="1" outlineLevel="3">
      <c r="A46" s="35"/>
      <c r="B46" s="133"/>
      <c r="C46" s="133"/>
      <c r="D46" s="133"/>
      <c r="E46" s="133"/>
      <c r="F46" s="133"/>
      <c r="G46" s="133" t="s">
        <v>240</v>
      </c>
      <c r="H46" s="134">
        <v>0</v>
      </c>
      <c r="I46" s="135"/>
      <c r="J46" s="133"/>
      <c r="K46" s="133"/>
      <c r="L46" s="136"/>
      <c r="M46" s="136"/>
      <c r="N46" s="136"/>
      <c r="O46" s="136"/>
      <c r="P46" s="136"/>
      <c r="Q46" s="136"/>
      <c r="R46" s="136"/>
      <c r="S46" s="136"/>
      <c r="T46" s="137"/>
      <c r="U46" s="137"/>
      <c r="V46" s="133"/>
    </row>
    <row r="47" spans="1:22" s="36" customFormat="1" ht="10.5" customHeight="1" outlineLevel="3">
      <c r="A47" s="35"/>
      <c r="B47" s="133"/>
      <c r="C47" s="133"/>
      <c r="D47" s="133"/>
      <c r="E47" s="133"/>
      <c r="F47" s="133"/>
      <c r="G47" s="133" t="s">
        <v>219</v>
      </c>
      <c r="H47" s="134">
        <v>0</v>
      </c>
      <c r="I47" s="135"/>
      <c r="J47" s="133"/>
      <c r="K47" s="133"/>
      <c r="L47" s="136"/>
      <c r="M47" s="136"/>
      <c r="N47" s="136"/>
      <c r="O47" s="136"/>
      <c r="P47" s="136"/>
      <c r="Q47" s="136"/>
      <c r="R47" s="136"/>
      <c r="S47" s="136"/>
      <c r="T47" s="137"/>
      <c r="U47" s="137"/>
      <c r="V47" s="133"/>
    </row>
    <row r="48" spans="1:22" s="36" customFormat="1" ht="10.5" customHeight="1" outlineLevel="3">
      <c r="A48" s="35"/>
      <c r="B48" s="133"/>
      <c r="C48" s="133"/>
      <c r="D48" s="133"/>
      <c r="E48" s="133"/>
      <c r="F48" s="133"/>
      <c r="G48" s="133" t="s">
        <v>175</v>
      </c>
      <c r="H48" s="134">
        <v>18</v>
      </c>
      <c r="I48" s="135"/>
      <c r="J48" s="133"/>
      <c r="K48" s="133"/>
      <c r="L48" s="136"/>
      <c r="M48" s="136"/>
      <c r="N48" s="136"/>
      <c r="O48" s="136"/>
      <c r="P48" s="136"/>
      <c r="Q48" s="136"/>
      <c r="R48" s="136"/>
      <c r="S48" s="136"/>
      <c r="T48" s="137"/>
      <c r="U48" s="137"/>
      <c r="V48" s="133"/>
    </row>
    <row r="49" spans="1:22" s="36" customFormat="1" ht="10.5" customHeight="1" outlineLevel="3">
      <c r="A49" s="35"/>
      <c r="B49" s="133"/>
      <c r="C49" s="133"/>
      <c r="D49" s="133"/>
      <c r="E49" s="133"/>
      <c r="F49" s="133"/>
      <c r="G49" s="133" t="s">
        <v>152</v>
      </c>
      <c r="H49" s="134">
        <v>5.76</v>
      </c>
      <c r="I49" s="135"/>
      <c r="J49" s="133"/>
      <c r="K49" s="133"/>
      <c r="L49" s="136"/>
      <c r="M49" s="136"/>
      <c r="N49" s="136"/>
      <c r="O49" s="136"/>
      <c r="P49" s="136"/>
      <c r="Q49" s="136"/>
      <c r="R49" s="136"/>
      <c r="S49" s="136"/>
      <c r="T49" s="137"/>
      <c r="U49" s="137"/>
      <c r="V49" s="133"/>
    </row>
    <row r="50" spans="1:22" s="36" customFormat="1" ht="10.5" customHeight="1" outlineLevel="3">
      <c r="A50" s="35"/>
      <c r="B50" s="133"/>
      <c r="C50" s="133"/>
      <c r="D50" s="133"/>
      <c r="E50" s="133"/>
      <c r="F50" s="133"/>
      <c r="G50" s="133" t="s">
        <v>166</v>
      </c>
      <c r="H50" s="134">
        <v>26.88</v>
      </c>
      <c r="I50" s="135"/>
      <c r="J50" s="133"/>
      <c r="K50" s="133"/>
      <c r="L50" s="136"/>
      <c r="M50" s="136"/>
      <c r="N50" s="136"/>
      <c r="O50" s="136"/>
      <c r="P50" s="136"/>
      <c r="Q50" s="136"/>
      <c r="R50" s="136"/>
      <c r="S50" s="136"/>
      <c r="T50" s="137"/>
      <c r="U50" s="137"/>
      <c r="V50" s="133"/>
    </row>
    <row r="51" spans="1:22" ht="12.75" outlineLevel="1">
      <c r="A51" s="3"/>
      <c r="B51" s="106"/>
      <c r="C51" s="75" t="s">
        <v>19</v>
      </c>
      <c r="D51" s="76" t="s">
        <v>5</v>
      </c>
      <c r="E51" s="77"/>
      <c r="F51" s="77" t="s">
        <v>31</v>
      </c>
      <c r="G51" s="78" t="s">
        <v>181</v>
      </c>
      <c r="H51" s="77"/>
      <c r="I51" s="76"/>
      <c r="J51" s="77"/>
      <c r="K51" s="107">
        <f>SUBTOTAL(9,K52:K60)</f>
        <v>0</v>
      </c>
      <c r="L51" s="80">
        <f>SUBTOTAL(9,L52:L60)</f>
        <v>0</v>
      </c>
      <c r="M51" s="80">
        <f>SUBTOTAL(9,M52:M60)</f>
        <v>0</v>
      </c>
      <c r="N51" s="80">
        <f>SUBTOTAL(9,N52:N60)</f>
        <v>0</v>
      </c>
      <c r="O51" s="80">
        <f>SUBTOTAL(9,O52:O60)</f>
        <v>0</v>
      </c>
      <c r="P51" s="81">
        <f>SUMPRODUCT(P52:P60,$H52:$H60)</f>
        <v>3.4084900124999757</v>
      </c>
      <c r="Q51" s="81">
        <f>SUMPRODUCT(Q52:Q60,$H52:$H60)</f>
        <v>0</v>
      </c>
      <c r="R51" s="81">
        <f>SUMPRODUCT(R52:R60,$H52:$H60)</f>
        <v>91.2540000000132</v>
      </c>
      <c r="S51" s="80">
        <f>SUMPRODUCT(S52:S60,$H52:$H60)</f>
        <v>12696.590400001918</v>
      </c>
      <c r="T51" s="108">
        <f>SUMPRODUCT(T52:T60,$K52:$K60)/100</f>
        <v>0</v>
      </c>
      <c r="U51" s="108">
        <f>K51+T51</f>
        <v>0</v>
      </c>
      <c r="V51" s="105"/>
    </row>
    <row r="52" spans="1:22" ht="12.75" outlineLevel="2">
      <c r="A52" s="3"/>
      <c r="B52" s="109"/>
      <c r="C52" s="110"/>
      <c r="D52" s="111"/>
      <c r="E52" s="112" t="s">
        <v>224</v>
      </c>
      <c r="F52" s="113"/>
      <c r="G52" s="114"/>
      <c r="H52" s="113"/>
      <c r="I52" s="111"/>
      <c r="J52" s="113"/>
      <c r="K52" s="115"/>
      <c r="L52" s="116"/>
      <c r="M52" s="116"/>
      <c r="N52" s="116"/>
      <c r="O52" s="116"/>
      <c r="P52" s="117"/>
      <c r="Q52" s="117"/>
      <c r="R52" s="117"/>
      <c r="S52" s="117"/>
      <c r="T52" s="118"/>
      <c r="U52" s="118"/>
      <c r="V52" s="105"/>
    </row>
    <row r="53" spans="1:22" ht="25.5" outlineLevel="2">
      <c r="A53" s="3"/>
      <c r="B53" s="105"/>
      <c r="C53" s="105"/>
      <c r="D53" s="119" t="s">
        <v>6</v>
      </c>
      <c r="E53" s="120">
        <v>1</v>
      </c>
      <c r="F53" s="121" t="s">
        <v>96</v>
      </c>
      <c r="G53" s="122" t="s">
        <v>271</v>
      </c>
      <c r="H53" s="123">
        <v>24.3</v>
      </c>
      <c r="I53" s="124" t="s">
        <v>10</v>
      </c>
      <c r="J53" s="125"/>
      <c r="K53" s="126">
        <f>H53*J53</f>
        <v>0</v>
      </c>
      <c r="L53" s="127">
        <f>IF(D53="S",K53,"")</f>
      </c>
      <c r="M53" s="128">
        <f>IF(OR(D53="P",D53="U"),K53,"")</f>
        <v>0</v>
      </c>
      <c r="N53" s="128">
        <f>IF(D53="H",K53,"")</f>
      </c>
      <c r="O53" s="128">
        <f>IF(D53="V",K53,"")</f>
      </c>
      <c r="P53" s="129">
        <v>0.008845999999999023</v>
      </c>
      <c r="Q53" s="129">
        <v>0</v>
      </c>
      <c r="R53" s="129">
        <v>0.3699999999999477</v>
      </c>
      <c r="S53" s="125">
        <v>52.78699999999238</v>
      </c>
      <c r="T53" s="130">
        <v>21</v>
      </c>
      <c r="U53" s="131">
        <f>K53*(T53+100)/100</f>
        <v>0</v>
      </c>
      <c r="V53" s="132"/>
    </row>
    <row r="54" spans="1:22" s="36" customFormat="1" ht="10.5" customHeight="1" outlineLevel="3">
      <c r="A54" s="35"/>
      <c r="B54" s="133"/>
      <c r="C54" s="133"/>
      <c r="D54" s="133"/>
      <c r="E54" s="133"/>
      <c r="F54" s="133"/>
      <c r="G54" s="133" t="s">
        <v>60</v>
      </c>
      <c r="H54" s="134">
        <v>24.3</v>
      </c>
      <c r="I54" s="135"/>
      <c r="J54" s="133"/>
      <c r="K54" s="133"/>
      <c r="L54" s="136"/>
      <c r="M54" s="136"/>
      <c r="N54" s="136"/>
      <c r="O54" s="136"/>
      <c r="P54" s="136"/>
      <c r="Q54" s="136"/>
      <c r="R54" s="136"/>
      <c r="S54" s="136"/>
      <c r="T54" s="137"/>
      <c r="U54" s="137"/>
      <c r="V54" s="133"/>
    </row>
    <row r="55" spans="1:22" ht="25.5" outlineLevel="2">
      <c r="A55" s="3"/>
      <c r="B55" s="105"/>
      <c r="C55" s="105"/>
      <c r="D55" s="119" t="s">
        <v>6</v>
      </c>
      <c r="E55" s="120">
        <v>2</v>
      </c>
      <c r="F55" s="121" t="s">
        <v>100</v>
      </c>
      <c r="G55" s="122" t="s">
        <v>283</v>
      </c>
      <c r="H55" s="123">
        <v>51</v>
      </c>
      <c r="I55" s="124" t="s">
        <v>14</v>
      </c>
      <c r="J55" s="125"/>
      <c r="K55" s="126">
        <f>H55*J55</f>
        <v>0</v>
      </c>
      <c r="L55" s="127">
        <f>IF(D55="S",K55,"")</f>
      </c>
      <c r="M55" s="128">
        <f>IF(OR(D55="P",D55="U"),K55,"")</f>
        <v>0</v>
      </c>
      <c r="N55" s="128">
        <f>IF(D55="H",K55,"")</f>
      </c>
      <c r="O55" s="128">
        <f>IF(D55="V",K55,"")</f>
      </c>
      <c r="P55" s="129">
        <v>0.00026533749999998693</v>
      </c>
      <c r="Q55" s="129">
        <v>0</v>
      </c>
      <c r="R55" s="129">
        <v>1.6130000000002838</v>
      </c>
      <c r="S55" s="125">
        <v>223.80130000004127</v>
      </c>
      <c r="T55" s="130">
        <v>21</v>
      </c>
      <c r="U55" s="131">
        <f>K55*(T55+100)/100</f>
        <v>0</v>
      </c>
      <c r="V55" s="132"/>
    </row>
    <row r="56" spans="1:22" s="36" customFormat="1" ht="10.5" customHeight="1" outlineLevel="3">
      <c r="A56" s="35"/>
      <c r="B56" s="133"/>
      <c r="C56" s="133"/>
      <c r="D56" s="133"/>
      <c r="E56" s="133"/>
      <c r="F56" s="133"/>
      <c r="G56" s="133" t="s">
        <v>168</v>
      </c>
      <c r="H56" s="134">
        <v>9</v>
      </c>
      <c r="I56" s="135"/>
      <c r="J56" s="133"/>
      <c r="K56" s="133"/>
      <c r="L56" s="136"/>
      <c r="M56" s="136"/>
      <c r="N56" s="136"/>
      <c r="O56" s="136"/>
      <c r="P56" s="136"/>
      <c r="Q56" s="136"/>
      <c r="R56" s="136"/>
      <c r="S56" s="136"/>
      <c r="T56" s="137"/>
      <c r="U56" s="137"/>
      <c r="V56" s="133"/>
    </row>
    <row r="57" spans="1:22" s="36" customFormat="1" ht="10.5" customHeight="1" outlineLevel="3">
      <c r="A57" s="35"/>
      <c r="B57" s="133"/>
      <c r="C57" s="133"/>
      <c r="D57" s="133"/>
      <c r="E57" s="133"/>
      <c r="F57" s="133"/>
      <c r="G57" s="133" t="s">
        <v>155</v>
      </c>
      <c r="H57" s="134">
        <v>42</v>
      </c>
      <c r="I57" s="135"/>
      <c r="J57" s="133"/>
      <c r="K57" s="133"/>
      <c r="L57" s="136"/>
      <c r="M57" s="136"/>
      <c r="N57" s="136"/>
      <c r="O57" s="136"/>
      <c r="P57" s="136"/>
      <c r="Q57" s="136"/>
      <c r="R57" s="136"/>
      <c r="S57" s="136"/>
      <c r="T57" s="137"/>
      <c r="U57" s="137"/>
      <c r="V57" s="133"/>
    </row>
    <row r="58" spans="1:22" ht="12.75" outlineLevel="2">
      <c r="A58" s="3"/>
      <c r="B58" s="105"/>
      <c r="C58" s="105"/>
      <c r="D58" s="119" t="s">
        <v>7</v>
      </c>
      <c r="E58" s="120">
        <v>3</v>
      </c>
      <c r="F58" s="121" t="s">
        <v>70</v>
      </c>
      <c r="G58" s="122" t="s">
        <v>257</v>
      </c>
      <c r="H58" s="123">
        <v>3</v>
      </c>
      <c r="I58" s="124" t="s">
        <v>37</v>
      </c>
      <c r="J58" s="125"/>
      <c r="K58" s="126">
        <f>H58*J58</f>
        <v>0</v>
      </c>
      <c r="L58" s="127">
        <f>IF(D58="S",K58,"")</f>
        <v>0</v>
      </c>
      <c r="M58" s="128">
        <f>IF(OR(D58="P",D58="U"),K58,"")</f>
      </c>
      <c r="N58" s="128">
        <f>IF(D58="H",K58,"")</f>
      </c>
      <c r="O58" s="128">
        <f>IF(D58="V",K58,"")</f>
      </c>
      <c r="P58" s="129">
        <v>0.11</v>
      </c>
      <c r="Q58" s="129">
        <v>0</v>
      </c>
      <c r="R58" s="129">
        <v>0</v>
      </c>
      <c r="S58" s="125">
        <v>0</v>
      </c>
      <c r="T58" s="130">
        <v>21</v>
      </c>
      <c r="U58" s="131">
        <f>K58*(T58+100)/100</f>
        <v>0</v>
      </c>
      <c r="V58" s="132"/>
    </row>
    <row r="59" spans="1:22" ht="12.75" outlineLevel="2">
      <c r="A59" s="3"/>
      <c r="B59" s="105"/>
      <c r="C59" s="105"/>
      <c r="D59" s="119" t="s">
        <v>7</v>
      </c>
      <c r="E59" s="120">
        <v>4</v>
      </c>
      <c r="F59" s="121" t="s">
        <v>71</v>
      </c>
      <c r="G59" s="122" t="s">
        <v>275</v>
      </c>
      <c r="H59" s="123">
        <v>12</v>
      </c>
      <c r="I59" s="124" t="s">
        <v>37</v>
      </c>
      <c r="J59" s="125"/>
      <c r="K59" s="126">
        <f>H59*J59</f>
        <v>0</v>
      </c>
      <c r="L59" s="127">
        <f>IF(D59="S",K59,"")</f>
        <v>0</v>
      </c>
      <c r="M59" s="128">
        <f>IF(OR(D59="P",D59="U"),K59,"")</f>
      </c>
      <c r="N59" s="128">
        <f>IF(D59="H",K59,"")</f>
      </c>
      <c r="O59" s="128">
        <f>IF(D59="V",K59,"")</f>
      </c>
      <c r="P59" s="129">
        <v>0.21</v>
      </c>
      <c r="Q59" s="129">
        <v>0</v>
      </c>
      <c r="R59" s="129">
        <v>0</v>
      </c>
      <c r="S59" s="125">
        <v>0</v>
      </c>
      <c r="T59" s="130">
        <v>21</v>
      </c>
      <c r="U59" s="131">
        <f>K59*(T59+100)/100</f>
        <v>0</v>
      </c>
      <c r="V59" s="132"/>
    </row>
    <row r="60" spans="1:22" ht="12.75" outlineLevel="2">
      <c r="A60" s="3"/>
      <c r="B60" s="105"/>
      <c r="C60" s="105"/>
      <c r="D60" s="119" t="s">
        <v>7</v>
      </c>
      <c r="E60" s="120">
        <v>5</v>
      </c>
      <c r="F60" s="121" t="s">
        <v>72</v>
      </c>
      <c r="G60" s="122" t="s">
        <v>262</v>
      </c>
      <c r="H60" s="123">
        <v>3</v>
      </c>
      <c r="I60" s="124" t="s">
        <v>37</v>
      </c>
      <c r="J60" s="125"/>
      <c r="K60" s="126">
        <f>H60*J60</f>
        <v>0</v>
      </c>
      <c r="L60" s="127">
        <f>IF(D60="S",K60,"")</f>
        <v>0</v>
      </c>
      <c r="M60" s="128">
        <f>IF(OR(D60="P",D60="U"),K60,"")</f>
      </c>
      <c r="N60" s="128">
        <f>IF(D60="H",K60,"")</f>
      </c>
      <c r="O60" s="128">
        <f>IF(D60="V",K60,"")</f>
      </c>
      <c r="P60" s="129">
        <v>0.11</v>
      </c>
      <c r="Q60" s="129">
        <v>0</v>
      </c>
      <c r="R60" s="129">
        <v>0</v>
      </c>
      <c r="S60" s="125">
        <v>0</v>
      </c>
      <c r="T60" s="130">
        <v>21</v>
      </c>
      <c r="U60" s="131">
        <f>K60*(T60+100)/100</f>
        <v>0</v>
      </c>
      <c r="V60" s="132"/>
    </row>
    <row r="61" spans="1:22" ht="12.75" outlineLevel="1">
      <c r="A61" s="3"/>
      <c r="B61" s="106"/>
      <c r="C61" s="75" t="s">
        <v>20</v>
      </c>
      <c r="D61" s="76" t="s">
        <v>5</v>
      </c>
      <c r="E61" s="77"/>
      <c r="F61" s="77" t="s">
        <v>31</v>
      </c>
      <c r="G61" s="78" t="s">
        <v>205</v>
      </c>
      <c r="H61" s="77"/>
      <c r="I61" s="76"/>
      <c r="J61" s="77"/>
      <c r="K61" s="107">
        <f>SUBTOTAL(9,K62:K81)</f>
        <v>0</v>
      </c>
      <c r="L61" s="80">
        <f>SUBTOTAL(9,L62:L81)</f>
        <v>0</v>
      </c>
      <c r="M61" s="80">
        <f>SUBTOTAL(9,M62:M81)</f>
        <v>0</v>
      </c>
      <c r="N61" s="80">
        <f>SUBTOTAL(9,N62:N81)</f>
        <v>0</v>
      </c>
      <c r="O61" s="80">
        <f>SUBTOTAL(9,O62:O81)</f>
        <v>0</v>
      </c>
      <c r="P61" s="81">
        <f>SUMPRODUCT(P62:P81,$H62:$H81)</f>
        <v>0.0078</v>
      </c>
      <c r="Q61" s="81">
        <f>SUMPRODUCT(Q62:Q81,$H62:$H81)</f>
        <v>0</v>
      </c>
      <c r="R61" s="81">
        <f>SUMPRODUCT(R62:R81,$H62:$H81)</f>
        <v>66.90323999999494</v>
      </c>
      <c r="S61" s="80">
        <f>SUMPRODUCT(S62:S81,$H62:$H81)</f>
        <v>9378.216743999277</v>
      </c>
      <c r="T61" s="108">
        <f>SUMPRODUCT(T62:T81,$K62:$K81)/100</f>
        <v>0</v>
      </c>
      <c r="U61" s="108">
        <f>K61+T61</f>
        <v>0</v>
      </c>
      <c r="V61" s="105"/>
    </row>
    <row r="62" spans="1:22" ht="12.75" outlineLevel="2">
      <c r="A62" s="3"/>
      <c r="B62" s="109"/>
      <c r="C62" s="110"/>
      <c r="D62" s="111"/>
      <c r="E62" s="112" t="s">
        <v>224</v>
      </c>
      <c r="F62" s="113"/>
      <c r="G62" s="114"/>
      <c r="H62" s="113"/>
      <c r="I62" s="111"/>
      <c r="J62" s="113"/>
      <c r="K62" s="115"/>
      <c r="L62" s="116"/>
      <c r="M62" s="116"/>
      <c r="N62" s="116"/>
      <c r="O62" s="116"/>
      <c r="P62" s="117"/>
      <c r="Q62" s="117"/>
      <c r="R62" s="117"/>
      <c r="S62" s="117"/>
      <c r="T62" s="118"/>
      <c r="U62" s="118"/>
      <c r="V62" s="105"/>
    </row>
    <row r="63" spans="1:22" ht="25.5" outlineLevel="2">
      <c r="A63" s="3"/>
      <c r="B63" s="105"/>
      <c r="C63" s="105"/>
      <c r="D63" s="119" t="s">
        <v>6</v>
      </c>
      <c r="E63" s="120">
        <v>1</v>
      </c>
      <c r="F63" s="121" t="s">
        <v>112</v>
      </c>
      <c r="G63" s="122" t="s">
        <v>294</v>
      </c>
      <c r="H63" s="123">
        <v>60</v>
      </c>
      <c r="I63" s="124" t="s">
        <v>14</v>
      </c>
      <c r="J63" s="125"/>
      <c r="K63" s="126">
        <f>H63*J63</f>
        <v>0</v>
      </c>
      <c r="L63" s="127">
        <f>IF(D63="S",K63,"")</f>
      </c>
      <c r="M63" s="128">
        <f>IF(OR(D63="P",D63="U"),K63,"")</f>
        <v>0</v>
      </c>
      <c r="N63" s="128">
        <f>IF(D63="H",K63,"")</f>
      </c>
      <c r="O63" s="128">
        <f>IF(D63="V",K63,"")</f>
      </c>
      <c r="P63" s="129">
        <v>0.00013</v>
      </c>
      <c r="Q63" s="129">
        <v>0</v>
      </c>
      <c r="R63" s="129">
        <v>0</v>
      </c>
      <c r="S63" s="125">
        <v>0</v>
      </c>
      <c r="T63" s="130">
        <v>21</v>
      </c>
      <c r="U63" s="131">
        <f>K63*(T63+100)/100</f>
        <v>0</v>
      </c>
      <c r="V63" s="132"/>
    </row>
    <row r="64" spans="1:22" s="36" customFormat="1" ht="10.5" customHeight="1" outlineLevel="3">
      <c r="A64" s="35"/>
      <c r="B64" s="133"/>
      <c r="C64" s="133"/>
      <c r="D64" s="133"/>
      <c r="E64" s="133"/>
      <c r="F64" s="133"/>
      <c r="G64" s="133" t="s">
        <v>182</v>
      </c>
      <c r="H64" s="134">
        <v>0</v>
      </c>
      <c r="I64" s="135"/>
      <c r="J64" s="133"/>
      <c r="K64" s="133"/>
      <c r="L64" s="136"/>
      <c r="M64" s="136"/>
      <c r="N64" s="136"/>
      <c r="O64" s="136"/>
      <c r="P64" s="136"/>
      <c r="Q64" s="136"/>
      <c r="R64" s="136"/>
      <c r="S64" s="136"/>
      <c r="T64" s="137"/>
      <c r="U64" s="137"/>
      <c r="V64" s="133"/>
    </row>
    <row r="65" spans="1:22" s="36" customFormat="1" ht="10.5" customHeight="1" outlineLevel="3">
      <c r="A65" s="35"/>
      <c r="B65" s="133"/>
      <c r="C65" s="133"/>
      <c r="D65" s="133"/>
      <c r="E65" s="133"/>
      <c r="F65" s="133"/>
      <c r="G65" s="133" t="s">
        <v>61</v>
      </c>
      <c r="H65" s="134">
        <v>60</v>
      </c>
      <c r="I65" s="135"/>
      <c r="J65" s="133"/>
      <c r="K65" s="133"/>
      <c r="L65" s="136"/>
      <c r="M65" s="136"/>
      <c r="N65" s="136"/>
      <c r="O65" s="136"/>
      <c r="P65" s="136"/>
      <c r="Q65" s="136"/>
      <c r="R65" s="136"/>
      <c r="S65" s="136"/>
      <c r="T65" s="137"/>
      <c r="U65" s="137"/>
      <c r="V65" s="133"/>
    </row>
    <row r="66" spans="1:22" ht="25.5" outlineLevel="2">
      <c r="A66" s="3"/>
      <c r="B66" s="105"/>
      <c r="C66" s="105"/>
      <c r="D66" s="119" t="s">
        <v>6</v>
      </c>
      <c r="E66" s="120">
        <v>2</v>
      </c>
      <c r="F66" s="121" t="s">
        <v>103</v>
      </c>
      <c r="G66" s="122" t="s">
        <v>282</v>
      </c>
      <c r="H66" s="123">
        <v>138.78</v>
      </c>
      <c r="I66" s="124" t="s">
        <v>14</v>
      </c>
      <c r="J66" s="125"/>
      <c r="K66" s="126">
        <f>H66*J66</f>
        <v>0</v>
      </c>
      <c r="L66" s="127">
        <f>IF(D66="S",K66,"")</f>
      </c>
      <c r="M66" s="128">
        <f>IF(OR(D66="P",D66="U"),K66,"")</f>
        <v>0</v>
      </c>
      <c r="N66" s="128">
        <f>IF(D66="H",K66,"")</f>
      </c>
      <c r="O66" s="128">
        <f>IF(D66="V",K66,"")</f>
      </c>
      <c r="P66" s="129">
        <v>0</v>
      </c>
      <c r="Q66" s="129">
        <v>0</v>
      </c>
      <c r="R66" s="129">
        <v>0.14599999999995816</v>
      </c>
      <c r="S66" s="125">
        <v>21.184599999993928</v>
      </c>
      <c r="T66" s="130">
        <v>21</v>
      </c>
      <c r="U66" s="131">
        <f>K66*(T66+100)/100</f>
        <v>0</v>
      </c>
      <c r="V66" s="132"/>
    </row>
    <row r="67" spans="1:22" s="36" customFormat="1" ht="10.5" customHeight="1" outlineLevel="3">
      <c r="A67" s="35"/>
      <c r="B67" s="133"/>
      <c r="C67" s="133"/>
      <c r="D67" s="133"/>
      <c r="E67" s="133"/>
      <c r="F67" s="133"/>
      <c r="G67" s="133" t="s">
        <v>83</v>
      </c>
      <c r="H67" s="134">
        <v>138.78</v>
      </c>
      <c r="I67" s="135"/>
      <c r="J67" s="133"/>
      <c r="K67" s="133"/>
      <c r="L67" s="136"/>
      <c r="M67" s="136"/>
      <c r="N67" s="136"/>
      <c r="O67" s="136"/>
      <c r="P67" s="136"/>
      <c r="Q67" s="136"/>
      <c r="R67" s="136"/>
      <c r="S67" s="136"/>
      <c r="T67" s="137"/>
      <c r="U67" s="137"/>
      <c r="V67" s="133"/>
    </row>
    <row r="68" spans="1:22" ht="25.5" outlineLevel="2">
      <c r="A68" s="3"/>
      <c r="B68" s="105"/>
      <c r="C68" s="105"/>
      <c r="D68" s="119" t="s">
        <v>6</v>
      </c>
      <c r="E68" s="120">
        <v>3</v>
      </c>
      <c r="F68" s="121" t="s">
        <v>104</v>
      </c>
      <c r="G68" s="122" t="s">
        <v>290</v>
      </c>
      <c r="H68" s="123">
        <v>2775.6</v>
      </c>
      <c r="I68" s="124" t="s">
        <v>14</v>
      </c>
      <c r="J68" s="125"/>
      <c r="K68" s="126">
        <f>H68*J68</f>
        <v>0</v>
      </c>
      <c r="L68" s="127">
        <f>IF(D68="S",K68,"")</f>
      </c>
      <c r="M68" s="128">
        <f>IF(OR(D68="P",D68="U"),K68,"")</f>
        <v>0</v>
      </c>
      <c r="N68" s="128">
        <f>IF(D68="H",K68,"")</f>
      </c>
      <c r="O68" s="128">
        <f>IF(D68="V",K68,"")</f>
      </c>
      <c r="P68" s="129">
        <v>0</v>
      </c>
      <c r="Q68" s="129">
        <v>0</v>
      </c>
      <c r="R68" s="129">
        <v>0</v>
      </c>
      <c r="S68" s="125">
        <v>0</v>
      </c>
      <c r="T68" s="130">
        <v>21</v>
      </c>
      <c r="U68" s="131">
        <f>K68*(T68+100)/100</f>
        <v>0</v>
      </c>
      <c r="V68" s="132"/>
    </row>
    <row r="69" spans="1:22" s="36" customFormat="1" ht="10.5" customHeight="1" outlineLevel="3">
      <c r="A69" s="35"/>
      <c r="B69" s="133"/>
      <c r="C69" s="133"/>
      <c r="D69" s="133"/>
      <c r="E69" s="133"/>
      <c r="F69" s="133"/>
      <c r="G69" s="133" t="s">
        <v>170</v>
      </c>
      <c r="H69" s="134">
        <v>2775.6</v>
      </c>
      <c r="I69" s="135"/>
      <c r="J69" s="133"/>
      <c r="K69" s="133"/>
      <c r="L69" s="136"/>
      <c r="M69" s="136"/>
      <c r="N69" s="136"/>
      <c r="O69" s="136"/>
      <c r="P69" s="136"/>
      <c r="Q69" s="136"/>
      <c r="R69" s="136"/>
      <c r="S69" s="136"/>
      <c r="T69" s="137"/>
      <c r="U69" s="137"/>
      <c r="V69" s="133"/>
    </row>
    <row r="70" spans="1:22" ht="25.5" outlineLevel="2">
      <c r="A70" s="3"/>
      <c r="B70" s="105"/>
      <c r="C70" s="105"/>
      <c r="D70" s="119" t="s">
        <v>6</v>
      </c>
      <c r="E70" s="120">
        <v>4</v>
      </c>
      <c r="F70" s="121" t="s">
        <v>105</v>
      </c>
      <c r="G70" s="122" t="s">
        <v>285</v>
      </c>
      <c r="H70" s="123">
        <v>138.78</v>
      </c>
      <c r="I70" s="124" t="s">
        <v>14</v>
      </c>
      <c r="J70" s="125"/>
      <c r="K70" s="126">
        <f>H70*J70</f>
        <v>0</v>
      </c>
      <c r="L70" s="127">
        <f>IF(D70="S",K70,"")</f>
      </c>
      <c r="M70" s="128">
        <f>IF(OR(D70="P",D70="U"),K70,"")</f>
        <v>0</v>
      </c>
      <c r="N70" s="128">
        <f>IF(D70="H",K70,"")</f>
      </c>
      <c r="O70" s="128">
        <f>IF(D70="V",K70,"")</f>
      </c>
      <c r="P70" s="129">
        <v>0</v>
      </c>
      <c r="Q70" s="129">
        <v>0</v>
      </c>
      <c r="R70" s="129">
        <v>0.11000000000001364</v>
      </c>
      <c r="S70" s="125">
        <v>15.961000000001977</v>
      </c>
      <c r="T70" s="130">
        <v>21</v>
      </c>
      <c r="U70" s="131">
        <f>K70*(T70+100)/100</f>
        <v>0</v>
      </c>
      <c r="V70" s="132"/>
    </row>
    <row r="71" spans="1:22" ht="12.75" outlineLevel="2">
      <c r="A71" s="3"/>
      <c r="B71" s="105"/>
      <c r="C71" s="105"/>
      <c r="D71" s="119" t="s">
        <v>6</v>
      </c>
      <c r="E71" s="120">
        <v>5</v>
      </c>
      <c r="F71" s="121" t="s">
        <v>106</v>
      </c>
      <c r="G71" s="122" t="s">
        <v>253</v>
      </c>
      <c r="H71" s="123">
        <v>268.38</v>
      </c>
      <c r="I71" s="124" t="s">
        <v>14</v>
      </c>
      <c r="J71" s="125"/>
      <c r="K71" s="126">
        <f>H71*J71</f>
        <v>0</v>
      </c>
      <c r="L71" s="127">
        <f>IF(D71="S",K71,"")</f>
      </c>
      <c r="M71" s="128">
        <f>IF(OR(D71="P",D71="U"),K71,"")</f>
        <v>0</v>
      </c>
      <c r="N71" s="128">
        <f>IF(D71="H",K71,"")</f>
      </c>
      <c r="O71" s="128">
        <f>IF(D71="V",K71,"")</f>
      </c>
      <c r="P71" s="129">
        <v>0</v>
      </c>
      <c r="Q71" s="129">
        <v>0</v>
      </c>
      <c r="R71" s="129">
        <v>0.04899999999997817</v>
      </c>
      <c r="S71" s="125">
        <v>6.595399999997062</v>
      </c>
      <c r="T71" s="130">
        <v>21</v>
      </c>
      <c r="U71" s="131">
        <f>K71*(T71+100)/100</f>
        <v>0</v>
      </c>
      <c r="V71" s="132"/>
    </row>
    <row r="72" spans="1:22" s="36" customFormat="1" ht="10.5" customHeight="1" outlineLevel="3">
      <c r="A72" s="35"/>
      <c r="B72" s="133"/>
      <c r="C72" s="133"/>
      <c r="D72" s="133"/>
      <c r="E72" s="133"/>
      <c r="F72" s="133"/>
      <c r="G72" s="133" t="s">
        <v>83</v>
      </c>
      <c r="H72" s="134">
        <v>138.78</v>
      </c>
      <c r="I72" s="135"/>
      <c r="J72" s="133"/>
      <c r="K72" s="133"/>
      <c r="L72" s="136"/>
      <c r="M72" s="136"/>
      <c r="N72" s="136"/>
      <c r="O72" s="136"/>
      <c r="P72" s="136"/>
      <c r="Q72" s="136"/>
      <c r="R72" s="136"/>
      <c r="S72" s="136"/>
      <c r="T72" s="137"/>
      <c r="U72" s="137"/>
      <c r="V72" s="133"/>
    </row>
    <row r="73" spans="1:22" s="36" customFormat="1" ht="10.5" customHeight="1" outlineLevel="3">
      <c r="A73" s="35"/>
      <c r="B73" s="133"/>
      <c r="C73" s="133"/>
      <c r="D73" s="133"/>
      <c r="E73" s="133"/>
      <c r="F73" s="133"/>
      <c r="G73" s="133" t="s">
        <v>145</v>
      </c>
      <c r="H73" s="134">
        <v>129.6</v>
      </c>
      <c r="I73" s="135"/>
      <c r="J73" s="133"/>
      <c r="K73" s="133"/>
      <c r="L73" s="136"/>
      <c r="M73" s="136"/>
      <c r="N73" s="136"/>
      <c r="O73" s="136"/>
      <c r="P73" s="136"/>
      <c r="Q73" s="136"/>
      <c r="R73" s="136"/>
      <c r="S73" s="136"/>
      <c r="T73" s="137"/>
      <c r="U73" s="137"/>
      <c r="V73" s="133"/>
    </row>
    <row r="74" spans="1:22" ht="12.75" outlineLevel="2">
      <c r="A74" s="3"/>
      <c r="B74" s="105"/>
      <c r="C74" s="105"/>
      <c r="D74" s="119" t="s">
        <v>6</v>
      </c>
      <c r="E74" s="120">
        <v>6</v>
      </c>
      <c r="F74" s="121" t="s">
        <v>107</v>
      </c>
      <c r="G74" s="122" t="s">
        <v>260</v>
      </c>
      <c r="H74" s="123">
        <v>5367.6</v>
      </c>
      <c r="I74" s="124" t="s">
        <v>14</v>
      </c>
      <c r="J74" s="125"/>
      <c r="K74" s="126">
        <f>H74*J74</f>
        <v>0</v>
      </c>
      <c r="L74" s="127">
        <f>IF(D74="S",K74,"")</f>
      </c>
      <c r="M74" s="128">
        <f>IF(OR(D74="P",D74="U"),K74,"")</f>
        <v>0</v>
      </c>
      <c r="N74" s="128">
        <f>IF(D74="H",K74,"")</f>
      </c>
      <c r="O74" s="128">
        <f>IF(D74="V",K74,"")</f>
      </c>
      <c r="P74" s="129">
        <v>0</v>
      </c>
      <c r="Q74" s="129">
        <v>0</v>
      </c>
      <c r="R74" s="129">
        <v>0</v>
      </c>
      <c r="S74" s="125">
        <v>0</v>
      </c>
      <c r="T74" s="130">
        <v>21</v>
      </c>
      <c r="U74" s="131">
        <f>K74*(T74+100)/100</f>
        <v>0</v>
      </c>
      <c r="V74" s="132"/>
    </row>
    <row r="75" spans="1:22" s="36" customFormat="1" ht="10.5" customHeight="1" outlineLevel="3">
      <c r="A75" s="35"/>
      <c r="B75" s="133"/>
      <c r="C75" s="133"/>
      <c r="D75" s="133"/>
      <c r="E75" s="133"/>
      <c r="F75" s="133"/>
      <c r="G75" s="133" t="s">
        <v>171</v>
      </c>
      <c r="H75" s="134">
        <v>5367.6</v>
      </c>
      <c r="I75" s="135"/>
      <c r="J75" s="133"/>
      <c r="K75" s="133"/>
      <c r="L75" s="136"/>
      <c r="M75" s="136"/>
      <c r="N75" s="136"/>
      <c r="O75" s="136"/>
      <c r="P75" s="136"/>
      <c r="Q75" s="136"/>
      <c r="R75" s="136"/>
      <c r="S75" s="136"/>
      <c r="T75" s="137"/>
      <c r="U75" s="137"/>
      <c r="V75" s="133"/>
    </row>
    <row r="76" spans="1:22" ht="12.75" outlineLevel="2">
      <c r="A76" s="3"/>
      <c r="B76" s="105"/>
      <c r="C76" s="105"/>
      <c r="D76" s="119" t="s">
        <v>6</v>
      </c>
      <c r="E76" s="120">
        <v>7</v>
      </c>
      <c r="F76" s="121" t="s">
        <v>108</v>
      </c>
      <c r="G76" s="122" t="s">
        <v>255</v>
      </c>
      <c r="H76" s="123">
        <v>268.38</v>
      </c>
      <c r="I76" s="124" t="s">
        <v>14</v>
      </c>
      <c r="J76" s="125"/>
      <c r="K76" s="126">
        <f>H76*J76</f>
        <v>0</v>
      </c>
      <c r="L76" s="127">
        <f>IF(D76="S",K76,"")</f>
      </c>
      <c r="M76" s="128">
        <f>IF(OR(D76="P",D76="U"),K76,"")</f>
        <v>0</v>
      </c>
      <c r="N76" s="128">
        <f>IF(D76="H",K76,"")</f>
      </c>
      <c r="O76" s="128">
        <f>IF(D76="V",K76,"")</f>
      </c>
      <c r="P76" s="129">
        <v>0</v>
      </c>
      <c r="Q76" s="129">
        <v>0</v>
      </c>
      <c r="R76" s="129">
        <v>0.03300000000001546</v>
      </c>
      <c r="S76" s="125">
        <v>4.441800000002081</v>
      </c>
      <c r="T76" s="130">
        <v>21</v>
      </c>
      <c r="U76" s="131">
        <f>K76*(T76+100)/100</f>
        <v>0</v>
      </c>
      <c r="V76" s="132"/>
    </row>
    <row r="77" spans="1:22" ht="12.75" outlineLevel="2">
      <c r="A77" s="3"/>
      <c r="B77" s="105"/>
      <c r="C77" s="105"/>
      <c r="D77" s="119" t="s">
        <v>6</v>
      </c>
      <c r="E77" s="120">
        <v>8</v>
      </c>
      <c r="F77" s="121" t="s">
        <v>109</v>
      </c>
      <c r="G77" s="122" t="s">
        <v>232</v>
      </c>
      <c r="H77" s="123">
        <v>22.2</v>
      </c>
      <c r="I77" s="124" t="s">
        <v>10</v>
      </c>
      <c r="J77" s="125"/>
      <c r="K77" s="126">
        <f>H77*J77</f>
        <v>0</v>
      </c>
      <c r="L77" s="127">
        <f>IF(D77="S",K77,"")</f>
      </c>
      <c r="M77" s="128">
        <f>IF(OR(D77="P",D77="U"),K77,"")</f>
        <v>0</v>
      </c>
      <c r="N77" s="128">
        <f>IF(D77="H",K77,"")</f>
      </c>
      <c r="O77" s="128">
        <f>IF(D77="V",K77,"")</f>
      </c>
      <c r="P77" s="129">
        <v>0</v>
      </c>
      <c r="Q77" s="129">
        <v>0</v>
      </c>
      <c r="R77" s="129">
        <v>0.2880000000000109</v>
      </c>
      <c r="S77" s="125">
        <v>38.764800000001465</v>
      </c>
      <c r="T77" s="130">
        <v>21</v>
      </c>
      <c r="U77" s="131">
        <f>K77*(T77+100)/100</f>
        <v>0</v>
      </c>
      <c r="V77" s="132"/>
    </row>
    <row r="78" spans="1:22" s="36" customFormat="1" ht="10.5" customHeight="1" outlineLevel="3">
      <c r="A78" s="35"/>
      <c r="B78" s="133"/>
      <c r="C78" s="133"/>
      <c r="D78" s="133"/>
      <c r="E78" s="133"/>
      <c r="F78" s="133"/>
      <c r="G78" s="133" t="s">
        <v>201</v>
      </c>
      <c r="H78" s="134">
        <v>22.2</v>
      </c>
      <c r="I78" s="135"/>
      <c r="J78" s="133"/>
      <c r="K78" s="133"/>
      <c r="L78" s="136"/>
      <c r="M78" s="136"/>
      <c r="N78" s="136"/>
      <c r="O78" s="136"/>
      <c r="P78" s="136"/>
      <c r="Q78" s="136"/>
      <c r="R78" s="136"/>
      <c r="S78" s="136"/>
      <c r="T78" s="137"/>
      <c r="U78" s="137"/>
      <c r="V78" s="133"/>
    </row>
    <row r="79" spans="1:22" ht="12.75" outlineLevel="2">
      <c r="A79" s="3"/>
      <c r="B79" s="105"/>
      <c r="C79" s="105"/>
      <c r="D79" s="119" t="s">
        <v>6</v>
      </c>
      <c r="E79" s="120">
        <v>9</v>
      </c>
      <c r="F79" s="121" t="s">
        <v>110</v>
      </c>
      <c r="G79" s="122" t="s">
        <v>272</v>
      </c>
      <c r="H79" s="123">
        <v>444</v>
      </c>
      <c r="I79" s="124" t="s">
        <v>10</v>
      </c>
      <c r="J79" s="125"/>
      <c r="K79" s="126">
        <f>H79*J79</f>
        <v>0</v>
      </c>
      <c r="L79" s="127">
        <f>IF(D79="S",K79,"")</f>
      </c>
      <c r="M79" s="128">
        <f>IF(OR(D79="P",D79="U"),K79,"")</f>
        <v>0</v>
      </c>
      <c r="N79" s="128">
        <f>IF(D79="H",K79,"")</f>
      </c>
      <c r="O79" s="128">
        <f>IF(D79="V",K79,"")</f>
      </c>
      <c r="P79" s="129">
        <v>0</v>
      </c>
      <c r="Q79" s="129">
        <v>0</v>
      </c>
      <c r="R79" s="129">
        <v>0</v>
      </c>
      <c r="S79" s="125">
        <v>0</v>
      </c>
      <c r="T79" s="130">
        <v>21</v>
      </c>
      <c r="U79" s="131">
        <f>K79*(T79+100)/100</f>
        <v>0</v>
      </c>
      <c r="V79" s="132"/>
    </row>
    <row r="80" spans="1:22" s="36" customFormat="1" ht="10.5" customHeight="1" outlineLevel="3">
      <c r="A80" s="35"/>
      <c r="B80" s="133"/>
      <c r="C80" s="133"/>
      <c r="D80" s="133"/>
      <c r="E80" s="133"/>
      <c r="F80" s="133"/>
      <c r="G80" s="133" t="s">
        <v>62</v>
      </c>
      <c r="H80" s="134">
        <v>444</v>
      </c>
      <c r="I80" s="135"/>
      <c r="J80" s="133"/>
      <c r="K80" s="133"/>
      <c r="L80" s="136"/>
      <c r="M80" s="136"/>
      <c r="N80" s="136"/>
      <c r="O80" s="136"/>
      <c r="P80" s="136"/>
      <c r="Q80" s="136"/>
      <c r="R80" s="136"/>
      <c r="S80" s="136"/>
      <c r="T80" s="137"/>
      <c r="U80" s="137"/>
      <c r="V80" s="133"/>
    </row>
    <row r="81" spans="1:22" ht="12.75" outlineLevel="2">
      <c r="A81" s="3"/>
      <c r="B81" s="105"/>
      <c r="C81" s="105"/>
      <c r="D81" s="119" t="s">
        <v>6</v>
      </c>
      <c r="E81" s="120">
        <v>10</v>
      </c>
      <c r="F81" s="121" t="s">
        <v>111</v>
      </c>
      <c r="G81" s="122" t="s">
        <v>236</v>
      </c>
      <c r="H81" s="123">
        <v>22.2</v>
      </c>
      <c r="I81" s="124" t="s">
        <v>10</v>
      </c>
      <c r="J81" s="125"/>
      <c r="K81" s="126">
        <f>H81*J81</f>
        <v>0</v>
      </c>
      <c r="L81" s="127">
        <f>IF(D81="S",K81,"")</f>
      </c>
      <c r="M81" s="128">
        <f>IF(OR(D81="P",D81="U"),K81,"")</f>
        <v>0</v>
      </c>
      <c r="N81" s="128">
        <f>IF(D81="H",K81,"")</f>
      </c>
      <c r="O81" s="128">
        <f>IF(D81="V",K81,"")</f>
      </c>
      <c r="P81" s="129">
        <v>0</v>
      </c>
      <c r="Q81" s="129">
        <v>0</v>
      </c>
      <c r="R81" s="129">
        <v>0.13400000000001455</v>
      </c>
      <c r="S81" s="125">
        <v>18.03640000000196</v>
      </c>
      <c r="T81" s="130">
        <v>21</v>
      </c>
      <c r="U81" s="131">
        <f>K81*(T81+100)/100</f>
        <v>0</v>
      </c>
      <c r="V81" s="132"/>
    </row>
    <row r="82" spans="1:22" ht="12.75" outlineLevel="1">
      <c r="A82" s="3"/>
      <c r="B82" s="106"/>
      <c r="C82" s="75" t="s">
        <v>21</v>
      </c>
      <c r="D82" s="76" t="s">
        <v>5</v>
      </c>
      <c r="E82" s="77"/>
      <c r="F82" s="77" t="s">
        <v>31</v>
      </c>
      <c r="G82" s="78" t="s">
        <v>227</v>
      </c>
      <c r="H82" s="77"/>
      <c r="I82" s="76"/>
      <c r="J82" s="77"/>
      <c r="K82" s="107">
        <f>SUBTOTAL(9,K83:K91)</f>
        <v>0</v>
      </c>
      <c r="L82" s="80">
        <f>SUBTOTAL(9,L83:L91)</f>
        <v>0</v>
      </c>
      <c r="M82" s="80">
        <f>SUBTOTAL(9,M83:M91)</f>
        <v>0</v>
      </c>
      <c r="N82" s="80">
        <f>SUBTOTAL(9,N83:N91)</f>
        <v>0</v>
      </c>
      <c r="O82" s="80">
        <f>SUBTOTAL(9,O83:O91)</f>
        <v>0</v>
      </c>
      <c r="P82" s="81">
        <f>SUMPRODUCT(P83:P91,$H83:$H91)</f>
        <v>0.005286000000000648</v>
      </c>
      <c r="Q82" s="81">
        <f>SUMPRODUCT(Q83:Q91,$H83:$H91)</f>
        <v>0</v>
      </c>
      <c r="R82" s="81">
        <f>SUMPRODUCT(R83:R91,$H83:$H91)</f>
        <v>33.263999999999214</v>
      </c>
      <c r="S82" s="80">
        <f>SUMPRODUCT(S83:S91,$H83:$H91)</f>
        <v>4826.606399999886</v>
      </c>
      <c r="T82" s="108">
        <f>SUMPRODUCT(T83:T91,$K83:$K91)/100</f>
        <v>0</v>
      </c>
      <c r="U82" s="108">
        <f>K82+T82</f>
        <v>0</v>
      </c>
      <c r="V82" s="105"/>
    </row>
    <row r="83" spans="1:22" ht="12.75" outlineLevel="2">
      <c r="A83" s="3"/>
      <c r="B83" s="109"/>
      <c r="C83" s="110"/>
      <c r="D83" s="111"/>
      <c r="E83" s="112" t="s">
        <v>224</v>
      </c>
      <c r="F83" s="113"/>
      <c r="G83" s="114"/>
      <c r="H83" s="113"/>
      <c r="I83" s="111"/>
      <c r="J83" s="113"/>
      <c r="K83" s="115"/>
      <c r="L83" s="116"/>
      <c r="M83" s="116"/>
      <c r="N83" s="116"/>
      <c r="O83" s="116"/>
      <c r="P83" s="117"/>
      <c r="Q83" s="117"/>
      <c r="R83" s="117"/>
      <c r="S83" s="117"/>
      <c r="T83" s="118"/>
      <c r="U83" s="118"/>
      <c r="V83" s="105"/>
    </row>
    <row r="84" spans="1:22" ht="12.75" outlineLevel="2">
      <c r="A84" s="3"/>
      <c r="B84" s="105"/>
      <c r="C84" s="105"/>
      <c r="D84" s="119" t="s">
        <v>6</v>
      </c>
      <c r="E84" s="120">
        <v>1</v>
      </c>
      <c r="F84" s="121" t="s">
        <v>113</v>
      </c>
      <c r="G84" s="122" t="s">
        <v>250</v>
      </c>
      <c r="H84" s="123">
        <v>102</v>
      </c>
      <c r="I84" s="124" t="s">
        <v>14</v>
      </c>
      <c r="J84" s="125"/>
      <c r="K84" s="126">
        <f>H84*J84</f>
        <v>0</v>
      </c>
      <c r="L84" s="127">
        <f>IF(D84="S",K84,"")</f>
      </c>
      <c r="M84" s="128">
        <f>IF(OR(D84="P",D84="U"),K84,"")</f>
        <v>0</v>
      </c>
      <c r="N84" s="128">
        <f>IF(D84="H",K84,"")</f>
      </c>
      <c r="O84" s="128">
        <f>IF(D84="V",K84,"")</f>
      </c>
      <c r="P84" s="129">
        <v>1E-05</v>
      </c>
      <c r="Q84" s="129">
        <v>0</v>
      </c>
      <c r="R84" s="129">
        <v>0</v>
      </c>
      <c r="S84" s="125">
        <v>0</v>
      </c>
      <c r="T84" s="130">
        <v>21</v>
      </c>
      <c r="U84" s="131">
        <f>K84*(T84+100)/100</f>
        <v>0</v>
      </c>
      <c r="V84" s="132"/>
    </row>
    <row r="85" spans="1:22" s="36" customFormat="1" ht="10.5" customHeight="1" outlineLevel="3">
      <c r="A85" s="35"/>
      <c r="B85" s="133"/>
      <c r="C85" s="133"/>
      <c r="D85" s="133"/>
      <c r="E85" s="133"/>
      <c r="F85" s="133"/>
      <c r="G85" s="133" t="s">
        <v>214</v>
      </c>
      <c r="H85" s="134">
        <v>0</v>
      </c>
      <c r="I85" s="135"/>
      <c r="J85" s="133"/>
      <c r="K85" s="133"/>
      <c r="L85" s="136"/>
      <c r="M85" s="136"/>
      <c r="N85" s="136"/>
      <c r="O85" s="136"/>
      <c r="P85" s="136"/>
      <c r="Q85" s="136"/>
      <c r="R85" s="136"/>
      <c r="S85" s="136"/>
      <c r="T85" s="137"/>
      <c r="U85" s="137"/>
      <c r="V85" s="133"/>
    </row>
    <row r="86" spans="1:22" s="36" customFormat="1" ht="10.5" customHeight="1" outlineLevel="3">
      <c r="A86" s="35"/>
      <c r="B86" s="133"/>
      <c r="C86" s="133"/>
      <c r="D86" s="133"/>
      <c r="E86" s="133"/>
      <c r="F86" s="133"/>
      <c r="G86" s="133" t="s">
        <v>169</v>
      </c>
      <c r="H86" s="134">
        <v>18</v>
      </c>
      <c r="I86" s="135"/>
      <c r="J86" s="133"/>
      <c r="K86" s="133"/>
      <c r="L86" s="136"/>
      <c r="M86" s="136"/>
      <c r="N86" s="136"/>
      <c r="O86" s="136"/>
      <c r="P86" s="136"/>
      <c r="Q86" s="136"/>
      <c r="R86" s="136"/>
      <c r="S86" s="136"/>
      <c r="T86" s="137"/>
      <c r="U86" s="137"/>
      <c r="V86" s="133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177</v>
      </c>
      <c r="H87" s="134">
        <v>84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ht="12.75" outlineLevel="2">
      <c r="A88" s="3"/>
      <c r="B88" s="105"/>
      <c r="C88" s="105"/>
      <c r="D88" s="119" t="s">
        <v>6</v>
      </c>
      <c r="E88" s="120">
        <v>2</v>
      </c>
      <c r="F88" s="121" t="s">
        <v>114</v>
      </c>
      <c r="G88" s="122" t="s">
        <v>274</v>
      </c>
      <c r="H88" s="123">
        <v>108</v>
      </c>
      <c r="I88" s="124" t="s">
        <v>14</v>
      </c>
      <c r="J88" s="125"/>
      <c r="K88" s="126">
        <f>H88*J88</f>
        <v>0</v>
      </c>
      <c r="L88" s="127">
        <f>IF(D88="S",K88,"")</f>
      </c>
      <c r="M88" s="128">
        <f>IF(OR(D88="P",D88="U"),K88,"")</f>
        <v>0</v>
      </c>
      <c r="N88" s="128">
        <f>IF(D88="H",K88,"")</f>
      </c>
      <c r="O88" s="128">
        <f>IF(D88="V",K88,"")</f>
      </c>
      <c r="P88" s="129">
        <v>3.9500000000005995E-05</v>
      </c>
      <c r="Q88" s="129">
        <v>0</v>
      </c>
      <c r="R88" s="129">
        <v>0.3079999999999927</v>
      </c>
      <c r="S88" s="125">
        <v>44.690799999998944</v>
      </c>
      <c r="T88" s="130">
        <v>21</v>
      </c>
      <c r="U88" s="131">
        <f>K88*(T88+100)/100</f>
        <v>0</v>
      </c>
      <c r="V88" s="132"/>
    </row>
    <row r="89" spans="1:22" s="36" customFormat="1" ht="10.5" customHeight="1" outlineLevel="3">
      <c r="A89" s="35"/>
      <c r="B89" s="133"/>
      <c r="C89" s="133"/>
      <c r="D89" s="133"/>
      <c r="E89" s="133"/>
      <c r="F89" s="133"/>
      <c r="G89" s="133" t="s">
        <v>237</v>
      </c>
      <c r="H89" s="134">
        <v>0</v>
      </c>
      <c r="I89" s="135"/>
      <c r="J89" s="133"/>
      <c r="K89" s="133"/>
      <c r="L89" s="136"/>
      <c r="M89" s="136"/>
      <c r="N89" s="136"/>
      <c r="O89" s="136"/>
      <c r="P89" s="136"/>
      <c r="Q89" s="136"/>
      <c r="R89" s="136"/>
      <c r="S89" s="136"/>
      <c r="T89" s="137"/>
      <c r="U89" s="137"/>
      <c r="V89" s="133"/>
    </row>
    <row r="90" spans="1:22" s="36" customFormat="1" ht="10.5" customHeight="1" outlineLevel="3">
      <c r="A90" s="35"/>
      <c r="B90" s="133"/>
      <c r="C90" s="133"/>
      <c r="D90" s="133"/>
      <c r="E90" s="133"/>
      <c r="F90" s="133"/>
      <c r="G90" s="133" t="s">
        <v>44</v>
      </c>
      <c r="H90" s="134">
        <v>18</v>
      </c>
      <c r="I90" s="135"/>
      <c r="J90" s="133"/>
      <c r="K90" s="133"/>
      <c r="L90" s="136"/>
      <c r="M90" s="136"/>
      <c r="N90" s="136"/>
      <c r="O90" s="136"/>
      <c r="P90" s="136"/>
      <c r="Q90" s="136"/>
      <c r="R90" s="136"/>
      <c r="S90" s="136"/>
      <c r="T90" s="137"/>
      <c r="U90" s="137"/>
      <c r="V90" s="133"/>
    </row>
    <row r="91" spans="1:22" s="36" customFormat="1" ht="10.5" customHeight="1" outlineLevel="3">
      <c r="A91" s="35"/>
      <c r="B91" s="133"/>
      <c r="C91" s="133"/>
      <c r="D91" s="133"/>
      <c r="E91" s="133"/>
      <c r="F91" s="133"/>
      <c r="G91" s="133" t="s">
        <v>63</v>
      </c>
      <c r="H91" s="134">
        <v>90</v>
      </c>
      <c r="I91" s="135"/>
      <c r="J91" s="133"/>
      <c r="K91" s="133"/>
      <c r="L91" s="136"/>
      <c r="M91" s="136"/>
      <c r="N91" s="136"/>
      <c r="O91" s="136"/>
      <c r="P91" s="136"/>
      <c r="Q91" s="136"/>
      <c r="R91" s="136"/>
      <c r="S91" s="136"/>
      <c r="T91" s="137"/>
      <c r="U91" s="137"/>
      <c r="V91" s="133"/>
    </row>
    <row r="92" spans="1:22" ht="12.75" outlineLevel="1">
      <c r="A92" s="3"/>
      <c r="B92" s="106"/>
      <c r="C92" s="75" t="s">
        <v>22</v>
      </c>
      <c r="D92" s="76" t="s">
        <v>5</v>
      </c>
      <c r="E92" s="77"/>
      <c r="F92" s="77" t="s">
        <v>31</v>
      </c>
      <c r="G92" s="78" t="s">
        <v>208</v>
      </c>
      <c r="H92" s="77"/>
      <c r="I92" s="76"/>
      <c r="J92" s="77"/>
      <c r="K92" s="107">
        <f>SUBTOTAL(9,K93:K132)</f>
        <v>0</v>
      </c>
      <c r="L92" s="80">
        <f>SUBTOTAL(9,L93:L132)</f>
        <v>0</v>
      </c>
      <c r="M92" s="80">
        <f>SUBTOTAL(9,M93:M132)</f>
        <v>0</v>
      </c>
      <c r="N92" s="80">
        <f>SUBTOTAL(9,N93:N132)</f>
        <v>0</v>
      </c>
      <c r="O92" s="80">
        <f>SUBTOTAL(9,O93:O132)</f>
        <v>0</v>
      </c>
      <c r="P92" s="81">
        <f>SUMPRODUCT(P93:P132,$H93:$H132)</f>
        <v>0</v>
      </c>
      <c r="Q92" s="81">
        <f>SUMPRODUCT(Q93:Q132,$H93:$H132)</f>
        <v>6.919425</v>
      </c>
      <c r="R92" s="81">
        <f>SUMPRODUCT(R93:R132,$H93:$H132)</f>
        <v>61.66558162502204</v>
      </c>
      <c r="S92" s="80">
        <f>SUMPRODUCT(S93:S132,$H93:$H132)</f>
        <v>7983.922569415345</v>
      </c>
      <c r="T92" s="108">
        <f>SUMPRODUCT(T93:T132,$K93:$K132)/100</f>
        <v>0</v>
      </c>
      <c r="U92" s="108">
        <f>K92+T92</f>
        <v>0</v>
      </c>
      <c r="V92" s="105"/>
    </row>
    <row r="93" spans="1:22" ht="12.75" outlineLevel="2">
      <c r="A93" s="3"/>
      <c r="B93" s="109"/>
      <c r="C93" s="110"/>
      <c r="D93" s="111"/>
      <c r="E93" s="112" t="s">
        <v>224</v>
      </c>
      <c r="F93" s="113"/>
      <c r="G93" s="114"/>
      <c r="H93" s="113"/>
      <c r="I93" s="111"/>
      <c r="J93" s="113"/>
      <c r="K93" s="115"/>
      <c r="L93" s="116"/>
      <c r="M93" s="116"/>
      <c r="N93" s="116"/>
      <c r="O93" s="116"/>
      <c r="P93" s="117"/>
      <c r="Q93" s="117"/>
      <c r="R93" s="117"/>
      <c r="S93" s="117"/>
      <c r="T93" s="118"/>
      <c r="U93" s="118"/>
      <c r="V93" s="105"/>
    </row>
    <row r="94" spans="1:22" ht="12.75" outlineLevel="2">
      <c r="A94" s="3"/>
      <c r="B94" s="105"/>
      <c r="C94" s="105"/>
      <c r="D94" s="119" t="s">
        <v>6</v>
      </c>
      <c r="E94" s="120">
        <v>1</v>
      </c>
      <c r="F94" s="121" t="s">
        <v>117</v>
      </c>
      <c r="G94" s="122" t="s">
        <v>207</v>
      </c>
      <c r="H94" s="123">
        <v>24.3</v>
      </c>
      <c r="I94" s="124" t="s">
        <v>10</v>
      </c>
      <c r="J94" s="125"/>
      <c r="K94" s="126">
        <f>H94*J94</f>
        <v>0</v>
      </c>
      <c r="L94" s="127">
        <f>IF(D94="S",K94,"")</f>
      </c>
      <c r="M94" s="128">
        <f>IF(OR(D94="P",D94="U"),K94,"")</f>
        <v>0</v>
      </c>
      <c r="N94" s="128">
        <f>IF(D94="H",K94,"")</f>
      </c>
      <c r="O94" s="128">
        <f>IF(D94="V",K94,"")</f>
      </c>
      <c r="P94" s="129">
        <v>0</v>
      </c>
      <c r="Q94" s="129">
        <v>0</v>
      </c>
      <c r="R94" s="129">
        <v>0</v>
      </c>
      <c r="S94" s="125">
        <v>0</v>
      </c>
      <c r="T94" s="130">
        <v>21</v>
      </c>
      <c r="U94" s="131">
        <f>K94*(T94+100)/100</f>
        <v>0</v>
      </c>
      <c r="V94" s="132"/>
    </row>
    <row r="95" spans="1:22" ht="12.75" outlineLevel="2">
      <c r="A95" s="3"/>
      <c r="B95" s="105"/>
      <c r="C95" s="105"/>
      <c r="D95" s="119" t="s">
        <v>6</v>
      </c>
      <c r="E95" s="120">
        <v>2</v>
      </c>
      <c r="F95" s="121" t="s">
        <v>115</v>
      </c>
      <c r="G95" s="122" t="s">
        <v>241</v>
      </c>
      <c r="H95" s="123">
        <v>51.1625</v>
      </c>
      <c r="I95" s="124" t="s">
        <v>14</v>
      </c>
      <c r="J95" s="125"/>
      <c r="K95" s="126">
        <f>H95*J95</f>
        <v>0</v>
      </c>
      <c r="L95" s="127">
        <f>IF(D95="S",K95,"")</f>
      </c>
      <c r="M95" s="128">
        <f>IF(OR(D95="P",D95="U"),K95,"")</f>
        <v>0</v>
      </c>
      <c r="N95" s="128">
        <f>IF(D95="H",K95,"")</f>
      </c>
      <c r="O95" s="128">
        <f>IF(D95="V",K95,"")</f>
      </c>
      <c r="P95" s="129">
        <v>0</v>
      </c>
      <c r="Q95" s="129">
        <v>0.082</v>
      </c>
      <c r="R95" s="129">
        <v>0.6000000000003638</v>
      </c>
      <c r="S95" s="125">
        <v>78.06000000004732</v>
      </c>
      <c r="T95" s="130">
        <v>21</v>
      </c>
      <c r="U95" s="131">
        <f>K95*(T95+100)/100</f>
        <v>0</v>
      </c>
      <c r="V95" s="132"/>
    </row>
    <row r="96" spans="1:22" s="36" customFormat="1" ht="10.5" customHeight="1" outlineLevel="3">
      <c r="A96" s="35"/>
      <c r="B96" s="133"/>
      <c r="C96" s="133"/>
      <c r="D96" s="133"/>
      <c r="E96" s="133"/>
      <c r="F96" s="133"/>
      <c r="G96" s="133" t="s">
        <v>142</v>
      </c>
      <c r="H96" s="134">
        <v>7.5</v>
      </c>
      <c r="I96" s="135"/>
      <c r="J96" s="133"/>
      <c r="K96" s="133"/>
      <c r="L96" s="136"/>
      <c r="M96" s="136"/>
      <c r="N96" s="136"/>
      <c r="O96" s="136"/>
      <c r="P96" s="136"/>
      <c r="Q96" s="136"/>
      <c r="R96" s="136"/>
      <c r="S96" s="136"/>
      <c r="T96" s="137"/>
      <c r="U96" s="137"/>
      <c r="V96" s="133"/>
    </row>
    <row r="97" spans="1:22" s="36" customFormat="1" ht="10.5" customHeight="1" outlineLevel="3">
      <c r="A97" s="35"/>
      <c r="B97" s="133"/>
      <c r="C97" s="133"/>
      <c r="D97" s="133"/>
      <c r="E97" s="133"/>
      <c r="F97" s="133"/>
      <c r="G97" s="133" t="s">
        <v>144</v>
      </c>
      <c r="H97" s="134">
        <v>28</v>
      </c>
      <c r="I97" s="135"/>
      <c r="J97" s="133"/>
      <c r="K97" s="133"/>
      <c r="L97" s="136"/>
      <c r="M97" s="136"/>
      <c r="N97" s="136"/>
      <c r="O97" s="136"/>
      <c r="P97" s="136"/>
      <c r="Q97" s="136"/>
      <c r="R97" s="136"/>
      <c r="S97" s="136"/>
      <c r="T97" s="137"/>
      <c r="U97" s="137"/>
      <c r="V97" s="133"/>
    </row>
    <row r="98" spans="1:22" s="36" customFormat="1" ht="10.5" customHeight="1" outlineLevel="3">
      <c r="A98" s="35"/>
      <c r="B98" s="133"/>
      <c r="C98" s="133"/>
      <c r="D98" s="133"/>
      <c r="E98" s="133"/>
      <c r="F98" s="133"/>
      <c r="G98" s="133" t="s">
        <v>69</v>
      </c>
      <c r="H98" s="134">
        <v>3.125</v>
      </c>
      <c r="I98" s="135"/>
      <c r="J98" s="133"/>
      <c r="K98" s="133"/>
      <c r="L98" s="136"/>
      <c r="M98" s="136"/>
      <c r="N98" s="136"/>
      <c r="O98" s="136"/>
      <c r="P98" s="136"/>
      <c r="Q98" s="136"/>
      <c r="R98" s="136"/>
      <c r="S98" s="136"/>
      <c r="T98" s="137"/>
      <c r="U98" s="137"/>
      <c r="V98" s="133"/>
    </row>
    <row r="99" spans="1:22" s="36" customFormat="1" ht="10.5" customHeight="1" outlineLevel="3">
      <c r="A99" s="35"/>
      <c r="B99" s="133"/>
      <c r="C99" s="133"/>
      <c r="D99" s="133"/>
      <c r="E99" s="133"/>
      <c r="F99" s="133"/>
      <c r="G99" s="133" t="s">
        <v>87</v>
      </c>
      <c r="H99" s="134">
        <v>7.1875</v>
      </c>
      <c r="I99" s="135"/>
      <c r="J99" s="133"/>
      <c r="K99" s="133"/>
      <c r="L99" s="136"/>
      <c r="M99" s="136"/>
      <c r="N99" s="136"/>
      <c r="O99" s="136"/>
      <c r="P99" s="136"/>
      <c r="Q99" s="136"/>
      <c r="R99" s="136"/>
      <c r="S99" s="136"/>
      <c r="T99" s="137"/>
      <c r="U99" s="137"/>
      <c r="V99" s="133"/>
    </row>
    <row r="100" spans="1:22" s="36" customFormat="1" ht="10.5" customHeight="1" outlineLevel="3">
      <c r="A100" s="35"/>
      <c r="B100" s="133"/>
      <c r="C100" s="133"/>
      <c r="D100" s="133"/>
      <c r="E100" s="133"/>
      <c r="F100" s="133"/>
      <c r="G100" s="133" t="s">
        <v>86</v>
      </c>
      <c r="H100" s="134">
        <v>5.35</v>
      </c>
      <c r="I100" s="135"/>
      <c r="J100" s="133"/>
      <c r="K100" s="133"/>
      <c r="L100" s="136"/>
      <c r="M100" s="136"/>
      <c r="N100" s="136"/>
      <c r="O100" s="136"/>
      <c r="P100" s="136"/>
      <c r="Q100" s="136"/>
      <c r="R100" s="136"/>
      <c r="S100" s="136"/>
      <c r="T100" s="137"/>
      <c r="U100" s="137"/>
      <c r="V100" s="133"/>
    </row>
    <row r="101" spans="1:22" ht="12.75" outlineLevel="2">
      <c r="A101" s="3"/>
      <c r="B101" s="105"/>
      <c r="C101" s="105"/>
      <c r="D101" s="119" t="s">
        <v>6</v>
      </c>
      <c r="E101" s="120">
        <v>3</v>
      </c>
      <c r="F101" s="121" t="s">
        <v>116</v>
      </c>
      <c r="G101" s="122" t="s">
        <v>252</v>
      </c>
      <c r="H101" s="123">
        <v>8.16</v>
      </c>
      <c r="I101" s="124" t="s">
        <v>14</v>
      </c>
      <c r="J101" s="125"/>
      <c r="K101" s="126">
        <f>H101*J101</f>
        <v>0</v>
      </c>
      <c r="L101" s="127">
        <f>IF(D101="S",K101,"")</f>
      </c>
      <c r="M101" s="128">
        <f>IF(OR(D101="P",D101="U"),K101,"")</f>
        <v>0</v>
      </c>
      <c r="N101" s="128">
        <f>IF(D101="H",K101,"")</f>
      </c>
      <c r="O101" s="128">
        <f>IF(D101="V",K101,"")</f>
      </c>
      <c r="P101" s="129">
        <v>0</v>
      </c>
      <c r="Q101" s="129">
        <v>0.059</v>
      </c>
      <c r="R101" s="129">
        <v>0</v>
      </c>
      <c r="S101" s="125">
        <v>0</v>
      </c>
      <c r="T101" s="130">
        <v>21</v>
      </c>
      <c r="U101" s="131">
        <f>K101*(T101+100)/100</f>
        <v>0</v>
      </c>
      <c r="V101" s="132"/>
    </row>
    <row r="102" spans="1:22" s="36" customFormat="1" ht="10.5" customHeight="1" outlineLevel="3">
      <c r="A102" s="35"/>
      <c r="B102" s="133"/>
      <c r="C102" s="133"/>
      <c r="D102" s="133"/>
      <c r="E102" s="133"/>
      <c r="F102" s="133"/>
      <c r="G102" s="133" t="s">
        <v>80</v>
      </c>
      <c r="H102" s="134">
        <v>1.44</v>
      </c>
      <c r="I102" s="135"/>
      <c r="J102" s="133"/>
      <c r="K102" s="133"/>
      <c r="L102" s="136"/>
      <c r="M102" s="136"/>
      <c r="N102" s="136"/>
      <c r="O102" s="136"/>
      <c r="P102" s="136"/>
      <c r="Q102" s="136"/>
      <c r="R102" s="136"/>
      <c r="S102" s="136"/>
      <c r="T102" s="137"/>
      <c r="U102" s="137"/>
      <c r="V102" s="133"/>
    </row>
    <row r="103" spans="1:22" s="36" customFormat="1" ht="10.5" customHeight="1" outlineLevel="3">
      <c r="A103" s="35"/>
      <c r="B103" s="133"/>
      <c r="C103" s="133"/>
      <c r="D103" s="133"/>
      <c r="E103" s="133"/>
      <c r="F103" s="133"/>
      <c r="G103" s="133" t="s">
        <v>140</v>
      </c>
      <c r="H103" s="134">
        <v>6.72</v>
      </c>
      <c r="I103" s="135"/>
      <c r="J103" s="133"/>
      <c r="K103" s="133"/>
      <c r="L103" s="136"/>
      <c r="M103" s="136"/>
      <c r="N103" s="136"/>
      <c r="O103" s="136"/>
      <c r="P103" s="136"/>
      <c r="Q103" s="136"/>
      <c r="R103" s="136"/>
      <c r="S103" s="136"/>
      <c r="T103" s="137"/>
      <c r="U103" s="137"/>
      <c r="V103" s="133"/>
    </row>
    <row r="104" spans="1:22" ht="25.5" outlineLevel="2">
      <c r="A104" s="3"/>
      <c r="B104" s="105"/>
      <c r="C104" s="105"/>
      <c r="D104" s="119" t="s">
        <v>6</v>
      </c>
      <c r="E104" s="120">
        <v>4</v>
      </c>
      <c r="F104" s="121" t="s">
        <v>120</v>
      </c>
      <c r="G104" s="122" t="s">
        <v>287</v>
      </c>
      <c r="H104" s="123">
        <v>20.82</v>
      </c>
      <c r="I104" s="124" t="s">
        <v>14</v>
      </c>
      <c r="J104" s="125"/>
      <c r="K104" s="126">
        <f>H104*J104</f>
        <v>0</v>
      </c>
      <c r="L104" s="127">
        <f>IF(D104="S",K104,"")</f>
      </c>
      <c r="M104" s="128">
        <f>IF(OR(D104="P",D104="U"),K104,"")</f>
        <v>0</v>
      </c>
      <c r="N104" s="128">
        <f>IF(D104="H",K104,"")</f>
      </c>
      <c r="O104" s="128">
        <f>IF(D104="V",K104,"")</f>
      </c>
      <c r="P104" s="129">
        <v>0</v>
      </c>
      <c r="Q104" s="129">
        <v>0.046</v>
      </c>
      <c r="R104" s="129">
        <v>0</v>
      </c>
      <c r="S104" s="125">
        <v>0</v>
      </c>
      <c r="T104" s="130">
        <v>21</v>
      </c>
      <c r="U104" s="131">
        <f>K104*(T104+100)/100</f>
        <v>0</v>
      </c>
      <c r="V104" s="132"/>
    </row>
    <row r="105" spans="1:22" s="36" customFormat="1" ht="10.5" customHeight="1" outlineLevel="3">
      <c r="A105" s="35"/>
      <c r="B105" s="133"/>
      <c r="C105" s="133"/>
      <c r="D105" s="133"/>
      <c r="E105" s="133"/>
      <c r="F105" s="133"/>
      <c r="G105" s="133" t="s">
        <v>215</v>
      </c>
      <c r="H105" s="134">
        <v>0</v>
      </c>
      <c r="I105" s="135"/>
      <c r="J105" s="133"/>
      <c r="K105" s="133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3"/>
    </row>
    <row r="106" spans="1:22" s="36" customFormat="1" ht="10.5" customHeight="1" outlineLevel="3">
      <c r="A106" s="35"/>
      <c r="B106" s="133"/>
      <c r="C106" s="133"/>
      <c r="D106" s="133"/>
      <c r="E106" s="133"/>
      <c r="F106" s="133"/>
      <c r="G106" s="133" t="s">
        <v>139</v>
      </c>
      <c r="H106" s="134">
        <v>1.5</v>
      </c>
      <c r="I106" s="135"/>
      <c r="J106" s="133"/>
      <c r="K106" s="133"/>
      <c r="L106" s="136"/>
      <c r="M106" s="136"/>
      <c r="N106" s="136"/>
      <c r="O106" s="136"/>
      <c r="P106" s="136"/>
      <c r="Q106" s="136"/>
      <c r="R106" s="136"/>
      <c r="S106" s="136"/>
      <c r="T106" s="137"/>
      <c r="U106" s="137"/>
      <c r="V106" s="133"/>
    </row>
    <row r="107" spans="1:22" s="36" customFormat="1" ht="10.5" customHeight="1" outlineLevel="3">
      <c r="A107" s="35"/>
      <c r="B107" s="133"/>
      <c r="C107" s="133"/>
      <c r="D107" s="133"/>
      <c r="E107" s="133"/>
      <c r="F107" s="133"/>
      <c r="G107" s="133" t="s">
        <v>151</v>
      </c>
      <c r="H107" s="134">
        <v>3</v>
      </c>
      <c r="I107" s="135"/>
      <c r="J107" s="133"/>
      <c r="K107" s="133"/>
      <c r="L107" s="136"/>
      <c r="M107" s="136"/>
      <c r="N107" s="136"/>
      <c r="O107" s="136"/>
      <c r="P107" s="136"/>
      <c r="Q107" s="136"/>
      <c r="R107" s="136"/>
      <c r="S107" s="136"/>
      <c r="T107" s="137"/>
      <c r="U107" s="137"/>
      <c r="V107" s="133"/>
    </row>
    <row r="108" spans="1:22" s="36" customFormat="1" ht="10.5" customHeight="1" outlineLevel="3">
      <c r="A108" s="35"/>
      <c r="B108" s="133"/>
      <c r="C108" s="133"/>
      <c r="D108" s="133"/>
      <c r="E108" s="133"/>
      <c r="F108" s="133"/>
      <c r="G108" s="133" t="s">
        <v>150</v>
      </c>
      <c r="H108" s="134">
        <v>2.88</v>
      </c>
      <c r="I108" s="135"/>
      <c r="J108" s="133"/>
      <c r="K108" s="133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3"/>
    </row>
    <row r="109" spans="1:22" s="36" customFormat="1" ht="10.5" customHeight="1" outlineLevel="3">
      <c r="A109" s="35"/>
      <c r="B109" s="133"/>
      <c r="C109" s="133"/>
      <c r="D109" s="133"/>
      <c r="E109" s="133"/>
      <c r="F109" s="133"/>
      <c r="G109" s="133" t="s">
        <v>165</v>
      </c>
      <c r="H109" s="134">
        <v>13.44</v>
      </c>
      <c r="I109" s="135"/>
      <c r="J109" s="133"/>
      <c r="K109" s="133"/>
      <c r="L109" s="136"/>
      <c r="M109" s="136"/>
      <c r="N109" s="136"/>
      <c r="O109" s="136"/>
      <c r="P109" s="136"/>
      <c r="Q109" s="136"/>
      <c r="R109" s="136"/>
      <c r="S109" s="136"/>
      <c r="T109" s="137"/>
      <c r="U109" s="137"/>
      <c r="V109" s="133"/>
    </row>
    <row r="110" spans="1:22" s="36" customFormat="1" ht="10.5" customHeight="1" outlineLevel="3">
      <c r="A110" s="35"/>
      <c r="B110" s="133"/>
      <c r="C110" s="133"/>
      <c r="D110" s="133"/>
      <c r="E110" s="133"/>
      <c r="F110" s="133"/>
      <c r="G110" s="133"/>
      <c r="H110" s="134"/>
      <c r="I110" s="135"/>
      <c r="J110" s="133"/>
      <c r="K110" s="133"/>
      <c r="L110" s="136"/>
      <c r="M110" s="136"/>
      <c r="N110" s="136"/>
      <c r="O110" s="136"/>
      <c r="P110" s="136"/>
      <c r="Q110" s="136"/>
      <c r="R110" s="136"/>
      <c r="S110" s="136"/>
      <c r="T110" s="137"/>
      <c r="U110" s="137"/>
      <c r="V110" s="133"/>
    </row>
    <row r="111" spans="1:22" ht="25.5" outlineLevel="2">
      <c r="A111" s="3"/>
      <c r="B111" s="105"/>
      <c r="C111" s="105"/>
      <c r="D111" s="119" t="s">
        <v>6</v>
      </c>
      <c r="E111" s="120">
        <v>5</v>
      </c>
      <c r="F111" s="121" t="s">
        <v>121</v>
      </c>
      <c r="G111" s="122" t="s">
        <v>292</v>
      </c>
      <c r="H111" s="123">
        <v>12.66</v>
      </c>
      <c r="I111" s="124" t="s">
        <v>14</v>
      </c>
      <c r="J111" s="125"/>
      <c r="K111" s="126">
        <f>H111*J111</f>
        <v>0</v>
      </c>
      <c r="L111" s="127">
        <f>IF(D111="S",K111,"")</f>
      </c>
      <c r="M111" s="128">
        <f>IF(OR(D111="P",D111="U"),K111,"")</f>
        <v>0</v>
      </c>
      <c r="N111" s="128">
        <f>IF(D111="H",K111,"")</f>
      </c>
      <c r="O111" s="128">
        <f>IF(D111="V",K111,"")</f>
      </c>
      <c r="P111" s="129">
        <v>0</v>
      </c>
      <c r="Q111" s="129">
        <v>0.059</v>
      </c>
      <c r="R111" s="129">
        <v>0</v>
      </c>
      <c r="S111" s="125">
        <v>0</v>
      </c>
      <c r="T111" s="130">
        <v>21</v>
      </c>
      <c r="U111" s="131">
        <f>K111*(T111+100)/100</f>
        <v>0</v>
      </c>
      <c r="V111" s="132"/>
    </row>
    <row r="112" spans="1:22" s="36" customFormat="1" ht="10.5" customHeight="1" outlineLevel="3">
      <c r="A112" s="35"/>
      <c r="B112" s="133"/>
      <c r="C112" s="133"/>
      <c r="D112" s="133"/>
      <c r="E112" s="133"/>
      <c r="F112" s="133"/>
      <c r="G112" s="133" t="s">
        <v>215</v>
      </c>
      <c r="H112" s="134">
        <v>0</v>
      </c>
      <c r="I112" s="135"/>
      <c r="J112" s="133"/>
      <c r="K112" s="133"/>
      <c r="L112" s="136"/>
      <c r="M112" s="136"/>
      <c r="N112" s="136"/>
      <c r="O112" s="136"/>
      <c r="P112" s="136"/>
      <c r="Q112" s="136"/>
      <c r="R112" s="136"/>
      <c r="S112" s="136"/>
      <c r="T112" s="137"/>
      <c r="U112" s="137"/>
      <c r="V112" s="133"/>
    </row>
    <row r="113" spans="1:22" s="36" customFormat="1" ht="10.5" customHeight="1" outlineLevel="3">
      <c r="A113" s="35"/>
      <c r="B113" s="133"/>
      <c r="C113" s="133"/>
      <c r="D113" s="133"/>
      <c r="E113" s="133"/>
      <c r="F113" s="133"/>
      <c r="G113" s="133" t="s">
        <v>139</v>
      </c>
      <c r="H113" s="134">
        <v>1.5</v>
      </c>
      <c r="I113" s="135"/>
      <c r="J113" s="133"/>
      <c r="K113" s="133"/>
      <c r="L113" s="136"/>
      <c r="M113" s="136"/>
      <c r="N113" s="136"/>
      <c r="O113" s="136"/>
      <c r="P113" s="136"/>
      <c r="Q113" s="136"/>
      <c r="R113" s="136"/>
      <c r="S113" s="136"/>
      <c r="T113" s="137"/>
      <c r="U113" s="137"/>
      <c r="V113" s="133"/>
    </row>
    <row r="114" spans="1:22" s="36" customFormat="1" ht="10.5" customHeight="1" outlineLevel="3">
      <c r="A114" s="35"/>
      <c r="B114" s="133"/>
      <c r="C114" s="133"/>
      <c r="D114" s="133"/>
      <c r="E114" s="133"/>
      <c r="F114" s="133"/>
      <c r="G114" s="133" t="s">
        <v>151</v>
      </c>
      <c r="H114" s="134">
        <v>3</v>
      </c>
      <c r="I114" s="135"/>
      <c r="J114" s="133"/>
      <c r="K114" s="133"/>
      <c r="L114" s="136"/>
      <c r="M114" s="136"/>
      <c r="N114" s="136"/>
      <c r="O114" s="136"/>
      <c r="P114" s="136"/>
      <c r="Q114" s="136"/>
      <c r="R114" s="136"/>
      <c r="S114" s="136"/>
      <c r="T114" s="137"/>
      <c r="U114" s="137"/>
      <c r="V114" s="133"/>
    </row>
    <row r="115" spans="1:22" s="36" customFormat="1" ht="10.5" customHeight="1" outlineLevel="3">
      <c r="A115" s="35"/>
      <c r="B115" s="133"/>
      <c r="C115" s="133"/>
      <c r="D115" s="133"/>
      <c r="E115" s="133"/>
      <c r="F115" s="133"/>
      <c r="G115" s="133" t="s">
        <v>80</v>
      </c>
      <c r="H115" s="134">
        <v>1.44</v>
      </c>
      <c r="I115" s="135"/>
      <c r="J115" s="133"/>
      <c r="K115" s="133"/>
      <c r="L115" s="136"/>
      <c r="M115" s="136"/>
      <c r="N115" s="136"/>
      <c r="O115" s="136"/>
      <c r="P115" s="136"/>
      <c r="Q115" s="136"/>
      <c r="R115" s="136"/>
      <c r="S115" s="136"/>
      <c r="T115" s="137"/>
      <c r="U115" s="137"/>
      <c r="V115" s="133"/>
    </row>
    <row r="116" spans="1:22" s="36" customFormat="1" ht="10.5" customHeight="1" outlineLevel="3">
      <c r="A116" s="35"/>
      <c r="B116" s="133"/>
      <c r="C116" s="133"/>
      <c r="D116" s="133"/>
      <c r="E116" s="133"/>
      <c r="F116" s="133"/>
      <c r="G116" s="133" t="s">
        <v>140</v>
      </c>
      <c r="H116" s="134">
        <v>6.72</v>
      </c>
      <c r="I116" s="135"/>
      <c r="J116" s="133"/>
      <c r="K116" s="133"/>
      <c r="L116" s="136"/>
      <c r="M116" s="136"/>
      <c r="N116" s="136"/>
      <c r="O116" s="136"/>
      <c r="P116" s="136"/>
      <c r="Q116" s="136"/>
      <c r="R116" s="136"/>
      <c r="S116" s="136"/>
      <c r="T116" s="137"/>
      <c r="U116" s="137"/>
      <c r="V116" s="133"/>
    </row>
    <row r="117" spans="1:22" ht="25.5" outlineLevel="2">
      <c r="A117" s="3"/>
      <c r="B117" s="105"/>
      <c r="C117" s="105"/>
      <c r="D117" s="119" t="s">
        <v>6</v>
      </c>
      <c r="E117" s="120">
        <v>6</v>
      </c>
      <c r="F117" s="121" t="s">
        <v>119</v>
      </c>
      <c r="G117" s="122" t="s">
        <v>239</v>
      </c>
      <c r="H117" s="123">
        <v>4</v>
      </c>
      <c r="I117" s="124" t="s">
        <v>37</v>
      </c>
      <c r="J117" s="125"/>
      <c r="K117" s="126">
        <f>H117*J117</f>
        <v>0</v>
      </c>
      <c r="L117" s="127">
        <f>IF(D117="S",K117,"")</f>
      </c>
      <c r="M117" s="128">
        <f>IF(OR(D117="P",D117="U"),K117,"")</f>
        <v>0</v>
      </c>
      <c r="N117" s="128">
        <f>IF(D117="H",K117,"")</f>
      </c>
      <c r="O117" s="128">
        <f>IF(D117="V",K117,"")</f>
      </c>
      <c r="P117" s="129">
        <v>0</v>
      </c>
      <c r="Q117" s="129">
        <v>0.097</v>
      </c>
      <c r="R117" s="129">
        <v>1.1820000000006985</v>
      </c>
      <c r="S117" s="125">
        <v>144.08580000008516</v>
      </c>
      <c r="T117" s="130">
        <v>21</v>
      </c>
      <c r="U117" s="131">
        <f>K117*(T117+100)/100</f>
        <v>0</v>
      </c>
      <c r="V117" s="132"/>
    </row>
    <row r="118" spans="1:22" s="36" customFormat="1" ht="10.5" customHeight="1" outlineLevel="3">
      <c r="A118" s="35"/>
      <c r="B118" s="133"/>
      <c r="C118" s="133"/>
      <c r="D118" s="133"/>
      <c r="E118" s="133"/>
      <c r="F118" s="133"/>
      <c r="G118" s="133" t="s">
        <v>225</v>
      </c>
      <c r="H118" s="134">
        <v>0</v>
      </c>
      <c r="I118" s="135"/>
      <c r="J118" s="133"/>
      <c r="K118" s="133"/>
      <c r="L118" s="136"/>
      <c r="M118" s="136"/>
      <c r="N118" s="136"/>
      <c r="O118" s="136"/>
      <c r="P118" s="136"/>
      <c r="Q118" s="136"/>
      <c r="R118" s="136"/>
      <c r="S118" s="136"/>
      <c r="T118" s="137"/>
      <c r="U118" s="137"/>
      <c r="V118" s="133"/>
    </row>
    <row r="119" spans="1:22" s="36" customFormat="1" ht="10.5" customHeight="1" outlineLevel="3">
      <c r="A119" s="35"/>
      <c r="B119" s="133"/>
      <c r="C119" s="133"/>
      <c r="D119" s="133"/>
      <c r="E119" s="133"/>
      <c r="F119" s="133"/>
      <c r="G119" s="133" t="s">
        <v>231</v>
      </c>
      <c r="H119" s="134">
        <v>0</v>
      </c>
      <c r="I119" s="135"/>
      <c r="J119" s="133"/>
      <c r="K119" s="133"/>
      <c r="L119" s="136"/>
      <c r="M119" s="136"/>
      <c r="N119" s="136"/>
      <c r="O119" s="136"/>
      <c r="P119" s="136"/>
      <c r="Q119" s="136"/>
      <c r="R119" s="136"/>
      <c r="S119" s="136"/>
      <c r="T119" s="137"/>
      <c r="U119" s="137"/>
      <c r="V119" s="133"/>
    </row>
    <row r="120" spans="1:22" s="36" customFormat="1" ht="10.5" customHeight="1" outlineLevel="3">
      <c r="A120" s="35"/>
      <c r="B120" s="133"/>
      <c r="C120" s="133"/>
      <c r="D120" s="133"/>
      <c r="E120" s="133"/>
      <c r="F120" s="133"/>
      <c r="G120" s="133" t="s">
        <v>2</v>
      </c>
      <c r="H120" s="134">
        <v>4</v>
      </c>
      <c r="I120" s="135"/>
      <c r="J120" s="133"/>
      <c r="K120" s="133"/>
      <c r="L120" s="136"/>
      <c r="M120" s="136"/>
      <c r="N120" s="136"/>
      <c r="O120" s="136"/>
      <c r="P120" s="136"/>
      <c r="Q120" s="136"/>
      <c r="R120" s="136"/>
      <c r="S120" s="136"/>
      <c r="T120" s="137"/>
      <c r="U120" s="137"/>
      <c r="V120" s="133"/>
    </row>
    <row r="121" spans="1:22" ht="25.5" outlineLevel="2">
      <c r="A121" s="3"/>
      <c r="B121" s="105"/>
      <c r="C121" s="105"/>
      <c r="D121" s="119" t="s">
        <v>6</v>
      </c>
      <c r="E121" s="120">
        <v>7</v>
      </c>
      <c r="F121" s="121" t="s">
        <v>118</v>
      </c>
      <c r="G121" s="122" t="s">
        <v>238</v>
      </c>
      <c r="H121" s="123">
        <v>10</v>
      </c>
      <c r="I121" s="124" t="s">
        <v>37</v>
      </c>
      <c r="J121" s="125"/>
      <c r="K121" s="126">
        <f>H121*J121</f>
        <v>0</v>
      </c>
      <c r="L121" s="127">
        <f>IF(D121="S",K121,"")</f>
      </c>
      <c r="M121" s="128">
        <f>IF(OR(D121="P",D121="U"),K121,"")</f>
        <v>0</v>
      </c>
      <c r="N121" s="128">
        <f>IF(D121="H",K121,"")</f>
      </c>
      <c r="O121" s="128">
        <f>IF(D121="V",K121,"")</f>
      </c>
      <c r="P121" s="129">
        <v>0</v>
      </c>
      <c r="Q121" s="129">
        <v>0.015</v>
      </c>
      <c r="R121" s="129">
        <v>0</v>
      </c>
      <c r="S121" s="125">
        <v>0</v>
      </c>
      <c r="T121" s="130">
        <v>21</v>
      </c>
      <c r="U121" s="131">
        <f>K121*(T121+100)/100</f>
        <v>0</v>
      </c>
      <c r="V121" s="132"/>
    </row>
    <row r="122" spans="1:22" s="36" customFormat="1" ht="10.5" customHeight="1" outlineLevel="3">
      <c r="A122" s="35"/>
      <c r="B122" s="133"/>
      <c r="C122" s="133"/>
      <c r="D122" s="133"/>
      <c r="E122" s="133"/>
      <c r="F122" s="133"/>
      <c r="G122" s="133" t="s">
        <v>211</v>
      </c>
      <c r="H122" s="134">
        <v>0</v>
      </c>
      <c r="I122" s="135"/>
      <c r="J122" s="133"/>
      <c r="K122" s="133"/>
      <c r="L122" s="136"/>
      <c r="M122" s="136"/>
      <c r="N122" s="136"/>
      <c r="O122" s="136"/>
      <c r="P122" s="136"/>
      <c r="Q122" s="136"/>
      <c r="R122" s="136"/>
      <c r="S122" s="136"/>
      <c r="T122" s="137"/>
      <c r="U122" s="137"/>
      <c r="V122" s="133"/>
    </row>
    <row r="123" spans="1:22" s="36" customFormat="1" ht="10.5" customHeight="1" outlineLevel="3">
      <c r="A123" s="35"/>
      <c r="B123" s="133"/>
      <c r="C123" s="133"/>
      <c r="D123" s="133"/>
      <c r="E123" s="133"/>
      <c r="F123" s="133"/>
      <c r="G123" s="133" t="s">
        <v>26</v>
      </c>
      <c r="H123" s="134">
        <v>10</v>
      </c>
      <c r="I123" s="135"/>
      <c r="J123" s="133"/>
      <c r="K123" s="133"/>
      <c r="L123" s="136"/>
      <c r="M123" s="136"/>
      <c r="N123" s="136"/>
      <c r="O123" s="136"/>
      <c r="P123" s="136"/>
      <c r="Q123" s="136"/>
      <c r="R123" s="136"/>
      <c r="S123" s="136"/>
      <c r="T123" s="137"/>
      <c r="U123" s="137"/>
      <c r="V123" s="133"/>
    </row>
    <row r="124" spans="1:22" ht="12.75" outlineLevel="2">
      <c r="A124" s="3"/>
      <c r="B124" s="105"/>
      <c r="C124" s="105"/>
      <c r="D124" s="119" t="s">
        <v>8</v>
      </c>
      <c r="E124" s="120">
        <v>8</v>
      </c>
      <c r="F124" s="121" t="s">
        <v>126</v>
      </c>
      <c r="G124" s="122" t="s">
        <v>273</v>
      </c>
      <c r="H124" s="123">
        <v>6.951015</v>
      </c>
      <c r="I124" s="124" t="s">
        <v>11</v>
      </c>
      <c r="J124" s="125"/>
      <c r="K124" s="126">
        <f aca="true" t="shared" si="2" ref="K124:K131">H124*J124</f>
        <v>0</v>
      </c>
      <c r="L124" s="127">
        <f aca="true" t="shared" si="3" ref="L124:L131">IF(D124="S",K124,"")</f>
      </c>
      <c r="M124" s="128">
        <f aca="true" t="shared" si="4" ref="M124:M131">IF(OR(D124="P",D124="U"),K124,"")</f>
        <v>0</v>
      </c>
      <c r="N124" s="128">
        <f aca="true" t="shared" si="5" ref="N124:N131">IF(D124="H",K124,"")</f>
      </c>
      <c r="O124" s="128">
        <f aca="true" t="shared" si="6" ref="O124:O131">IF(D124="V",K124,"")</f>
      </c>
      <c r="P124" s="129">
        <v>0</v>
      </c>
      <c r="Q124" s="129">
        <v>0</v>
      </c>
      <c r="R124" s="129">
        <v>0.9420000000000073</v>
      </c>
      <c r="S124" s="125">
        <v>122.55420000000096</v>
      </c>
      <c r="T124" s="130">
        <v>21</v>
      </c>
      <c r="U124" s="131">
        <f aca="true" t="shared" si="7" ref="U124:U131">K124*(T124+100)/100</f>
        <v>0</v>
      </c>
      <c r="V124" s="132"/>
    </row>
    <row r="125" spans="1:22" ht="25.5" outlineLevel="2">
      <c r="A125" s="3"/>
      <c r="B125" s="105"/>
      <c r="C125" s="105"/>
      <c r="D125" s="119" t="s">
        <v>8</v>
      </c>
      <c r="E125" s="120">
        <v>9</v>
      </c>
      <c r="F125" s="121" t="s">
        <v>127</v>
      </c>
      <c r="G125" s="122" t="s">
        <v>279</v>
      </c>
      <c r="H125" s="123">
        <v>13.90203</v>
      </c>
      <c r="I125" s="124" t="s">
        <v>11</v>
      </c>
      <c r="J125" s="125"/>
      <c r="K125" s="126">
        <f t="shared" si="2"/>
        <v>0</v>
      </c>
      <c r="L125" s="127">
        <f t="shared" si="3"/>
      </c>
      <c r="M125" s="128">
        <f t="shared" si="4"/>
        <v>0</v>
      </c>
      <c r="N125" s="128">
        <f t="shared" si="5"/>
      </c>
      <c r="O125" s="128">
        <f t="shared" si="6"/>
      </c>
      <c r="P125" s="129">
        <v>0</v>
      </c>
      <c r="Q125" s="129">
        <v>0</v>
      </c>
      <c r="R125" s="129">
        <v>0.1050000000000182</v>
      </c>
      <c r="S125" s="125">
        <v>13.660500000002365</v>
      </c>
      <c r="T125" s="130">
        <v>21</v>
      </c>
      <c r="U125" s="131">
        <f t="shared" si="7"/>
        <v>0</v>
      </c>
      <c r="V125" s="132"/>
    </row>
    <row r="126" spans="1:22" ht="12.75" outlineLevel="2">
      <c r="A126" s="3"/>
      <c r="B126" s="105"/>
      <c r="C126" s="105"/>
      <c r="D126" s="119" t="s">
        <v>8</v>
      </c>
      <c r="E126" s="120">
        <v>10</v>
      </c>
      <c r="F126" s="121" t="s">
        <v>122</v>
      </c>
      <c r="G126" s="122" t="s">
        <v>263</v>
      </c>
      <c r="H126" s="123">
        <v>6.951015</v>
      </c>
      <c r="I126" s="124" t="s">
        <v>11</v>
      </c>
      <c r="J126" s="125"/>
      <c r="K126" s="126">
        <f t="shared" si="2"/>
        <v>0</v>
      </c>
      <c r="L126" s="127">
        <f t="shared" si="3"/>
      </c>
      <c r="M126" s="128">
        <f t="shared" si="4"/>
        <v>0</v>
      </c>
      <c r="N126" s="128">
        <f t="shared" si="5"/>
      </c>
      <c r="O126" s="128">
        <f t="shared" si="6"/>
      </c>
      <c r="P126" s="129">
        <v>0</v>
      </c>
      <c r="Q126" s="129">
        <v>0</v>
      </c>
      <c r="R126" s="129">
        <v>0.9329999999999927</v>
      </c>
      <c r="S126" s="125">
        <v>121.38329999999905</v>
      </c>
      <c r="T126" s="130">
        <v>21</v>
      </c>
      <c r="U126" s="131">
        <f t="shared" si="7"/>
        <v>0</v>
      </c>
      <c r="V126" s="132"/>
    </row>
    <row r="127" spans="1:22" ht="12.75" outlineLevel="2">
      <c r="A127" s="3"/>
      <c r="B127" s="105"/>
      <c r="C127" s="105"/>
      <c r="D127" s="119" t="s">
        <v>8</v>
      </c>
      <c r="E127" s="120">
        <v>11</v>
      </c>
      <c r="F127" s="121" t="s">
        <v>123</v>
      </c>
      <c r="G127" s="122" t="s">
        <v>256</v>
      </c>
      <c r="H127" s="123">
        <v>20.853045</v>
      </c>
      <c r="I127" s="124" t="s">
        <v>11</v>
      </c>
      <c r="J127" s="125"/>
      <c r="K127" s="126">
        <f t="shared" si="2"/>
        <v>0</v>
      </c>
      <c r="L127" s="127">
        <f t="shared" si="3"/>
      </c>
      <c r="M127" s="128">
        <f t="shared" si="4"/>
        <v>0</v>
      </c>
      <c r="N127" s="128">
        <f t="shared" si="5"/>
      </c>
      <c r="O127" s="128">
        <f t="shared" si="6"/>
      </c>
      <c r="P127" s="129">
        <v>0</v>
      </c>
      <c r="Q127" s="129">
        <v>0</v>
      </c>
      <c r="R127" s="129">
        <v>0.4000000000000909</v>
      </c>
      <c r="S127" s="125">
        <v>52.04000000001183</v>
      </c>
      <c r="T127" s="130">
        <v>21</v>
      </c>
      <c r="U127" s="131">
        <f t="shared" si="7"/>
        <v>0</v>
      </c>
      <c r="V127" s="132"/>
    </row>
    <row r="128" spans="1:22" ht="12.75" outlineLevel="2">
      <c r="A128" s="3"/>
      <c r="B128" s="105"/>
      <c r="C128" s="105"/>
      <c r="D128" s="119" t="s">
        <v>8</v>
      </c>
      <c r="E128" s="120">
        <v>12</v>
      </c>
      <c r="F128" s="121" t="s">
        <v>124</v>
      </c>
      <c r="G128" s="122" t="s">
        <v>222</v>
      </c>
      <c r="H128" s="123">
        <v>6.951015</v>
      </c>
      <c r="I128" s="124" t="s">
        <v>11</v>
      </c>
      <c r="J128" s="125"/>
      <c r="K128" s="126">
        <f t="shared" si="2"/>
        <v>0</v>
      </c>
      <c r="L128" s="127">
        <f t="shared" si="3"/>
      </c>
      <c r="M128" s="128">
        <f t="shared" si="4"/>
        <v>0</v>
      </c>
      <c r="N128" s="128">
        <f t="shared" si="5"/>
      </c>
      <c r="O128" s="128">
        <f t="shared" si="6"/>
      </c>
      <c r="P128" s="129">
        <v>0</v>
      </c>
      <c r="Q128" s="129">
        <v>0</v>
      </c>
      <c r="R128" s="129">
        <v>0.4899999999997818</v>
      </c>
      <c r="S128" s="125">
        <v>63.7489999999716</v>
      </c>
      <c r="T128" s="130">
        <v>21</v>
      </c>
      <c r="U128" s="131">
        <f t="shared" si="7"/>
        <v>0</v>
      </c>
      <c r="V128" s="132"/>
    </row>
    <row r="129" spans="1:22" ht="12.75" outlineLevel="2">
      <c r="A129" s="3"/>
      <c r="B129" s="105"/>
      <c r="C129" s="105"/>
      <c r="D129" s="119" t="s">
        <v>8</v>
      </c>
      <c r="E129" s="120">
        <v>13</v>
      </c>
      <c r="F129" s="121" t="s">
        <v>125</v>
      </c>
      <c r="G129" s="122" t="s">
        <v>266</v>
      </c>
      <c r="H129" s="123">
        <v>111.21624</v>
      </c>
      <c r="I129" s="124" t="s">
        <v>11</v>
      </c>
      <c r="J129" s="125"/>
      <c r="K129" s="126">
        <f t="shared" si="2"/>
        <v>0</v>
      </c>
      <c r="L129" s="127">
        <f t="shared" si="3"/>
      </c>
      <c r="M129" s="128">
        <f t="shared" si="4"/>
        <v>0</v>
      </c>
      <c r="N129" s="128">
        <f t="shared" si="5"/>
      </c>
      <c r="O129" s="128">
        <f t="shared" si="6"/>
      </c>
      <c r="P129" s="129">
        <v>0</v>
      </c>
      <c r="Q129" s="129">
        <v>0</v>
      </c>
      <c r="R129" s="129">
        <v>0</v>
      </c>
      <c r="S129" s="125">
        <v>0</v>
      </c>
      <c r="T129" s="130">
        <v>21</v>
      </c>
      <c r="U129" s="131">
        <f t="shared" si="7"/>
        <v>0</v>
      </c>
      <c r="V129" s="132"/>
    </row>
    <row r="130" spans="1:22" ht="25.5" outlineLevel="2">
      <c r="A130" s="3"/>
      <c r="B130" s="105"/>
      <c r="C130" s="105"/>
      <c r="D130" s="119" t="s">
        <v>6</v>
      </c>
      <c r="E130" s="120">
        <v>14</v>
      </c>
      <c r="F130" s="121" t="s">
        <v>129</v>
      </c>
      <c r="G130" s="122" t="s">
        <v>289</v>
      </c>
      <c r="H130" s="123">
        <v>4.2</v>
      </c>
      <c r="I130" s="124" t="s">
        <v>11</v>
      </c>
      <c r="J130" s="125"/>
      <c r="K130" s="126">
        <f t="shared" si="2"/>
        <v>0</v>
      </c>
      <c r="L130" s="127">
        <f t="shared" si="3"/>
      </c>
      <c r="M130" s="128">
        <f t="shared" si="4"/>
        <v>0</v>
      </c>
      <c r="N130" s="128">
        <f t="shared" si="5"/>
      </c>
      <c r="O130" s="128">
        <f t="shared" si="6"/>
      </c>
      <c r="P130" s="129">
        <v>0</v>
      </c>
      <c r="Q130" s="129">
        <v>0</v>
      </c>
      <c r="R130" s="129">
        <v>0</v>
      </c>
      <c r="S130" s="125">
        <v>0</v>
      </c>
      <c r="T130" s="130">
        <v>21</v>
      </c>
      <c r="U130" s="131">
        <f t="shared" si="7"/>
        <v>0</v>
      </c>
      <c r="V130" s="132"/>
    </row>
    <row r="131" spans="1:22" ht="25.5" outlineLevel="2">
      <c r="A131" s="3"/>
      <c r="B131" s="105"/>
      <c r="C131" s="105"/>
      <c r="D131" s="119" t="s">
        <v>6</v>
      </c>
      <c r="E131" s="120">
        <v>15</v>
      </c>
      <c r="F131" s="121" t="s">
        <v>128</v>
      </c>
      <c r="G131" s="122" t="s">
        <v>291</v>
      </c>
      <c r="H131" s="123">
        <v>2.6</v>
      </c>
      <c r="I131" s="124" t="s">
        <v>11</v>
      </c>
      <c r="J131" s="125"/>
      <c r="K131" s="126">
        <f t="shared" si="2"/>
        <v>0</v>
      </c>
      <c r="L131" s="127">
        <f t="shared" si="3"/>
      </c>
      <c r="M131" s="128">
        <f t="shared" si="4"/>
        <v>0</v>
      </c>
      <c r="N131" s="128">
        <f t="shared" si="5"/>
      </c>
      <c r="O131" s="128">
        <f t="shared" si="6"/>
      </c>
      <c r="P131" s="129">
        <v>0</v>
      </c>
      <c r="Q131" s="129">
        <v>0</v>
      </c>
      <c r="R131" s="129">
        <v>0</v>
      </c>
      <c r="S131" s="125">
        <v>0</v>
      </c>
      <c r="T131" s="130">
        <v>21</v>
      </c>
      <c r="U131" s="131">
        <f t="shared" si="7"/>
        <v>0</v>
      </c>
      <c r="V131" s="132"/>
    </row>
    <row r="132" spans="1:22" s="36" customFormat="1" ht="10.5" customHeight="1" outlineLevel="3">
      <c r="A132" s="35"/>
      <c r="B132" s="133"/>
      <c r="C132" s="133"/>
      <c r="D132" s="133"/>
      <c r="E132" s="133"/>
      <c r="F132" s="133"/>
      <c r="G132" s="133" t="s">
        <v>64</v>
      </c>
      <c r="H132" s="134">
        <v>2.6</v>
      </c>
      <c r="I132" s="135"/>
      <c r="J132" s="133"/>
      <c r="K132" s="133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3"/>
    </row>
    <row r="133" spans="1:22" ht="12.75" outlineLevel="1">
      <c r="A133" s="3"/>
      <c r="B133" s="106"/>
      <c r="C133" s="75" t="s">
        <v>23</v>
      </c>
      <c r="D133" s="76" t="s">
        <v>5</v>
      </c>
      <c r="E133" s="77"/>
      <c r="F133" s="77" t="s">
        <v>31</v>
      </c>
      <c r="G133" s="78" t="s">
        <v>162</v>
      </c>
      <c r="H133" s="77"/>
      <c r="I133" s="76"/>
      <c r="J133" s="77"/>
      <c r="K133" s="107">
        <f>SUBTOTAL(9,K134:K135)</f>
        <v>0</v>
      </c>
      <c r="L133" s="80">
        <f>SUBTOTAL(9,L134:L135)</f>
        <v>0</v>
      </c>
      <c r="M133" s="80">
        <f>SUBTOTAL(9,M134:M135)</f>
        <v>0</v>
      </c>
      <c r="N133" s="80">
        <f>SUBTOTAL(9,N134:N135)</f>
        <v>0</v>
      </c>
      <c r="O133" s="80">
        <f>SUBTOTAL(9,O134:O135)</f>
        <v>0</v>
      </c>
      <c r="P133" s="81">
        <f>SUMPRODUCT(P134:P135,$H134:$H135)</f>
        <v>0</v>
      </c>
      <c r="Q133" s="81">
        <f>SUMPRODUCT(Q134:Q135,$H134:$H135)</f>
        <v>0</v>
      </c>
      <c r="R133" s="81">
        <f>SUMPRODUCT(R134:R135,$H134:$H135)</f>
        <v>27.164477851378635</v>
      </c>
      <c r="S133" s="80">
        <f>SUMPRODUCT(S134:S135,$H134:$H135)</f>
        <v>3534.09856846436</v>
      </c>
      <c r="T133" s="108">
        <f>SUMPRODUCT(T134:T135,$K134:$K135)/100</f>
        <v>0</v>
      </c>
      <c r="U133" s="108">
        <f>K133+T133</f>
        <v>0</v>
      </c>
      <c r="V133" s="105"/>
    </row>
    <row r="134" spans="1:22" ht="12.75" outlineLevel="2">
      <c r="A134" s="3"/>
      <c r="B134" s="109"/>
      <c r="C134" s="110"/>
      <c r="D134" s="111"/>
      <c r="E134" s="112" t="s">
        <v>224</v>
      </c>
      <c r="F134" s="113"/>
      <c r="G134" s="114"/>
      <c r="H134" s="113"/>
      <c r="I134" s="111"/>
      <c r="J134" s="113"/>
      <c r="K134" s="115"/>
      <c r="L134" s="116"/>
      <c r="M134" s="116"/>
      <c r="N134" s="116"/>
      <c r="O134" s="116"/>
      <c r="P134" s="117"/>
      <c r="Q134" s="117"/>
      <c r="R134" s="117"/>
      <c r="S134" s="117"/>
      <c r="T134" s="118"/>
      <c r="U134" s="118"/>
      <c r="V134" s="105"/>
    </row>
    <row r="135" spans="1:22" ht="12.75" outlineLevel="2">
      <c r="A135" s="3"/>
      <c r="B135" s="105"/>
      <c r="C135" s="105"/>
      <c r="D135" s="119" t="s">
        <v>8</v>
      </c>
      <c r="E135" s="120">
        <v>1</v>
      </c>
      <c r="F135" s="121" t="s">
        <v>132</v>
      </c>
      <c r="G135" s="122" t="s">
        <v>251</v>
      </c>
      <c r="H135" s="123">
        <v>10.455919111378925</v>
      </c>
      <c r="I135" s="124" t="s">
        <v>11</v>
      </c>
      <c r="J135" s="125"/>
      <c r="K135" s="126">
        <f>H135*J135</f>
        <v>0</v>
      </c>
      <c r="L135" s="127">
        <f>IF(D135="S",K135,"")</f>
      </c>
      <c r="M135" s="128">
        <f>IF(OR(D135="P",D135="U"),K135,"")</f>
        <v>0</v>
      </c>
      <c r="N135" s="128">
        <f>IF(D135="H",K135,"")</f>
      </c>
      <c r="O135" s="128">
        <f>IF(D135="V",K135,"")</f>
      </c>
      <c r="P135" s="129">
        <v>0</v>
      </c>
      <c r="Q135" s="129">
        <v>0</v>
      </c>
      <c r="R135" s="129">
        <v>2.598000000001548</v>
      </c>
      <c r="S135" s="125">
        <v>337.9998000002014</v>
      </c>
      <c r="T135" s="130">
        <v>21</v>
      </c>
      <c r="U135" s="131">
        <f>K135*(T135+100)/100</f>
        <v>0</v>
      </c>
      <c r="V135" s="132"/>
    </row>
    <row r="136" spans="1:22" ht="12.75" outlineLevel="1">
      <c r="A136" s="3"/>
      <c r="B136" s="106"/>
      <c r="C136" s="75" t="s">
        <v>27</v>
      </c>
      <c r="D136" s="76" t="s">
        <v>5</v>
      </c>
      <c r="E136" s="77"/>
      <c r="F136" s="77" t="s">
        <v>35</v>
      </c>
      <c r="G136" s="78" t="s">
        <v>192</v>
      </c>
      <c r="H136" s="77"/>
      <c r="I136" s="76"/>
      <c r="J136" s="77"/>
      <c r="K136" s="107">
        <f>SUBTOTAL(9,K137:K141)</f>
        <v>0</v>
      </c>
      <c r="L136" s="80">
        <f>SUBTOTAL(9,L137:L141)</f>
        <v>0</v>
      </c>
      <c r="M136" s="80">
        <f>SUBTOTAL(9,M137:M141)</f>
        <v>0</v>
      </c>
      <c r="N136" s="80">
        <f>SUBTOTAL(9,N137:N141)</f>
        <v>0</v>
      </c>
      <c r="O136" s="80">
        <f>SUBTOTAL(9,O137:O141)</f>
        <v>0</v>
      </c>
      <c r="P136" s="81">
        <f>SUMPRODUCT(P137:P141,$H137:$H141)</f>
        <v>0.046105862400018446</v>
      </c>
      <c r="Q136" s="81">
        <f>SUMPRODUCT(Q137:Q141,$H137:$H141)</f>
        <v>0.03159</v>
      </c>
      <c r="R136" s="81">
        <f>SUMPRODUCT(R137:R141,$H137:$H141)</f>
        <v>14.601600000003213</v>
      </c>
      <c r="S136" s="80">
        <f>SUMPRODUCT(S137:S141,$H137:$H141)</f>
        <v>1797.8430600004156</v>
      </c>
      <c r="T136" s="108">
        <f>SUMPRODUCT(T137:T141,$K137:$K141)/100</f>
        <v>0</v>
      </c>
      <c r="U136" s="108">
        <f>K136+T136</f>
        <v>0</v>
      </c>
      <c r="V136" s="105"/>
    </row>
    <row r="137" spans="1:22" ht="12.75" outlineLevel="2">
      <c r="A137" s="3"/>
      <c r="B137" s="109"/>
      <c r="C137" s="110"/>
      <c r="D137" s="111"/>
      <c r="E137" s="112" t="s">
        <v>224</v>
      </c>
      <c r="F137" s="113"/>
      <c r="G137" s="114"/>
      <c r="H137" s="113"/>
      <c r="I137" s="111"/>
      <c r="J137" s="113"/>
      <c r="K137" s="115"/>
      <c r="L137" s="116"/>
      <c r="M137" s="116"/>
      <c r="N137" s="116"/>
      <c r="O137" s="116"/>
      <c r="P137" s="117"/>
      <c r="Q137" s="117"/>
      <c r="R137" s="117"/>
      <c r="S137" s="117"/>
      <c r="T137" s="118"/>
      <c r="U137" s="118"/>
      <c r="V137" s="105"/>
    </row>
    <row r="138" spans="1:22" ht="12.75" outlineLevel="2">
      <c r="A138" s="3"/>
      <c r="B138" s="105"/>
      <c r="C138" s="105"/>
      <c r="D138" s="119" t="s">
        <v>6</v>
      </c>
      <c r="E138" s="120">
        <v>1</v>
      </c>
      <c r="F138" s="121" t="s">
        <v>98</v>
      </c>
      <c r="G138" s="122" t="s">
        <v>245</v>
      </c>
      <c r="H138" s="123">
        <v>23.4</v>
      </c>
      <c r="I138" s="124" t="s">
        <v>10</v>
      </c>
      <c r="J138" s="125"/>
      <c r="K138" s="126">
        <f>H138*J138</f>
        <v>0</v>
      </c>
      <c r="L138" s="127">
        <f>IF(D138="S",K138,"")</f>
      </c>
      <c r="M138" s="128">
        <f>IF(OR(D138="P",D138="U"),K138,"")</f>
        <v>0</v>
      </c>
      <c r="N138" s="128">
        <f>IF(D138="H",K138,"")</f>
      </c>
      <c r="O138" s="128">
        <f>IF(D138="V",K138,"")</f>
      </c>
      <c r="P138" s="129">
        <v>0</v>
      </c>
      <c r="Q138" s="129">
        <v>0.00135</v>
      </c>
      <c r="R138" s="129">
        <v>0</v>
      </c>
      <c r="S138" s="125">
        <v>0</v>
      </c>
      <c r="T138" s="130">
        <v>21</v>
      </c>
      <c r="U138" s="131">
        <f>K138*(T138+100)/100</f>
        <v>0</v>
      </c>
      <c r="V138" s="132"/>
    </row>
    <row r="139" spans="1:22" s="36" customFormat="1" ht="10.5" customHeight="1" outlineLevel="3">
      <c r="A139" s="35"/>
      <c r="B139" s="133"/>
      <c r="C139" s="133"/>
      <c r="D139" s="133"/>
      <c r="E139" s="133"/>
      <c r="F139" s="133"/>
      <c r="G139" s="133" t="s">
        <v>51</v>
      </c>
      <c r="H139" s="134">
        <v>23.4</v>
      </c>
      <c r="I139" s="135"/>
      <c r="J139" s="133"/>
      <c r="K139" s="133"/>
      <c r="L139" s="136"/>
      <c r="M139" s="136"/>
      <c r="N139" s="136"/>
      <c r="O139" s="136"/>
      <c r="P139" s="136"/>
      <c r="Q139" s="136"/>
      <c r="R139" s="136"/>
      <c r="S139" s="136"/>
      <c r="T139" s="137"/>
      <c r="U139" s="137"/>
      <c r="V139" s="133"/>
    </row>
    <row r="140" spans="1:22" ht="25.5" outlineLevel="2">
      <c r="A140" s="3"/>
      <c r="B140" s="105"/>
      <c r="C140" s="105"/>
      <c r="D140" s="119" t="s">
        <v>6</v>
      </c>
      <c r="E140" s="120">
        <v>2</v>
      </c>
      <c r="F140" s="121" t="s">
        <v>97</v>
      </c>
      <c r="G140" s="122" t="s">
        <v>286</v>
      </c>
      <c r="H140" s="123">
        <v>23.4</v>
      </c>
      <c r="I140" s="124" t="s">
        <v>10</v>
      </c>
      <c r="J140" s="125"/>
      <c r="K140" s="126">
        <f>H140*J140</f>
        <v>0</v>
      </c>
      <c r="L140" s="127">
        <f>IF(D140="S",K140,"")</f>
      </c>
      <c r="M140" s="128">
        <f>IF(OR(D140="P",D140="U"),K140,"")</f>
        <v>0</v>
      </c>
      <c r="N140" s="128">
        <f>IF(D140="H",K140,"")</f>
      </c>
      <c r="O140" s="128">
        <f>IF(D140="V",K140,"")</f>
      </c>
      <c r="P140" s="129">
        <v>0.0019703360000007885</v>
      </c>
      <c r="Q140" s="129">
        <v>0</v>
      </c>
      <c r="R140" s="129">
        <v>0.6240000000001373</v>
      </c>
      <c r="S140" s="125">
        <v>76.83090000001776</v>
      </c>
      <c r="T140" s="130">
        <v>21</v>
      </c>
      <c r="U140" s="131">
        <f>K140*(T140+100)/100</f>
        <v>0</v>
      </c>
      <c r="V140" s="132"/>
    </row>
    <row r="141" spans="1:22" ht="12.75" outlineLevel="2">
      <c r="A141" s="3"/>
      <c r="B141" s="105"/>
      <c r="C141" s="105"/>
      <c r="D141" s="119" t="s">
        <v>8</v>
      </c>
      <c r="E141" s="120">
        <v>3</v>
      </c>
      <c r="F141" s="121" t="s">
        <v>130</v>
      </c>
      <c r="G141" s="122" t="s">
        <v>267</v>
      </c>
      <c r="H141" s="123">
        <v>131.391</v>
      </c>
      <c r="I141" s="124" t="s">
        <v>0</v>
      </c>
      <c r="J141" s="125"/>
      <c r="K141" s="126">
        <f>H141*J141</f>
        <v>0</v>
      </c>
      <c r="L141" s="127">
        <f>IF(D141="S",K141,"")</f>
      </c>
      <c r="M141" s="128">
        <f>IF(OR(D141="P",D141="U"),K141,"")</f>
        <v>0</v>
      </c>
      <c r="N141" s="128">
        <f>IF(D141="H",K141,"")</f>
      </c>
      <c r="O141" s="128">
        <f>IF(D141="V",K141,"")</f>
      </c>
      <c r="P141" s="129">
        <v>0</v>
      </c>
      <c r="Q141" s="129">
        <v>0</v>
      </c>
      <c r="R141" s="129">
        <v>0</v>
      </c>
      <c r="S141" s="125">
        <v>0</v>
      </c>
      <c r="T141" s="130">
        <v>21</v>
      </c>
      <c r="U141" s="131">
        <f>K141*(T141+100)/100</f>
        <v>0</v>
      </c>
      <c r="V141" s="132"/>
    </row>
    <row r="142" spans="1:22" ht="12.75" outlineLevel="1">
      <c r="A142" s="3"/>
      <c r="B142" s="106"/>
      <c r="C142" s="75" t="s">
        <v>28</v>
      </c>
      <c r="D142" s="76" t="s">
        <v>5</v>
      </c>
      <c r="E142" s="77"/>
      <c r="F142" s="77" t="s">
        <v>35</v>
      </c>
      <c r="G142" s="78" t="s">
        <v>197</v>
      </c>
      <c r="H142" s="77"/>
      <c r="I142" s="76"/>
      <c r="J142" s="77"/>
      <c r="K142" s="107">
        <f>SUBTOTAL(9,K143:K152)</f>
        <v>0</v>
      </c>
      <c r="L142" s="80">
        <f>SUBTOTAL(9,L143:L152)</f>
        <v>0</v>
      </c>
      <c r="M142" s="80">
        <f>SUBTOTAL(9,M143:M152)</f>
        <v>0</v>
      </c>
      <c r="N142" s="80">
        <f>SUBTOTAL(9,N143:N152)</f>
        <v>0</v>
      </c>
      <c r="O142" s="80">
        <f>SUBTOTAL(9,O143:O152)</f>
        <v>0</v>
      </c>
      <c r="P142" s="81">
        <f>SUMPRODUCT(P143:P152,$H143:$H152)</f>
        <v>0</v>
      </c>
      <c r="Q142" s="81">
        <f>SUMPRODUCT(Q143:Q152,$H143:$H152)</f>
        <v>0</v>
      </c>
      <c r="R142" s="81">
        <f>SUMPRODUCT(R143:R152,$H143:$H152)</f>
        <v>31.96799999999712</v>
      </c>
      <c r="S142" s="80">
        <f>SUMPRODUCT(S143:S152,$H143:$H152)</f>
        <v>5141.577599999542</v>
      </c>
      <c r="T142" s="108">
        <f>SUMPRODUCT(T143:T152,$K143:$K152)/100</f>
        <v>0</v>
      </c>
      <c r="U142" s="108">
        <f>K142+T142</f>
        <v>0</v>
      </c>
      <c r="V142" s="105"/>
    </row>
    <row r="143" spans="1:22" ht="12.75" outlineLevel="2">
      <c r="A143" s="3"/>
      <c r="B143" s="109"/>
      <c r="C143" s="110"/>
      <c r="D143" s="111"/>
      <c r="E143" s="112" t="s">
        <v>224</v>
      </c>
      <c r="F143" s="113"/>
      <c r="G143" s="114"/>
      <c r="H143" s="113"/>
      <c r="I143" s="111"/>
      <c r="J143" s="113"/>
      <c r="K143" s="115"/>
      <c r="L143" s="116"/>
      <c r="M143" s="116"/>
      <c r="N143" s="116"/>
      <c r="O143" s="116"/>
      <c r="P143" s="117"/>
      <c r="Q143" s="117"/>
      <c r="R143" s="117"/>
      <c r="S143" s="117"/>
      <c r="T143" s="118"/>
      <c r="U143" s="118"/>
      <c r="V143" s="105"/>
    </row>
    <row r="144" spans="1:22" ht="25.5" outlineLevel="2">
      <c r="A144" s="3"/>
      <c r="B144" s="105"/>
      <c r="C144" s="105"/>
      <c r="D144" s="119" t="s">
        <v>6</v>
      </c>
      <c r="E144" s="120">
        <v>1</v>
      </c>
      <c r="F144" s="121" t="s">
        <v>101</v>
      </c>
      <c r="G144" s="122" t="s">
        <v>280</v>
      </c>
      <c r="H144" s="123">
        <v>18</v>
      </c>
      <c r="I144" s="124" t="s">
        <v>37</v>
      </c>
      <c r="J144" s="125"/>
      <c r="K144" s="126">
        <f>H144*J144</f>
        <v>0</v>
      </c>
      <c r="L144" s="127">
        <f>IF(D144="S",K144,"")</f>
      </c>
      <c r="M144" s="128">
        <f>IF(OR(D144="P",D144="U"),K144,"")</f>
        <v>0</v>
      </c>
      <c r="N144" s="128">
        <f>IF(D144="H",K144,"")</f>
      </c>
      <c r="O144" s="128">
        <f>IF(D144="V",K144,"")</f>
      </c>
      <c r="P144" s="129">
        <v>0</v>
      </c>
      <c r="Q144" s="129">
        <v>0</v>
      </c>
      <c r="R144" s="129">
        <v>0.4639999999999418</v>
      </c>
      <c r="S144" s="125">
        <v>67.32639999999154</v>
      </c>
      <c r="T144" s="130">
        <v>21</v>
      </c>
      <c r="U144" s="131">
        <f>K144*(T144+100)/100</f>
        <v>0</v>
      </c>
      <c r="V144" s="132"/>
    </row>
    <row r="145" spans="1:22" ht="25.5" outlineLevel="2">
      <c r="A145" s="3"/>
      <c r="B145" s="105"/>
      <c r="C145" s="105"/>
      <c r="D145" s="119" t="s">
        <v>7</v>
      </c>
      <c r="E145" s="120">
        <v>2</v>
      </c>
      <c r="F145" s="121" t="s">
        <v>74</v>
      </c>
      <c r="G145" s="122" t="s">
        <v>278</v>
      </c>
      <c r="H145" s="123">
        <v>24.786</v>
      </c>
      <c r="I145" s="124" t="s">
        <v>4</v>
      </c>
      <c r="J145" s="125"/>
      <c r="K145" s="126">
        <f>H145*J145</f>
        <v>0</v>
      </c>
      <c r="L145" s="127">
        <f>IF(D145="S",K145,"")</f>
        <v>0</v>
      </c>
      <c r="M145" s="128">
        <f>IF(OR(D145="P",D145="U"),K145,"")</f>
      </c>
      <c r="N145" s="128">
        <f>IF(D145="H",K145,"")</f>
      </c>
      <c r="O145" s="128">
        <f>IF(D145="V",K145,"")</f>
      </c>
      <c r="P145" s="129">
        <v>0</v>
      </c>
      <c r="Q145" s="129">
        <v>0</v>
      </c>
      <c r="R145" s="129">
        <v>0</v>
      </c>
      <c r="S145" s="125">
        <v>0</v>
      </c>
      <c r="T145" s="130">
        <v>21</v>
      </c>
      <c r="U145" s="131">
        <f>K145*(T145+100)/100</f>
        <v>0</v>
      </c>
      <c r="V145" s="132"/>
    </row>
    <row r="146" spans="1:22" s="36" customFormat="1" ht="10.5" customHeight="1" outlineLevel="3">
      <c r="A146" s="35"/>
      <c r="B146" s="133"/>
      <c r="C146" s="133"/>
      <c r="D146" s="133"/>
      <c r="E146" s="133"/>
      <c r="F146" s="133"/>
      <c r="G146" s="133" t="s">
        <v>179</v>
      </c>
      <c r="H146" s="134">
        <v>24.786</v>
      </c>
      <c r="I146" s="135"/>
      <c r="J146" s="133"/>
      <c r="K146" s="133"/>
      <c r="L146" s="136"/>
      <c r="M146" s="136"/>
      <c r="N146" s="136"/>
      <c r="O146" s="136"/>
      <c r="P146" s="136"/>
      <c r="Q146" s="136"/>
      <c r="R146" s="136"/>
      <c r="S146" s="136"/>
      <c r="T146" s="137"/>
      <c r="U146" s="137"/>
      <c r="V146" s="133"/>
    </row>
    <row r="147" spans="1:22" ht="12.75" outlineLevel="2">
      <c r="A147" s="3"/>
      <c r="B147" s="105"/>
      <c r="C147" s="105"/>
      <c r="D147" s="119" t="s">
        <v>6</v>
      </c>
      <c r="E147" s="120">
        <v>3</v>
      </c>
      <c r="F147" s="121" t="s">
        <v>99</v>
      </c>
      <c r="G147" s="122" t="s">
        <v>235</v>
      </c>
      <c r="H147" s="123">
        <v>3.6</v>
      </c>
      <c r="I147" s="124" t="s">
        <v>10</v>
      </c>
      <c r="J147" s="125"/>
      <c r="K147" s="126">
        <f>H147*J147</f>
        <v>0</v>
      </c>
      <c r="L147" s="127">
        <f>IF(D147="S",K147,"")</f>
      </c>
      <c r="M147" s="128">
        <f>IF(OR(D147="P",D147="U"),K147,"")</f>
        <v>0</v>
      </c>
      <c r="N147" s="128">
        <f>IF(D147="H",K147,"")</f>
      </c>
      <c r="O147" s="128">
        <f>IF(D147="V",K147,"")</f>
      </c>
      <c r="P147" s="129">
        <v>0</v>
      </c>
      <c r="Q147" s="129">
        <v>0</v>
      </c>
      <c r="R147" s="129">
        <v>0</v>
      </c>
      <c r="S147" s="125">
        <v>0</v>
      </c>
      <c r="T147" s="130">
        <v>21</v>
      </c>
      <c r="U147" s="131">
        <f>K147*(T147+100)/100</f>
        <v>0</v>
      </c>
      <c r="V147" s="132"/>
    </row>
    <row r="148" spans="1:22" ht="12.75" outlineLevel="2">
      <c r="A148" s="3"/>
      <c r="B148" s="105"/>
      <c r="C148" s="105"/>
      <c r="D148" s="119" t="s">
        <v>6</v>
      </c>
      <c r="E148" s="120">
        <v>4</v>
      </c>
      <c r="F148" s="121" t="s">
        <v>99</v>
      </c>
      <c r="G148" s="122" t="s">
        <v>248</v>
      </c>
      <c r="H148" s="123">
        <v>18</v>
      </c>
      <c r="I148" s="124" t="s">
        <v>10</v>
      </c>
      <c r="J148" s="125"/>
      <c r="K148" s="126">
        <f>H148*J148</f>
        <v>0</v>
      </c>
      <c r="L148" s="127">
        <f>IF(D148="S",K148,"")</f>
      </c>
      <c r="M148" s="128">
        <f>IF(OR(D148="P",D148="U"),K148,"")</f>
        <v>0</v>
      </c>
      <c r="N148" s="128">
        <f>IF(D148="H",K148,"")</f>
      </c>
      <c r="O148" s="128">
        <f>IF(D148="V",K148,"")</f>
      </c>
      <c r="P148" s="129">
        <v>0</v>
      </c>
      <c r="Q148" s="129">
        <v>0</v>
      </c>
      <c r="R148" s="129">
        <v>1.3119999999998981</v>
      </c>
      <c r="S148" s="125">
        <v>218.31679999998303</v>
      </c>
      <c r="T148" s="130">
        <v>21</v>
      </c>
      <c r="U148" s="131">
        <f>K148*(T148+100)/100</f>
        <v>0</v>
      </c>
      <c r="V148" s="132"/>
    </row>
    <row r="149" spans="1:22" s="36" customFormat="1" ht="10.5" customHeight="1" outlineLevel="3">
      <c r="A149" s="35"/>
      <c r="B149" s="133"/>
      <c r="C149" s="133"/>
      <c r="D149" s="133"/>
      <c r="E149" s="133"/>
      <c r="F149" s="133"/>
      <c r="G149" s="133" t="s">
        <v>59</v>
      </c>
      <c r="H149" s="134">
        <v>18</v>
      </c>
      <c r="I149" s="135"/>
      <c r="J149" s="133"/>
      <c r="K149" s="133"/>
      <c r="L149" s="136"/>
      <c r="M149" s="136"/>
      <c r="N149" s="136"/>
      <c r="O149" s="136"/>
      <c r="P149" s="136"/>
      <c r="Q149" s="136"/>
      <c r="R149" s="136"/>
      <c r="S149" s="136"/>
      <c r="T149" s="137"/>
      <c r="U149" s="137"/>
      <c r="V149" s="133"/>
    </row>
    <row r="150" spans="1:22" ht="12.75" outlineLevel="2">
      <c r="A150" s="3"/>
      <c r="B150" s="105"/>
      <c r="C150" s="105"/>
      <c r="D150" s="119" t="s">
        <v>7</v>
      </c>
      <c r="E150" s="120">
        <v>5</v>
      </c>
      <c r="F150" s="121" t="s">
        <v>156</v>
      </c>
      <c r="G150" s="122" t="s">
        <v>258</v>
      </c>
      <c r="H150" s="123">
        <v>19.8</v>
      </c>
      <c r="I150" s="124" t="s">
        <v>4</v>
      </c>
      <c r="J150" s="125"/>
      <c r="K150" s="126">
        <f>H150*J150</f>
        <v>0</v>
      </c>
      <c r="L150" s="127">
        <f>IF(D150="S",K150,"")</f>
        <v>0</v>
      </c>
      <c r="M150" s="128">
        <f>IF(OR(D150="P",D150="U"),K150,"")</f>
      </c>
      <c r="N150" s="128">
        <f>IF(D150="H",K150,"")</f>
      </c>
      <c r="O150" s="128">
        <f>IF(D150="V",K150,"")</f>
      </c>
      <c r="P150" s="129">
        <v>0</v>
      </c>
      <c r="Q150" s="129">
        <v>0</v>
      </c>
      <c r="R150" s="129">
        <v>0</v>
      </c>
      <c r="S150" s="125">
        <v>0</v>
      </c>
      <c r="T150" s="130">
        <v>21</v>
      </c>
      <c r="U150" s="131">
        <f>K150*(T150+100)/100</f>
        <v>0</v>
      </c>
      <c r="V150" s="132"/>
    </row>
    <row r="151" spans="1:22" s="36" customFormat="1" ht="10.5" customHeight="1" outlineLevel="3">
      <c r="A151" s="35"/>
      <c r="B151" s="133"/>
      <c r="C151" s="133"/>
      <c r="D151" s="133"/>
      <c r="E151" s="133"/>
      <c r="F151" s="133"/>
      <c r="G151" s="133" t="s">
        <v>50</v>
      </c>
      <c r="H151" s="134">
        <v>19.8</v>
      </c>
      <c r="I151" s="135"/>
      <c r="J151" s="133"/>
      <c r="K151" s="133"/>
      <c r="L151" s="136"/>
      <c r="M151" s="136"/>
      <c r="N151" s="136"/>
      <c r="O151" s="136"/>
      <c r="P151" s="136"/>
      <c r="Q151" s="136"/>
      <c r="R151" s="136"/>
      <c r="S151" s="136"/>
      <c r="T151" s="137"/>
      <c r="U151" s="137"/>
      <c r="V151" s="133"/>
    </row>
    <row r="152" spans="1:22" ht="12.75" outlineLevel="2">
      <c r="A152" s="3"/>
      <c r="B152" s="105"/>
      <c r="C152" s="105"/>
      <c r="D152" s="119" t="s">
        <v>8</v>
      </c>
      <c r="E152" s="120">
        <v>6</v>
      </c>
      <c r="F152" s="121" t="s">
        <v>131</v>
      </c>
      <c r="G152" s="122" t="s">
        <v>268</v>
      </c>
      <c r="H152" s="123">
        <v>238.5936</v>
      </c>
      <c r="I152" s="124" t="s">
        <v>0</v>
      </c>
      <c r="J152" s="125"/>
      <c r="K152" s="126">
        <f>H152*J152</f>
        <v>0</v>
      </c>
      <c r="L152" s="127">
        <f>IF(D152="S",K152,"")</f>
      </c>
      <c r="M152" s="128">
        <f>IF(OR(D152="P",D152="U"),K152,"")</f>
        <v>0</v>
      </c>
      <c r="N152" s="128">
        <f>IF(D152="H",K152,"")</f>
      </c>
      <c r="O152" s="128">
        <f>IF(D152="V",K152,"")</f>
      </c>
      <c r="P152" s="129">
        <v>0</v>
      </c>
      <c r="Q152" s="129">
        <v>0</v>
      </c>
      <c r="R152" s="129">
        <v>0</v>
      </c>
      <c r="S152" s="125">
        <v>0</v>
      </c>
      <c r="T152" s="130">
        <v>21</v>
      </c>
      <c r="U152" s="131">
        <f>K152*(T152+100)/100</f>
        <v>0</v>
      </c>
      <c r="V152" s="132"/>
    </row>
    <row r="153" spans="1:22" ht="12.75" outlineLevel="1">
      <c r="A153" s="3"/>
      <c r="B153" s="106"/>
      <c r="C153" s="75" t="s">
        <v>29</v>
      </c>
      <c r="D153" s="76" t="s">
        <v>5</v>
      </c>
      <c r="E153" s="77"/>
      <c r="F153" s="77" t="s">
        <v>35</v>
      </c>
      <c r="G153" s="78" t="s">
        <v>48</v>
      </c>
      <c r="H153" s="77"/>
      <c r="I153" s="76"/>
      <c r="J153" s="77"/>
      <c r="K153" s="107">
        <f>SUBTOTAL(9,K154:K157)</f>
        <v>0</v>
      </c>
      <c r="L153" s="80">
        <f>SUBTOTAL(9,L154:L157)</f>
        <v>0</v>
      </c>
      <c r="M153" s="80">
        <f>SUBTOTAL(9,M154:M157)</f>
        <v>0</v>
      </c>
      <c r="N153" s="80">
        <f>SUBTOTAL(9,N154:N157)</f>
        <v>0</v>
      </c>
      <c r="O153" s="80">
        <f>SUBTOTAL(9,O154:O157)</f>
        <v>0</v>
      </c>
      <c r="P153" s="81">
        <f>SUMPRODUCT(P154:P157,$H154:$H157)</f>
        <v>0.0990225000000067</v>
      </c>
      <c r="Q153" s="81">
        <f>SUMPRODUCT(Q154:Q157,$H154:$H157)</f>
        <v>0</v>
      </c>
      <c r="R153" s="81">
        <f>SUMPRODUCT(R154:R157,$H154:$H157)</f>
        <v>16.740000000003192</v>
      </c>
      <c r="S153" s="80">
        <f>SUMPRODUCT(S154:S157,$H154:$H157)</f>
        <v>2428.974000000463</v>
      </c>
      <c r="T153" s="108">
        <f>SUMPRODUCT(T154:T157,$K154:$K157)/100</f>
        <v>0</v>
      </c>
      <c r="U153" s="108">
        <f>K153+T153</f>
        <v>0</v>
      </c>
      <c r="V153" s="105"/>
    </row>
    <row r="154" spans="1:22" ht="12.75" outlineLevel="2">
      <c r="A154" s="3"/>
      <c r="B154" s="109"/>
      <c r="C154" s="110"/>
      <c r="D154" s="111"/>
      <c r="E154" s="112" t="s">
        <v>224</v>
      </c>
      <c r="F154" s="113"/>
      <c r="G154" s="114"/>
      <c r="H154" s="113"/>
      <c r="I154" s="111"/>
      <c r="J154" s="113"/>
      <c r="K154" s="115"/>
      <c r="L154" s="116"/>
      <c r="M154" s="116"/>
      <c r="N154" s="116"/>
      <c r="O154" s="116"/>
      <c r="P154" s="117"/>
      <c r="Q154" s="117"/>
      <c r="R154" s="117"/>
      <c r="S154" s="117"/>
      <c r="T154" s="118"/>
      <c r="U154" s="118"/>
      <c r="V154" s="105"/>
    </row>
    <row r="155" spans="1:22" ht="25.5" outlineLevel="2">
      <c r="A155" s="3"/>
      <c r="B155" s="105"/>
      <c r="C155" s="105"/>
      <c r="D155" s="119" t="s">
        <v>6</v>
      </c>
      <c r="E155" s="120">
        <v>1</v>
      </c>
      <c r="F155" s="121" t="s">
        <v>102</v>
      </c>
      <c r="G155" s="122" t="s">
        <v>293</v>
      </c>
      <c r="H155" s="123">
        <v>270</v>
      </c>
      <c r="I155" s="124" t="s">
        <v>14</v>
      </c>
      <c r="J155" s="125"/>
      <c r="K155" s="126">
        <f>H155*J155</f>
        <v>0</v>
      </c>
      <c r="L155" s="127">
        <f>IF(D155="S",K155,"")</f>
      </c>
      <c r="M155" s="128">
        <f>IF(OR(D155="P",D155="U"),K155,"")</f>
        <v>0</v>
      </c>
      <c r="N155" s="128">
        <f>IF(D155="H",K155,"")</f>
      </c>
      <c r="O155" s="128">
        <f>IF(D155="V",K155,"")</f>
      </c>
      <c r="P155" s="129">
        <v>0.0003667500000000248</v>
      </c>
      <c r="Q155" s="129">
        <v>0</v>
      </c>
      <c r="R155" s="129">
        <v>0.06200000000001182</v>
      </c>
      <c r="S155" s="125">
        <v>8.996200000001716</v>
      </c>
      <c r="T155" s="130">
        <v>21</v>
      </c>
      <c r="U155" s="131">
        <f>K155*(T155+100)/100</f>
        <v>0</v>
      </c>
      <c r="V155" s="132"/>
    </row>
    <row r="156" spans="1:22" s="36" customFormat="1" ht="10.5" customHeight="1" outlineLevel="3">
      <c r="A156" s="35"/>
      <c r="B156" s="133"/>
      <c r="C156" s="133"/>
      <c r="D156" s="133"/>
      <c r="E156" s="133"/>
      <c r="F156" s="133"/>
      <c r="G156" s="133" t="s">
        <v>261</v>
      </c>
      <c r="H156" s="134">
        <v>0</v>
      </c>
      <c r="I156" s="135"/>
      <c r="J156" s="133"/>
      <c r="K156" s="133"/>
      <c r="L156" s="136"/>
      <c r="M156" s="136"/>
      <c r="N156" s="136"/>
      <c r="O156" s="136"/>
      <c r="P156" s="136"/>
      <c r="Q156" s="136"/>
      <c r="R156" s="136"/>
      <c r="S156" s="136"/>
      <c r="T156" s="137"/>
      <c r="U156" s="137"/>
      <c r="V156" s="133"/>
    </row>
    <row r="157" spans="1:22" s="36" customFormat="1" ht="10.5" customHeight="1" outlineLevel="3">
      <c r="A157" s="35"/>
      <c r="B157" s="133"/>
      <c r="C157" s="133"/>
      <c r="D157" s="133"/>
      <c r="E157" s="133"/>
      <c r="F157" s="133"/>
      <c r="G157" s="133" t="s">
        <v>52</v>
      </c>
      <c r="H157" s="134">
        <v>270</v>
      </c>
      <c r="I157" s="135"/>
      <c r="J157" s="133"/>
      <c r="K157" s="133"/>
      <c r="L157" s="136"/>
      <c r="M157" s="136"/>
      <c r="N157" s="136"/>
      <c r="O157" s="136"/>
      <c r="P157" s="136"/>
      <c r="Q157" s="136"/>
      <c r="R157" s="136"/>
      <c r="S157" s="136"/>
      <c r="T157" s="137"/>
      <c r="U157" s="137"/>
      <c r="V157" s="133"/>
    </row>
    <row r="158" spans="1:22" ht="12.75" outlineLevel="1">
      <c r="A158" s="3"/>
      <c r="B158" s="106"/>
      <c r="C158" s="75" t="s">
        <v>30</v>
      </c>
      <c r="D158" s="76" t="s">
        <v>5</v>
      </c>
      <c r="E158" s="77"/>
      <c r="F158" s="77" t="s">
        <v>41</v>
      </c>
      <c r="G158" s="78" t="s">
        <v>190</v>
      </c>
      <c r="H158" s="77"/>
      <c r="I158" s="76"/>
      <c r="J158" s="77"/>
      <c r="K158" s="107">
        <f>SUBTOTAL(9,K159:K163)</f>
        <v>0</v>
      </c>
      <c r="L158" s="80">
        <f>SUBTOTAL(9,L159:L163)</f>
        <v>0</v>
      </c>
      <c r="M158" s="80">
        <f>SUBTOTAL(9,M159:M163)</f>
        <v>0</v>
      </c>
      <c r="N158" s="80">
        <f>SUBTOTAL(9,N159:N163)</f>
        <v>0</v>
      </c>
      <c r="O158" s="80">
        <f>SUBTOTAL(9,O159:O163)</f>
        <v>0</v>
      </c>
      <c r="P158" s="81">
        <f>SUMPRODUCT(P159:P163,$H159:$H163)</f>
        <v>0</v>
      </c>
      <c r="Q158" s="81">
        <f>SUMPRODUCT(Q159:Q163,$H159:$H163)</f>
        <v>0</v>
      </c>
      <c r="R158" s="81">
        <f>SUMPRODUCT(R159:R163,$H159:$H163)</f>
        <v>0</v>
      </c>
      <c r="S158" s="80">
        <f>SUMPRODUCT(S159:S163,$H159:$H163)</f>
        <v>0</v>
      </c>
      <c r="T158" s="108">
        <f>SUMPRODUCT(T159:T163,$K159:$K163)/100</f>
        <v>0</v>
      </c>
      <c r="U158" s="108">
        <f>K158+T158</f>
        <v>0</v>
      </c>
      <c r="V158" s="105"/>
    </row>
    <row r="159" spans="1:22" ht="12.75" outlineLevel="2">
      <c r="A159" s="3"/>
      <c r="B159" s="109"/>
      <c r="C159" s="110"/>
      <c r="D159" s="111"/>
      <c r="E159" s="112" t="s">
        <v>224</v>
      </c>
      <c r="F159" s="113"/>
      <c r="G159" s="114"/>
      <c r="H159" s="113"/>
      <c r="I159" s="111"/>
      <c r="J159" s="113"/>
      <c r="K159" s="115"/>
      <c r="L159" s="116"/>
      <c r="M159" s="116"/>
      <c r="N159" s="116"/>
      <c r="O159" s="116"/>
      <c r="P159" s="117"/>
      <c r="Q159" s="117"/>
      <c r="R159" s="117"/>
      <c r="S159" s="117"/>
      <c r="T159" s="118"/>
      <c r="U159" s="118"/>
      <c r="V159" s="105"/>
    </row>
    <row r="160" spans="1:22" ht="12.75" outlineLevel="2">
      <c r="A160" s="3"/>
      <c r="B160" s="105"/>
      <c r="C160" s="105"/>
      <c r="D160" s="119" t="s">
        <v>9</v>
      </c>
      <c r="E160" s="120">
        <v>1</v>
      </c>
      <c r="F160" s="121" t="s">
        <v>42</v>
      </c>
      <c r="G160" s="122" t="s">
        <v>183</v>
      </c>
      <c r="H160" s="123">
        <v>4137.180915397475</v>
      </c>
      <c r="I160" s="124" t="s">
        <v>0</v>
      </c>
      <c r="J160" s="125"/>
      <c r="K160" s="126">
        <f>H160*J160</f>
        <v>0</v>
      </c>
      <c r="L160" s="127">
        <f>IF(D160="S",K160,"")</f>
      </c>
      <c r="M160" s="128">
        <f>IF(OR(D160="P",D160="U"),K160,"")</f>
      </c>
      <c r="N160" s="128">
        <f>IF(D160="H",K160,"")</f>
      </c>
      <c r="O160" s="128">
        <f>IF(D160="V",K160,"")</f>
        <v>0</v>
      </c>
      <c r="P160" s="129">
        <v>0</v>
      </c>
      <c r="Q160" s="129">
        <v>0</v>
      </c>
      <c r="R160" s="129">
        <v>0</v>
      </c>
      <c r="S160" s="125">
        <v>0</v>
      </c>
      <c r="T160" s="130">
        <v>21</v>
      </c>
      <c r="U160" s="131">
        <f>K160*(T160+100)/100</f>
        <v>0</v>
      </c>
      <c r="V160" s="132"/>
    </row>
    <row r="161" spans="1:22" s="36" customFormat="1" ht="10.5" customHeight="1" outlineLevel="3">
      <c r="A161" s="35"/>
      <c r="B161" s="133"/>
      <c r="C161" s="133"/>
      <c r="D161" s="133"/>
      <c r="E161" s="133"/>
      <c r="F161" s="133"/>
      <c r="G161" s="133" t="s">
        <v>265</v>
      </c>
      <c r="H161" s="134">
        <v>0</v>
      </c>
      <c r="I161" s="135"/>
      <c r="J161" s="133"/>
      <c r="K161" s="133"/>
      <c r="L161" s="136"/>
      <c r="M161" s="136"/>
      <c r="N161" s="136"/>
      <c r="O161" s="136"/>
      <c r="P161" s="136"/>
      <c r="Q161" s="136"/>
      <c r="R161" s="136"/>
      <c r="S161" s="136"/>
      <c r="T161" s="137"/>
      <c r="U161" s="137"/>
      <c r="V161" s="133"/>
    </row>
    <row r="162" spans="1:22" s="36" customFormat="1" ht="10.5" customHeight="1" outlineLevel="3">
      <c r="A162" s="35"/>
      <c r="B162" s="133"/>
      <c r="C162" s="133"/>
      <c r="D162" s="133"/>
      <c r="E162" s="133"/>
      <c r="F162" s="133"/>
      <c r="G162" s="133" t="s">
        <v>259</v>
      </c>
      <c r="H162" s="134">
        <v>0</v>
      </c>
      <c r="I162" s="135"/>
      <c r="J162" s="133"/>
      <c r="K162" s="133"/>
      <c r="L162" s="136"/>
      <c r="M162" s="136"/>
      <c r="N162" s="136"/>
      <c r="O162" s="136"/>
      <c r="P162" s="136"/>
      <c r="Q162" s="136"/>
      <c r="R162" s="136"/>
      <c r="S162" s="136"/>
      <c r="T162" s="137"/>
      <c r="U162" s="137"/>
      <c r="V162" s="133"/>
    </row>
    <row r="163" spans="1:22" s="36" customFormat="1" ht="10.5" customHeight="1" outlineLevel="3">
      <c r="A163" s="35"/>
      <c r="B163" s="133"/>
      <c r="C163" s="133"/>
      <c r="D163" s="133"/>
      <c r="E163" s="133"/>
      <c r="F163" s="133"/>
      <c r="G163" s="133" t="s">
        <v>2</v>
      </c>
      <c r="H163" s="134">
        <v>4</v>
      </c>
      <c r="I163" s="135"/>
      <c r="J163" s="133"/>
      <c r="K163" s="133"/>
      <c r="L163" s="136"/>
      <c r="M163" s="136"/>
      <c r="N163" s="136"/>
      <c r="O163" s="136"/>
      <c r="P163" s="136"/>
      <c r="Q163" s="136"/>
      <c r="R163" s="136"/>
      <c r="S163" s="136"/>
      <c r="T163" s="137"/>
      <c r="U163" s="137"/>
      <c r="V163" s="133"/>
    </row>
  </sheetData>
  <sheetProtection/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Srubar Jan</cp:lastModifiedBy>
  <dcterms:created xsi:type="dcterms:W3CDTF">2020-09-04T11:11:17Z</dcterms:created>
  <dcterms:modified xsi:type="dcterms:W3CDTF">2020-09-23T07:26:08Z</dcterms:modified>
  <cp:category/>
  <cp:version/>
  <cp:contentType/>
  <cp:contentStatus/>
</cp:coreProperties>
</file>