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D Pol" sheetId="15" r:id="rId7"/>
    <sheet name="SO01 E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D Pol'!$1:$7</definedName>
    <definedName name="_xlnm.Print_Titles" localSheetId="7">'SO01 E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Pol'!$A$1:$X$49</definedName>
    <definedName name="_xlnm.Print_Area" localSheetId="4">'SO01 B Pol'!$A$1:$X$34</definedName>
    <definedName name="_xlnm.Print_Area" localSheetId="5">'SO01 C Pol'!$A$1:$X$23</definedName>
    <definedName name="_xlnm.Print_Area" localSheetId="6">'SO01 D Pol'!$A$1:$X$50</definedName>
    <definedName name="_xlnm.Print_Area" localSheetId="7">'SO01 E Pol'!$A$1:$X$45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F47" i="1" s="1"/>
  <c r="G23" i="1" s="1"/>
  <c r="G44" i="16"/>
  <c r="BA10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K14" i="16"/>
  <c r="G15" i="16"/>
  <c r="M15" i="16" s="1"/>
  <c r="M14" i="16" s="1"/>
  <c r="I15" i="16"/>
  <c r="I14" i="16" s="1"/>
  <c r="K15" i="16"/>
  <c r="O15" i="16"/>
  <c r="O14" i="16" s="1"/>
  <c r="Q15" i="16"/>
  <c r="Q14" i="16" s="1"/>
  <c r="V15" i="16"/>
  <c r="V14" i="16" s="1"/>
  <c r="G18" i="16"/>
  <c r="I18" i="16"/>
  <c r="O18" i="16"/>
  <c r="Q18" i="16"/>
  <c r="G19" i="16"/>
  <c r="I19" i="16"/>
  <c r="K19" i="16"/>
  <c r="K18" i="16" s="1"/>
  <c r="M19" i="16"/>
  <c r="M18" i="16" s="1"/>
  <c r="O19" i="16"/>
  <c r="Q19" i="16"/>
  <c r="V19" i="16"/>
  <c r="V18" i="16" s="1"/>
  <c r="K21" i="16"/>
  <c r="V21" i="16"/>
  <c r="G22" i="16"/>
  <c r="M22" i="16" s="1"/>
  <c r="M21" i="16" s="1"/>
  <c r="I22" i="16"/>
  <c r="I21" i="16" s="1"/>
  <c r="K22" i="16"/>
  <c r="O22" i="16"/>
  <c r="O21" i="16" s="1"/>
  <c r="Q22" i="16"/>
  <c r="Q21" i="16" s="1"/>
  <c r="V22" i="16"/>
  <c r="G26" i="16"/>
  <c r="I26" i="16"/>
  <c r="I25" i="16" s="1"/>
  <c r="K26" i="16"/>
  <c r="K25" i="16" s="1"/>
  <c r="M26" i="16"/>
  <c r="O26" i="16"/>
  <c r="Q26" i="16"/>
  <c r="Q25" i="16" s="1"/>
  <c r="V26" i="16"/>
  <c r="V25" i="16" s="1"/>
  <c r="G33" i="16"/>
  <c r="I33" i="16"/>
  <c r="K33" i="16"/>
  <c r="M33" i="16"/>
  <c r="O33" i="16"/>
  <c r="Q33" i="16"/>
  <c r="V33" i="16"/>
  <c r="G34" i="16"/>
  <c r="G25" i="16" s="1"/>
  <c r="I34" i="16"/>
  <c r="K34" i="16"/>
  <c r="M34" i="16"/>
  <c r="O34" i="16"/>
  <c r="O25" i="16" s="1"/>
  <c r="Q34" i="16"/>
  <c r="V34" i="16"/>
  <c r="G36" i="16"/>
  <c r="M36" i="16" s="1"/>
  <c r="I36" i="16"/>
  <c r="K36" i="16"/>
  <c r="O36" i="16"/>
  <c r="Q36" i="16"/>
  <c r="V36" i="16"/>
  <c r="AF44" i="16"/>
  <c r="G49" i="15"/>
  <c r="BA10" i="15"/>
  <c r="K8" i="15"/>
  <c r="V8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O11" i="15"/>
  <c r="O8" i="15" s="1"/>
  <c r="Q11" i="15"/>
  <c r="V11" i="15"/>
  <c r="I14" i="15"/>
  <c r="Q14" i="15"/>
  <c r="G15" i="15"/>
  <c r="M15" i="15" s="1"/>
  <c r="M14" i="15" s="1"/>
  <c r="I15" i="15"/>
  <c r="K15" i="15"/>
  <c r="K14" i="15" s="1"/>
  <c r="O15" i="15"/>
  <c r="O14" i="15" s="1"/>
  <c r="Q15" i="15"/>
  <c r="V15" i="15"/>
  <c r="V14" i="15" s="1"/>
  <c r="I18" i="15"/>
  <c r="Q18" i="15"/>
  <c r="G19" i="15"/>
  <c r="G18" i="15" s="1"/>
  <c r="I19" i="15"/>
  <c r="K19" i="15"/>
  <c r="K18" i="15" s="1"/>
  <c r="O19" i="15"/>
  <c r="O18" i="15" s="1"/>
  <c r="Q19" i="15"/>
  <c r="V19" i="15"/>
  <c r="V18" i="15" s="1"/>
  <c r="I21" i="15"/>
  <c r="Q21" i="15"/>
  <c r="G22" i="15"/>
  <c r="M22" i="15" s="1"/>
  <c r="M21" i="15" s="1"/>
  <c r="I22" i="15"/>
  <c r="K22" i="15"/>
  <c r="K21" i="15" s="1"/>
  <c r="O22" i="15"/>
  <c r="O21" i="15" s="1"/>
  <c r="Q22" i="15"/>
  <c r="V22" i="15"/>
  <c r="V21" i="15" s="1"/>
  <c r="G25" i="15"/>
  <c r="I25" i="15"/>
  <c r="K25" i="15"/>
  <c r="M25" i="15"/>
  <c r="O25" i="15"/>
  <c r="Q25" i="15"/>
  <c r="V25" i="15"/>
  <c r="G27" i="15"/>
  <c r="G28" i="15"/>
  <c r="I28" i="15"/>
  <c r="I27" i="15" s="1"/>
  <c r="K28" i="15"/>
  <c r="M28" i="15"/>
  <c r="O28" i="15"/>
  <c r="Q28" i="15"/>
  <c r="Q27" i="15" s="1"/>
  <c r="V28" i="15"/>
  <c r="G36" i="15"/>
  <c r="M36" i="15" s="1"/>
  <c r="I36" i="15"/>
  <c r="K36" i="15"/>
  <c r="K27" i="15" s="1"/>
  <c r="O36" i="15"/>
  <c r="Q36" i="15"/>
  <c r="V36" i="15"/>
  <c r="V27" i="15" s="1"/>
  <c r="G37" i="15"/>
  <c r="I37" i="15"/>
  <c r="K37" i="15"/>
  <c r="M37" i="15"/>
  <c r="O37" i="15"/>
  <c r="Q37" i="15"/>
  <c r="V37" i="15"/>
  <c r="G40" i="15"/>
  <c r="M40" i="15" s="1"/>
  <c r="I40" i="15"/>
  <c r="K40" i="15"/>
  <c r="O40" i="15"/>
  <c r="O27" i="15" s="1"/>
  <c r="Q40" i="15"/>
  <c r="V40" i="15"/>
  <c r="AF49" i="15"/>
  <c r="G22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I11" i="14"/>
  <c r="O11" i="14"/>
  <c r="Q11" i="14"/>
  <c r="G12" i="14"/>
  <c r="I12" i="14"/>
  <c r="K12" i="14"/>
  <c r="K11" i="14" s="1"/>
  <c r="M12" i="14"/>
  <c r="M11" i="14" s="1"/>
  <c r="O12" i="14"/>
  <c r="Q12" i="14"/>
  <c r="V12" i="14"/>
  <c r="V11" i="14" s="1"/>
  <c r="G15" i="14"/>
  <c r="G14" i="14" s="1"/>
  <c r="I15" i="14"/>
  <c r="I14" i="14" s="1"/>
  <c r="K15" i="14"/>
  <c r="O15" i="14"/>
  <c r="O14" i="14" s="1"/>
  <c r="Q15" i="14"/>
  <c r="Q14" i="14" s="1"/>
  <c r="V15" i="14"/>
  <c r="G17" i="14"/>
  <c r="M17" i="14" s="1"/>
  <c r="I17" i="14"/>
  <c r="K17" i="14"/>
  <c r="K14" i="14" s="1"/>
  <c r="O17" i="14"/>
  <c r="Q17" i="14"/>
  <c r="V17" i="14"/>
  <c r="V14" i="14" s="1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AE22" i="14"/>
  <c r="AF22" i="14"/>
  <c r="G33" i="13"/>
  <c r="BA12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M14" i="13" s="1"/>
  <c r="M13" i="13" s="1"/>
  <c r="I14" i="13"/>
  <c r="I13" i="13" s="1"/>
  <c r="K14" i="13"/>
  <c r="K13" i="13" s="1"/>
  <c r="O14" i="13"/>
  <c r="O13" i="13" s="1"/>
  <c r="Q14" i="13"/>
  <c r="Q13" i="13" s="1"/>
  <c r="V14" i="13"/>
  <c r="V13" i="13" s="1"/>
  <c r="G17" i="13"/>
  <c r="I17" i="13"/>
  <c r="O17" i="13"/>
  <c r="Q17" i="13"/>
  <c r="G18" i="13"/>
  <c r="I18" i="13"/>
  <c r="K18" i="13"/>
  <c r="K17" i="13" s="1"/>
  <c r="M18" i="13"/>
  <c r="M17" i="13" s="1"/>
  <c r="O18" i="13"/>
  <c r="Q18" i="13"/>
  <c r="V18" i="13"/>
  <c r="V17" i="13" s="1"/>
  <c r="K20" i="13"/>
  <c r="V20" i="13"/>
  <c r="G21" i="13"/>
  <c r="M21" i="13" s="1"/>
  <c r="M20" i="13" s="1"/>
  <c r="I21" i="13"/>
  <c r="I20" i="13" s="1"/>
  <c r="K21" i="13"/>
  <c r="O21" i="13"/>
  <c r="O20" i="13" s="1"/>
  <c r="Q21" i="13"/>
  <c r="Q20" i="13" s="1"/>
  <c r="V21" i="13"/>
  <c r="G23" i="13"/>
  <c r="I23" i="13"/>
  <c r="K23" i="13"/>
  <c r="K22" i="13" s="1"/>
  <c r="M23" i="13"/>
  <c r="M22" i="13" s="1"/>
  <c r="O23" i="13"/>
  <c r="Q23" i="13"/>
  <c r="V23" i="13"/>
  <c r="V22" i="13" s="1"/>
  <c r="G27" i="13"/>
  <c r="G22" i="13" s="1"/>
  <c r="I27" i="13"/>
  <c r="K27" i="13"/>
  <c r="M27" i="13"/>
  <c r="O27" i="13"/>
  <c r="O22" i="13" s="1"/>
  <c r="Q27" i="13"/>
  <c r="V27" i="13"/>
  <c r="G28" i="13"/>
  <c r="M28" i="13" s="1"/>
  <c r="I28" i="13"/>
  <c r="I22" i="13" s="1"/>
  <c r="K28" i="13"/>
  <c r="O28" i="13"/>
  <c r="Q28" i="13"/>
  <c r="Q22" i="13" s="1"/>
  <c r="V28" i="13"/>
  <c r="AE33" i="13"/>
  <c r="AF33" i="13"/>
  <c r="G48" i="12"/>
  <c r="BA12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M13" i="12" s="1"/>
  <c r="I14" i="12"/>
  <c r="I13" i="12" s="1"/>
  <c r="K14" i="12"/>
  <c r="K13" i="12" s="1"/>
  <c r="O14" i="12"/>
  <c r="O13" i="12" s="1"/>
  <c r="Q14" i="12"/>
  <c r="Q13" i="12" s="1"/>
  <c r="V14" i="12"/>
  <c r="V13" i="12" s="1"/>
  <c r="G17" i="12"/>
  <c r="I17" i="12"/>
  <c r="O17" i="12"/>
  <c r="Q17" i="12"/>
  <c r="G18" i="12"/>
  <c r="I18" i="12"/>
  <c r="K18" i="12"/>
  <c r="K17" i="12" s="1"/>
  <c r="M18" i="12"/>
  <c r="M17" i="12" s="1"/>
  <c r="O18" i="12"/>
  <c r="Q18" i="12"/>
  <c r="V18" i="12"/>
  <c r="V17" i="12" s="1"/>
  <c r="K20" i="12"/>
  <c r="V20" i="12"/>
  <c r="G21" i="12"/>
  <c r="M21" i="12" s="1"/>
  <c r="M20" i="12" s="1"/>
  <c r="I21" i="12"/>
  <c r="I20" i="12" s="1"/>
  <c r="K21" i="12"/>
  <c r="O21" i="12"/>
  <c r="O20" i="12" s="1"/>
  <c r="Q21" i="12"/>
  <c r="Q20" i="12" s="1"/>
  <c r="V21" i="12"/>
  <c r="G22" i="12"/>
  <c r="I22" i="12"/>
  <c r="O22" i="12"/>
  <c r="Q22" i="12"/>
  <c r="G23" i="12"/>
  <c r="I23" i="12"/>
  <c r="K23" i="12"/>
  <c r="K22" i="12" s="1"/>
  <c r="M23" i="12"/>
  <c r="M22" i="12" s="1"/>
  <c r="O23" i="12"/>
  <c r="Q23" i="12"/>
  <c r="V23" i="12"/>
  <c r="V22" i="12" s="1"/>
  <c r="G25" i="12"/>
  <c r="K25" i="12"/>
  <c r="O25" i="12"/>
  <c r="V25" i="12"/>
  <c r="G26" i="12"/>
  <c r="M26" i="12" s="1"/>
  <c r="M25" i="12" s="1"/>
  <c r="I26" i="12"/>
  <c r="I25" i="12" s="1"/>
  <c r="K26" i="12"/>
  <c r="O26" i="12"/>
  <c r="Q26" i="12"/>
  <c r="Q25" i="12" s="1"/>
  <c r="V26" i="12"/>
  <c r="G30" i="12"/>
  <c r="I30" i="12"/>
  <c r="I29" i="12" s="1"/>
  <c r="K30" i="12"/>
  <c r="M30" i="12"/>
  <c r="O30" i="12"/>
  <c r="Q30" i="12"/>
  <c r="Q29" i="12" s="1"/>
  <c r="V30" i="12"/>
  <c r="G38" i="12"/>
  <c r="M38" i="12" s="1"/>
  <c r="I38" i="12"/>
  <c r="K38" i="12"/>
  <c r="K29" i="12" s="1"/>
  <c r="O38" i="12"/>
  <c r="O29" i="12" s="1"/>
  <c r="Q38" i="12"/>
  <c r="V38" i="12"/>
  <c r="V29" i="12" s="1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I45" i="12"/>
  <c r="Q45" i="12"/>
  <c r="G46" i="12"/>
  <c r="G45" i="12" s="1"/>
  <c r="I46" i="12"/>
  <c r="K46" i="12"/>
  <c r="K45" i="12" s="1"/>
  <c r="O46" i="12"/>
  <c r="O45" i="12" s="1"/>
  <c r="Q46" i="12"/>
  <c r="V46" i="12"/>
  <c r="V45" i="12" s="1"/>
  <c r="AE48" i="12"/>
  <c r="AF48" i="12"/>
  <c r="I20" i="1"/>
  <c r="I19" i="1"/>
  <c r="I18" i="1"/>
  <c r="I17" i="1"/>
  <c r="I16" i="1"/>
  <c r="I62" i="1"/>
  <c r="J61" i="1" s="1"/>
  <c r="G47" i="1"/>
  <c r="G25" i="1" s="1"/>
  <c r="H47" i="1"/>
  <c r="I46" i="1"/>
  <c r="I45" i="1"/>
  <c r="I44" i="1"/>
  <c r="I43" i="1"/>
  <c r="I42" i="1"/>
  <c r="I41" i="1"/>
  <c r="I40" i="1"/>
  <c r="J54" i="1" l="1"/>
  <c r="J56" i="1"/>
  <c r="J60" i="1"/>
  <c r="J55" i="1"/>
  <c r="J58" i="1"/>
  <c r="A27" i="1"/>
  <c r="I39" i="1"/>
  <c r="I47" i="1" s="1"/>
  <c r="J45" i="1" s="1"/>
  <c r="M25" i="16"/>
  <c r="AE44" i="16"/>
  <c r="G21" i="16"/>
  <c r="G14" i="16"/>
  <c r="M27" i="15"/>
  <c r="AE49" i="15"/>
  <c r="G21" i="15"/>
  <c r="M19" i="15"/>
  <c r="M18" i="15" s="1"/>
  <c r="G14" i="15"/>
  <c r="M11" i="15"/>
  <c r="M8" i="15" s="1"/>
  <c r="M15" i="14"/>
  <c r="M14" i="14" s="1"/>
  <c r="M9" i="14"/>
  <c r="M8" i="14" s="1"/>
  <c r="G20" i="13"/>
  <c r="G13" i="13"/>
  <c r="M29" i="12"/>
  <c r="G20" i="12"/>
  <c r="G13" i="12"/>
  <c r="M46" i="12"/>
  <c r="M45" i="12" s="1"/>
  <c r="G29" i="12"/>
  <c r="J57" i="1"/>
  <c r="J59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2" i="1" l="1"/>
  <c r="J41" i="1"/>
  <c r="J46" i="1"/>
  <c r="J39" i="1"/>
  <c r="J47" i="1" s="1"/>
  <c r="J40" i="1"/>
  <c r="J43" i="1"/>
  <c r="J44" i="1"/>
  <c r="G28" i="1"/>
  <c r="G27" i="1" s="1"/>
  <c r="G29" i="1" s="1"/>
  <c r="A28" i="1"/>
  <c r="J42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<sst xmlns="http://schemas.openxmlformats.org/spreadsheetml/2006/main" count="942" uniqueCount="232">
  <si>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</si>
  <si>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</si>
  <si>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</si>
  <si>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</si>
  <si>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</si>
  <si>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</si>
  <si>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</si>
  <si>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</si>
  <si>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</si>
  <si>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</si>
  <si>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</si>
  <si>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</si>
  <si>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</si>
  <si>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</si>
  <si>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</si>
  <si>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</si>
  <si>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</si>
  <si>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</si>
  <si>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</si>
  <si>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</si>
  <si>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</si>
  <si>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</si>
  <si>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</si>
  <si>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</si>
  <si>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</si>
  <si>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</si>
  <si>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</si>
  <si>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</si>
  <si>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</si>
  <si>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</si>
  <si>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</si>
  <si>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</si>
  <si>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</si>
  <si>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</si>
  <si>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</si>
  <si>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</si>
  <si>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</si>
  <si>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</si>
  <si>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</si>
  <si>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</si>
  <si>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</si>
  <si>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</si>
  <si>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</si>
  <si>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K06/20</t>
  </si>
  <si>
    <t>Opravy bytů</t>
  </si>
  <si>
    <t>Stavba</t>
  </si>
  <si>
    <t>Stavební objekt</t>
  </si>
  <si>
    <t>SO01</t>
  </si>
  <si>
    <t>Opravy omítek a malby</t>
  </si>
  <si>
    <t>A</t>
  </si>
  <si>
    <t>Petrovická 23, byt 12</t>
  </si>
  <si>
    <t>B</t>
  </si>
  <si>
    <t>Revoluční 14 byt 4</t>
  </si>
  <si>
    <t>C</t>
  </si>
  <si>
    <t>Moravská 2 byt 14</t>
  </si>
  <si>
    <t>D</t>
  </si>
  <si>
    <t>Moravská 2 byt 5</t>
  </si>
  <si>
    <t>E</t>
  </si>
  <si>
    <t>Moravská 6 byt 13</t>
  </si>
  <si>
    <t>Celkem za stavbu</t>
  </si>
  <si>
    <t>CZK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</si>
  <si>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</si>
  <si>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</si>
  <si>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</si>
  <si>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</si>
  <si>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</si>
  <si>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</si>
  <si>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99</t>
  </si>
  <si>
    <t>Staveništní přesun hmot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</si>
  <si>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</si>
  <si>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</si>
  <si>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</si>
  <si>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</si>
  <si>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</si>
  <si>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</si>
  <si>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</si>
  <si>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</si>
  <si>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785</t>
  </si>
  <si>
    <t>Tapety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</si>
  <si>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</si>
  <si>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</si>
  <si>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</si>
  <si>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</si>
  <si>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</si>
  <si>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</si>
  <si>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</si>
  <si>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</si>
  <si>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</si>
  <si>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</si>
  <si>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</si>
  <si>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</si>
  <si>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</si>
  <si>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</si>
  <si>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</si>
  <si>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</si>
  <si>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</si>
  <si>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</si>
  <si>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</si>
  <si>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</si>
  <si>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</si>
  <si>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</si>
  <si>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</si>
  <si>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</si>
  <si>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</si>
  <si>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</si>
  <si>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</si>
  <si>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</si>
  <si>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</si>
  <si>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</si>
  <si>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611401311R00</t>
  </si>
  <si>
    <t>Omítka malých ploch na stropech přes 0,25 do 1 m2, vápennou štukovou omítkou</t>
  </si>
  <si>
    <t>kus</t>
  </si>
  <si>
    <t>801-4</t>
  </si>
  <si>
    <t>RTS 19/ II</t>
  </si>
  <si>
    <t>Kalkul</t>
  </si>
  <si>
    <t>Práce</t>
  </si>
  <si>
    <t>POL1_</t>
  </si>
  <si>
    <t>jakoukoliv maltou, z pomocného pracovního lešení o výšce podlahy do 1900 mm a pro zatížení do 1,5 kPa,</t>
  </si>
  <si>
    <t>SPI</t>
  </si>
  <si>
    <t>612401391R00</t>
  </si>
  <si>
    <t>Omítky malých ploch vnitřních stěn přes 0,25 do 1 m2, vápennou štukovou omítkou</t>
  </si>
  <si>
    <t>952901110R00</t>
  </si>
  <si>
    <t>Čištění budov mytím vnějších ploch oken a dveří</t>
  </si>
  <si>
    <t>m2</t>
  </si>
  <si>
    <t>okna : 3,64*1,55+1,45*2,17+2*1,50*1,55</t>
  </si>
  <si>
    <t>VV</t>
  </si>
  <si>
    <t>dveře : 2*(0,60*2,00+2*0,70*2,00+0,80*2,00+0,90*2,00+1,25*2,00)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</si>
  <si>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</si>
  <si>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</si>
  <si>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</si>
  <si>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</si>
  <si>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</si>
  <si>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</si>
  <si>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766111111KR1</t>
  </si>
  <si>
    <t>Odstranění gárnyže delky 5m</t>
  </si>
  <si>
    <t>Vlastní</t>
  </si>
  <si>
    <t>Indiv</t>
  </si>
  <si>
    <t>767996801R00</t>
  </si>
  <si>
    <t>Demontáž ostatních doplňků staveb atypických konstrukcí_x000D_
 o hmotnosti přes 20 do 50 kg</t>
  </si>
  <si>
    <t>kg</t>
  </si>
  <si>
    <t>800-767</t>
  </si>
  <si>
    <t>Prvky na stěnách : 5</t>
  </si>
  <si>
    <t>783222100R00</t>
  </si>
  <si>
    <t xml:space="preserve">Nátěry kov.stavebních doplňk.konstrukcí syntetické dvojnásobné,  </t>
  </si>
  <si>
    <t>800-783</t>
  </si>
  <si>
    <t>včetně pomocného lešení.</t>
  </si>
  <si>
    <t>POP</t>
  </si>
  <si>
    <t>zárubně : (0,60+2*2,00)*0,25+2*(0,70+2*2,00)*0,25+(0,80+2*2,00)*0,25+(0,90+2*2,00)*0,25+(1,25+2*2,00)*0,25</t>
  </si>
  <si>
    <t>784191101R00</t>
  </si>
  <si>
    <t>Příprava povrchu Penetrace (napouštění) podkladu disperzní, jednonásobná</t>
  </si>
  <si>
    <t>800-784</t>
  </si>
  <si>
    <t>(2*4,10+5,09)*2,60+3,64*(2,60-1,55)+1,45*(2,60-2,17)+4,10*5,09</t>
  </si>
  <si>
    <t>2*(1,21+1,72)*2,48+1,21*1,72</t>
  </si>
  <si>
    <t>2*(4,08+3,91)*2,48+4,08*3,91</t>
  </si>
  <si>
    <t>2*(1,695+1,72)*0,52+1,695*1,72</t>
  </si>
  <si>
    <t>2*(0,85+1,01)*1,50+0,85*1,01</t>
  </si>
  <si>
    <t>2*(2,775+2,78)*2,60+2,775*2,78</t>
  </si>
  <si>
    <t>2*(4,22+2,93)*2,60+4,22*2,93</t>
  </si>
  <si>
    <t>784195112R00</t>
  </si>
  <si>
    <t>Malby z malířských směsí hlinkových,  , bělost 77 %, dvojnásobné</t>
  </si>
  <si>
    <t>784011221RT2</t>
  </si>
  <si>
    <t>Ostatní práce zakrytí předmětů,  , včetně dodávky fólie tl. 0,04 mm</t>
  </si>
  <si>
    <t>zakrytí skříně : 0,80*2,00</t>
  </si>
  <si>
    <t>784011222RT2</t>
  </si>
  <si>
    <t>Ostatní práce zakrytí podlah,  , včetně papírové lepenky</t>
  </si>
  <si>
    <t>4,10*5,09</t>
  </si>
  <si>
    <t>1,695*1,72</t>
  </si>
  <si>
    <t>0,85*1,01</t>
  </si>
  <si>
    <t>785411800R00</t>
  </si>
  <si>
    <t>Odstranění tapet lepených výšky do 3,80 m výšky do 3,8 m, papírových</t>
  </si>
  <si>
    <t>SUM</t>
  </si>
  <si>
    <t>END</t>
  </si>
  <si>
    <t>okna : 2*1,21*2,00</t>
  </si>
  <si>
    <t>dveře budou nové : 0</t>
  </si>
  <si>
    <t>2*(3,14+4,71)*3,08+3,14*4,71</t>
  </si>
  <si>
    <t>2*(2,835+2,61)*(3,125-1,97)+(1,17+0,905)*1,00+2,835*2,61</t>
  </si>
  <si>
    <t>2*(2,835+2,00)*3,125+2,835*2,00</t>
  </si>
  <si>
    <t>3,14*4,71</t>
  </si>
  <si>
    <t>2,835*2,61</t>
  </si>
  <si>
    <t>2,835*2,00</t>
  </si>
  <si>
    <t>0,80*2,00</t>
  </si>
  <si>
    <t>784402801R00</t>
  </si>
  <si>
    <t>Odstranění maleb oškrabáním, v místnostech do 3,8 m</t>
  </si>
  <si>
    <t>2,27*3,00</t>
  </si>
  <si>
    <t>2,27*1,736</t>
  </si>
  <si>
    <t>900      RT1</t>
  </si>
  <si>
    <t>HZS, Práce v tarifní třídě 4 (např. tesař)</t>
  </si>
  <si>
    <t>h</t>
  </si>
  <si>
    <t>Prav.M</t>
  </si>
  <si>
    <t>HZS</t>
  </si>
  <si>
    <t>POL10_</t>
  </si>
  <si>
    <t>Vyklizení bytu : 5</t>
  </si>
  <si>
    <t>Odvoz do sběrného dvoru a vykládka : 2</t>
  </si>
  <si>
    <t>6*(0,80*2,00)*2+(0,60*2,00)*2</t>
  </si>
  <si>
    <t>1,50*1,50+1,20*1,50</t>
  </si>
  <si>
    <t>6*(0,80+2*2,00)*0,25+(0,60+2*2,00)*0,25</t>
  </si>
  <si>
    <t>783322220R00</t>
  </si>
  <si>
    <t>Nátěry otopných těles syntetické ocelových radiátorrů článkových, dvojnásobné s 1 x emailováním</t>
  </si>
  <si>
    <t>4*1,00*1,00</t>
  </si>
  <si>
    <t>2*(2,27+1,736)*2,60+2,27*1,736*1,1</t>
  </si>
  <si>
    <t>2*(1,41+3,595)*2,60+2*0,15*2,60+1,41*3,595*1,05</t>
  </si>
  <si>
    <t>2*(2,42+2,31)*2,60+2,42*2,31</t>
  </si>
  <si>
    <t>2*(2,295+1,755)*(2,60-2,00)+2,295*1,755</t>
  </si>
  <si>
    <t>2*(1,76+2,82)*2,60+1,76*2,82</t>
  </si>
  <si>
    <t>(1,90+3,90+3,46)*2,60+1,90*3,46/2</t>
  </si>
  <si>
    <t>2*((2,56+4,13)/2+4,00)*2,60+((2,56+4,13)/2)*4,00</t>
  </si>
  <si>
    <t>1,20*2,00+0,60*2,00</t>
  </si>
  <si>
    <t>2,42*2,00</t>
  </si>
  <si>
    <t>1,41*3,595</t>
  </si>
  <si>
    <t>2,42*2,31</t>
  </si>
  <si>
    <t>2,295*1,755</t>
  </si>
  <si>
    <t>1,76*2,82</t>
  </si>
  <si>
    <t>1,90*3,46/2</t>
  </si>
  <si>
    <t>((2,56+4,13)/2)*4,00</t>
  </si>
  <si>
    <t>vyklizení staré linky : 2</t>
  </si>
  <si>
    <t>odvoz na sběrný dvůr a vykládka : 2</t>
  </si>
  <si>
    <t>2*0,72*1,35</t>
  </si>
  <si>
    <t>3*0,80*2,00*2+0,60*2,00*2</t>
  </si>
  <si>
    <t>(0,60+2*2,00)*0,25</t>
  </si>
  <si>
    <t>2*(5,28+3,26)*2,50+5,28*3,26</t>
  </si>
  <si>
    <t>2*(2,52+1,74)*2,50+2,52*1,74</t>
  </si>
  <si>
    <t>2*(2,36+2,084)*(2,50-2,00)+2,36*2,084</t>
  </si>
  <si>
    <t>2*(3,05+2,80)*2,50+3,05*2,80</t>
  </si>
  <si>
    <t>2*(1,20+2,50)*2,50+1,20*2,50</t>
  </si>
  <si>
    <t>2*(1,52+2,43)*2,50+1,52*2,43</t>
  </si>
  <si>
    <t>1,52*2,00</t>
  </si>
  <si>
    <t>5,28*3,26</t>
  </si>
  <si>
    <t>2,52*1,74</t>
  </si>
  <si>
    <t>2,36*2,084</t>
  </si>
  <si>
    <t>3,05*2,80</t>
  </si>
  <si>
    <t>1,20*2,50</t>
  </si>
  <si>
    <t>1,52*2,43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</si>
</sst>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z1HfDqwo3PE3Dyujkx0kWXMjBeTbft274bVxZkRi5MazdkEZLUOwDE0RwDXIvBmlNcJ5eNxnWseQfHpFSYqHmg==" saltValue="LIi0WRUcTwHNrjWXbW5T6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SUMIF(F54:F61,A16,I54:I61)+SUMIF(F54:F61,"PSU",I54:I61)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SUMIF(F54:F61,A17,I54:I61)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SUMIF(F54:F61,A18,I54:I61)</f>
        <v>0</v>
      </c>
      <c r="J18" s="85"/>
    </row>
    <row r="19" spans="1:10" ht="23.25" customHeight="1" x14ac:dyDescent="0.2">
      <c r="A19" s="197" t="s">
        <v>79</v>
      </c>
      <c r="B19" s="38" t="s">
        <v>27</v>
      </c>
      <c r="C19" s="62"/>
      <c r="D19" s="63"/>
      <c r="E19" s="83"/>
      <c r="F19" s="84"/>
      <c r="G19" s="83"/>
      <c r="H19" s="84"/>
      <c r="I19" s="83">
        <f>SUMIF(F54:F61,A19,I54:I61)</f>
        <v>0</v>
      </c>
      <c r="J19" s="85"/>
    </row>
    <row r="20" spans="1:10" ht="23.25" customHeight="1" x14ac:dyDescent="0.2">
      <c r="A20" s="197" t="s">
        <v>80</v>
      </c>
      <c r="B20" s="38" t="s">
        <v>28</v>
      </c>
      <c r="C20" s="62"/>
      <c r="D20" s="63"/>
      <c r="E20" s="83"/>
      <c r="F20" s="84"/>
      <c r="G20" s="83"/>
      <c r="H20" s="84"/>
      <c r="I20" s="83">
        <f>SUMIF(F54:F61,A20,I54:I61)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'SO01 A Pol'!AE48+'SO01 B Pol'!AE33+'SO01 C Pol'!AE22+'SO01 D Pol'!AE49+'SO01 E Pol'!AE44</f>
        <v>0</v>
      </c>
      <c r="G39" s="149">
        <f>'SO01 A Pol'!AF48+'SO01 B Pol'!AF33+'SO01 C Pol'!AF22+'SO01 D Pol'!AF49+'SO01 E Pol'!AF44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'SO01 A Pol'!AE48+'SO01 B Pol'!AE33+'SO01 C Pol'!AE22+'SO01 D Pol'!AE49+'SO01 E Pol'!AE44</f>
        <v>0</v>
      </c>
      <c r="G41" s="156">
        <f>'SO01 A Pol'!AF48+'SO01 B Pol'!AF33+'SO01 C Pol'!AF22+'SO01 D Pol'!AF49+'SO01 E Pol'!AF44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'SO01 A Pol'!AE48</f>
        <v>0</v>
      </c>
      <c r="G42" s="150">
        <f>'SO01 A Pol'!AF48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'SO01 B Pol'!AE33</f>
        <v>0</v>
      </c>
      <c r="G43" s="150">
        <f>'SO01 B Pol'!AF33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'SO01 C Pol'!AE22</f>
        <v>0</v>
      </c>
      <c r="G44" s="150">
        <f>'SO01 C Pol'!AF22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'SO01 D Pol'!AE49</f>
        <v>0</v>
      </c>
      <c r="G45" s="150">
        <f>'SO01 D Pol'!AF49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'SO01 E Pol'!AE44</f>
        <v>0</v>
      </c>
      <c r="G46" s="150">
        <f>'SO01 E Pol'!AF44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'SO01 A Pol'!G8+'SO01 B Pol'!G8+'SO01 D Pol'!G8+'SO01 E Pol'!G8</f>
        <v>0</v>
      </c>
      <c r="J54" s="191" t="str">
        <f>IF(I62=0,"",I54/I62*100)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'SO01 A Pol'!G13+'SO01 B Pol'!G13+'SO01 C Pol'!G8+'SO01 D Pol'!G14+'SO01 E Pol'!G14</f>
        <v>0</v>
      </c>
      <c r="J55" s="191" t="str">
        <f>IF(I62=0,"",I55/I62*100)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'SO01 A Pol'!G17+'SO01 B Pol'!G17+'SO01 C Pol'!G11+'SO01 D Pol'!G18+'SO01 E Pol'!G18</f>
        <v>0</v>
      </c>
      <c r="J56" s="191" t="str">
        <f>IF(I62=0,"",I56/I62*100)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25</v>
      </c>
      <c r="G57" s="194"/>
      <c r="H57" s="194"/>
      <c r="I57" s="194">
        <f>'SO01 A Pol'!G20</f>
        <v>0</v>
      </c>
      <c r="J57" s="191" t="str">
        <f>IF(I62=0,"",I57/I62*100)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25</v>
      </c>
      <c r="G58" s="194"/>
      <c r="H58" s="194"/>
      <c r="I58" s="194">
        <f>'SO01 A Pol'!G22+'SO01 B Pol'!G20</f>
        <v>0</v>
      </c>
      <c r="J58" s="191" t="str">
        <f>IF(I62=0,"",I58/I62*100)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25</v>
      </c>
      <c r="G59" s="194"/>
      <c r="H59" s="194"/>
      <c r="I59" s="194">
        <f>'SO01 A Pol'!G25+'SO01 D Pol'!G21+'SO01 E Pol'!G21</f>
        <v>0</v>
      </c>
      <c r="J59" s="191" t="str">
        <f>IF(I62=0,"",I59/I62*100)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25</v>
      </c>
      <c r="G60" s="194"/>
      <c r="H60" s="194"/>
      <c r="I60" s="194">
        <f>'SO01 A Pol'!G29+'SO01 B Pol'!G22+'SO01 C Pol'!G14+'SO01 D Pol'!G27+'SO01 E Pol'!G25</f>
        <v>0</v>
      </c>
      <c r="J60" s="191" t="str">
        <f>IF(I62=0,"",I60/I62*100)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'SO01 A Pol'!G45</f>
        <v>0</v>
      </c>
      <c r="J61" s="191" t="str">
        <f>IF(I62=0,"",I61/I62*100)</f>
        <v/>
      </c>
    </row>
    <row r="62" spans="1:10" ht="25.5" customHeight="1" x14ac:dyDescent="0.2">
      <c r="A62" s="181"/>
      <c r="B62" s="188" t="s">
        <v>1</v>
      </c>
      <c r="C62" s="189"/>
      <c r="D62" s="190"/>
      <c r="E62" s="190"/>
      <c r="F62" s="195"/>
      <c r="G62" s="196"/>
      <c r="H62" s="196"/>
      <c r="I62" s="196">
        <f>SUM(I54:I61)</f>
        <v>0</v>
      </c>
      <c r="J62" s="192">
        <f>SUM(J54:J61)</f>
        <v>0</v>
      </c>
    </row>
    <row r="63" spans="1:10" x14ac:dyDescent="0.2">
      <c r="F63" s="133"/>
      <c r="G63" s="133"/>
      <c r="H63" s="133"/>
      <c r="I63" s="133"/>
      <c r="J63" s="134"/>
    </row>
    <row r="64" spans="1:10" x14ac:dyDescent="0.2">
      <c r="F64" s="133"/>
      <c r="G64" s="133"/>
      <c r="H64" s="133"/>
      <c r="I64" s="133"/>
      <c r="J64" s="134"/>
    </row>
    <row r="65" spans="6:10" x14ac:dyDescent="0.2">
      <c r="F65" s="133"/>
      <c r="G65" s="133"/>
      <c r="H65" s="133"/>
      <c r="I65" s="133"/>
      <c r="J65" s="134"/>
    </row>
  </sheetData>
  <sheetProtection algorithmName="SHA-512" hashValue="HfTeA/WmqTm9V1hvWtcXPPloeSbEC1DdMdt6D22zeZ+78ljPQLnVFfoCRCTbAOC2Z1hJzmduhVuphEVZ5/nz5A==" saltValue="SoDCQO7nH6UD7qYtcw60K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kzjR74/hOgURdLfMqKXV2zUkdWjpi660TYpuS1R/uV9oN9pxtBqOS2ei3aP2id/+WI1eajV1OM/lePjvmn1I1A==" saltValue="biaDiTua0PnAodPfFql7g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81</v>
      </c>
      <c r="B1" s="198"/>
      <c r="C1" s="198"/>
      <c r="D1" s="198"/>
      <c r="E1" s="198"/>
      <c r="F1" s="198"/>
      <c r="G1" s="198"/>
      <c r="AG1" t="s">
        <v>82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83</v>
      </c>
      <c r="AG3" t="s">
        <v>84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85</v>
      </c>
    </row>
    <row r="5" spans="1:60" x14ac:dyDescent="0.2">
      <c r="D5" s="10"/>
    </row>
    <row r="6" spans="1:60" ht="38.25" x14ac:dyDescent="0.2">
      <c r="A6" s="209" t="s">
        <v>86</v>
      </c>
      <c r="B6" s="211" t="s">
        <v>87</v>
      </c>
      <c r="C6" s="211" t="s">
        <v>88</v>
      </c>
      <c r="D6" s="210" t="s">
        <v>89</v>
      </c>
      <c r="E6" s="209" t="s">
        <v>90</v>
      </c>
      <c r="F6" s="208" t="s">
        <v>91</v>
      </c>
      <c r="G6" s="209" t="s">
        <v>29</v>
      </c>
      <c r="H6" s="212" t="s">
        <v>30</v>
      </c>
      <c r="I6" s="212" t="s">
        <v>92</v>
      </c>
      <c r="J6" s="212" t="s">
        <v>31</v>
      </c>
      <c r="K6" s="212" t="s">
        <v>93</v>
      </c>
      <c r="L6" s="212" t="s">
        <v>94</v>
      </c>
      <c r="M6" s="212" t="s">
        <v>95</v>
      </c>
      <c r="N6" s="212" t="s">
        <v>96</v>
      </c>
      <c r="O6" s="212" t="s">
        <v>97</v>
      </c>
      <c r="P6" s="212" t="s">
        <v>98</v>
      </c>
      <c r="Q6" s="212" t="s">
        <v>99</v>
      </c>
      <c r="R6" s="212" t="s">
        <v>100</v>
      </c>
      <c r="S6" s="212" t="s">
        <v>101</v>
      </c>
      <c r="T6" s="212" t="s">
        <v>102</v>
      </c>
      <c r="U6" s="212" t="s">
        <v>103</v>
      </c>
      <c r="V6" s="212" t="s">
        <v>104</v>
      </c>
      <c r="W6" s="212" t="s">
        <v>105</v>
      </c>
      <c r="X6" s="212" t="s">
        <v>106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107</v>
      </c>
      <c r="B8" s="227" t="s">
        <v>63</v>
      </c>
      <c r="C8" s="250" t="s">
        <v>64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0.45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9.19</v>
      </c>
      <c r="W8" s="225"/>
      <c r="X8" s="225"/>
      <c r="AG8" t="s">
        <v>108</v>
      </c>
    </row>
    <row r="9" spans="1:60" outlineLevel="1" x14ac:dyDescent="0.2">
      <c r="A9" s="232">
        <v>1</v>
      </c>
      <c r="B9" s="233" t="s">
        <v>109</v>
      </c>
      <c r="C9" s="251" t="s">
        <v>110</v>
      </c>
      <c r="D9" s="234" t="s">
        <v>111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5.4919999999999997E-2</v>
      </c>
      <c r="O9" s="237">
        <f>ROUND(E9*N9,2)</f>
        <v>0.11</v>
      </c>
      <c r="P9" s="237">
        <v>0</v>
      </c>
      <c r="Q9" s="237">
        <f>ROUND(E9*P9,2)</f>
        <v>0</v>
      </c>
      <c r="R9" s="237" t="s">
        <v>112</v>
      </c>
      <c r="S9" s="237" t="s">
        <v>113</v>
      </c>
      <c r="T9" s="238" t="s">
        <v>114</v>
      </c>
      <c r="U9" s="222">
        <v>1.0871</v>
      </c>
      <c r="V9" s="222">
        <f>ROUND(E9*U9,2)</f>
        <v>2.17</v>
      </c>
      <c r="W9" s="222"/>
      <c r="X9" s="222" t="s">
        <v>115</v>
      </c>
      <c r="Y9" s="213"/>
      <c r="Z9" s="213"/>
      <c r="AA9" s="213"/>
      <c r="AB9" s="213"/>
      <c r="AC9" s="213"/>
      <c r="AD9" s="213"/>
      <c r="AE9" s="213"/>
      <c r="AF9" s="213"/>
      <c r="AG9" s="213" t="s">
        <v>116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117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119</v>
      </c>
      <c r="C11" s="251" t="s">
        <v>120</v>
      </c>
      <c r="D11" s="234" t="s">
        <v>111</v>
      </c>
      <c r="E11" s="235">
        <v>8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4.3049999999999998E-2</v>
      </c>
      <c r="O11" s="237">
        <f>ROUND(E11*N11,2)</f>
        <v>0.34</v>
      </c>
      <c r="P11" s="237">
        <v>0</v>
      </c>
      <c r="Q11" s="237">
        <f>ROUND(E11*P11,2)</f>
        <v>0</v>
      </c>
      <c r="R11" s="237" t="s">
        <v>112</v>
      </c>
      <c r="S11" s="237" t="s">
        <v>113</v>
      </c>
      <c r="T11" s="238" t="s">
        <v>114</v>
      </c>
      <c r="U11" s="222">
        <v>0.87802999999999998</v>
      </c>
      <c r="V11" s="222">
        <f>ROUND(E11*U11,2)</f>
        <v>7.02</v>
      </c>
      <c r="W11" s="222"/>
      <c r="X11" s="222" t="s">
        <v>115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2" t="s">
        <v>117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9" t="str">
        <f>C12</f>
        <v>jakoukoliv maltou, z pomocného pracovního lešení o výšce podlahy do 1900 mm a pro zatížení do 1,5 kPa,</v>
      </c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107</v>
      </c>
      <c r="B13" s="227" t="s">
        <v>65</v>
      </c>
      <c r="C13" s="250" t="s">
        <v>66</v>
      </c>
      <c r="D13" s="228"/>
      <c r="E13" s="229"/>
      <c r="F13" s="230"/>
      <c r="G13" s="230">
        <f>SUMIF(AG14:AG16,"&lt;&gt;NOR",G14:G16)</f>
        <v>0</v>
      </c>
      <c r="H13" s="230"/>
      <c r="I13" s="230">
        <f>SUM(I14:I16)</f>
        <v>0</v>
      </c>
      <c r="J13" s="230"/>
      <c r="K13" s="230">
        <f>SUM(K14:K16)</f>
        <v>0</v>
      </c>
      <c r="L13" s="230"/>
      <c r="M13" s="230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0"/>
      <c r="S13" s="230"/>
      <c r="T13" s="231"/>
      <c r="U13" s="225"/>
      <c r="V13" s="225">
        <f>SUM(V14:V16)</f>
        <v>4.32</v>
      </c>
      <c r="W13" s="225"/>
      <c r="X13" s="225"/>
      <c r="AG13" t="s">
        <v>108</v>
      </c>
    </row>
    <row r="14" spans="1:60" outlineLevel="1" x14ac:dyDescent="0.2">
      <c r="A14" s="232">
        <v>3</v>
      </c>
      <c r="B14" s="233" t="s">
        <v>121</v>
      </c>
      <c r="C14" s="251" t="s">
        <v>122</v>
      </c>
      <c r="D14" s="234" t="s">
        <v>123</v>
      </c>
      <c r="E14" s="235">
        <v>33.238500000000002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1.0000000000000001E-5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112</v>
      </c>
      <c r="S14" s="237" t="s">
        <v>113</v>
      </c>
      <c r="T14" s="238" t="s">
        <v>114</v>
      </c>
      <c r="U14" s="222">
        <v>0.13</v>
      </c>
      <c r="V14" s="222">
        <f>ROUND(E14*U14,2)</f>
        <v>4.32</v>
      </c>
      <c r="W14" s="222"/>
      <c r="X14" s="222" t="s">
        <v>115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116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124</v>
      </c>
      <c r="D15" s="223"/>
      <c r="E15" s="224">
        <v>13.438499999999999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125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126</v>
      </c>
      <c r="D16" s="223"/>
      <c r="E16" s="224">
        <v>19.8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107</v>
      </c>
      <c r="B17" s="227" t="s">
        <v>67</v>
      </c>
      <c r="C17" s="250" t="s">
        <v>68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0.86</v>
      </c>
      <c r="W17" s="225"/>
      <c r="X17" s="225"/>
      <c r="AG17" t="s">
        <v>108</v>
      </c>
    </row>
    <row r="18" spans="1:60" ht="33.75" outlineLevel="1" x14ac:dyDescent="0.2">
      <c r="A18" s="232">
        <v>4</v>
      </c>
      <c r="B18" s="233" t="s">
        <v>127</v>
      </c>
      <c r="C18" s="251" t="s">
        <v>128</v>
      </c>
      <c r="D18" s="234" t="s">
        <v>129</v>
      </c>
      <c r="E18" s="235">
        <v>0.45456999999999997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112</v>
      </c>
      <c r="S18" s="237" t="s">
        <v>113</v>
      </c>
      <c r="T18" s="238" t="s">
        <v>114</v>
      </c>
      <c r="U18" s="222">
        <v>1.8919999999999999</v>
      </c>
      <c r="V18" s="222">
        <f>ROUND(E18*U18,2)</f>
        <v>0.86</v>
      </c>
      <c r="W18" s="222"/>
      <c r="X18" s="222" t="s">
        <v>130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2" t="s">
        <v>132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118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6" t="s">
        <v>107</v>
      </c>
      <c r="B20" s="227" t="s">
        <v>69</v>
      </c>
      <c r="C20" s="250" t="s">
        <v>70</v>
      </c>
      <c r="D20" s="228"/>
      <c r="E20" s="229"/>
      <c r="F20" s="230"/>
      <c r="G20" s="230">
        <f>SUMIF(AG21:AG21,"&lt;&gt;NOR",G21:G21)</f>
        <v>0</v>
      </c>
      <c r="H20" s="230"/>
      <c r="I20" s="230">
        <f>SUM(I21:I21)</f>
        <v>0</v>
      </c>
      <c r="J20" s="230"/>
      <c r="K20" s="230">
        <f>SUM(K21:K21)</f>
        <v>0</v>
      </c>
      <c r="L20" s="230"/>
      <c r="M20" s="230">
        <f>SUM(M21:M21)</f>
        <v>0</v>
      </c>
      <c r="N20" s="230"/>
      <c r="O20" s="230">
        <f>SUM(O21:O21)</f>
        <v>0</v>
      </c>
      <c r="P20" s="230"/>
      <c r="Q20" s="230">
        <f>SUM(Q21:Q21)</f>
        <v>0</v>
      </c>
      <c r="R20" s="230"/>
      <c r="S20" s="230"/>
      <c r="T20" s="231"/>
      <c r="U20" s="225"/>
      <c r="V20" s="225">
        <f>SUM(V21:V21)</f>
        <v>0</v>
      </c>
      <c r="W20" s="225"/>
      <c r="X20" s="225"/>
      <c r="AG20" t="s">
        <v>108</v>
      </c>
    </row>
    <row r="21" spans="1:60" outlineLevel="1" x14ac:dyDescent="0.2">
      <c r="A21" s="241">
        <v>5</v>
      </c>
      <c r="B21" s="242" t="s">
        <v>133</v>
      </c>
      <c r="C21" s="254" t="s">
        <v>134</v>
      </c>
      <c r="D21" s="243" t="s">
        <v>111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135</v>
      </c>
      <c r="T21" s="247" t="s">
        <v>136</v>
      </c>
      <c r="U21" s="222">
        <v>0</v>
      </c>
      <c r="V21" s="222">
        <f>ROUND(E21*U21,2)</f>
        <v>0</v>
      </c>
      <c r="W21" s="222"/>
      <c r="X21" s="222" t="s">
        <v>115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107</v>
      </c>
      <c r="B22" s="227" t="s">
        <v>71</v>
      </c>
      <c r="C22" s="250" t="s">
        <v>72</v>
      </c>
      <c r="D22" s="228"/>
      <c r="E22" s="229"/>
      <c r="F22" s="230"/>
      <c r="G22" s="230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0</v>
      </c>
      <c r="L22" s="230"/>
      <c r="M22" s="230">
        <f>SUM(M23:M24)</f>
        <v>0</v>
      </c>
      <c r="N22" s="230"/>
      <c r="O22" s="230">
        <f>SUM(O23:O24)</f>
        <v>0</v>
      </c>
      <c r="P22" s="230"/>
      <c r="Q22" s="230">
        <f>SUM(Q23:Q24)</f>
        <v>0.01</v>
      </c>
      <c r="R22" s="230"/>
      <c r="S22" s="230"/>
      <c r="T22" s="231"/>
      <c r="U22" s="225"/>
      <c r="V22" s="225">
        <f>SUM(V23:V24)</f>
        <v>0.49</v>
      </c>
      <c r="W22" s="225"/>
      <c r="X22" s="225"/>
      <c r="AG22" t="s">
        <v>108</v>
      </c>
    </row>
    <row r="23" spans="1:60" ht="22.5" outlineLevel="1" x14ac:dyDescent="0.2">
      <c r="A23" s="232">
        <v>6</v>
      </c>
      <c r="B23" s="233" t="s">
        <v>137</v>
      </c>
      <c r="C23" s="251" t="s">
        <v>138</v>
      </c>
      <c r="D23" s="234" t="s">
        <v>139</v>
      </c>
      <c r="E23" s="235">
        <v>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5.0000000000000002E-5</v>
      </c>
      <c r="O23" s="237">
        <f>ROUND(E23*N23,2)</f>
        <v>0</v>
      </c>
      <c r="P23" s="237">
        <v>1E-3</v>
      </c>
      <c r="Q23" s="237">
        <f>ROUND(E23*P23,2)</f>
        <v>0.01</v>
      </c>
      <c r="R23" s="237" t="s">
        <v>140</v>
      </c>
      <c r="S23" s="237" t="s">
        <v>113</v>
      </c>
      <c r="T23" s="238" t="s">
        <v>136</v>
      </c>
      <c r="U23" s="222">
        <v>9.7000000000000003E-2</v>
      </c>
      <c r="V23" s="222">
        <f>ROUND(E23*U23,2)</f>
        <v>0.49</v>
      </c>
      <c r="W23" s="222"/>
      <c r="X23" s="222" t="s">
        <v>115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141</v>
      </c>
      <c r="D24" s="223"/>
      <c r="E24" s="224">
        <v>5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6" t="s">
        <v>107</v>
      </c>
      <c r="B25" s="227" t="s">
        <v>73</v>
      </c>
      <c r="C25" s="250" t="s">
        <v>74</v>
      </c>
      <c r="D25" s="228"/>
      <c r="E25" s="229"/>
      <c r="F25" s="230"/>
      <c r="G25" s="230">
        <f>SUMIF(AG26:AG28,"&lt;&gt;NOR",G26:G28)</f>
        <v>0</v>
      </c>
      <c r="H25" s="230"/>
      <c r="I25" s="230">
        <f>SUM(I26:I28)</f>
        <v>0</v>
      </c>
      <c r="J25" s="230"/>
      <c r="K25" s="230">
        <f>SUM(K26:K28)</f>
        <v>0</v>
      </c>
      <c r="L25" s="230"/>
      <c r="M25" s="230">
        <f>SUM(M26:M28)</f>
        <v>0</v>
      </c>
      <c r="N25" s="230"/>
      <c r="O25" s="230">
        <f>SUM(O26:O28)</f>
        <v>0</v>
      </c>
      <c r="P25" s="230"/>
      <c r="Q25" s="230">
        <f>SUM(Q26:Q28)</f>
        <v>0</v>
      </c>
      <c r="R25" s="230"/>
      <c r="S25" s="230"/>
      <c r="T25" s="231"/>
      <c r="U25" s="225"/>
      <c r="V25" s="225">
        <f>SUM(V26:V28)</f>
        <v>2.1</v>
      </c>
      <c r="W25" s="225"/>
      <c r="X25" s="225"/>
      <c r="AG25" t="s">
        <v>108</v>
      </c>
    </row>
    <row r="26" spans="1:60" outlineLevel="1" x14ac:dyDescent="0.2">
      <c r="A26" s="232">
        <v>7</v>
      </c>
      <c r="B26" s="233" t="s">
        <v>142</v>
      </c>
      <c r="C26" s="251" t="s">
        <v>143</v>
      </c>
      <c r="D26" s="234" t="s">
        <v>123</v>
      </c>
      <c r="E26" s="235">
        <v>7.2374999999999998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2.4000000000000001E-4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144</v>
      </c>
      <c r="S26" s="237" t="s">
        <v>113</v>
      </c>
      <c r="T26" s="238" t="s">
        <v>114</v>
      </c>
      <c r="U26" s="222">
        <v>0.28999999999999998</v>
      </c>
      <c r="V26" s="222">
        <f>ROUND(E26*U26,2)</f>
        <v>2.1</v>
      </c>
      <c r="W26" s="222"/>
      <c r="X26" s="222" t="s">
        <v>115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116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5" t="s">
        <v>145</v>
      </c>
      <c r="D27" s="248"/>
      <c r="E27" s="248"/>
      <c r="F27" s="248"/>
      <c r="G27" s="248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146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3.75" outlineLevel="1" x14ac:dyDescent="0.2">
      <c r="A28" s="220"/>
      <c r="B28" s="221"/>
      <c r="C28" s="253" t="s">
        <v>147</v>
      </c>
      <c r="D28" s="223"/>
      <c r="E28" s="224">
        <v>7.2374999999999998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125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6" t="s">
        <v>107</v>
      </c>
      <c r="B29" s="227" t="s">
        <v>75</v>
      </c>
      <c r="C29" s="250" t="s">
        <v>76</v>
      </c>
      <c r="D29" s="228"/>
      <c r="E29" s="229"/>
      <c r="F29" s="230"/>
      <c r="G29" s="230">
        <f>SUMIF(AG30:AG44,"&lt;&gt;NOR",G30:G44)</f>
        <v>0</v>
      </c>
      <c r="H29" s="230"/>
      <c r="I29" s="230">
        <f>SUM(I30:I44)</f>
        <v>0</v>
      </c>
      <c r="J29" s="230"/>
      <c r="K29" s="230">
        <f>SUM(K30:K44)</f>
        <v>0</v>
      </c>
      <c r="L29" s="230"/>
      <c r="M29" s="230">
        <f>SUM(M30:M44)</f>
        <v>0</v>
      </c>
      <c r="N29" s="230"/>
      <c r="O29" s="230">
        <f>SUM(O30:O44)</f>
        <v>6.0000000000000005E-2</v>
      </c>
      <c r="P29" s="230"/>
      <c r="Q29" s="230">
        <f>SUM(Q30:Q44)</f>
        <v>0</v>
      </c>
      <c r="R29" s="230"/>
      <c r="S29" s="230"/>
      <c r="T29" s="231"/>
      <c r="U29" s="225"/>
      <c r="V29" s="225">
        <f>SUM(V30:V44)</f>
        <v>30.86</v>
      </c>
      <c r="W29" s="225"/>
      <c r="X29" s="225"/>
      <c r="AG29" t="s">
        <v>108</v>
      </c>
    </row>
    <row r="30" spans="1:60" outlineLevel="1" x14ac:dyDescent="0.2">
      <c r="A30" s="232">
        <v>8</v>
      </c>
      <c r="B30" s="233" t="s">
        <v>148</v>
      </c>
      <c r="C30" s="251" t="s">
        <v>149</v>
      </c>
      <c r="D30" s="234" t="s">
        <v>123</v>
      </c>
      <c r="E30" s="235">
        <v>231.1163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6.9999999999999994E-5</v>
      </c>
      <c r="O30" s="237">
        <f>ROUND(E30*N30,2)</f>
        <v>0.02</v>
      </c>
      <c r="P30" s="237">
        <v>0</v>
      </c>
      <c r="Q30" s="237">
        <f>ROUND(E30*P30,2)</f>
        <v>0</v>
      </c>
      <c r="R30" s="237" t="s">
        <v>150</v>
      </c>
      <c r="S30" s="237" t="s">
        <v>113</v>
      </c>
      <c r="T30" s="238" t="s">
        <v>114</v>
      </c>
      <c r="U30" s="222">
        <v>0.03</v>
      </c>
      <c r="V30" s="222">
        <f>ROUND(E30*U30,2)</f>
        <v>6.93</v>
      </c>
      <c r="W30" s="222"/>
      <c r="X30" s="222" t="s">
        <v>115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116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151</v>
      </c>
      <c r="D31" s="223"/>
      <c r="E31" s="224">
        <v>59.868499999999997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152</v>
      </c>
      <c r="D32" s="223"/>
      <c r="E32" s="224">
        <v>16.614000000000001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153</v>
      </c>
      <c r="D33" s="223"/>
      <c r="E33" s="224">
        <v>55.583199999999998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125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154</v>
      </c>
      <c r="D34" s="223"/>
      <c r="E34" s="224">
        <v>6.4669999999999996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155</v>
      </c>
      <c r="D35" s="223"/>
      <c r="E35" s="224">
        <v>6.4385000000000003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156</v>
      </c>
      <c r="D36" s="223"/>
      <c r="E36" s="224">
        <v>36.600499999999997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125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157</v>
      </c>
      <c r="D37" s="223"/>
      <c r="E37" s="224">
        <v>49.544600000000003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9</v>
      </c>
      <c r="B38" s="242" t="s">
        <v>158</v>
      </c>
      <c r="C38" s="254" t="s">
        <v>159</v>
      </c>
      <c r="D38" s="243" t="s">
        <v>123</v>
      </c>
      <c r="E38" s="244">
        <v>231.1163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15</v>
      </c>
      <c r="M38" s="246">
        <f>G38*(1+L38/100)</f>
        <v>0</v>
      </c>
      <c r="N38" s="246">
        <v>1.3999999999999999E-4</v>
      </c>
      <c r="O38" s="246">
        <f>ROUND(E38*N38,2)</f>
        <v>0.03</v>
      </c>
      <c r="P38" s="246">
        <v>0</v>
      </c>
      <c r="Q38" s="246">
        <f>ROUND(E38*P38,2)</f>
        <v>0</v>
      </c>
      <c r="R38" s="246" t="s">
        <v>150</v>
      </c>
      <c r="S38" s="246" t="s">
        <v>113</v>
      </c>
      <c r="T38" s="247" t="s">
        <v>114</v>
      </c>
      <c r="U38" s="222">
        <v>0.10191</v>
      </c>
      <c r="V38" s="222">
        <f>ROUND(E38*U38,2)</f>
        <v>23.55</v>
      </c>
      <c r="W38" s="222"/>
      <c r="X38" s="222" t="s">
        <v>115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116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10</v>
      </c>
      <c r="B39" s="233" t="s">
        <v>160</v>
      </c>
      <c r="C39" s="251" t="s">
        <v>161</v>
      </c>
      <c r="D39" s="234" t="s">
        <v>123</v>
      </c>
      <c r="E39" s="235">
        <v>1.6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2.0000000000000002E-5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150</v>
      </c>
      <c r="S39" s="237" t="s">
        <v>113</v>
      </c>
      <c r="T39" s="238" t="s">
        <v>114</v>
      </c>
      <c r="U39" s="222">
        <v>2.9000000000000001E-2</v>
      </c>
      <c r="V39" s="222">
        <f>ROUND(E39*U39,2)</f>
        <v>0.05</v>
      </c>
      <c r="W39" s="222"/>
      <c r="X39" s="222" t="s">
        <v>115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162</v>
      </c>
      <c r="D40" s="223"/>
      <c r="E40" s="224">
        <v>1.6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125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11</v>
      </c>
      <c r="B41" s="233" t="s">
        <v>163</v>
      </c>
      <c r="C41" s="251" t="s">
        <v>164</v>
      </c>
      <c r="D41" s="234" t="s">
        <v>123</v>
      </c>
      <c r="E41" s="235">
        <v>24.642900000000001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3.5E-4</v>
      </c>
      <c r="O41" s="237">
        <f>ROUND(E41*N41,2)</f>
        <v>0.01</v>
      </c>
      <c r="P41" s="237">
        <v>0</v>
      </c>
      <c r="Q41" s="237">
        <f>ROUND(E41*P41,2)</f>
        <v>0</v>
      </c>
      <c r="R41" s="237" t="s">
        <v>150</v>
      </c>
      <c r="S41" s="237" t="s">
        <v>113</v>
      </c>
      <c r="T41" s="238" t="s">
        <v>114</v>
      </c>
      <c r="U41" s="222">
        <v>1.35E-2</v>
      </c>
      <c r="V41" s="222">
        <f>ROUND(E41*U41,2)</f>
        <v>0.33</v>
      </c>
      <c r="W41" s="222"/>
      <c r="X41" s="222" t="s">
        <v>115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116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165</v>
      </c>
      <c r="D42" s="223"/>
      <c r="E42" s="224">
        <v>20.869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125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166</v>
      </c>
      <c r="D43" s="223"/>
      <c r="E43" s="224">
        <v>2.9154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125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167</v>
      </c>
      <c r="D44" s="223"/>
      <c r="E44" s="224">
        <v>0.85850000000000004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125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6" t="s">
        <v>107</v>
      </c>
      <c r="B45" s="227" t="s">
        <v>77</v>
      </c>
      <c r="C45" s="250" t="s">
        <v>78</v>
      </c>
      <c r="D45" s="228"/>
      <c r="E45" s="229"/>
      <c r="F45" s="230"/>
      <c r="G45" s="230">
        <f>SUMIF(AG46:AG46,"&lt;&gt;NOR",G46:G46)</f>
        <v>0</v>
      </c>
      <c r="H45" s="230"/>
      <c r="I45" s="230">
        <f>SUM(I46:I46)</f>
        <v>0</v>
      </c>
      <c r="J45" s="230"/>
      <c r="K45" s="230">
        <f>SUM(K46:K46)</f>
        <v>0</v>
      </c>
      <c r="L45" s="230"/>
      <c r="M45" s="230">
        <f>SUM(M46:M46)</f>
        <v>0</v>
      </c>
      <c r="N45" s="230"/>
      <c r="O45" s="230">
        <f>SUM(O46:O46)</f>
        <v>0</v>
      </c>
      <c r="P45" s="230"/>
      <c r="Q45" s="230">
        <f>SUM(Q46:Q46)</f>
        <v>0</v>
      </c>
      <c r="R45" s="230"/>
      <c r="S45" s="230"/>
      <c r="T45" s="231"/>
      <c r="U45" s="225"/>
      <c r="V45" s="225">
        <f>SUM(V46:V46)</f>
        <v>0.27</v>
      </c>
      <c r="W45" s="225"/>
      <c r="X45" s="225"/>
      <c r="AG45" t="s">
        <v>108</v>
      </c>
    </row>
    <row r="46" spans="1:60" outlineLevel="1" x14ac:dyDescent="0.2">
      <c r="A46" s="232">
        <v>12</v>
      </c>
      <c r="B46" s="233" t="s">
        <v>168</v>
      </c>
      <c r="C46" s="251" t="s">
        <v>169</v>
      </c>
      <c r="D46" s="234" t="s">
        <v>123</v>
      </c>
      <c r="E46" s="235">
        <v>3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 t="s">
        <v>150</v>
      </c>
      <c r="S46" s="237" t="s">
        <v>113</v>
      </c>
      <c r="T46" s="238" t="s">
        <v>114</v>
      </c>
      <c r="U46" s="222">
        <v>0.09</v>
      </c>
      <c r="V46" s="222">
        <f>ROUND(E46*U46,2)</f>
        <v>0.27</v>
      </c>
      <c r="W46" s="222"/>
      <c r="X46" s="222" t="s">
        <v>115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116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3"/>
      <c r="B47" s="4"/>
      <c r="C47" s="25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94</v>
      </c>
    </row>
    <row r="48" spans="1:60" x14ac:dyDescent="0.2">
      <c r="A48" s="216"/>
      <c r="B48" s="217" t="s">
        <v>29</v>
      </c>
      <c r="C48" s="257"/>
      <c r="D48" s="218"/>
      <c r="E48" s="219"/>
      <c r="F48" s="219"/>
      <c r="G48" s="249">
        <f>G8+G13+G17+G20+G22+G25+G29+G45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170</v>
      </c>
    </row>
    <row r="49" spans="3:33" x14ac:dyDescent="0.2">
      <c r="C49" s="258"/>
      <c r="D49" s="10"/>
      <c r="AG49" t="s">
        <v>171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rhtxQ5G0OT9Px0fbFI2Ljhcut9vDtGCVGul/nV6e99LOHrchSPR47FBqOBgQSmkQ4/Liyn70dxpKjEJgDIwQ==" saltValue="xJKT4O5kihaGEoNh39i7/w==" spinCount="100000" sheet="1"/>
  <mergeCells count="8">
    <mergeCell ref="C19:G19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81</v>
      </c>
      <c r="B1" s="198"/>
      <c r="C1" s="198"/>
      <c r="D1" s="198"/>
      <c r="E1" s="198"/>
      <c r="F1" s="198"/>
      <c r="G1" s="198"/>
      <c r="AG1" t="s">
        <v>82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83</v>
      </c>
      <c r="AG3" t="s">
        <v>84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85</v>
      </c>
    </row>
    <row r="5" spans="1:60" x14ac:dyDescent="0.2">
      <c r="D5" s="10"/>
    </row>
    <row r="6" spans="1:60" ht="38.25" x14ac:dyDescent="0.2">
      <c r="A6" s="209" t="s">
        <v>86</v>
      </c>
      <c r="B6" s="211" t="s">
        <v>87</v>
      </c>
      <c r="C6" s="211" t="s">
        <v>88</v>
      </c>
      <c r="D6" s="210" t="s">
        <v>89</v>
      </c>
      <c r="E6" s="209" t="s">
        <v>90</v>
      </c>
      <c r="F6" s="208" t="s">
        <v>91</v>
      </c>
      <c r="G6" s="209" t="s">
        <v>29</v>
      </c>
      <c r="H6" s="212" t="s">
        <v>30</v>
      </c>
      <c r="I6" s="212" t="s">
        <v>92</v>
      </c>
      <c r="J6" s="212" t="s">
        <v>31</v>
      </c>
      <c r="K6" s="212" t="s">
        <v>93</v>
      </c>
      <c r="L6" s="212" t="s">
        <v>94</v>
      </c>
      <c r="M6" s="212" t="s">
        <v>95</v>
      </c>
      <c r="N6" s="212" t="s">
        <v>96</v>
      </c>
      <c r="O6" s="212" t="s">
        <v>97</v>
      </c>
      <c r="P6" s="212" t="s">
        <v>98</v>
      </c>
      <c r="Q6" s="212" t="s">
        <v>99</v>
      </c>
      <c r="R6" s="212" t="s">
        <v>100</v>
      </c>
      <c r="S6" s="212" t="s">
        <v>101</v>
      </c>
      <c r="T6" s="212" t="s">
        <v>102</v>
      </c>
      <c r="U6" s="212" t="s">
        <v>103</v>
      </c>
      <c r="V6" s="212" t="s">
        <v>104</v>
      </c>
      <c r="W6" s="212" t="s">
        <v>105</v>
      </c>
      <c r="X6" s="212" t="s">
        <v>106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107</v>
      </c>
      <c r="B8" s="227" t="s">
        <v>63</v>
      </c>
      <c r="C8" s="250" t="s">
        <v>64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0.09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1.9700000000000002</v>
      </c>
      <c r="W8" s="225"/>
      <c r="X8" s="225"/>
      <c r="AG8" t="s">
        <v>108</v>
      </c>
    </row>
    <row r="9" spans="1:60" outlineLevel="1" x14ac:dyDescent="0.2">
      <c r="A9" s="232">
        <v>1</v>
      </c>
      <c r="B9" s="233" t="s">
        <v>109</v>
      </c>
      <c r="C9" s="251" t="s">
        <v>110</v>
      </c>
      <c r="D9" s="234" t="s">
        <v>111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5.4919999999999997E-2</v>
      </c>
      <c r="O9" s="237">
        <f>ROUND(E9*N9,2)</f>
        <v>0.05</v>
      </c>
      <c r="P9" s="237">
        <v>0</v>
      </c>
      <c r="Q9" s="237">
        <f>ROUND(E9*P9,2)</f>
        <v>0</v>
      </c>
      <c r="R9" s="237" t="s">
        <v>112</v>
      </c>
      <c r="S9" s="237" t="s">
        <v>113</v>
      </c>
      <c r="T9" s="238" t="s">
        <v>136</v>
      </c>
      <c r="U9" s="222">
        <v>1.0871</v>
      </c>
      <c r="V9" s="222">
        <f>ROUND(E9*U9,2)</f>
        <v>1.0900000000000001</v>
      </c>
      <c r="W9" s="222"/>
      <c r="X9" s="222" t="s">
        <v>115</v>
      </c>
      <c r="Y9" s="213"/>
      <c r="Z9" s="213"/>
      <c r="AA9" s="213"/>
      <c r="AB9" s="213"/>
      <c r="AC9" s="213"/>
      <c r="AD9" s="213"/>
      <c r="AE9" s="213"/>
      <c r="AF9" s="213"/>
      <c r="AG9" s="213" t="s">
        <v>116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117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119</v>
      </c>
      <c r="C11" s="251" t="s">
        <v>120</v>
      </c>
      <c r="D11" s="234" t="s">
        <v>111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4.3049999999999998E-2</v>
      </c>
      <c r="O11" s="237">
        <f>ROUND(E11*N11,2)</f>
        <v>0.04</v>
      </c>
      <c r="P11" s="237">
        <v>0</v>
      </c>
      <c r="Q11" s="237">
        <f>ROUND(E11*P11,2)</f>
        <v>0</v>
      </c>
      <c r="R11" s="237" t="s">
        <v>112</v>
      </c>
      <c r="S11" s="237" t="s">
        <v>113</v>
      </c>
      <c r="T11" s="238" t="s">
        <v>136</v>
      </c>
      <c r="U11" s="222">
        <v>0.87802999999999998</v>
      </c>
      <c r="V11" s="222">
        <f>ROUND(E11*U11,2)</f>
        <v>0.88</v>
      </c>
      <c r="W11" s="222"/>
      <c r="X11" s="222" t="s">
        <v>115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2" t="s">
        <v>117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9" t="str">
        <f>C12</f>
        <v>jakoukoliv maltou, z pomocného pracovního lešení o výšce podlahy do 1900 mm a pro zatížení do 1,5 kPa,</v>
      </c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107</v>
      </c>
      <c r="B13" s="227" t="s">
        <v>65</v>
      </c>
      <c r="C13" s="250" t="s">
        <v>66</v>
      </c>
      <c r="D13" s="228"/>
      <c r="E13" s="229"/>
      <c r="F13" s="230"/>
      <c r="G13" s="230">
        <f>SUMIF(AG14:AG16,"&lt;&gt;NOR",G14:G16)</f>
        <v>0</v>
      </c>
      <c r="H13" s="230"/>
      <c r="I13" s="230">
        <f>SUM(I14:I16)</f>
        <v>0</v>
      </c>
      <c r="J13" s="230"/>
      <c r="K13" s="230">
        <f>SUM(K14:K16)</f>
        <v>0</v>
      </c>
      <c r="L13" s="230"/>
      <c r="M13" s="230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0"/>
      <c r="S13" s="230"/>
      <c r="T13" s="231"/>
      <c r="U13" s="225"/>
      <c r="V13" s="225">
        <f>SUM(V14:V16)</f>
        <v>0.63</v>
      </c>
      <c r="W13" s="225"/>
      <c r="X13" s="225"/>
      <c r="AG13" t="s">
        <v>108</v>
      </c>
    </row>
    <row r="14" spans="1:60" outlineLevel="1" x14ac:dyDescent="0.2">
      <c r="A14" s="232">
        <v>3</v>
      </c>
      <c r="B14" s="233" t="s">
        <v>121</v>
      </c>
      <c r="C14" s="251" t="s">
        <v>122</v>
      </c>
      <c r="D14" s="234" t="s">
        <v>123</v>
      </c>
      <c r="E14" s="235">
        <v>4.84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1.0000000000000001E-5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112</v>
      </c>
      <c r="S14" s="237" t="s">
        <v>113</v>
      </c>
      <c r="T14" s="238" t="s">
        <v>136</v>
      </c>
      <c r="U14" s="222">
        <v>0.13</v>
      </c>
      <c r="V14" s="222">
        <f>ROUND(E14*U14,2)</f>
        <v>0.63</v>
      </c>
      <c r="W14" s="222"/>
      <c r="X14" s="222" t="s">
        <v>115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116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172</v>
      </c>
      <c r="D15" s="223"/>
      <c r="E15" s="224">
        <v>4.84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125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173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107</v>
      </c>
      <c r="B17" s="227" t="s">
        <v>67</v>
      </c>
      <c r="C17" s="250" t="s">
        <v>68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0.19</v>
      </c>
      <c r="W17" s="225"/>
      <c r="X17" s="225"/>
      <c r="AG17" t="s">
        <v>108</v>
      </c>
    </row>
    <row r="18" spans="1:60" ht="33.75" outlineLevel="1" x14ac:dyDescent="0.2">
      <c r="A18" s="232">
        <v>4</v>
      </c>
      <c r="B18" s="233" t="s">
        <v>127</v>
      </c>
      <c r="C18" s="251" t="s">
        <v>128</v>
      </c>
      <c r="D18" s="234" t="s">
        <v>129</v>
      </c>
      <c r="E18" s="235">
        <v>9.8019999999999996E-2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112</v>
      </c>
      <c r="S18" s="237" t="s">
        <v>113</v>
      </c>
      <c r="T18" s="238" t="s">
        <v>136</v>
      </c>
      <c r="U18" s="222">
        <v>1.8919999999999999</v>
      </c>
      <c r="V18" s="222">
        <f>ROUND(E18*U18,2)</f>
        <v>0.19</v>
      </c>
      <c r="W18" s="222"/>
      <c r="X18" s="222" t="s">
        <v>130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2" t="s">
        <v>132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118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6" t="s">
        <v>107</v>
      </c>
      <c r="B20" s="227" t="s">
        <v>71</v>
      </c>
      <c r="C20" s="250" t="s">
        <v>72</v>
      </c>
      <c r="D20" s="228"/>
      <c r="E20" s="229"/>
      <c r="F20" s="230"/>
      <c r="G20" s="230">
        <f>SUMIF(AG21:AG21,"&lt;&gt;NOR",G21:G21)</f>
        <v>0</v>
      </c>
      <c r="H20" s="230"/>
      <c r="I20" s="230">
        <f>SUM(I21:I21)</f>
        <v>0</v>
      </c>
      <c r="J20" s="230"/>
      <c r="K20" s="230">
        <f>SUM(K21:K21)</f>
        <v>0</v>
      </c>
      <c r="L20" s="230"/>
      <c r="M20" s="230">
        <f>SUM(M21:M21)</f>
        <v>0</v>
      </c>
      <c r="N20" s="230"/>
      <c r="O20" s="230">
        <f>SUM(O21:O21)</f>
        <v>0</v>
      </c>
      <c r="P20" s="230"/>
      <c r="Q20" s="230">
        <f>SUM(Q21:Q21)</f>
        <v>0</v>
      </c>
      <c r="R20" s="230"/>
      <c r="S20" s="230"/>
      <c r="T20" s="231"/>
      <c r="U20" s="225"/>
      <c r="V20" s="225">
        <f>SUM(V21:V21)</f>
        <v>0.28999999999999998</v>
      </c>
      <c r="W20" s="225"/>
      <c r="X20" s="225"/>
      <c r="AG20" t="s">
        <v>108</v>
      </c>
    </row>
    <row r="21" spans="1:60" ht="22.5" outlineLevel="1" x14ac:dyDescent="0.2">
      <c r="A21" s="241">
        <v>5</v>
      </c>
      <c r="B21" s="242" t="s">
        <v>137</v>
      </c>
      <c r="C21" s="254" t="s">
        <v>138</v>
      </c>
      <c r="D21" s="243" t="s">
        <v>139</v>
      </c>
      <c r="E21" s="244">
        <v>3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6">
        <v>5.0000000000000002E-5</v>
      </c>
      <c r="O21" s="246">
        <f>ROUND(E21*N21,2)</f>
        <v>0</v>
      </c>
      <c r="P21" s="246">
        <v>1E-3</v>
      </c>
      <c r="Q21" s="246">
        <f>ROUND(E21*P21,2)</f>
        <v>0</v>
      </c>
      <c r="R21" s="246" t="s">
        <v>140</v>
      </c>
      <c r="S21" s="246" t="s">
        <v>113</v>
      </c>
      <c r="T21" s="247" t="s">
        <v>136</v>
      </c>
      <c r="U21" s="222">
        <v>9.7000000000000003E-2</v>
      </c>
      <c r="V21" s="222">
        <f>ROUND(E21*U21,2)</f>
        <v>0.28999999999999998</v>
      </c>
      <c r="W21" s="222"/>
      <c r="X21" s="222" t="s">
        <v>115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107</v>
      </c>
      <c r="B22" s="227" t="s">
        <v>75</v>
      </c>
      <c r="C22" s="250" t="s">
        <v>76</v>
      </c>
      <c r="D22" s="228"/>
      <c r="E22" s="229"/>
      <c r="F22" s="230"/>
      <c r="G22" s="230">
        <f>SUMIF(AG23:AG31,"&lt;&gt;NOR",G23:G31)</f>
        <v>0</v>
      </c>
      <c r="H22" s="230"/>
      <c r="I22" s="230">
        <f>SUM(I23:I31)</f>
        <v>0</v>
      </c>
      <c r="J22" s="230"/>
      <c r="K22" s="230">
        <f>SUM(K23:K31)</f>
        <v>0</v>
      </c>
      <c r="L22" s="230"/>
      <c r="M22" s="230">
        <f>SUM(M23:M31)</f>
        <v>0</v>
      </c>
      <c r="N22" s="230"/>
      <c r="O22" s="230">
        <f>SUM(O23:O31)</f>
        <v>0.04</v>
      </c>
      <c r="P22" s="230"/>
      <c r="Q22" s="230">
        <f>SUM(Q23:Q31)</f>
        <v>0</v>
      </c>
      <c r="R22" s="230"/>
      <c r="S22" s="230"/>
      <c r="T22" s="231"/>
      <c r="U22" s="225"/>
      <c r="V22" s="225">
        <f>SUM(V23:V31)</f>
        <v>16.25</v>
      </c>
      <c r="W22" s="225"/>
      <c r="X22" s="225"/>
      <c r="AG22" t="s">
        <v>108</v>
      </c>
    </row>
    <row r="23" spans="1:60" outlineLevel="1" x14ac:dyDescent="0.2">
      <c r="A23" s="232">
        <v>6</v>
      </c>
      <c r="B23" s="233" t="s">
        <v>148</v>
      </c>
      <c r="C23" s="251" t="s">
        <v>149</v>
      </c>
      <c r="D23" s="234" t="s">
        <v>123</v>
      </c>
      <c r="E23" s="235">
        <v>121.08645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6.9999999999999994E-5</v>
      </c>
      <c r="O23" s="237">
        <f>ROUND(E23*N23,2)</f>
        <v>0.01</v>
      </c>
      <c r="P23" s="237">
        <v>0</v>
      </c>
      <c r="Q23" s="237">
        <f>ROUND(E23*P23,2)</f>
        <v>0</v>
      </c>
      <c r="R23" s="237" t="s">
        <v>150</v>
      </c>
      <c r="S23" s="237" t="s">
        <v>113</v>
      </c>
      <c r="T23" s="238" t="s">
        <v>136</v>
      </c>
      <c r="U23" s="222">
        <v>0.03</v>
      </c>
      <c r="V23" s="222">
        <f>ROUND(E23*U23,2)</f>
        <v>3.63</v>
      </c>
      <c r="W23" s="222"/>
      <c r="X23" s="222" t="s">
        <v>115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174</v>
      </c>
      <c r="D24" s="223"/>
      <c r="E24" s="224">
        <v>63.145400000000002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175</v>
      </c>
      <c r="D25" s="223"/>
      <c r="E25" s="224">
        <v>22.052299999999999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125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176</v>
      </c>
      <c r="D26" s="223"/>
      <c r="E26" s="224">
        <v>35.888750000000002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125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7</v>
      </c>
      <c r="B27" s="242" t="s">
        <v>158</v>
      </c>
      <c r="C27" s="254" t="s">
        <v>159</v>
      </c>
      <c r="D27" s="243" t="s">
        <v>123</v>
      </c>
      <c r="E27" s="244">
        <v>121.08645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15</v>
      </c>
      <c r="M27" s="246">
        <f>G27*(1+L27/100)</f>
        <v>0</v>
      </c>
      <c r="N27" s="246">
        <v>1.3999999999999999E-4</v>
      </c>
      <c r="O27" s="246">
        <f>ROUND(E27*N27,2)</f>
        <v>0.02</v>
      </c>
      <c r="P27" s="246">
        <v>0</v>
      </c>
      <c r="Q27" s="246">
        <f>ROUND(E27*P27,2)</f>
        <v>0</v>
      </c>
      <c r="R27" s="246" t="s">
        <v>150</v>
      </c>
      <c r="S27" s="246" t="s">
        <v>113</v>
      </c>
      <c r="T27" s="247" t="s">
        <v>136</v>
      </c>
      <c r="U27" s="222">
        <v>0.10191</v>
      </c>
      <c r="V27" s="222">
        <f>ROUND(E27*U27,2)</f>
        <v>12.34</v>
      </c>
      <c r="W27" s="222"/>
      <c r="X27" s="222" t="s">
        <v>115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116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8</v>
      </c>
      <c r="B28" s="233" t="s">
        <v>163</v>
      </c>
      <c r="C28" s="251" t="s">
        <v>164</v>
      </c>
      <c r="D28" s="234" t="s">
        <v>123</v>
      </c>
      <c r="E28" s="235">
        <v>27.858750000000001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3.5E-4</v>
      </c>
      <c r="O28" s="237">
        <f>ROUND(E28*N28,2)</f>
        <v>0.01</v>
      </c>
      <c r="P28" s="237">
        <v>0</v>
      </c>
      <c r="Q28" s="237">
        <f>ROUND(E28*P28,2)</f>
        <v>0</v>
      </c>
      <c r="R28" s="237" t="s">
        <v>150</v>
      </c>
      <c r="S28" s="237" t="s">
        <v>113</v>
      </c>
      <c r="T28" s="238" t="s">
        <v>136</v>
      </c>
      <c r="U28" s="222">
        <v>0.01</v>
      </c>
      <c r="V28" s="222">
        <f>ROUND(E28*U28,2)</f>
        <v>0.28000000000000003</v>
      </c>
      <c r="W28" s="222"/>
      <c r="X28" s="222" t="s">
        <v>115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116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177</v>
      </c>
      <c r="D29" s="223"/>
      <c r="E29" s="224">
        <v>14.789400000000001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125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178</v>
      </c>
      <c r="D30" s="223"/>
      <c r="E30" s="224">
        <v>7.3993500000000001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125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179</v>
      </c>
      <c r="D31" s="223"/>
      <c r="E31" s="224">
        <v>5.67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3"/>
      <c r="B32" s="4"/>
      <c r="C32" s="25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94</v>
      </c>
    </row>
    <row r="33" spans="1:33" x14ac:dyDescent="0.2">
      <c r="A33" s="216"/>
      <c r="B33" s="217" t="s">
        <v>29</v>
      </c>
      <c r="C33" s="257"/>
      <c r="D33" s="218"/>
      <c r="E33" s="219"/>
      <c r="F33" s="219"/>
      <c r="G33" s="249">
        <f>G8+G13+G17+G20+G22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170</v>
      </c>
    </row>
    <row r="34" spans="1:33" x14ac:dyDescent="0.2">
      <c r="C34" s="258"/>
      <c r="D34" s="10"/>
      <c r="AG34" t="s">
        <v>171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0/H1QvMjWFq/kwqcyvmbk/AaGvaxUo9AYod/Q+iNdg+6sFlza1A/ZNlvUAYf3cKwpl8QTcFX4XN92GeOLiRQQ==" saltValue="pDgbhOcTVR159O2R9X9oyg==" spinCount="100000" sheet="1"/>
  <mergeCells count="7"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81</v>
      </c>
      <c r="B1" s="198"/>
      <c r="C1" s="198"/>
      <c r="D1" s="198"/>
      <c r="E1" s="198"/>
      <c r="F1" s="198"/>
      <c r="G1" s="198"/>
      <c r="AG1" t="s">
        <v>82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83</v>
      </c>
      <c r="AG3" t="s">
        <v>84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85</v>
      </c>
    </row>
    <row r="5" spans="1:60" x14ac:dyDescent="0.2">
      <c r="D5" s="10"/>
    </row>
    <row r="6" spans="1:60" ht="38.25" x14ac:dyDescent="0.2">
      <c r="A6" s="209" t="s">
        <v>86</v>
      </c>
      <c r="B6" s="211" t="s">
        <v>87</v>
      </c>
      <c r="C6" s="211" t="s">
        <v>88</v>
      </c>
      <c r="D6" s="210" t="s">
        <v>89</v>
      </c>
      <c r="E6" s="209" t="s">
        <v>90</v>
      </c>
      <c r="F6" s="208" t="s">
        <v>91</v>
      </c>
      <c r="G6" s="209" t="s">
        <v>29</v>
      </c>
      <c r="H6" s="212" t="s">
        <v>30</v>
      </c>
      <c r="I6" s="212" t="s">
        <v>92</v>
      </c>
      <c r="J6" s="212" t="s">
        <v>31</v>
      </c>
      <c r="K6" s="212" t="s">
        <v>93</v>
      </c>
      <c r="L6" s="212" t="s">
        <v>94</v>
      </c>
      <c r="M6" s="212" t="s">
        <v>95</v>
      </c>
      <c r="N6" s="212" t="s">
        <v>96</v>
      </c>
      <c r="O6" s="212" t="s">
        <v>97</v>
      </c>
      <c r="P6" s="212" t="s">
        <v>98</v>
      </c>
      <c r="Q6" s="212" t="s">
        <v>99</v>
      </c>
      <c r="R6" s="212" t="s">
        <v>100</v>
      </c>
      <c r="S6" s="212" t="s">
        <v>101</v>
      </c>
      <c r="T6" s="212" t="s">
        <v>102</v>
      </c>
      <c r="U6" s="212" t="s">
        <v>103</v>
      </c>
      <c r="V6" s="212" t="s">
        <v>104</v>
      </c>
      <c r="W6" s="212" t="s">
        <v>105</v>
      </c>
      <c r="X6" s="212" t="s">
        <v>106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107</v>
      </c>
      <c r="B8" s="227" t="s">
        <v>65</v>
      </c>
      <c r="C8" s="250" t="s">
        <v>66</v>
      </c>
      <c r="D8" s="228"/>
      <c r="E8" s="229"/>
      <c r="F8" s="230"/>
      <c r="G8" s="230">
        <f>SUMIF(AG9:AG10,"&lt;&gt;NOR",G9:G10)</f>
        <v>0</v>
      </c>
      <c r="H8" s="230"/>
      <c r="I8" s="230">
        <f>SUM(I9:I10)</f>
        <v>0</v>
      </c>
      <c r="J8" s="230"/>
      <c r="K8" s="230">
        <f>SUM(K9:K10)</f>
        <v>0</v>
      </c>
      <c r="L8" s="230"/>
      <c r="M8" s="230">
        <f>SUM(M9:M10)</f>
        <v>0</v>
      </c>
      <c r="N8" s="230"/>
      <c r="O8" s="230">
        <f>SUM(O9:O10)</f>
        <v>0</v>
      </c>
      <c r="P8" s="230"/>
      <c r="Q8" s="230">
        <f>SUM(Q9:Q10)</f>
        <v>0</v>
      </c>
      <c r="R8" s="230"/>
      <c r="S8" s="230"/>
      <c r="T8" s="231"/>
      <c r="U8" s="225"/>
      <c r="V8" s="225">
        <f>SUM(V9:V10)</f>
        <v>0.21</v>
      </c>
      <c r="W8" s="225"/>
      <c r="X8" s="225"/>
      <c r="AG8" t="s">
        <v>108</v>
      </c>
    </row>
    <row r="9" spans="1:60" outlineLevel="1" x14ac:dyDescent="0.2">
      <c r="A9" s="232">
        <v>1</v>
      </c>
      <c r="B9" s="233" t="s">
        <v>121</v>
      </c>
      <c r="C9" s="251" t="s">
        <v>122</v>
      </c>
      <c r="D9" s="234" t="s">
        <v>123</v>
      </c>
      <c r="E9" s="235">
        <v>1.6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1.0000000000000001E-5</v>
      </c>
      <c r="O9" s="237">
        <f>ROUND(E9*N9,2)</f>
        <v>0</v>
      </c>
      <c r="P9" s="237">
        <v>0</v>
      </c>
      <c r="Q9" s="237">
        <f>ROUND(E9*P9,2)</f>
        <v>0</v>
      </c>
      <c r="R9" s="237" t="s">
        <v>112</v>
      </c>
      <c r="S9" s="237" t="s">
        <v>113</v>
      </c>
      <c r="T9" s="238" t="s">
        <v>136</v>
      </c>
      <c r="U9" s="222">
        <v>0.13</v>
      </c>
      <c r="V9" s="222">
        <f>ROUND(E9*U9,2)</f>
        <v>0.21</v>
      </c>
      <c r="W9" s="222"/>
      <c r="X9" s="222" t="s">
        <v>115</v>
      </c>
      <c r="Y9" s="213"/>
      <c r="Z9" s="213"/>
      <c r="AA9" s="213"/>
      <c r="AB9" s="213"/>
      <c r="AC9" s="213"/>
      <c r="AD9" s="213"/>
      <c r="AE9" s="213"/>
      <c r="AF9" s="213"/>
      <c r="AG9" s="213" t="s">
        <v>116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3" t="s">
        <v>180</v>
      </c>
      <c r="D10" s="223"/>
      <c r="E10" s="224">
        <v>1.6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125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26" t="s">
        <v>107</v>
      </c>
      <c r="B11" s="227" t="s">
        <v>67</v>
      </c>
      <c r="C11" s="250" t="s">
        <v>68</v>
      </c>
      <c r="D11" s="228"/>
      <c r="E11" s="229"/>
      <c r="F11" s="230"/>
      <c r="G11" s="230">
        <f>SUMIF(AG12:AG13,"&lt;&gt;NOR",G12:G13)</f>
        <v>0</v>
      </c>
      <c r="H11" s="230"/>
      <c r="I11" s="230">
        <f>SUM(I12:I13)</f>
        <v>0</v>
      </c>
      <c r="J11" s="230"/>
      <c r="K11" s="230">
        <f>SUM(K12:K13)</f>
        <v>0</v>
      </c>
      <c r="L11" s="230"/>
      <c r="M11" s="230">
        <f>SUM(M12:M13)</f>
        <v>0</v>
      </c>
      <c r="N11" s="230"/>
      <c r="O11" s="230">
        <f>SUM(O12:O13)</f>
        <v>0</v>
      </c>
      <c r="P11" s="230"/>
      <c r="Q11" s="230">
        <f>SUM(Q12:Q13)</f>
        <v>0</v>
      </c>
      <c r="R11" s="230"/>
      <c r="S11" s="230"/>
      <c r="T11" s="231"/>
      <c r="U11" s="225"/>
      <c r="V11" s="225">
        <f>SUM(V12:V13)</f>
        <v>0</v>
      </c>
      <c r="W11" s="225"/>
      <c r="X11" s="225"/>
      <c r="AG11" t="s">
        <v>108</v>
      </c>
    </row>
    <row r="12" spans="1:60" ht="33.75" outlineLevel="1" x14ac:dyDescent="0.2">
      <c r="A12" s="232">
        <v>2</v>
      </c>
      <c r="B12" s="233" t="s">
        <v>127</v>
      </c>
      <c r="C12" s="251" t="s">
        <v>128</v>
      </c>
      <c r="D12" s="234" t="s">
        <v>129</v>
      </c>
      <c r="E12" s="235">
        <v>2.0000000000000002E-5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112</v>
      </c>
      <c r="S12" s="237" t="s">
        <v>113</v>
      </c>
      <c r="T12" s="238" t="s">
        <v>136</v>
      </c>
      <c r="U12" s="222">
        <v>1.8919999999999999</v>
      </c>
      <c r="V12" s="222">
        <f>ROUND(E12*U12,2)</f>
        <v>0</v>
      </c>
      <c r="W12" s="222"/>
      <c r="X12" s="222" t="s">
        <v>130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2" t="s">
        <v>132</v>
      </c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118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107</v>
      </c>
      <c r="B14" s="227" t="s">
        <v>75</v>
      </c>
      <c r="C14" s="250" t="s">
        <v>76</v>
      </c>
      <c r="D14" s="228"/>
      <c r="E14" s="229"/>
      <c r="F14" s="230"/>
      <c r="G14" s="230">
        <f>SUMIF(AG15:AG20,"&lt;&gt;NOR",G15:G20)</f>
        <v>0</v>
      </c>
      <c r="H14" s="230"/>
      <c r="I14" s="230">
        <f>SUM(I15:I20)</f>
        <v>0</v>
      </c>
      <c r="J14" s="230"/>
      <c r="K14" s="230">
        <f>SUM(K15:K20)</f>
        <v>0</v>
      </c>
      <c r="L14" s="230"/>
      <c r="M14" s="230">
        <f>SUM(M15:M20)</f>
        <v>0</v>
      </c>
      <c r="N14" s="230"/>
      <c r="O14" s="230">
        <f>SUM(O15:O20)</f>
        <v>0</v>
      </c>
      <c r="P14" s="230"/>
      <c r="Q14" s="230">
        <f>SUM(Q15:Q20)</f>
        <v>0</v>
      </c>
      <c r="R14" s="230"/>
      <c r="S14" s="230"/>
      <c r="T14" s="231"/>
      <c r="U14" s="225"/>
      <c r="V14" s="225">
        <f>SUM(V15:V20)</f>
        <v>1.4</v>
      </c>
      <c r="W14" s="225"/>
      <c r="X14" s="225"/>
      <c r="AG14" t="s">
        <v>108</v>
      </c>
    </row>
    <row r="15" spans="1:60" outlineLevel="1" x14ac:dyDescent="0.2">
      <c r="A15" s="232">
        <v>3</v>
      </c>
      <c r="B15" s="233" t="s">
        <v>181</v>
      </c>
      <c r="C15" s="251" t="s">
        <v>182</v>
      </c>
      <c r="D15" s="234" t="s">
        <v>123</v>
      </c>
      <c r="E15" s="235">
        <v>6.81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150</v>
      </c>
      <c r="S15" s="237" t="s">
        <v>113</v>
      </c>
      <c r="T15" s="238" t="s">
        <v>114</v>
      </c>
      <c r="U15" s="222">
        <v>6.9709999999999994E-2</v>
      </c>
      <c r="V15" s="222">
        <f>ROUND(E15*U15,2)</f>
        <v>0.47</v>
      </c>
      <c r="W15" s="222"/>
      <c r="X15" s="222" t="s">
        <v>115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116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183</v>
      </c>
      <c r="D16" s="223"/>
      <c r="E16" s="224">
        <v>6.81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4</v>
      </c>
      <c r="B17" s="242" t="s">
        <v>148</v>
      </c>
      <c r="C17" s="254" t="s">
        <v>149</v>
      </c>
      <c r="D17" s="243" t="s">
        <v>123</v>
      </c>
      <c r="E17" s="244">
        <v>6.81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15</v>
      </c>
      <c r="M17" s="246">
        <f>G17*(1+L17/100)</f>
        <v>0</v>
      </c>
      <c r="N17" s="246">
        <v>6.9999999999999994E-5</v>
      </c>
      <c r="O17" s="246">
        <f>ROUND(E17*N17,2)</f>
        <v>0</v>
      </c>
      <c r="P17" s="246">
        <v>0</v>
      </c>
      <c r="Q17" s="246">
        <f>ROUND(E17*P17,2)</f>
        <v>0</v>
      </c>
      <c r="R17" s="246" t="s">
        <v>150</v>
      </c>
      <c r="S17" s="246" t="s">
        <v>113</v>
      </c>
      <c r="T17" s="247" t="s">
        <v>136</v>
      </c>
      <c r="U17" s="222">
        <v>0.03</v>
      </c>
      <c r="V17" s="222">
        <f>ROUND(E17*U17,2)</f>
        <v>0.2</v>
      </c>
      <c r="W17" s="222"/>
      <c r="X17" s="222" t="s">
        <v>115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116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5</v>
      </c>
      <c r="B18" s="242" t="s">
        <v>158</v>
      </c>
      <c r="C18" s="254" t="s">
        <v>159</v>
      </c>
      <c r="D18" s="243" t="s">
        <v>123</v>
      </c>
      <c r="E18" s="244">
        <v>6.81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15</v>
      </c>
      <c r="M18" s="246">
        <f>G18*(1+L18/100)</f>
        <v>0</v>
      </c>
      <c r="N18" s="246">
        <v>1.3999999999999999E-4</v>
      </c>
      <c r="O18" s="246">
        <f>ROUND(E18*N18,2)</f>
        <v>0</v>
      </c>
      <c r="P18" s="246">
        <v>0</v>
      </c>
      <c r="Q18" s="246">
        <f>ROUND(E18*P18,2)</f>
        <v>0</v>
      </c>
      <c r="R18" s="246" t="s">
        <v>150</v>
      </c>
      <c r="S18" s="246" t="s">
        <v>113</v>
      </c>
      <c r="T18" s="247" t="s">
        <v>136</v>
      </c>
      <c r="U18" s="222">
        <v>0.10191</v>
      </c>
      <c r="V18" s="222">
        <f>ROUND(E18*U18,2)</f>
        <v>0.69</v>
      </c>
      <c r="W18" s="222"/>
      <c r="X18" s="222" t="s">
        <v>115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116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2">
        <v>6</v>
      </c>
      <c r="B19" s="233" t="s">
        <v>163</v>
      </c>
      <c r="C19" s="251" t="s">
        <v>164</v>
      </c>
      <c r="D19" s="234" t="s">
        <v>123</v>
      </c>
      <c r="E19" s="235">
        <v>3.9407199999999998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3.5E-4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150</v>
      </c>
      <c r="S19" s="237" t="s">
        <v>113</v>
      </c>
      <c r="T19" s="238" t="s">
        <v>136</v>
      </c>
      <c r="U19" s="222">
        <v>0.01</v>
      </c>
      <c r="V19" s="222">
        <f>ROUND(E19*U19,2)</f>
        <v>0.04</v>
      </c>
      <c r="W19" s="222"/>
      <c r="X19" s="222" t="s">
        <v>115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3" t="s">
        <v>184</v>
      </c>
      <c r="D20" s="223"/>
      <c r="E20" s="224">
        <v>3.9407199999999998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125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3"/>
      <c r="B21" s="4"/>
      <c r="C21" s="25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94</v>
      </c>
    </row>
    <row r="22" spans="1:60" x14ac:dyDescent="0.2">
      <c r="A22" s="216"/>
      <c r="B22" s="217" t="s">
        <v>29</v>
      </c>
      <c r="C22" s="257"/>
      <c r="D22" s="218"/>
      <c r="E22" s="219"/>
      <c r="F22" s="219"/>
      <c r="G22" s="249">
        <f>G8+G11+G14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f>SUMIF(L7:L20,AE21,G7:G20)</f>
        <v>0</v>
      </c>
      <c r="AF22">
        <f>SUMIF(L7:L20,AF21,G7:G20)</f>
        <v>0</v>
      </c>
      <c r="AG22" t="s">
        <v>170</v>
      </c>
    </row>
    <row r="23" spans="1:60" x14ac:dyDescent="0.2">
      <c r="C23" s="258"/>
      <c r="D23" s="10"/>
      <c r="AG23" t="s">
        <v>171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lw8eTktCmuE8ApPIJPrEnRTHtd+1N83Q4kNvjVhYiUvWX4re7cpA1ci1Axc5eTc1LjkrTqXk2fW6AoPD4oUKA==" saltValue="R7MsszibsxKnvAbDuQTeiQ==" spinCount="100000" sheet="1"/>
  <mergeCells count="5"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81</v>
      </c>
      <c r="B1" s="198"/>
      <c r="C1" s="198"/>
      <c r="D1" s="198"/>
      <c r="E1" s="198"/>
      <c r="F1" s="198"/>
      <c r="G1" s="198"/>
      <c r="AG1" t="s">
        <v>82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83</v>
      </c>
      <c r="AG3" t="s">
        <v>84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85</v>
      </c>
    </row>
    <row r="5" spans="1:60" x14ac:dyDescent="0.2">
      <c r="D5" s="10"/>
    </row>
    <row r="6" spans="1:60" ht="38.25" x14ac:dyDescent="0.2">
      <c r="A6" s="209" t="s">
        <v>86</v>
      </c>
      <c r="B6" s="211" t="s">
        <v>87</v>
      </c>
      <c r="C6" s="211" t="s">
        <v>88</v>
      </c>
      <c r="D6" s="210" t="s">
        <v>89</v>
      </c>
      <c r="E6" s="209" t="s">
        <v>90</v>
      </c>
      <c r="F6" s="208" t="s">
        <v>91</v>
      </c>
      <c r="G6" s="209" t="s">
        <v>29</v>
      </c>
      <c r="H6" s="212" t="s">
        <v>30</v>
      </c>
      <c r="I6" s="212" t="s">
        <v>92</v>
      </c>
      <c r="J6" s="212" t="s">
        <v>31</v>
      </c>
      <c r="K6" s="212" t="s">
        <v>93</v>
      </c>
      <c r="L6" s="212" t="s">
        <v>94</v>
      </c>
      <c r="M6" s="212" t="s">
        <v>95</v>
      </c>
      <c r="N6" s="212" t="s">
        <v>96</v>
      </c>
      <c r="O6" s="212" t="s">
        <v>97</v>
      </c>
      <c r="P6" s="212" t="s">
        <v>98</v>
      </c>
      <c r="Q6" s="212" t="s">
        <v>99</v>
      </c>
      <c r="R6" s="212" t="s">
        <v>100</v>
      </c>
      <c r="S6" s="212" t="s">
        <v>101</v>
      </c>
      <c r="T6" s="212" t="s">
        <v>102</v>
      </c>
      <c r="U6" s="212" t="s">
        <v>103</v>
      </c>
      <c r="V6" s="212" t="s">
        <v>104</v>
      </c>
      <c r="W6" s="212" t="s">
        <v>105</v>
      </c>
      <c r="X6" s="212" t="s">
        <v>106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107</v>
      </c>
      <c r="B8" s="227" t="s">
        <v>63</v>
      </c>
      <c r="C8" s="250" t="s">
        <v>64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0.22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11.39</v>
      </c>
      <c r="W8" s="225"/>
      <c r="X8" s="225"/>
      <c r="AG8" t="s">
        <v>108</v>
      </c>
    </row>
    <row r="9" spans="1:60" outlineLevel="1" x14ac:dyDescent="0.2">
      <c r="A9" s="232">
        <v>1</v>
      </c>
      <c r="B9" s="233" t="s">
        <v>119</v>
      </c>
      <c r="C9" s="251" t="s">
        <v>120</v>
      </c>
      <c r="D9" s="234" t="s">
        <v>111</v>
      </c>
      <c r="E9" s="235">
        <v>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4.3049999999999998E-2</v>
      </c>
      <c r="O9" s="237">
        <f>ROUND(E9*N9,2)</f>
        <v>0.22</v>
      </c>
      <c r="P9" s="237">
        <v>0</v>
      </c>
      <c r="Q9" s="237">
        <f>ROUND(E9*P9,2)</f>
        <v>0</v>
      </c>
      <c r="R9" s="237" t="s">
        <v>112</v>
      </c>
      <c r="S9" s="237" t="s">
        <v>113</v>
      </c>
      <c r="T9" s="238" t="s">
        <v>136</v>
      </c>
      <c r="U9" s="222">
        <v>0.87802999999999998</v>
      </c>
      <c r="V9" s="222">
        <f>ROUND(E9*U9,2)</f>
        <v>4.3899999999999997</v>
      </c>
      <c r="W9" s="222"/>
      <c r="X9" s="222" t="s">
        <v>115</v>
      </c>
      <c r="Y9" s="213"/>
      <c r="Z9" s="213"/>
      <c r="AA9" s="213"/>
      <c r="AB9" s="213"/>
      <c r="AC9" s="213"/>
      <c r="AD9" s="213"/>
      <c r="AE9" s="213"/>
      <c r="AF9" s="213"/>
      <c r="AG9" s="213" t="s">
        <v>116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117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185</v>
      </c>
      <c r="C11" s="251" t="s">
        <v>186</v>
      </c>
      <c r="D11" s="234" t="s">
        <v>187</v>
      </c>
      <c r="E11" s="235">
        <v>7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188</v>
      </c>
      <c r="S11" s="237" t="s">
        <v>113</v>
      </c>
      <c r="T11" s="238" t="s">
        <v>114</v>
      </c>
      <c r="U11" s="222">
        <v>1</v>
      </c>
      <c r="V11" s="222">
        <f>ROUND(E11*U11,2)</f>
        <v>7</v>
      </c>
      <c r="W11" s="222"/>
      <c r="X11" s="222" t="s">
        <v>189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190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191</v>
      </c>
      <c r="D12" s="223"/>
      <c r="E12" s="224">
        <v>5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125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192</v>
      </c>
      <c r="D13" s="223"/>
      <c r="E13" s="224">
        <v>2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125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107</v>
      </c>
      <c r="B14" s="227" t="s">
        <v>65</v>
      </c>
      <c r="C14" s="250" t="s">
        <v>66</v>
      </c>
      <c r="D14" s="228"/>
      <c r="E14" s="229"/>
      <c r="F14" s="230"/>
      <c r="G14" s="230">
        <f>SUMIF(AG15:AG17,"&lt;&gt;NOR",G15:G17)</f>
        <v>0</v>
      </c>
      <c r="H14" s="230"/>
      <c r="I14" s="230">
        <f>SUM(I15:I17)</f>
        <v>0</v>
      </c>
      <c r="J14" s="230"/>
      <c r="K14" s="230">
        <f>SUM(K15:K17)</f>
        <v>0</v>
      </c>
      <c r="L14" s="230"/>
      <c r="M14" s="230">
        <f>SUM(M15:M17)</f>
        <v>0</v>
      </c>
      <c r="N14" s="230"/>
      <c r="O14" s="230">
        <f>SUM(O15:O17)</f>
        <v>0</v>
      </c>
      <c r="P14" s="230"/>
      <c r="Q14" s="230">
        <f>SUM(Q15:Q17)</f>
        <v>0</v>
      </c>
      <c r="R14" s="230"/>
      <c r="S14" s="230"/>
      <c r="T14" s="231"/>
      <c r="U14" s="225"/>
      <c r="V14" s="225">
        <f>SUM(V15:V17)</f>
        <v>3.33</v>
      </c>
      <c r="W14" s="225"/>
      <c r="X14" s="225"/>
      <c r="AG14" t="s">
        <v>108</v>
      </c>
    </row>
    <row r="15" spans="1:60" outlineLevel="1" x14ac:dyDescent="0.2">
      <c r="A15" s="232">
        <v>3</v>
      </c>
      <c r="B15" s="233" t="s">
        <v>121</v>
      </c>
      <c r="C15" s="251" t="s">
        <v>122</v>
      </c>
      <c r="D15" s="234" t="s">
        <v>123</v>
      </c>
      <c r="E15" s="235">
        <v>25.65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1.0000000000000001E-5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112</v>
      </c>
      <c r="S15" s="237" t="s">
        <v>113</v>
      </c>
      <c r="T15" s="238" t="s">
        <v>136</v>
      </c>
      <c r="U15" s="222">
        <v>0.13</v>
      </c>
      <c r="V15" s="222">
        <f>ROUND(E15*U15,2)</f>
        <v>3.33</v>
      </c>
      <c r="W15" s="222"/>
      <c r="X15" s="222" t="s">
        <v>115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116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193</v>
      </c>
      <c r="D16" s="223"/>
      <c r="E16" s="224">
        <v>21.6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194</v>
      </c>
      <c r="D17" s="223"/>
      <c r="E17" s="224">
        <v>4.05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125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6" t="s">
        <v>107</v>
      </c>
      <c r="B18" s="227" t="s">
        <v>67</v>
      </c>
      <c r="C18" s="250" t="s">
        <v>68</v>
      </c>
      <c r="D18" s="228"/>
      <c r="E18" s="229"/>
      <c r="F18" s="230"/>
      <c r="G18" s="230">
        <f>SUMIF(AG19:AG20,"&lt;&gt;NOR",G19:G20)</f>
        <v>0</v>
      </c>
      <c r="H18" s="230"/>
      <c r="I18" s="230">
        <f>SUM(I19:I20)</f>
        <v>0</v>
      </c>
      <c r="J18" s="230"/>
      <c r="K18" s="230">
        <f>SUM(K19:K20)</f>
        <v>0</v>
      </c>
      <c r="L18" s="230"/>
      <c r="M18" s="230">
        <f>SUM(M19:M20)</f>
        <v>0</v>
      </c>
      <c r="N18" s="230"/>
      <c r="O18" s="230">
        <f>SUM(O19:O20)</f>
        <v>0</v>
      </c>
      <c r="P18" s="230"/>
      <c r="Q18" s="230">
        <f>SUM(Q19:Q20)</f>
        <v>0</v>
      </c>
      <c r="R18" s="230"/>
      <c r="S18" s="230"/>
      <c r="T18" s="231"/>
      <c r="U18" s="225"/>
      <c r="V18" s="225">
        <f>SUM(V19:V20)</f>
        <v>0.41</v>
      </c>
      <c r="W18" s="225"/>
      <c r="X18" s="225"/>
      <c r="AG18" t="s">
        <v>108</v>
      </c>
    </row>
    <row r="19" spans="1:60" ht="33.75" outlineLevel="1" x14ac:dyDescent="0.2">
      <c r="A19" s="232">
        <v>4</v>
      </c>
      <c r="B19" s="233" t="s">
        <v>127</v>
      </c>
      <c r="C19" s="251" t="s">
        <v>128</v>
      </c>
      <c r="D19" s="234" t="s">
        <v>129</v>
      </c>
      <c r="E19" s="235">
        <v>0.21551000000000001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112</v>
      </c>
      <c r="S19" s="237" t="s">
        <v>113</v>
      </c>
      <c r="T19" s="238" t="s">
        <v>136</v>
      </c>
      <c r="U19" s="222">
        <v>1.8919999999999999</v>
      </c>
      <c r="V19" s="222">
        <f>ROUND(E19*U19,2)</f>
        <v>0.41</v>
      </c>
      <c r="W19" s="222"/>
      <c r="X19" s="222" t="s">
        <v>130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2" t="s">
        <v>132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6" t="s">
        <v>107</v>
      </c>
      <c r="B21" s="227" t="s">
        <v>73</v>
      </c>
      <c r="C21" s="250" t="s">
        <v>74</v>
      </c>
      <c r="D21" s="228"/>
      <c r="E21" s="229"/>
      <c r="F21" s="230"/>
      <c r="G21" s="230">
        <f>SUMIF(AG22:AG26,"&lt;&gt;NOR",G22:G26)</f>
        <v>0</v>
      </c>
      <c r="H21" s="230"/>
      <c r="I21" s="230">
        <f>SUM(I22:I26)</f>
        <v>0</v>
      </c>
      <c r="J21" s="230"/>
      <c r="K21" s="230">
        <f>SUM(K22:K26)</f>
        <v>0</v>
      </c>
      <c r="L21" s="230"/>
      <c r="M21" s="230">
        <f>SUM(M22:M26)</f>
        <v>0</v>
      </c>
      <c r="N21" s="230"/>
      <c r="O21" s="230">
        <f>SUM(O22:O26)</f>
        <v>0</v>
      </c>
      <c r="P21" s="230"/>
      <c r="Q21" s="230">
        <f>SUM(Q22:Q26)</f>
        <v>0</v>
      </c>
      <c r="R21" s="230"/>
      <c r="S21" s="230"/>
      <c r="T21" s="231"/>
      <c r="U21" s="225"/>
      <c r="V21" s="225">
        <f>SUM(V22:V26)</f>
        <v>3.4</v>
      </c>
      <c r="W21" s="225"/>
      <c r="X21" s="225"/>
      <c r="AG21" t="s">
        <v>108</v>
      </c>
    </row>
    <row r="22" spans="1:60" outlineLevel="1" x14ac:dyDescent="0.2">
      <c r="A22" s="232">
        <v>5</v>
      </c>
      <c r="B22" s="233" t="s">
        <v>142</v>
      </c>
      <c r="C22" s="251" t="s">
        <v>143</v>
      </c>
      <c r="D22" s="234" t="s">
        <v>123</v>
      </c>
      <c r="E22" s="235">
        <v>8.35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2.4000000000000001E-4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144</v>
      </c>
      <c r="S22" s="237" t="s">
        <v>113</v>
      </c>
      <c r="T22" s="238" t="s">
        <v>136</v>
      </c>
      <c r="U22" s="222">
        <v>0.28999999999999998</v>
      </c>
      <c r="V22" s="222">
        <f>ROUND(E22*U22,2)</f>
        <v>2.42</v>
      </c>
      <c r="W22" s="222"/>
      <c r="X22" s="222" t="s">
        <v>115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5" t="s">
        <v>145</v>
      </c>
      <c r="D23" s="248"/>
      <c r="E23" s="248"/>
      <c r="F23" s="248"/>
      <c r="G23" s="248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146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195</v>
      </c>
      <c r="D24" s="223"/>
      <c r="E24" s="224">
        <v>8.35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32">
        <v>6</v>
      </c>
      <c r="B25" s="233" t="s">
        <v>196</v>
      </c>
      <c r="C25" s="251" t="s">
        <v>197</v>
      </c>
      <c r="D25" s="234" t="s">
        <v>123</v>
      </c>
      <c r="E25" s="235">
        <v>4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2.9999999999999997E-4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144</v>
      </c>
      <c r="S25" s="237" t="s">
        <v>113</v>
      </c>
      <c r="T25" s="238" t="s">
        <v>114</v>
      </c>
      <c r="U25" s="222">
        <v>0.246</v>
      </c>
      <c r="V25" s="222">
        <f>ROUND(E25*U25,2)</f>
        <v>0.98</v>
      </c>
      <c r="W25" s="222"/>
      <c r="X25" s="222" t="s">
        <v>115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116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198</v>
      </c>
      <c r="D26" s="223"/>
      <c r="E26" s="224">
        <v>4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125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6" t="s">
        <v>107</v>
      </c>
      <c r="B27" s="227" t="s">
        <v>75</v>
      </c>
      <c r="C27" s="250" t="s">
        <v>76</v>
      </c>
      <c r="D27" s="228"/>
      <c r="E27" s="229"/>
      <c r="F27" s="230"/>
      <c r="G27" s="230">
        <f>SUMIF(AG28:AG47,"&lt;&gt;NOR",G28:G47)</f>
        <v>0</v>
      </c>
      <c r="H27" s="230"/>
      <c r="I27" s="230">
        <f>SUM(I28:I47)</f>
        <v>0</v>
      </c>
      <c r="J27" s="230"/>
      <c r="K27" s="230">
        <f>SUM(K28:K47)</f>
        <v>0</v>
      </c>
      <c r="L27" s="230"/>
      <c r="M27" s="230">
        <f>SUM(M28:M47)</f>
        <v>0</v>
      </c>
      <c r="N27" s="230"/>
      <c r="O27" s="230">
        <f>SUM(O28:O47)</f>
        <v>0.05</v>
      </c>
      <c r="P27" s="230"/>
      <c r="Q27" s="230">
        <f>SUM(Q28:Q47)</f>
        <v>0</v>
      </c>
      <c r="R27" s="230"/>
      <c r="S27" s="230"/>
      <c r="T27" s="231"/>
      <c r="U27" s="225"/>
      <c r="V27" s="225">
        <f>SUM(V28:V47)</f>
        <v>27.57</v>
      </c>
      <c r="W27" s="225"/>
      <c r="X27" s="225"/>
      <c r="AG27" t="s">
        <v>108</v>
      </c>
    </row>
    <row r="28" spans="1:60" outlineLevel="1" x14ac:dyDescent="0.2">
      <c r="A28" s="232">
        <v>7</v>
      </c>
      <c r="B28" s="233" t="s">
        <v>148</v>
      </c>
      <c r="C28" s="251" t="s">
        <v>149</v>
      </c>
      <c r="D28" s="234" t="s">
        <v>123</v>
      </c>
      <c r="E28" s="235">
        <v>204.08450999999999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6.9999999999999994E-5</v>
      </c>
      <c r="O28" s="237">
        <f>ROUND(E28*N28,2)</f>
        <v>0.01</v>
      </c>
      <c r="P28" s="237">
        <v>0</v>
      </c>
      <c r="Q28" s="237">
        <f>ROUND(E28*P28,2)</f>
        <v>0</v>
      </c>
      <c r="R28" s="237" t="s">
        <v>150</v>
      </c>
      <c r="S28" s="237" t="s">
        <v>113</v>
      </c>
      <c r="T28" s="238" t="s">
        <v>136</v>
      </c>
      <c r="U28" s="222">
        <v>0.03</v>
      </c>
      <c r="V28" s="222">
        <f>ROUND(E28*U28,2)</f>
        <v>6.12</v>
      </c>
      <c r="W28" s="222"/>
      <c r="X28" s="222" t="s">
        <v>115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116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199</v>
      </c>
      <c r="D29" s="223"/>
      <c r="E29" s="224">
        <v>25.165990000000001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125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200</v>
      </c>
      <c r="D30" s="223"/>
      <c r="E30" s="224">
        <v>32.128399999999999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125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201</v>
      </c>
      <c r="D31" s="223"/>
      <c r="E31" s="224">
        <v>30.186199999999999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202</v>
      </c>
      <c r="D32" s="223"/>
      <c r="E32" s="224">
        <v>8.8877299999999995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203</v>
      </c>
      <c r="D33" s="223"/>
      <c r="E33" s="224">
        <v>28.779199999999999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125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204</v>
      </c>
      <c r="D34" s="223"/>
      <c r="E34" s="224">
        <v>27.363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205</v>
      </c>
      <c r="D35" s="223"/>
      <c r="E35" s="224">
        <v>51.573999999999998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8</v>
      </c>
      <c r="B36" s="242" t="s">
        <v>158</v>
      </c>
      <c r="C36" s="254" t="s">
        <v>159</v>
      </c>
      <c r="D36" s="243" t="s">
        <v>123</v>
      </c>
      <c r="E36" s="244">
        <v>204.08450999999999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15</v>
      </c>
      <c r="M36" s="246">
        <f>G36*(1+L36/100)</f>
        <v>0</v>
      </c>
      <c r="N36" s="246">
        <v>1.3999999999999999E-4</v>
      </c>
      <c r="O36" s="246">
        <f>ROUND(E36*N36,2)</f>
        <v>0.03</v>
      </c>
      <c r="P36" s="246">
        <v>0</v>
      </c>
      <c r="Q36" s="246">
        <f>ROUND(E36*P36,2)</f>
        <v>0</v>
      </c>
      <c r="R36" s="246" t="s">
        <v>150</v>
      </c>
      <c r="S36" s="246" t="s">
        <v>113</v>
      </c>
      <c r="T36" s="247" t="s">
        <v>136</v>
      </c>
      <c r="U36" s="222">
        <v>0.10191</v>
      </c>
      <c r="V36" s="222">
        <f>ROUND(E36*U36,2)</f>
        <v>20.8</v>
      </c>
      <c r="W36" s="222"/>
      <c r="X36" s="222" t="s">
        <v>115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9</v>
      </c>
      <c r="B37" s="233" t="s">
        <v>160</v>
      </c>
      <c r="C37" s="251" t="s">
        <v>161</v>
      </c>
      <c r="D37" s="234" t="s">
        <v>123</v>
      </c>
      <c r="E37" s="235">
        <v>8.44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2.0000000000000002E-5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150</v>
      </c>
      <c r="S37" s="237" t="s">
        <v>113</v>
      </c>
      <c r="T37" s="238" t="s">
        <v>136</v>
      </c>
      <c r="U37" s="222">
        <v>0.03</v>
      </c>
      <c r="V37" s="222">
        <f>ROUND(E37*U37,2)</f>
        <v>0.25</v>
      </c>
      <c r="W37" s="222"/>
      <c r="X37" s="222" t="s">
        <v>115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116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206</v>
      </c>
      <c r="D38" s="223"/>
      <c r="E38" s="224">
        <v>3.6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125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207</v>
      </c>
      <c r="D39" s="223"/>
      <c r="E39" s="224">
        <v>4.84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125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32">
        <v>10</v>
      </c>
      <c r="B40" s="233" t="s">
        <v>163</v>
      </c>
      <c r="C40" s="251" t="s">
        <v>164</v>
      </c>
      <c r="D40" s="234" t="s">
        <v>123</v>
      </c>
      <c r="E40" s="235">
        <v>40.257800000000003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3.5E-4</v>
      </c>
      <c r="O40" s="237">
        <f>ROUND(E40*N40,2)</f>
        <v>0.01</v>
      </c>
      <c r="P40" s="237">
        <v>0</v>
      </c>
      <c r="Q40" s="237">
        <f>ROUND(E40*P40,2)</f>
        <v>0</v>
      </c>
      <c r="R40" s="237" t="s">
        <v>150</v>
      </c>
      <c r="S40" s="237" t="s">
        <v>113</v>
      </c>
      <c r="T40" s="238" t="s">
        <v>136</v>
      </c>
      <c r="U40" s="222">
        <v>0.01</v>
      </c>
      <c r="V40" s="222">
        <f>ROUND(E40*U40,2)</f>
        <v>0.4</v>
      </c>
      <c r="W40" s="222"/>
      <c r="X40" s="222" t="s">
        <v>115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116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184</v>
      </c>
      <c r="D41" s="223"/>
      <c r="E41" s="224">
        <v>3.9407199999999998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125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208</v>
      </c>
      <c r="D42" s="223"/>
      <c r="E42" s="224">
        <v>5.0689500000000001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125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209</v>
      </c>
      <c r="D43" s="223"/>
      <c r="E43" s="224">
        <v>5.5902000000000003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125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210</v>
      </c>
      <c r="D44" s="223"/>
      <c r="E44" s="224">
        <v>4.02773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125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211</v>
      </c>
      <c r="D45" s="223"/>
      <c r="E45" s="224">
        <v>4.9631999999999996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125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212</v>
      </c>
      <c r="D46" s="223"/>
      <c r="E46" s="224">
        <v>3.2869999999999999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125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213</v>
      </c>
      <c r="D47" s="223"/>
      <c r="E47" s="224">
        <v>13.38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125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3"/>
      <c r="B48" s="4"/>
      <c r="C48" s="25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94</v>
      </c>
    </row>
    <row r="49" spans="1:33" x14ac:dyDescent="0.2">
      <c r="A49" s="216"/>
      <c r="B49" s="217" t="s">
        <v>29</v>
      </c>
      <c r="C49" s="257"/>
      <c r="D49" s="218"/>
      <c r="E49" s="219"/>
      <c r="F49" s="219"/>
      <c r="G49" s="249">
        <f>G8+G14+G18+G21+G27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170</v>
      </c>
    </row>
    <row r="50" spans="1:33" x14ac:dyDescent="0.2">
      <c r="C50" s="258"/>
      <c r="D50" s="10"/>
      <c r="AG50" t="s">
        <v>171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TpyIKUHg8nZbZEVOjnJQJKWqumqfFx8D6XzmfIGsfPb2RqKbKyndVcB3S5wDfaV51B2aDRsIFyXhhRDHJYzQ==" saltValue="MGf2IhmifP4guqSwi7sajw==" spinCount="100000" sheet="1"/>
  <mergeCells count="7">
    <mergeCell ref="C23:G23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81</v>
      </c>
      <c r="B1" s="198"/>
      <c r="C1" s="198"/>
      <c r="D1" s="198"/>
      <c r="E1" s="198"/>
      <c r="F1" s="198"/>
      <c r="G1" s="198"/>
      <c r="AG1" t="s">
        <v>82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83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83</v>
      </c>
      <c r="AG3" t="s">
        <v>84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85</v>
      </c>
    </row>
    <row r="5" spans="1:60" x14ac:dyDescent="0.2">
      <c r="D5" s="10"/>
    </row>
    <row r="6" spans="1:60" ht="38.25" x14ac:dyDescent="0.2">
      <c r="A6" s="209" t="s">
        <v>86</v>
      </c>
      <c r="B6" s="211" t="s">
        <v>87</v>
      </c>
      <c r="C6" s="211" t="s">
        <v>88</v>
      </c>
      <c r="D6" s="210" t="s">
        <v>89</v>
      </c>
      <c r="E6" s="209" t="s">
        <v>90</v>
      </c>
      <c r="F6" s="208" t="s">
        <v>91</v>
      </c>
      <c r="G6" s="209" t="s">
        <v>29</v>
      </c>
      <c r="H6" s="212" t="s">
        <v>30</v>
      </c>
      <c r="I6" s="212" t="s">
        <v>92</v>
      </c>
      <c r="J6" s="212" t="s">
        <v>31</v>
      </c>
      <c r="K6" s="212" t="s">
        <v>93</v>
      </c>
      <c r="L6" s="212" t="s">
        <v>94</v>
      </c>
      <c r="M6" s="212" t="s">
        <v>95</v>
      </c>
      <c r="N6" s="212" t="s">
        <v>96</v>
      </c>
      <c r="O6" s="212" t="s">
        <v>97</v>
      </c>
      <c r="P6" s="212" t="s">
        <v>98</v>
      </c>
      <c r="Q6" s="212" t="s">
        <v>99</v>
      </c>
      <c r="R6" s="212" t="s">
        <v>100</v>
      </c>
      <c r="S6" s="212" t="s">
        <v>101</v>
      </c>
      <c r="T6" s="212" t="s">
        <v>102</v>
      </c>
      <c r="U6" s="212" t="s">
        <v>103</v>
      </c>
      <c r="V6" s="212" t="s">
        <v>104</v>
      </c>
      <c r="W6" s="212" t="s">
        <v>105</v>
      </c>
      <c r="X6" s="212" t="s">
        <v>106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107</v>
      </c>
      <c r="B8" s="227" t="s">
        <v>63</v>
      </c>
      <c r="C8" s="250" t="s">
        <v>64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0.09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5.76</v>
      </c>
      <c r="W8" s="225"/>
      <c r="X8" s="225"/>
      <c r="AG8" t="s">
        <v>108</v>
      </c>
    </row>
    <row r="9" spans="1:60" outlineLevel="1" x14ac:dyDescent="0.2">
      <c r="A9" s="232">
        <v>1</v>
      </c>
      <c r="B9" s="233" t="s">
        <v>119</v>
      </c>
      <c r="C9" s="251" t="s">
        <v>120</v>
      </c>
      <c r="D9" s="234" t="s">
        <v>111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4.3049999999999998E-2</v>
      </c>
      <c r="O9" s="237">
        <f>ROUND(E9*N9,2)</f>
        <v>0.09</v>
      </c>
      <c r="P9" s="237">
        <v>0</v>
      </c>
      <c r="Q9" s="237">
        <f>ROUND(E9*P9,2)</f>
        <v>0</v>
      </c>
      <c r="R9" s="237" t="s">
        <v>112</v>
      </c>
      <c r="S9" s="237" t="s">
        <v>113</v>
      </c>
      <c r="T9" s="238" t="s">
        <v>136</v>
      </c>
      <c r="U9" s="222">
        <v>0.87802999999999998</v>
      </c>
      <c r="V9" s="222">
        <f>ROUND(E9*U9,2)</f>
        <v>1.76</v>
      </c>
      <c r="W9" s="222"/>
      <c r="X9" s="222" t="s">
        <v>115</v>
      </c>
      <c r="Y9" s="213"/>
      <c r="Z9" s="213"/>
      <c r="AA9" s="213"/>
      <c r="AB9" s="213"/>
      <c r="AC9" s="213"/>
      <c r="AD9" s="213"/>
      <c r="AE9" s="213"/>
      <c r="AF9" s="213"/>
      <c r="AG9" s="213" t="s">
        <v>116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117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185</v>
      </c>
      <c r="C11" s="251" t="s">
        <v>186</v>
      </c>
      <c r="D11" s="234" t="s">
        <v>187</v>
      </c>
      <c r="E11" s="235">
        <v>4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188</v>
      </c>
      <c r="S11" s="237" t="s">
        <v>113</v>
      </c>
      <c r="T11" s="238" t="s">
        <v>136</v>
      </c>
      <c r="U11" s="222">
        <v>1</v>
      </c>
      <c r="V11" s="222">
        <f>ROUND(E11*U11,2)</f>
        <v>4</v>
      </c>
      <c r="W11" s="222"/>
      <c r="X11" s="222" t="s">
        <v>189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190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214</v>
      </c>
      <c r="D12" s="223"/>
      <c r="E12" s="224">
        <v>2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125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215</v>
      </c>
      <c r="D13" s="223"/>
      <c r="E13" s="224">
        <v>2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125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107</v>
      </c>
      <c r="B14" s="227" t="s">
        <v>65</v>
      </c>
      <c r="C14" s="250" t="s">
        <v>66</v>
      </c>
      <c r="D14" s="228"/>
      <c r="E14" s="229"/>
      <c r="F14" s="230"/>
      <c r="G14" s="230">
        <f>SUMIF(AG15:AG17,"&lt;&gt;NOR",G15:G17)</f>
        <v>0</v>
      </c>
      <c r="H14" s="230"/>
      <c r="I14" s="230">
        <f>SUM(I15:I17)</f>
        <v>0</v>
      </c>
      <c r="J14" s="230"/>
      <c r="K14" s="230">
        <f>SUM(K15:K17)</f>
        <v>0</v>
      </c>
      <c r="L14" s="230"/>
      <c r="M14" s="230">
        <f>SUM(M15:M17)</f>
        <v>0</v>
      </c>
      <c r="N14" s="230"/>
      <c r="O14" s="230">
        <f>SUM(O15:O17)</f>
        <v>0</v>
      </c>
      <c r="P14" s="230"/>
      <c r="Q14" s="230">
        <f>SUM(Q15:Q17)</f>
        <v>0</v>
      </c>
      <c r="R14" s="230"/>
      <c r="S14" s="230"/>
      <c r="T14" s="231"/>
      <c r="U14" s="225"/>
      <c r="V14" s="225">
        <f>SUM(V15:V17)</f>
        <v>1.81</v>
      </c>
      <c r="W14" s="225"/>
      <c r="X14" s="225"/>
      <c r="AG14" t="s">
        <v>108</v>
      </c>
    </row>
    <row r="15" spans="1:60" outlineLevel="1" x14ac:dyDescent="0.2">
      <c r="A15" s="232">
        <v>3</v>
      </c>
      <c r="B15" s="233" t="s">
        <v>121</v>
      </c>
      <c r="C15" s="251" t="s">
        <v>122</v>
      </c>
      <c r="D15" s="234" t="s">
        <v>123</v>
      </c>
      <c r="E15" s="235">
        <v>13.944000000000001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1.0000000000000001E-5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112</v>
      </c>
      <c r="S15" s="237" t="s">
        <v>113</v>
      </c>
      <c r="T15" s="238" t="s">
        <v>136</v>
      </c>
      <c r="U15" s="222">
        <v>0.13</v>
      </c>
      <c r="V15" s="222">
        <f>ROUND(E15*U15,2)</f>
        <v>1.81</v>
      </c>
      <c r="W15" s="222"/>
      <c r="X15" s="222" t="s">
        <v>115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116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216</v>
      </c>
      <c r="D16" s="223"/>
      <c r="E16" s="224">
        <v>1.944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217</v>
      </c>
      <c r="D17" s="223"/>
      <c r="E17" s="224">
        <v>12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125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6" t="s">
        <v>107</v>
      </c>
      <c r="B18" s="227" t="s">
        <v>67</v>
      </c>
      <c r="C18" s="250" t="s">
        <v>68</v>
      </c>
      <c r="D18" s="228"/>
      <c r="E18" s="229"/>
      <c r="F18" s="230"/>
      <c r="G18" s="230">
        <f>SUMIF(AG19:AG20,"&lt;&gt;NOR",G19:G20)</f>
        <v>0</v>
      </c>
      <c r="H18" s="230"/>
      <c r="I18" s="230">
        <f>SUM(I19:I20)</f>
        <v>0</v>
      </c>
      <c r="J18" s="230"/>
      <c r="K18" s="230">
        <f>SUM(K19:K20)</f>
        <v>0</v>
      </c>
      <c r="L18" s="230"/>
      <c r="M18" s="230">
        <f>SUM(M19:M20)</f>
        <v>0</v>
      </c>
      <c r="N18" s="230"/>
      <c r="O18" s="230">
        <f>SUM(O19:O20)</f>
        <v>0</v>
      </c>
      <c r="P18" s="230"/>
      <c r="Q18" s="230">
        <f>SUM(Q19:Q20)</f>
        <v>0</v>
      </c>
      <c r="R18" s="230"/>
      <c r="S18" s="230"/>
      <c r="T18" s="231"/>
      <c r="U18" s="225"/>
      <c r="V18" s="225">
        <f>SUM(V19:V20)</f>
        <v>0.16</v>
      </c>
      <c r="W18" s="225"/>
      <c r="X18" s="225"/>
      <c r="AG18" t="s">
        <v>108</v>
      </c>
    </row>
    <row r="19" spans="1:60" ht="33.75" outlineLevel="1" x14ac:dyDescent="0.2">
      <c r="A19" s="232">
        <v>4</v>
      </c>
      <c r="B19" s="233" t="s">
        <v>127</v>
      </c>
      <c r="C19" s="251" t="s">
        <v>128</v>
      </c>
      <c r="D19" s="234" t="s">
        <v>129</v>
      </c>
      <c r="E19" s="235">
        <v>8.6239999999999997E-2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15</v>
      </c>
      <c r="M19" s="237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7" t="s">
        <v>112</v>
      </c>
      <c r="S19" s="237" t="s">
        <v>113</v>
      </c>
      <c r="T19" s="238" t="s">
        <v>136</v>
      </c>
      <c r="U19" s="222">
        <v>1.8919999999999999</v>
      </c>
      <c r="V19" s="222">
        <f>ROUND(E19*U19,2)</f>
        <v>0.16</v>
      </c>
      <c r="W19" s="222"/>
      <c r="X19" s="222" t="s">
        <v>130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2" t="s">
        <v>132</v>
      </c>
      <c r="D20" s="240"/>
      <c r="E20" s="240"/>
      <c r="F20" s="240"/>
      <c r="G20" s="240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6" t="s">
        <v>107</v>
      </c>
      <c r="B21" s="227" t="s">
        <v>73</v>
      </c>
      <c r="C21" s="250" t="s">
        <v>74</v>
      </c>
      <c r="D21" s="228"/>
      <c r="E21" s="229"/>
      <c r="F21" s="230"/>
      <c r="G21" s="230">
        <f>SUMIF(AG22:AG24,"&lt;&gt;NOR",G22:G24)</f>
        <v>0</v>
      </c>
      <c r="H21" s="230"/>
      <c r="I21" s="230">
        <f>SUM(I22:I24)</f>
        <v>0</v>
      </c>
      <c r="J21" s="230"/>
      <c r="K21" s="230">
        <f>SUM(K22:K24)</f>
        <v>0</v>
      </c>
      <c r="L21" s="230"/>
      <c r="M21" s="230">
        <f>SUM(M22:M24)</f>
        <v>0</v>
      </c>
      <c r="N21" s="230"/>
      <c r="O21" s="230">
        <f>SUM(O22:O24)</f>
        <v>0</v>
      </c>
      <c r="P21" s="230"/>
      <c r="Q21" s="230">
        <f>SUM(Q22:Q24)</f>
        <v>0</v>
      </c>
      <c r="R21" s="230"/>
      <c r="S21" s="230"/>
      <c r="T21" s="231"/>
      <c r="U21" s="225"/>
      <c r="V21" s="225">
        <f>SUM(V22:V24)</f>
        <v>0.33</v>
      </c>
      <c r="W21" s="225"/>
      <c r="X21" s="225"/>
      <c r="AG21" t="s">
        <v>108</v>
      </c>
    </row>
    <row r="22" spans="1:60" outlineLevel="1" x14ac:dyDescent="0.2">
      <c r="A22" s="232">
        <v>5</v>
      </c>
      <c r="B22" s="233" t="s">
        <v>142</v>
      </c>
      <c r="C22" s="251" t="s">
        <v>143</v>
      </c>
      <c r="D22" s="234" t="s">
        <v>123</v>
      </c>
      <c r="E22" s="235">
        <v>1.1499999999999999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2.4000000000000001E-4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144</v>
      </c>
      <c r="S22" s="237" t="s">
        <v>113</v>
      </c>
      <c r="T22" s="238" t="s">
        <v>136</v>
      </c>
      <c r="U22" s="222">
        <v>0.28999999999999998</v>
      </c>
      <c r="V22" s="222">
        <f>ROUND(E22*U22,2)</f>
        <v>0.33</v>
      </c>
      <c r="W22" s="222"/>
      <c r="X22" s="222" t="s">
        <v>115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5" t="s">
        <v>145</v>
      </c>
      <c r="D23" s="248"/>
      <c r="E23" s="248"/>
      <c r="F23" s="248"/>
      <c r="G23" s="248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146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218</v>
      </c>
      <c r="D24" s="223"/>
      <c r="E24" s="224">
        <v>1.1499999999999999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6" t="s">
        <v>107</v>
      </c>
      <c r="B25" s="227" t="s">
        <v>75</v>
      </c>
      <c r="C25" s="250" t="s">
        <v>76</v>
      </c>
      <c r="D25" s="228"/>
      <c r="E25" s="229"/>
      <c r="F25" s="230"/>
      <c r="G25" s="230">
        <f>SUMIF(AG26:AG42,"&lt;&gt;NOR",G26:G42)</f>
        <v>0</v>
      </c>
      <c r="H25" s="230"/>
      <c r="I25" s="230">
        <f>SUM(I26:I42)</f>
        <v>0</v>
      </c>
      <c r="J25" s="230"/>
      <c r="K25" s="230">
        <f>SUM(K26:K42)</f>
        <v>0</v>
      </c>
      <c r="L25" s="230"/>
      <c r="M25" s="230">
        <f>SUM(M26:M42)</f>
        <v>0</v>
      </c>
      <c r="N25" s="230"/>
      <c r="O25" s="230">
        <f>SUM(O26:O42)</f>
        <v>0.04</v>
      </c>
      <c r="P25" s="230"/>
      <c r="Q25" s="230">
        <f>SUM(Q26:Q42)</f>
        <v>0</v>
      </c>
      <c r="R25" s="230"/>
      <c r="S25" s="230"/>
      <c r="T25" s="231"/>
      <c r="U25" s="225"/>
      <c r="V25" s="225">
        <f>SUM(V26:V42)</f>
        <v>23.95</v>
      </c>
      <c r="W25" s="225"/>
      <c r="X25" s="225"/>
      <c r="AG25" t="s">
        <v>108</v>
      </c>
    </row>
    <row r="26" spans="1:60" outlineLevel="1" x14ac:dyDescent="0.2">
      <c r="A26" s="232">
        <v>6</v>
      </c>
      <c r="B26" s="233" t="s">
        <v>148</v>
      </c>
      <c r="C26" s="251" t="s">
        <v>149</v>
      </c>
      <c r="D26" s="234" t="s">
        <v>123</v>
      </c>
      <c r="E26" s="235">
        <v>177.69344000000001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6.9999999999999994E-5</v>
      </c>
      <c r="O26" s="237">
        <f>ROUND(E26*N26,2)</f>
        <v>0.01</v>
      </c>
      <c r="P26" s="237">
        <v>0</v>
      </c>
      <c r="Q26" s="237">
        <f>ROUND(E26*P26,2)</f>
        <v>0</v>
      </c>
      <c r="R26" s="237" t="s">
        <v>150</v>
      </c>
      <c r="S26" s="237" t="s">
        <v>113</v>
      </c>
      <c r="T26" s="238" t="s">
        <v>136</v>
      </c>
      <c r="U26" s="222">
        <v>0.03</v>
      </c>
      <c r="V26" s="222">
        <f>ROUND(E26*U26,2)</f>
        <v>5.33</v>
      </c>
      <c r="W26" s="222"/>
      <c r="X26" s="222" t="s">
        <v>115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116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219</v>
      </c>
      <c r="D27" s="223"/>
      <c r="E27" s="224">
        <v>59.912799999999997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125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220</v>
      </c>
      <c r="D28" s="223"/>
      <c r="E28" s="224">
        <v>25.684799999999999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125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3" t="s">
        <v>221</v>
      </c>
      <c r="D29" s="223"/>
      <c r="E29" s="224">
        <v>9.3622399999999999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125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222</v>
      </c>
      <c r="D30" s="223"/>
      <c r="E30" s="224">
        <v>37.79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125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223</v>
      </c>
      <c r="D31" s="223"/>
      <c r="E31" s="224">
        <v>21.5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224</v>
      </c>
      <c r="D32" s="223"/>
      <c r="E32" s="224">
        <v>23.4436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7</v>
      </c>
      <c r="B33" s="242" t="s">
        <v>158</v>
      </c>
      <c r="C33" s="254" t="s">
        <v>159</v>
      </c>
      <c r="D33" s="243" t="s">
        <v>123</v>
      </c>
      <c r="E33" s="244">
        <v>177.69344000000001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15</v>
      </c>
      <c r="M33" s="246">
        <f>G33*(1+L33/100)</f>
        <v>0</v>
      </c>
      <c r="N33" s="246">
        <v>1.3999999999999999E-4</v>
      </c>
      <c r="O33" s="246">
        <f>ROUND(E33*N33,2)</f>
        <v>0.02</v>
      </c>
      <c r="P33" s="246">
        <v>0</v>
      </c>
      <c r="Q33" s="246">
        <f>ROUND(E33*P33,2)</f>
        <v>0</v>
      </c>
      <c r="R33" s="246" t="s">
        <v>150</v>
      </c>
      <c r="S33" s="246" t="s">
        <v>113</v>
      </c>
      <c r="T33" s="247" t="s">
        <v>136</v>
      </c>
      <c r="U33" s="222">
        <v>0.10191</v>
      </c>
      <c r="V33" s="222">
        <f>ROUND(E33*U33,2)</f>
        <v>18.11</v>
      </c>
      <c r="W33" s="222"/>
      <c r="X33" s="222" t="s">
        <v>115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2">
        <v>8</v>
      </c>
      <c r="B34" s="233" t="s">
        <v>160</v>
      </c>
      <c r="C34" s="251" t="s">
        <v>161</v>
      </c>
      <c r="D34" s="234" t="s">
        <v>123</v>
      </c>
      <c r="E34" s="235">
        <v>3.04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2.0000000000000002E-5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150</v>
      </c>
      <c r="S34" s="237" t="s">
        <v>113</v>
      </c>
      <c r="T34" s="238" t="s">
        <v>136</v>
      </c>
      <c r="U34" s="222">
        <v>0.03</v>
      </c>
      <c r="V34" s="222">
        <f>ROUND(E34*U34,2)</f>
        <v>0.09</v>
      </c>
      <c r="W34" s="222"/>
      <c r="X34" s="222" t="s">
        <v>115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116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225</v>
      </c>
      <c r="D35" s="223"/>
      <c r="E35" s="224">
        <v>3.04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9</v>
      </c>
      <c r="B36" s="233" t="s">
        <v>163</v>
      </c>
      <c r="C36" s="251" t="s">
        <v>164</v>
      </c>
      <c r="D36" s="234" t="s">
        <v>123</v>
      </c>
      <c r="E36" s="235">
        <v>41.74944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3.5E-4</v>
      </c>
      <c r="O36" s="237">
        <f>ROUND(E36*N36,2)</f>
        <v>0.01</v>
      </c>
      <c r="P36" s="237">
        <v>0</v>
      </c>
      <c r="Q36" s="237">
        <f>ROUND(E36*P36,2)</f>
        <v>0</v>
      </c>
      <c r="R36" s="237" t="s">
        <v>150</v>
      </c>
      <c r="S36" s="237" t="s">
        <v>113</v>
      </c>
      <c r="T36" s="238" t="s">
        <v>136</v>
      </c>
      <c r="U36" s="222">
        <v>0.01</v>
      </c>
      <c r="V36" s="222">
        <f>ROUND(E36*U36,2)</f>
        <v>0.42</v>
      </c>
      <c r="W36" s="222"/>
      <c r="X36" s="222" t="s">
        <v>115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226</v>
      </c>
      <c r="D37" s="223"/>
      <c r="E37" s="224">
        <v>17.212800000000001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227</v>
      </c>
      <c r="D38" s="223"/>
      <c r="E38" s="224">
        <v>4.3848000000000003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125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228</v>
      </c>
      <c r="D39" s="223"/>
      <c r="E39" s="224">
        <v>4.9182399999999999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125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229</v>
      </c>
      <c r="D40" s="223"/>
      <c r="E40" s="224">
        <v>8.5399999999999991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125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230</v>
      </c>
      <c r="D41" s="223"/>
      <c r="E41" s="224">
        <v>3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125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231</v>
      </c>
      <c r="D42" s="223"/>
      <c r="E42" s="224">
        <v>3.6936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125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3"/>
      <c r="B43" s="4"/>
      <c r="C43" s="25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94</v>
      </c>
    </row>
    <row r="44" spans="1:60" x14ac:dyDescent="0.2">
      <c r="A44" s="216"/>
      <c r="B44" s="217" t="s">
        <v>29</v>
      </c>
      <c r="C44" s="257"/>
      <c r="D44" s="218"/>
      <c r="E44" s="219"/>
      <c r="F44" s="219"/>
      <c r="G44" s="249">
        <f>G8+G14+G18+G21+G25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170</v>
      </c>
    </row>
    <row r="45" spans="1:60" x14ac:dyDescent="0.2">
      <c r="C45" s="258"/>
      <c r="D45" s="10"/>
      <c r="AG45" t="s">
        <v>171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3y5yuQJyRF+VwFJ/SG8WviSTvCPZapPM6e91salUZcNv6zj0D6MRh0Qp1UARur9LhAQnouDdLhipSQsKtH22g==" saltValue="fTXaVfqPD3y065MaQFd4zg==" spinCount="100000" sheet="1"/>
  <mergeCells count="7">
    <mergeCell ref="C23:G23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A Pol</vt:lpstr>
      <vt:lpstr>SO01 B Pol</vt:lpstr>
      <vt:lpstr>SO01 C Pol</vt:lpstr>
      <vt:lpstr>SO01 D Pol</vt:lpstr>
      <vt:lpstr>SO01 E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D Pol'!Názvy_tisku</vt:lpstr>
      <vt:lpstr>'SO01 E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D Pol'!Oblast_tisku</vt:lpstr>
      <vt:lpstr>'SO01 E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2020-09-21T15:28:58Z</dcterms:modified>
</cp:coreProperties>
</file>