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7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'Položky'!$1:$5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'Položky'!$A$1:$G$38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'Položky'!#REF!</definedName>
    <definedName name="SloupecCisloPol">'Položky'!#REF!</definedName>
    <definedName name="SloupecJC">'Položky'!#REF!</definedName>
    <definedName name="SloupecMJ">'Položky'!#REF!</definedName>
    <definedName name="SloupecMnozstvi">'Položky'!#REF!</definedName>
    <definedName name="SloupecNazPol">'Položky'!#REF!</definedName>
    <definedName name="SloupecPC">'Položky'!#REF!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<sst xmlns="http://schemas.openxmlformats.org/spreadsheetml/2006/main" count="199" uniqueCount="140">
  <si>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</si>
  <si>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</si>
  <si>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</si>
  <si>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</si>
  <si>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</si>
  <si>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</si>
  <si>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</si>
  <si>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</si>
  <si>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</si>
  <si>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</si>
  <si>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Sadové úpravy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</si>
  <si>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</si>
  <si>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</si>
  <si>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</si>
  <si>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</si>
  <si>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</si>
  <si>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</si>
  <si>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</si>
  <si>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</si>
  <si>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</si>
  <si>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</si>
  <si>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</si>
  <si>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</si>
  <si>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</si>
  <si>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</si>
  <si>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</si>
  <si>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</si>
  <si>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</si>
  <si>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</si>
  <si>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</si>
  <si>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</si>
  <si>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</si>
  <si>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</si>
  <si>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</si>
  <si>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</si>
  <si>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</si>
  <si>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</si>
  <si>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</si>
  <si>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</si>
  <si>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</si>
  <si>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</si>
  <si>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</si>
  <si>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</si>
  <si>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</si>
  <si>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</si>
  <si>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</si>
  <si>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</si>
  <si>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</si>
  <si>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</si>
  <si>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</si>
  <si>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</si>
  <si>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</si>
  <si>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</si>
  <si>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Základní rozpočet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</si>
  <si>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</si>
  <si>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</si>
  <si>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</si>
  <si>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</si>
  <si>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</si>
  <si>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</si>
  <si>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</si>
  <si>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</si>
  <si>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</si>
  <si>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</si>
  <si>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</si>
  <si>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</si>
  <si>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</si>
  <si>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</si>
  <si>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</si>
  <si>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</si>
  <si>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</si>
  <si>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</si>
  <si>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</si>
  <si>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</si>
  <si>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</si>
  <si>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 xml:space="preserve">Položkový rozpočet </t>
  </si>
  <si>
    <t>Rozpočet:</t>
  </si>
  <si>
    <t>162701105R00</t>
  </si>
  <si>
    <t xml:space="preserve">Vodorovné přemístění výkopku z hor.1-4 do 10000 m </t>
  </si>
  <si>
    <t>m3</t>
  </si>
  <si>
    <t>167101101R00</t>
  </si>
  <si>
    <t xml:space="preserve">Nakládání výkopku z hor.1-4 v množství do 100 m3 </t>
  </si>
  <si>
    <t>m2</t>
  </si>
  <si>
    <t>Substrát mulčovací</t>
  </si>
  <si>
    <t>111_1</t>
  </si>
  <si>
    <t xml:space="preserve">Výsadba soliterního stromu </t>
  </si>
  <si>
    <t>183101321R00</t>
  </si>
  <si>
    <t xml:space="preserve">Hloub. jamek s výměnou 100% půdy do 1 m3 sv.1:5 </t>
  </si>
  <si>
    <t>kus</t>
  </si>
  <si>
    <t>184202112R00</t>
  </si>
  <si>
    <t xml:space="preserve">Ukotvení dřeviny kůly D do 10 cm, dl. do 3 m </t>
  </si>
  <si>
    <t>184501111R00</t>
  </si>
  <si>
    <t xml:space="preserve">Zhotovení obalu kmene z juty, 1vrstva, v rovině </t>
  </si>
  <si>
    <t>185802113R00</t>
  </si>
  <si>
    <t xml:space="preserve">Hnojení umělým hnojivem v rovině </t>
  </si>
  <si>
    <t>t</t>
  </si>
  <si>
    <t>185804311R00</t>
  </si>
  <si>
    <t>Zalití rostlin vodou plochy do 20 m2 1x</t>
  </si>
  <si>
    <t>185851111R00</t>
  </si>
  <si>
    <t xml:space="preserve">Dovoz vody pro zálivku rostlin do 6 km </t>
  </si>
  <si>
    <t>00100053</t>
  </si>
  <si>
    <t>Substrát zahradní (pro stromy)</t>
  </si>
  <si>
    <t>00100062</t>
  </si>
  <si>
    <t>00100082</t>
  </si>
  <si>
    <t>Kůly ke stromům, dl. 3m</t>
  </si>
  <si>
    <t>ks</t>
  </si>
  <si>
    <t>00100083</t>
  </si>
  <si>
    <t>Půlená příčka ke zpevnění kůlů a úvazků</t>
  </si>
  <si>
    <t>00100084</t>
  </si>
  <si>
    <t>Jutová tkanina k obalení kmenů stromů</t>
  </si>
  <si>
    <t>00100085</t>
  </si>
  <si>
    <t>Úvazek bavlněný ke stromům</t>
  </si>
  <si>
    <t>Dosadba aleje na ulici Mikulášské v Krnově</t>
  </si>
  <si>
    <t xml:space="preserve">Hnojivo Silvamix  5ks/1 strom </t>
  </si>
  <si>
    <t>00100086</t>
  </si>
  <si>
    <t>184102116R00</t>
  </si>
  <si>
    <t xml:space="preserve">Výsadba dřevin s balem D do 60 cm, v rovině </t>
  </si>
  <si>
    <t>Roman Šťastný</t>
  </si>
  <si>
    <t>Sadové úpravy s.r.o.</t>
  </si>
  <si>
    <t>celková cena s DPH 21%</t>
  </si>
  <si>
    <t>184806111</t>
  </si>
  <si>
    <t>bm</t>
  </si>
  <si>
    <t>Voda pro zálivku 100 l/strom</t>
  </si>
  <si>
    <t>Redukční řez korun stromů po výsadbě D KO 2m</t>
  </si>
  <si>
    <t>Chránička kmene hnědé barvy</t>
  </si>
  <si>
    <t>Dosadby</t>
  </si>
  <si>
    <t>pozemky ve vlastnictví města Krnova</t>
  </si>
  <si>
    <t>Tilia Cordata, 3x přesazovaná, vel. 16/18</t>
  </si>
  <si>
    <t>Abies alba, vel. 150/175</t>
  </si>
  <si>
    <t>Quercus robur, 3x přesazovaný, vel. 16/18</t>
  </si>
  <si>
    <t>odstranění výsadby - obvod kmene 18/20</t>
  </si>
  <si>
    <r>
      <t xml:space="preserve">Robinia pseudoacacia </t>
    </r>
    <r>
      <rPr>
        <sz val="9"/>
        <rFont val="Calibri"/>
        <family val="2"/>
      </rPr>
      <t>'</t>
    </r>
    <r>
      <rPr>
        <sz val="9"/>
        <rFont val="Arial CE"/>
        <family val="2"/>
      </rPr>
      <t>Umbraculifera</t>
    </r>
    <r>
      <rPr>
        <sz val="9"/>
        <rFont val="Calibri"/>
        <family val="2"/>
      </rPr>
      <t>', 3x přesazovaný, vel. 16/18</t>
    </r>
  </si>
  <si>
    <r>
      <t xml:space="preserve">Catalpa bignonioides </t>
    </r>
    <r>
      <rPr>
        <sz val="9"/>
        <rFont val="Calibri"/>
        <family val="2"/>
      </rPr>
      <t>'</t>
    </r>
    <r>
      <rPr>
        <sz val="9"/>
        <rFont val="Arial CE"/>
        <family val="2"/>
      </rPr>
      <t>Nana</t>
    </r>
    <r>
      <rPr>
        <sz val="9"/>
        <rFont val="Calibri"/>
        <family val="2"/>
      </rPr>
      <t>'</t>
    </r>
  </si>
  <si>
    <t>Betula Pendula, 3x přesazovaná, vel. 16/18</t>
  </si>
  <si>
    <t>Pyrus calleryana 'CHANTICLEER', 3x přesazovaná, vel. 16/18</t>
  </si>
  <si>
    <t xml:space="preserve">Celková cena bez DPH </t>
  </si>
  <si>
    <r>
      <t xml:space="preserve">Malus </t>
    </r>
    <r>
      <rPr>
        <sz val="9"/>
        <rFont val="Calibri"/>
        <family val="2"/>
      </rPr>
      <t>'</t>
    </r>
    <r>
      <rPr>
        <sz val="9"/>
        <rFont val="Arial CE"/>
        <family val="2"/>
      </rPr>
      <t>Royalty</t>
    </r>
    <r>
      <rPr>
        <sz val="9"/>
        <rFont val="Calibri"/>
        <family val="2"/>
      </rPr>
      <t>', 3x přesazovaná, vel. 16/18</t>
    </r>
  </si>
  <si>
    <r>
      <t xml:space="preserve">Crataegus laevigata </t>
    </r>
    <r>
      <rPr>
        <sz val="9"/>
        <rFont val="Calibri"/>
        <family val="2"/>
      </rPr>
      <t>'</t>
    </r>
    <r>
      <rPr>
        <sz val="9"/>
        <rFont val="Arial CE"/>
        <family val="2"/>
      </rPr>
      <t>Paul's Scarlet</t>
    </r>
    <r>
      <rPr>
        <sz val="9"/>
        <rFont val="Calibri"/>
        <family val="2"/>
      </rPr>
      <t>', 3x přesazovaný, vel. 16/18</t>
    </r>
  </si>
  <si>
    <r>
      <t xml:space="preserve">Crataegus x lavallei </t>
    </r>
    <r>
      <rPr>
        <sz val="9"/>
        <rFont val="Calibri"/>
        <family val="2"/>
      </rPr>
      <t>'</t>
    </r>
    <r>
      <rPr>
        <sz val="9"/>
        <rFont val="Arial CE"/>
        <family val="2"/>
      </rPr>
      <t>Carrierei</t>
    </r>
    <r>
      <rPr>
        <sz val="9"/>
        <rFont val="Calibri"/>
        <family val="2"/>
      </rPr>
      <t>', 3x přesazovaný, vel. 16/18</t>
    </r>
  </si>
  <si>
    <t>Aesculus hippocastanum, 3x přesazovaný, vel. 16/18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</si>
</sst>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9"/>
      <name val="Calibri"/>
      <family val="2"/>
    </font>
    <font>
      <b/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3" fillId="0" borderId="15" xfId="0" applyFont="1" applyBorder="1" applyAlignment="1">
      <alignment/>
    </xf>
    <xf numFmtId="49" fontId="4" fillId="0" borderId="19" xfId="0" applyNumberFormat="1" applyFont="1" applyBorder="1" applyAlignment="1">
      <alignment horizontal="left"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3" fillId="33" borderId="20" xfId="0" applyNumberFormat="1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4" fillId="0" borderId="18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23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165" fontId="0" fillId="0" borderId="44" xfId="0" applyNumberFormat="1" applyBorder="1" applyAlignment="1">
      <alignment horizontal="right"/>
    </xf>
    <xf numFmtId="0" fontId="0" fillId="0" borderId="44" xfId="0" applyBorder="1" applyAlignment="1">
      <alignment/>
    </xf>
    <xf numFmtId="0" fontId="0" fillId="0" borderId="17" xfId="0" applyBorder="1" applyAlignment="1">
      <alignment/>
    </xf>
    <xf numFmtId="165" fontId="0" fillId="0" borderId="16" xfId="0" applyNumberFormat="1" applyBorder="1" applyAlignment="1">
      <alignment horizontal="right"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45" xfId="46" applyFont="1" applyBorder="1">
      <alignment/>
      <protection/>
    </xf>
    <xf numFmtId="0" fontId="0" fillId="0" borderId="45" xfId="46" applyBorder="1">
      <alignment/>
      <protection/>
    </xf>
    <xf numFmtId="0" fontId="0" fillId="0" borderId="45" xfId="46" applyBorder="1" applyAlignment="1">
      <alignment horizontal="right"/>
      <protection/>
    </xf>
    <xf numFmtId="0" fontId="0" fillId="0" borderId="46" xfId="46" applyFont="1" applyBorder="1">
      <alignment/>
      <protection/>
    </xf>
    <xf numFmtId="0" fontId="0" fillId="0" borderId="45" xfId="0" applyNumberFormat="1" applyBorder="1" applyAlignment="1">
      <alignment horizontal="left"/>
    </xf>
    <xf numFmtId="0" fontId="0" fillId="0" borderId="47" xfId="0" applyNumberFormat="1" applyBorder="1" applyAlignment="1">
      <alignment/>
    </xf>
    <xf numFmtId="0" fontId="3" fillId="0" borderId="48" xfId="46" applyFont="1" applyBorder="1">
      <alignment/>
      <protection/>
    </xf>
    <xf numFmtId="0" fontId="0" fillId="0" borderId="48" xfId="46" applyBorder="1">
      <alignment/>
      <protection/>
    </xf>
    <xf numFmtId="0" fontId="0" fillId="0" borderId="48" xfId="46" applyBorder="1" applyAlignment="1">
      <alignment horizontal="right"/>
      <protection/>
    </xf>
    <xf numFmtId="49" fontId="3" fillId="33" borderId="25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49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33" borderId="37" xfId="0" applyFill="1" applyBorder="1" applyAlignment="1">
      <alignment/>
    </xf>
    <xf numFmtId="0" fontId="3" fillId="33" borderId="54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3" fontId="0" fillId="0" borderId="30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33" borderId="33" xfId="0" applyFill="1" applyBorder="1" applyAlignment="1">
      <alignment/>
    </xf>
    <xf numFmtId="0" fontId="3" fillId="33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9" fillId="0" borderId="0" xfId="46" applyFont="1" applyAlignment="1">
      <alignment horizontal="center"/>
      <protection/>
    </xf>
    <xf numFmtId="0" fontId="10" fillId="0" borderId="0" xfId="46" applyFont="1" applyAlignment="1">
      <alignment horizontal="center"/>
      <protection/>
    </xf>
    <xf numFmtId="0" fontId="10" fillId="0" borderId="0" xfId="46" applyFont="1" applyAlignment="1">
      <alignment horizontal="right"/>
      <protection/>
    </xf>
    <xf numFmtId="0" fontId="4" fillId="0" borderId="46" xfId="46" applyFont="1" applyBorder="1" applyAlignment="1">
      <alignment horizontal="right"/>
      <protection/>
    </xf>
    <xf numFmtId="0" fontId="0" fillId="0" borderId="45" xfId="46" applyBorder="1" applyAlignment="1">
      <alignment horizontal="left"/>
      <protection/>
    </xf>
    <xf numFmtId="0" fontId="0" fillId="0" borderId="47" xfId="46" applyBorder="1">
      <alignment/>
      <protection/>
    </xf>
    <xf numFmtId="0" fontId="4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/>
      <protection/>
    </xf>
    <xf numFmtId="0" fontId="0" fillId="0" borderId="0" xfId="46" applyNumberFormat="1">
      <alignment/>
      <protection/>
    </xf>
    <xf numFmtId="0" fontId="11" fillId="0" borderId="0" xfId="46" applyFont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2" fillId="0" borderId="0" xfId="46" applyFont="1" applyAlignment="1">
      <alignment/>
      <protection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right"/>
      <protection/>
    </xf>
    <xf numFmtId="4" fontId="13" fillId="0" borderId="0" xfId="46" applyNumberFormat="1" applyFont="1" applyBorder="1">
      <alignment/>
      <protection/>
    </xf>
    <xf numFmtId="0" fontId="1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14" fontId="0" fillId="0" borderId="21" xfId="0" applyNumberFormat="1" applyBorder="1" applyAlignment="1">
      <alignment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4" fontId="7" fillId="0" borderId="0" xfId="46" applyNumberFormat="1" applyFont="1" applyFill="1" applyBorder="1" applyAlignment="1">
      <alignment horizontal="right"/>
      <protection/>
    </xf>
    <xf numFmtId="0" fontId="0" fillId="0" borderId="0" xfId="46" applyFont="1" applyFill="1">
      <alignment/>
      <protection/>
    </xf>
    <xf numFmtId="0" fontId="3" fillId="0" borderId="0" xfId="46" applyFont="1" applyFill="1" applyAlignment="1">
      <alignment horizontal="right"/>
      <protection/>
    </xf>
    <xf numFmtId="0" fontId="0" fillId="0" borderId="38" xfId="46" applyFont="1" applyBorder="1" applyAlignment="1">
      <alignment horizontal="center" vertical="top"/>
      <protection/>
    </xf>
    <xf numFmtId="0" fontId="4" fillId="0" borderId="56" xfId="46" applyFont="1" applyBorder="1" applyAlignment="1">
      <alignment wrapText="1"/>
      <protection/>
    </xf>
    <xf numFmtId="0" fontId="0" fillId="33" borderId="41" xfId="46" applyFill="1" applyBorder="1" applyAlignment="1">
      <alignment horizontal="center"/>
      <protection/>
    </xf>
    <xf numFmtId="0" fontId="0" fillId="33" borderId="38" xfId="46" applyFill="1" applyBorder="1" applyAlignment="1">
      <alignment horizontal="center"/>
      <protection/>
    </xf>
    <xf numFmtId="0" fontId="3" fillId="0" borderId="38" xfId="46" applyFont="1" applyBorder="1" applyAlignment="1">
      <alignment horizontal="center"/>
      <protection/>
    </xf>
    <xf numFmtId="0" fontId="3" fillId="34" borderId="0" xfId="46" applyFont="1" applyFill="1" applyBorder="1">
      <alignment/>
      <protection/>
    </xf>
    <xf numFmtId="49" fontId="5" fillId="0" borderId="56" xfId="46" applyNumberFormat="1" applyFont="1" applyBorder="1" applyAlignment="1">
      <alignment horizontal="left"/>
      <protection/>
    </xf>
    <xf numFmtId="0" fontId="5" fillId="0" borderId="56" xfId="46" applyFont="1" applyBorder="1">
      <alignment/>
      <protection/>
    </xf>
    <xf numFmtId="0" fontId="4" fillId="0" borderId="56" xfId="46" applyFont="1" applyBorder="1" applyAlignment="1">
      <alignment horizontal="center"/>
      <protection/>
    </xf>
    <xf numFmtId="0" fontId="4" fillId="0" borderId="56" xfId="46" applyNumberFormat="1" applyFont="1" applyBorder="1" applyAlignment="1">
      <alignment horizontal="right"/>
      <protection/>
    </xf>
    <xf numFmtId="0" fontId="4" fillId="0" borderId="56" xfId="46" applyNumberFormat="1" applyFont="1" applyBorder="1">
      <alignment/>
      <protection/>
    </xf>
    <xf numFmtId="49" fontId="4" fillId="0" borderId="56" xfId="46" applyNumberFormat="1" applyFont="1" applyBorder="1" applyAlignment="1">
      <alignment horizontal="left" vertical="top"/>
      <protection/>
    </xf>
    <xf numFmtId="49" fontId="4" fillId="0" borderId="56" xfId="46" applyNumberFormat="1" applyFont="1" applyBorder="1" applyAlignment="1">
      <alignment horizontal="center" shrinkToFit="1"/>
      <protection/>
    </xf>
    <xf numFmtId="4" fontId="4" fillId="0" borderId="56" xfId="46" applyNumberFormat="1" applyFont="1" applyBorder="1" applyAlignment="1">
      <alignment horizontal="right"/>
      <protection/>
    </xf>
    <xf numFmtId="4" fontId="4" fillId="0" borderId="56" xfId="46" applyNumberFormat="1" applyFont="1" applyBorder="1">
      <alignment/>
      <protection/>
    </xf>
    <xf numFmtId="167" fontId="4" fillId="0" borderId="56" xfId="46" applyNumberFormat="1" applyFont="1" applyBorder="1" applyAlignment="1">
      <alignment horizontal="right"/>
      <protection/>
    </xf>
    <xf numFmtId="49" fontId="15" fillId="0" borderId="56" xfId="46" applyNumberFormat="1" applyFont="1" applyFill="1" applyBorder="1" applyAlignment="1">
      <alignment horizontal="left"/>
      <protection/>
    </xf>
    <xf numFmtId="0" fontId="15" fillId="0" borderId="56" xfId="46" applyFont="1" applyFill="1" applyBorder="1">
      <alignment/>
      <protection/>
    </xf>
    <xf numFmtId="0" fontId="4" fillId="0" borderId="56" xfId="46" applyFont="1" applyFill="1" applyBorder="1" applyAlignment="1">
      <alignment horizontal="center"/>
      <protection/>
    </xf>
    <xf numFmtId="4" fontId="4" fillId="0" borderId="56" xfId="46" applyNumberFormat="1" applyFont="1" applyFill="1" applyBorder="1" applyAlignment="1">
      <alignment horizontal="right"/>
      <protection/>
    </xf>
    <xf numFmtId="4" fontId="5" fillId="0" borderId="56" xfId="46" applyNumberFormat="1" applyFont="1" applyFill="1" applyBorder="1">
      <alignment/>
      <protection/>
    </xf>
    <xf numFmtId="0" fontId="4" fillId="35" borderId="56" xfId="46" applyFont="1" applyFill="1" applyBorder="1">
      <alignment/>
      <protection/>
    </xf>
    <xf numFmtId="0" fontId="5" fillId="35" borderId="56" xfId="46" applyFont="1" applyFill="1" applyBorder="1">
      <alignment/>
      <protection/>
    </xf>
    <xf numFmtId="4" fontId="4" fillId="35" borderId="56" xfId="46" applyNumberFormat="1" applyFont="1" applyFill="1" applyBorder="1" applyAlignment="1">
      <alignment horizontal="right"/>
      <protection/>
    </xf>
    <xf numFmtId="4" fontId="5" fillId="35" borderId="56" xfId="46" applyNumberFormat="1" applyFont="1" applyFill="1" applyBorder="1">
      <alignment/>
      <protection/>
    </xf>
    <xf numFmtId="4" fontId="4" fillId="0" borderId="0" xfId="46" applyNumberFormat="1" applyFont="1" applyBorder="1" applyAlignment="1">
      <alignment horizontal="right"/>
      <protection/>
    </xf>
    <xf numFmtId="4" fontId="0" fillId="0" borderId="0" xfId="46" applyNumberFormat="1" applyBorder="1">
      <alignment/>
      <protection/>
    </xf>
    <xf numFmtId="0" fontId="0" fillId="0" borderId="0" xfId="0" applyBorder="1" applyAlignment="1">
      <alignment horizontal="left" wrapText="1"/>
    </xf>
    <xf numFmtId="166" fontId="0" fillId="0" borderId="19" xfId="0" applyNumberFormat="1" applyBorder="1" applyAlignment="1">
      <alignment horizontal="right" indent="2"/>
    </xf>
    <xf numFmtId="166" fontId="6" fillId="33" borderId="32" xfId="0" applyNumberFormat="1" applyFont="1" applyFill="1" applyBorder="1" applyAlignment="1">
      <alignment horizontal="right" indent="2"/>
    </xf>
    <xf numFmtId="0" fontId="7" fillId="0" borderId="0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center" shrinkToFit="1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/>
    </xf>
    <xf numFmtId="0" fontId="2" fillId="0" borderId="59" xfId="0" applyFont="1" applyBorder="1" applyAlignment="1">
      <alignment horizontal="center" vertical="top"/>
    </xf>
    <xf numFmtId="0" fontId="4" fillId="0" borderId="6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3" fillId="33" borderId="55" xfId="0" applyNumberFormat="1" applyFont="1" applyFill="1" applyBorder="1" applyAlignment="1">
      <alignment horizontal="right"/>
    </xf>
    <xf numFmtId="0" fontId="0" fillId="0" borderId="61" xfId="46" applyFont="1" applyBorder="1" applyAlignment="1">
      <alignment horizontal="center"/>
      <protection/>
    </xf>
    <xf numFmtId="0" fontId="0" fillId="0" borderId="62" xfId="46" applyFont="1" applyBorder="1" applyAlignment="1">
      <alignment horizontal="center"/>
      <protection/>
    </xf>
    <xf numFmtId="0" fontId="0" fillId="0" borderId="63" xfId="46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8" fillId="0" borderId="0" xfId="46" applyFont="1" applyBorder="1" applyAlignment="1">
      <alignment horizontal="center"/>
      <protection/>
    </xf>
    <xf numFmtId="49" fontId="0" fillId="0" borderId="62" xfId="46" applyNumberFormat="1" applyFont="1" applyBorder="1" applyAlignment="1">
      <alignment horizontal="center"/>
      <protection/>
    </xf>
    <xf numFmtId="0" fontId="0" fillId="0" borderId="63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="84" zoomScaleNormal="84" zoomScalePageLayoutView="0" workbookViewId="0" topLeftCell="A1">
      <selection activeCell="G11" sqref="G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99" t="s">
        <v>0</v>
      </c>
      <c r="B1" s="199"/>
      <c r="C1" s="199"/>
      <c r="D1" s="199"/>
      <c r="E1" s="199"/>
      <c r="F1" s="199"/>
      <c r="G1" s="199"/>
    </row>
    <row r="2" spans="1:7" ht="12.75" customHeight="1">
      <c r="A2" s="1" t="s">
        <v>1</v>
      </c>
      <c r="B2" s="2"/>
      <c r="C2" s="3">
        <f>Rekapitulace!H1</f>
        <v>1</v>
      </c>
      <c r="D2" s="3" t="str">
        <f>Rekapitulace!G2</f>
        <v>Základní rozpočet</v>
      </c>
      <c r="E2" s="2"/>
      <c r="F2" s="4" t="s">
        <v>2</v>
      </c>
      <c r="G2" s="5"/>
    </row>
    <row r="3" spans="1:7" ht="3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3</v>
      </c>
      <c r="B4" s="7"/>
      <c r="C4" s="8" t="s">
        <v>4</v>
      </c>
      <c r="D4" s="8"/>
      <c r="E4" s="7"/>
      <c r="F4" s="9" t="s">
        <v>5</v>
      </c>
      <c r="G4" s="12"/>
    </row>
    <row r="5" spans="1:7" ht="12.75" customHeight="1">
      <c r="A5" s="13"/>
      <c r="B5" s="14"/>
      <c r="C5" s="15" t="s">
        <v>112</v>
      </c>
      <c r="D5" s="16"/>
      <c r="E5" s="17"/>
      <c r="F5" s="9" t="s">
        <v>6</v>
      </c>
      <c r="G5" s="10"/>
    </row>
    <row r="6" spans="1:15" ht="12.75" customHeight="1">
      <c r="A6" s="11" t="s">
        <v>7</v>
      </c>
      <c r="B6" s="7"/>
      <c r="C6" s="8" t="s">
        <v>8</v>
      </c>
      <c r="D6" s="8"/>
      <c r="E6" s="7"/>
      <c r="F6" s="18" t="s">
        <v>9</v>
      </c>
      <c r="G6" s="19">
        <v>0</v>
      </c>
      <c r="O6" s="20"/>
    </row>
    <row r="7" spans="1:7" ht="12.75" customHeight="1">
      <c r="A7" s="21"/>
      <c r="B7" s="22"/>
      <c r="C7" s="23" t="s">
        <v>10</v>
      </c>
      <c r="D7" s="24"/>
      <c r="E7" s="24"/>
      <c r="F7" s="25" t="s">
        <v>11</v>
      </c>
      <c r="G7" s="19">
        <f>IF(PocetMJ=0,0,ROUND((F30+F32)/PocetMJ,1))</f>
        <v>0</v>
      </c>
    </row>
    <row r="8" spans="1:9" ht="12.75">
      <c r="A8" s="26" t="s">
        <v>12</v>
      </c>
      <c r="B8" s="9"/>
      <c r="C8" s="200"/>
      <c r="D8" s="200"/>
      <c r="E8" s="200"/>
      <c r="F8" s="27" t="s">
        <v>13</v>
      </c>
      <c r="G8" s="28"/>
      <c r="H8" s="29"/>
      <c r="I8" s="30"/>
    </row>
    <row r="9" spans="1:8" ht="12.75">
      <c r="A9" s="26" t="s">
        <v>14</v>
      </c>
      <c r="B9" s="9"/>
      <c r="C9" s="200">
        <f>Projektant</f>
        <v>0</v>
      </c>
      <c r="D9" s="200"/>
      <c r="E9" s="200"/>
      <c r="F9" s="9"/>
      <c r="G9" s="31"/>
      <c r="H9" s="32"/>
    </row>
    <row r="10" spans="1:8" ht="12.75">
      <c r="A10" s="26" t="s">
        <v>15</v>
      </c>
      <c r="B10" s="9"/>
      <c r="C10" s="195"/>
      <c r="D10" s="195"/>
      <c r="E10" s="195"/>
      <c r="F10" s="33"/>
      <c r="G10" s="34"/>
      <c r="H10" s="35"/>
    </row>
    <row r="11" spans="1:57" ht="13.5" customHeight="1">
      <c r="A11" s="26" t="s">
        <v>16</v>
      </c>
      <c r="B11" s="9"/>
      <c r="C11" s="195" t="s">
        <v>118</v>
      </c>
      <c r="D11" s="195"/>
      <c r="E11" s="195"/>
      <c r="F11" s="36" t="s">
        <v>17</v>
      </c>
      <c r="G11" s="37"/>
      <c r="H11" s="32"/>
      <c r="BA11" s="38"/>
      <c r="BB11" s="38"/>
      <c r="BC11" s="38"/>
      <c r="BD11" s="38"/>
      <c r="BE11" s="38"/>
    </row>
    <row r="12" spans="1:8" ht="12.75" customHeight="1">
      <c r="A12" s="39" t="s">
        <v>18</v>
      </c>
      <c r="B12" s="7"/>
      <c r="C12" s="196"/>
      <c r="D12" s="196"/>
      <c r="E12" s="196"/>
      <c r="F12" s="40" t="s">
        <v>19</v>
      </c>
      <c r="G12" s="41"/>
      <c r="H12" s="32"/>
    </row>
    <row r="13" spans="1:8" ht="28.5" customHeight="1">
      <c r="A13" s="197" t="s">
        <v>20</v>
      </c>
      <c r="B13" s="197"/>
      <c r="C13" s="197"/>
      <c r="D13" s="197"/>
      <c r="E13" s="197"/>
      <c r="F13" s="197"/>
      <c r="G13" s="197"/>
      <c r="H13" s="32"/>
    </row>
    <row r="14" spans="1:7" ht="17.25" customHeight="1">
      <c r="A14" s="42" t="s">
        <v>21</v>
      </c>
      <c r="B14" s="43"/>
      <c r="C14" s="44"/>
      <c r="D14" s="198" t="s">
        <v>22</v>
      </c>
      <c r="E14" s="198"/>
      <c r="F14" s="198"/>
      <c r="G14" s="198"/>
    </row>
    <row r="15" spans="1:7" ht="15.75" customHeight="1">
      <c r="A15" s="46"/>
      <c r="B15" s="47" t="s">
        <v>23</v>
      </c>
      <c r="C15" s="48" t="e">
        <f>HSV</f>
        <v>#REF!</v>
      </c>
      <c r="D15" s="49" t="str">
        <f>Rekapitulace!A14</f>
        <v>Ztížené výrobní podmínky</v>
      </c>
      <c r="E15" s="50"/>
      <c r="F15" s="51"/>
      <c r="G15" s="48" t="e">
        <f>Rekapitulace!I14</f>
        <v>#REF!</v>
      </c>
    </row>
    <row r="16" spans="1:7" ht="15.75" customHeight="1">
      <c r="A16" s="46" t="s">
        <v>24</v>
      </c>
      <c r="B16" s="47" t="s">
        <v>25</v>
      </c>
      <c r="C16" s="48">
        <f>PSV</f>
        <v>0</v>
      </c>
      <c r="D16" s="52" t="str">
        <f>Rekapitulace!A15</f>
        <v>Oborová přirážka</v>
      </c>
      <c r="E16" s="53"/>
      <c r="F16" s="54"/>
      <c r="G16" s="48" t="e">
        <f>Rekapitulace!I15</f>
        <v>#REF!</v>
      </c>
    </row>
    <row r="17" spans="1:7" ht="15.75" customHeight="1">
      <c r="A17" s="46" t="s">
        <v>26</v>
      </c>
      <c r="B17" s="47" t="s">
        <v>27</v>
      </c>
      <c r="C17" s="48">
        <f>Mont</f>
        <v>0</v>
      </c>
      <c r="D17" s="52" t="str">
        <f>Rekapitulace!A16</f>
        <v>Přesun stavebních kapacit</v>
      </c>
      <c r="E17" s="53"/>
      <c r="F17" s="54"/>
      <c r="G17" s="48" t="e">
        <f>Rekapitulace!I16</f>
        <v>#REF!</v>
      </c>
    </row>
    <row r="18" spans="1:7" ht="15.75" customHeight="1">
      <c r="A18" s="55" t="s">
        <v>28</v>
      </c>
      <c r="B18" s="56" t="s">
        <v>29</v>
      </c>
      <c r="C18" s="48">
        <f>Dodavka</f>
        <v>0</v>
      </c>
      <c r="D18" s="52" t="str">
        <f>Rekapitulace!A17</f>
        <v>Mimostaveništní doprava</v>
      </c>
      <c r="E18" s="53"/>
      <c r="F18" s="54"/>
      <c r="G18" s="48" t="e">
        <f>Rekapitulace!I17</f>
        <v>#REF!</v>
      </c>
    </row>
    <row r="19" spans="1:7" ht="15.75" customHeight="1">
      <c r="A19" s="57" t="s">
        <v>30</v>
      </c>
      <c r="B19" s="47"/>
      <c r="C19" s="48" t="e">
        <f>SUM(C15:C18)</f>
        <v>#REF!</v>
      </c>
      <c r="D19" s="6" t="str">
        <f>Rekapitulace!A18</f>
        <v>Zařízení staveniště</v>
      </c>
      <c r="E19" s="53"/>
      <c r="F19" s="54"/>
      <c r="G19" s="48" t="e">
        <f>Rekapitulace!I18</f>
        <v>#REF!</v>
      </c>
    </row>
    <row r="20" spans="1:7" ht="15.75" customHeight="1">
      <c r="A20" s="57"/>
      <c r="B20" s="47"/>
      <c r="C20" s="48"/>
      <c r="D20" s="52" t="str">
        <f>Rekapitulace!A19</f>
        <v>Provoz investora</v>
      </c>
      <c r="E20" s="53"/>
      <c r="F20" s="54"/>
      <c r="G20" s="48" t="e">
        <f>Rekapitulace!I19</f>
        <v>#REF!</v>
      </c>
    </row>
    <row r="21" spans="1:7" ht="15.75" customHeight="1">
      <c r="A21" s="57" t="s">
        <v>31</v>
      </c>
      <c r="B21" s="47"/>
      <c r="C21" s="48">
        <f>HZS</f>
        <v>0</v>
      </c>
      <c r="D21" s="52" t="str">
        <f>Rekapitulace!A20</f>
        <v>Kompletační činnost (IČD)</v>
      </c>
      <c r="E21" s="53"/>
      <c r="F21" s="54"/>
      <c r="G21" s="48" t="e">
        <f>Rekapitulace!I20</f>
        <v>#REF!</v>
      </c>
    </row>
    <row r="22" spans="1:7" ht="15.75" customHeight="1">
      <c r="A22" s="58" t="s">
        <v>32</v>
      </c>
      <c r="B22" s="32"/>
      <c r="C22" s="48" t="e">
        <f>C19+C21</f>
        <v>#REF!</v>
      </c>
      <c r="D22" s="52" t="s">
        <v>33</v>
      </c>
      <c r="E22" s="53"/>
      <c r="F22" s="54"/>
      <c r="G22" s="48" t="e">
        <f>G23-SUM(G15:G21)</f>
        <v>#REF!</v>
      </c>
    </row>
    <row r="23" spans="1:7" ht="15.75" customHeight="1">
      <c r="A23" s="194" t="s">
        <v>34</v>
      </c>
      <c r="B23" s="194"/>
      <c r="C23" s="59" t="e">
        <f>C22+G23</f>
        <v>#REF!</v>
      </c>
      <c r="D23" s="60" t="s">
        <v>35</v>
      </c>
      <c r="E23" s="61"/>
      <c r="F23" s="62"/>
      <c r="G23" s="48" t="e">
        <f>VRN</f>
        <v>#REF!</v>
      </c>
    </row>
    <row r="24" spans="1:7" ht="12.75">
      <c r="A24" s="63" t="s">
        <v>36</v>
      </c>
      <c r="B24" s="64"/>
      <c r="C24" s="65"/>
      <c r="D24" s="64" t="s">
        <v>37</v>
      </c>
      <c r="E24" s="64"/>
      <c r="F24" s="66" t="s">
        <v>38</v>
      </c>
      <c r="G24" s="67"/>
    </row>
    <row r="25" spans="1:7" ht="12.75">
      <c r="A25" s="58" t="s">
        <v>39</v>
      </c>
      <c r="B25" s="32"/>
      <c r="C25" s="68" t="s">
        <v>117</v>
      </c>
      <c r="D25" s="32" t="s">
        <v>39</v>
      </c>
      <c r="F25" s="69" t="s">
        <v>39</v>
      </c>
      <c r="G25" s="70"/>
    </row>
    <row r="26" spans="1:7" ht="37.5" customHeight="1">
      <c r="A26" s="58" t="s">
        <v>40</v>
      </c>
      <c r="B26" s="71"/>
      <c r="C26" s="157">
        <v>42628</v>
      </c>
      <c r="D26" s="32" t="s">
        <v>40</v>
      </c>
      <c r="F26" s="69" t="s">
        <v>40</v>
      </c>
      <c r="G26" s="70"/>
    </row>
    <row r="27" spans="1:7" ht="12.75">
      <c r="A27" s="58"/>
      <c r="B27" s="72"/>
      <c r="C27" s="68"/>
      <c r="D27" s="32"/>
      <c r="F27" s="69"/>
      <c r="G27" s="70"/>
    </row>
    <row r="28" spans="1:7" ht="12.75">
      <c r="A28" s="58" t="s">
        <v>41</v>
      </c>
      <c r="B28" s="32"/>
      <c r="C28" s="68"/>
      <c r="D28" s="69" t="s">
        <v>42</v>
      </c>
      <c r="E28" s="68"/>
      <c r="F28" s="73" t="s">
        <v>42</v>
      </c>
      <c r="G28" s="70"/>
    </row>
    <row r="29" spans="1:7" ht="69" customHeight="1">
      <c r="A29" s="58"/>
      <c r="B29" s="32"/>
      <c r="C29" s="74"/>
      <c r="D29" s="75"/>
      <c r="E29" s="74"/>
      <c r="F29" s="32"/>
      <c r="G29" s="70"/>
    </row>
    <row r="30" spans="1:7" ht="12.75">
      <c r="A30" s="76" t="s">
        <v>43</v>
      </c>
      <c r="B30" s="77"/>
      <c r="C30" s="78">
        <v>21</v>
      </c>
      <c r="D30" s="77" t="s">
        <v>44</v>
      </c>
      <c r="E30" s="79"/>
      <c r="F30" s="191" t="e">
        <f>ROUND(C23-F32,0)</f>
        <v>#REF!</v>
      </c>
      <c r="G30" s="191"/>
    </row>
    <row r="31" spans="1:7" ht="12.75">
      <c r="A31" s="76" t="s">
        <v>45</v>
      </c>
      <c r="B31" s="77"/>
      <c r="C31" s="78">
        <v>21</v>
      </c>
      <c r="D31" s="77" t="s">
        <v>46</v>
      </c>
      <c r="E31" s="79"/>
      <c r="F31" s="191" t="e">
        <f>ROUND(PRODUCT(F30,C31/100),1)</f>
        <v>#REF!</v>
      </c>
      <c r="G31" s="191"/>
    </row>
    <row r="32" spans="1:7" ht="12.75">
      <c r="A32" s="76" t="s">
        <v>43</v>
      </c>
      <c r="B32" s="77"/>
      <c r="C32" s="78">
        <v>0</v>
      </c>
      <c r="D32" s="77" t="s">
        <v>46</v>
      </c>
      <c r="E32" s="79"/>
      <c r="F32" s="191">
        <v>0</v>
      </c>
      <c r="G32" s="191"/>
    </row>
    <row r="33" spans="1:7" ht="12.75">
      <c r="A33" s="76" t="s">
        <v>45</v>
      </c>
      <c r="B33" s="80"/>
      <c r="C33" s="81">
        <f>SazbaDPH2</f>
        <v>0</v>
      </c>
      <c r="D33" s="77" t="s">
        <v>46</v>
      </c>
      <c r="E33" s="54"/>
      <c r="F33" s="191">
        <f>ROUND(PRODUCT(F32,C33/100),1)</f>
        <v>0</v>
      </c>
      <c r="G33" s="191"/>
    </row>
    <row r="34" spans="1:7" s="85" customFormat="1" ht="19.5" customHeight="1">
      <c r="A34" s="82" t="s">
        <v>47</v>
      </c>
      <c r="B34" s="83"/>
      <c r="C34" s="83"/>
      <c r="D34" s="83"/>
      <c r="E34" s="84"/>
      <c r="F34" s="192" t="e">
        <f>CEILING(SUM(F30:F33),1)</f>
        <v>#REF!</v>
      </c>
      <c r="G34" s="192"/>
    </row>
    <row r="36" spans="1:8" ht="12.75">
      <c r="A36" s="86" t="s">
        <v>48</v>
      </c>
      <c r="B36" s="86"/>
      <c r="C36" s="86"/>
      <c r="D36" s="86"/>
      <c r="E36" s="86"/>
      <c r="F36" s="86"/>
      <c r="G36" s="86"/>
      <c r="H36" t="s">
        <v>49</v>
      </c>
    </row>
    <row r="37" spans="1:8" ht="14.25" customHeight="1">
      <c r="A37" s="86"/>
      <c r="B37" s="193"/>
      <c r="C37" s="193"/>
      <c r="D37" s="193"/>
      <c r="E37" s="193"/>
      <c r="F37" s="193"/>
      <c r="G37" s="193"/>
      <c r="H37" t="s">
        <v>49</v>
      </c>
    </row>
    <row r="38" spans="1:8" ht="12.75" customHeight="1">
      <c r="A38" s="87"/>
      <c r="B38" s="193"/>
      <c r="C38" s="193"/>
      <c r="D38" s="193"/>
      <c r="E38" s="193"/>
      <c r="F38" s="193"/>
      <c r="G38" s="193"/>
      <c r="H38" t="s">
        <v>49</v>
      </c>
    </row>
    <row r="39" spans="1:8" ht="12.75">
      <c r="A39" s="87"/>
      <c r="B39" s="193"/>
      <c r="C39" s="193"/>
      <c r="D39" s="193"/>
      <c r="E39" s="193"/>
      <c r="F39" s="193"/>
      <c r="G39" s="193"/>
      <c r="H39" t="s">
        <v>49</v>
      </c>
    </row>
    <row r="40" spans="1:8" ht="12.75">
      <c r="A40" s="87"/>
      <c r="B40" s="193"/>
      <c r="C40" s="193"/>
      <c r="D40" s="193"/>
      <c r="E40" s="193"/>
      <c r="F40" s="193"/>
      <c r="G40" s="193"/>
      <c r="H40" t="s">
        <v>49</v>
      </c>
    </row>
    <row r="41" spans="1:8" ht="12.75">
      <c r="A41" s="87"/>
      <c r="B41" s="193"/>
      <c r="C41" s="193"/>
      <c r="D41" s="193"/>
      <c r="E41" s="193"/>
      <c r="F41" s="193"/>
      <c r="G41" s="193"/>
      <c r="H41" t="s">
        <v>49</v>
      </c>
    </row>
    <row r="42" spans="1:8" ht="12.75">
      <c r="A42" s="87"/>
      <c r="B42" s="193"/>
      <c r="C42" s="193"/>
      <c r="D42" s="193"/>
      <c r="E42" s="193"/>
      <c r="F42" s="193"/>
      <c r="G42" s="193"/>
      <c r="H42" t="s">
        <v>49</v>
      </c>
    </row>
    <row r="43" spans="1:8" ht="12.75">
      <c r="A43" s="87"/>
      <c r="B43" s="193"/>
      <c r="C43" s="193"/>
      <c r="D43" s="193"/>
      <c r="E43" s="193"/>
      <c r="F43" s="193"/>
      <c r="G43" s="193"/>
      <c r="H43" t="s">
        <v>49</v>
      </c>
    </row>
    <row r="44" spans="1:8" ht="12.75">
      <c r="A44" s="87"/>
      <c r="B44" s="193"/>
      <c r="C44" s="193"/>
      <c r="D44" s="193"/>
      <c r="E44" s="193"/>
      <c r="F44" s="193"/>
      <c r="G44" s="193"/>
      <c r="H44" t="s">
        <v>49</v>
      </c>
    </row>
    <row r="45" spans="1:8" ht="0.75" customHeight="1">
      <c r="A45" s="87"/>
      <c r="B45" s="193"/>
      <c r="C45" s="193"/>
      <c r="D45" s="193"/>
      <c r="E45" s="193"/>
      <c r="F45" s="193"/>
      <c r="G45" s="193"/>
      <c r="H45" t="s">
        <v>49</v>
      </c>
    </row>
    <row r="46" spans="2:7" ht="12.75" customHeight="1">
      <c r="B46" s="190"/>
      <c r="C46" s="190"/>
      <c r="D46" s="190"/>
      <c r="E46" s="190"/>
      <c r="F46" s="190"/>
      <c r="G46" s="190"/>
    </row>
    <row r="47" spans="2:7" ht="12.75" customHeight="1">
      <c r="B47" s="190"/>
      <c r="C47" s="190"/>
      <c r="D47" s="190"/>
      <c r="E47" s="190"/>
      <c r="F47" s="190"/>
      <c r="G47" s="190"/>
    </row>
    <row r="48" spans="2:7" ht="12.75" customHeight="1">
      <c r="B48" s="190"/>
      <c r="C48" s="190"/>
      <c r="D48" s="190"/>
      <c r="E48" s="190"/>
      <c r="F48" s="190"/>
      <c r="G48" s="190"/>
    </row>
    <row r="49" spans="2:7" ht="12.75" customHeight="1">
      <c r="B49" s="190"/>
      <c r="C49" s="190"/>
      <c r="D49" s="190"/>
      <c r="E49" s="190"/>
      <c r="F49" s="190"/>
      <c r="G49" s="190"/>
    </row>
    <row r="50" spans="2:7" ht="12.75" customHeight="1">
      <c r="B50" s="190"/>
      <c r="C50" s="190"/>
      <c r="D50" s="190"/>
      <c r="E50" s="190"/>
      <c r="F50" s="190"/>
      <c r="G50" s="190"/>
    </row>
    <row r="51" spans="2:7" ht="12.75" customHeight="1">
      <c r="B51" s="190"/>
      <c r="C51" s="190"/>
      <c r="D51" s="190"/>
      <c r="E51" s="190"/>
      <c r="F51" s="190"/>
      <c r="G51" s="190"/>
    </row>
    <row r="52" spans="2:7" ht="12.75" customHeight="1">
      <c r="B52" s="190"/>
      <c r="C52" s="190"/>
      <c r="D52" s="190"/>
      <c r="E52" s="190"/>
      <c r="F52" s="190"/>
      <c r="G52" s="190"/>
    </row>
    <row r="53" spans="2:7" ht="12.75" customHeight="1">
      <c r="B53" s="190"/>
      <c r="C53" s="190"/>
      <c r="D53" s="190"/>
      <c r="E53" s="190"/>
      <c r="F53" s="190"/>
      <c r="G53" s="190"/>
    </row>
    <row r="54" spans="2:7" ht="12.75" customHeight="1">
      <c r="B54" s="190"/>
      <c r="C54" s="190"/>
      <c r="D54" s="190"/>
      <c r="E54" s="190"/>
      <c r="F54" s="190"/>
      <c r="G54" s="190"/>
    </row>
    <row r="55" spans="2:7" ht="12.75" customHeight="1">
      <c r="B55" s="190"/>
      <c r="C55" s="190"/>
      <c r="D55" s="190"/>
      <c r="E55" s="190"/>
      <c r="F55" s="190"/>
      <c r="G55" s="190"/>
    </row>
  </sheetData>
  <sheetProtection selectLockedCells="1" selectUnlockedCells="1"/>
  <mergeCells count="25">
    <mergeCell ref="C11:E11"/>
    <mergeCell ref="C12:E12"/>
    <mergeCell ref="A13:G13"/>
    <mergeCell ref="D14:G14"/>
    <mergeCell ref="A1:G1"/>
    <mergeCell ref="C8:E8"/>
    <mergeCell ref="C9:E9"/>
    <mergeCell ref="C10:E10"/>
    <mergeCell ref="F33:G33"/>
    <mergeCell ref="F34:G34"/>
    <mergeCell ref="B37:G45"/>
    <mergeCell ref="B46:G46"/>
    <mergeCell ref="A23:B23"/>
    <mergeCell ref="F30:G30"/>
    <mergeCell ref="F31:G31"/>
    <mergeCell ref="F32:G32"/>
    <mergeCell ref="B55:G55"/>
    <mergeCell ref="B51:G51"/>
    <mergeCell ref="B52:G52"/>
    <mergeCell ref="B53:G53"/>
    <mergeCell ref="B54:G54"/>
    <mergeCell ref="B47:G47"/>
    <mergeCell ref="B48:G48"/>
    <mergeCell ref="B49:G49"/>
    <mergeCell ref="B50:G50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="84" zoomScaleNormal="84" zoomScalePageLayoutView="0" workbookViewId="0" topLeftCell="A1">
      <selection activeCell="L13" sqref="L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203" t="s">
        <v>50</v>
      </c>
      <c r="B1" s="203"/>
      <c r="C1" s="88" t="str">
        <f>CONCATENATE(cislostavby," ",nazevstavby)</f>
        <v> Sadové úpravy</v>
      </c>
      <c r="D1" s="89"/>
      <c r="E1" s="90"/>
      <c r="F1" s="89"/>
      <c r="G1" s="91" t="s">
        <v>51</v>
      </c>
      <c r="H1" s="92">
        <v>1</v>
      </c>
      <c r="I1" s="93"/>
    </row>
    <row r="2" spans="1:9" ht="12.75">
      <c r="A2" s="204" t="s">
        <v>52</v>
      </c>
      <c r="B2" s="204"/>
      <c r="C2" s="94" t="str">
        <f>CONCATENATE(cisloobjektu," ",nazevobjektu)</f>
        <v> Dosadba aleje na ulici Mikulášské v Krnově</v>
      </c>
      <c r="D2" s="95"/>
      <c r="E2" s="96"/>
      <c r="F2" s="95"/>
      <c r="G2" s="205" t="s">
        <v>53</v>
      </c>
      <c r="H2" s="205"/>
      <c r="I2" s="205"/>
    </row>
    <row r="3" ht="12.75">
      <c r="F3" s="32"/>
    </row>
    <row r="4" spans="1:9" ht="19.5" customHeight="1">
      <c r="A4" s="206" t="s">
        <v>54</v>
      </c>
      <c r="B4" s="206"/>
      <c r="C4" s="206"/>
      <c r="D4" s="206"/>
      <c r="E4" s="206"/>
      <c r="F4" s="206"/>
      <c r="G4" s="206"/>
      <c r="H4" s="206"/>
      <c r="I4" s="206"/>
    </row>
    <row r="6" spans="1:9" s="32" customFormat="1" ht="12.75">
      <c r="A6" s="97"/>
      <c r="B6" s="98" t="s">
        <v>55</v>
      </c>
      <c r="C6" s="98"/>
      <c r="D6" s="45"/>
      <c r="E6" s="99" t="s">
        <v>56</v>
      </c>
      <c r="F6" s="100" t="s">
        <v>57</v>
      </c>
      <c r="G6" s="100" t="s">
        <v>58</v>
      </c>
      <c r="H6" s="100" t="s">
        <v>59</v>
      </c>
      <c r="I6" s="101" t="s">
        <v>31</v>
      </c>
    </row>
    <row r="7" spans="1:9" s="32" customFormat="1" ht="12.75">
      <c r="A7" s="102"/>
      <c r="B7" s="103" t="str">
        <f>Položky!C6</f>
        <v>Výsadba soliterního stromu </v>
      </c>
      <c r="D7" s="104"/>
      <c r="E7" s="105">
        <f>Položky!G38</f>
        <v>0</v>
      </c>
      <c r="F7" s="106">
        <f>Položky!BB35</f>
        <v>0</v>
      </c>
      <c r="G7" s="106">
        <f>Položky!BC35</f>
        <v>0</v>
      </c>
      <c r="H7" s="106">
        <f>Položky!BD35</f>
        <v>0</v>
      </c>
      <c r="I7" s="107">
        <f>Položky!BE35</f>
        <v>0</v>
      </c>
    </row>
    <row r="8" spans="1:9" s="32" customFormat="1" ht="12.75">
      <c r="A8" s="102"/>
      <c r="B8" s="103" t="e">
        <f>Položky!#REF!</f>
        <v>#REF!</v>
      </c>
      <c r="D8" s="104"/>
      <c r="E8" s="105" t="e">
        <f>Položky!#REF!</f>
        <v>#REF!</v>
      </c>
      <c r="F8" s="106"/>
      <c r="G8" s="106"/>
      <c r="H8" s="106"/>
      <c r="I8" s="107"/>
    </row>
    <row r="9" spans="1:9" s="114" customFormat="1" ht="12.75">
      <c r="A9" s="108"/>
      <c r="B9" s="109" t="s">
        <v>60</v>
      </c>
      <c r="C9" s="109"/>
      <c r="D9" s="110"/>
      <c r="E9" s="111" t="e">
        <f>SUM(E7:E8)</f>
        <v>#REF!</v>
      </c>
      <c r="F9" s="112">
        <f>SUM(F7:F8)</f>
        <v>0</v>
      </c>
      <c r="G9" s="112">
        <f>SUM(G7:G8)</f>
        <v>0</v>
      </c>
      <c r="H9" s="112">
        <f>SUM(H7:H8)</f>
        <v>0</v>
      </c>
      <c r="I9" s="113">
        <f>SUM(I7:I8)</f>
        <v>0</v>
      </c>
    </row>
    <row r="10" spans="1:9" ht="12.75">
      <c r="A10" s="32"/>
      <c r="B10" s="32"/>
      <c r="C10" s="32"/>
      <c r="D10" s="32"/>
      <c r="E10" s="32"/>
      <c r="F10" s="32"/>
      <c r="G10" s="32"/>
      <c r="H10" s="32"/>
      <c r="I10" s="32"/>
    </row>
    <row r="11" spans="1:57" ht="19.5" customHeight="1">
      <c r="A11" s="201" t="s">
        <v>61</v>
      </c>
      <c r="B11" s="201"/>
      <c r="C11" s="201"/>
      <c r="D11" s="201"/>
      <c r="E11" s="201"/>
      <c r="F11" s="201"/>
      <c r="G11" s="201"/>
      <c r="H11" s="201"/>
      <c r="I11" s="201"/>
      <c r="BA11" s="38"/>
      <c r="BB11" s="38"/>
      <c r="BC11" s="38"/>
      <c r="BD11" s="38"/>
      <c r="BE11" s="38"/>
    </row>
    <row r="13" spans="1:9" ht="12.75">
      <c r="A13" s="63" t="s">
        <v>62</v>
      </c>
      <c r="B13" s="64"/>
      <c r="C13" s="64"/>
      <c r="D13" s="115"/>
      <c r="E13" s="116" t="s">
        <v>63</v>
      </c>
      <c r="F13" s="117" t="s">
        <v>64</v>
      </c>
      <c r="G13" s="118" t="s">
        <v>65</v>
      </c>
      <c r="H13" s="119"/>
      <c r="I13" s="120" t="s">
        <v>63</v>
      </c>
    </row>
    <row r="14" spans="1:53" ht="12.75">
      <c r="A14" s="57" t="s">
        <v>66</v>
      </c>
      <c r="B14" s="47"/>
      <c r="C14" s="47"/>
      <c r="D14" s="121"/>
      <c r="E14" s="122">
        <v>0</v>
      </c>
      <c r="F14" s="123">
        <v>0</v>
      </c>
      <c r="G14" s="124" t="e">
        <f aca="true" t="shared" si="0" ref="G14:G21">CHOOSE(BA14+1,HSV+PSV,HSV+PSV+Mont,HSV+PSV+Dodavka+Mont,HSV,PSV,Mont,Dodavka,Mont+Dodavka,0)</f>
        <v>#REF!</v>
      </c>
      <c r="H14" s="125"/>
      <c r="I14" s="126" t="e">
        <f aca="true" t="shared" si="1" ref="I14:I21">E14+F14*G14/100</f>
        <v>#REF!</v>
      </c>
      <c r="BA14">
        <v>0</v>
      </c>
    </row>
    <row r="15" spans="1:53" ht="12.75">
      <c r="A15" s="57" t="s">
        <v>67</v>
      </c>
      <c r="B15" s="47"/>
      <c r="C15" s="47"/>
      <c r="D15" s="121"/>
      <c r="E15" s="122">
        <v>0</v>
      </c>
      <c r="F15" s="123">
        <v>0</v>
      </c>
      <c r="G15" s="124" t="e">
        <f t="shared" si="0"/>
        <v>#REF!</v>
      </c>
      <c r="H15" s="125"/>
      <c r="I15" s="126" t="e">
        <f t="shared" si="1"/>
        <v>#REF!</v>
      </c>
      <c r="BA15">
        <v>0</v>
      </c>
    </row>
    <row r="16" spans="1:53" ht="12.75">
      <c r="A16" s="57" t="s">
        <v>68</v>
      </c>
      <c r="B16" s="47"/>
      <c r="C16" s="47"/>
      <c r="D16" s="121"/>
      <c r="E16" s="122">
        <v>0</v>
      </c>
      <c r="F16" s="123">
        <v>0</v>
      </c>
      <c r="G16" s="124" t="e">
        <f t="shared" si="0"/>
        <v>#REF!</v>
      </c>
      <c r="H16" s="125"/>
      <c r="I16" s="126" t="e">
        <f t="shared" si="1"/>
        <v>#REF!</v>
      </c>
      <c r="BA16">
        <v>0</v>
      </c>
    </row>
    <row r="17" spans="1:53" ht="12.75">
      <c r="A17" s="57" t="s">
        <v>69</v>
      </c>
      <c r="B17" s="47"/>
      <c r="C17" s="47"/>
      <c r="D17" s="121"/>
      <c r="E17" s="122">
        <v>0</v>
      </c>
      <c r="F17" s="123">
        <v>0</v>
      </c>
      <c r="G17" s="124" t="e">
        <f t="shared" si="0"/>
        <v>#REF!</v>
      </c>
      <c r="H17" s="125"/>
      <c r="I17" s="126" t="e">
        <f t="shared" si="1"/>
        <v>#REF!</v>
      </c>
      <c r="BA17">
        <v>0</v>
      </c>
    </row>
    <row r="18" spans="1:53" ht="12.75">
      <c r="A18" s="57" t="s">
        <v>70</v>
      </c>
      <c r="B18" s="47"/>
      <c r="C18" s="47"/>
      <c r="D18" s="121"/>
      <c r="E18" s="122">
        <v>0</v>
      </c>
      <c r="F18" s="123">
        <v>0</v>
      </c>
      <c r="G18" s="124" t="e">
        <f t="shared" si="0"/>
        <v>#REF!</v>
      </c>
      <c r="H18" s="125"/>
      <c r="I18" s="126" t="e">
        <f t="shared" si="1"/>
        <v>#REF!</v>
      </c>
      <c r="BA18">
        <v>1</v>
      </c>
    </row>
    <row r="19" spans="1:53" ht="12.75">
      <c r="A19" s="57" t="s">
        <v>71</v>
      </c>
      <c r="B19" s="47"/>
      <c r="C19" s="47"/>
      <c r="D19" s="121"/>
      <c r="E19" s="122">
        <v>0</v>
      </c>
      <c r="F19" s="123">
        <v>0</v>
      </c>
      <c r="G19" s="124" t="e">
        <f t="shared" si="0"/>
        <v>#REF!</v>
      </c>
      <c r="H19" s="125"/>
      <c r="I19" s="126" t="e">
        <f t="shared" si="1"/>
        <v>#REF!</v>
      </c>
      <c r="BA19">
        <v>1</v>
      </c>
    </row>
    <row r="20" spans="1:53" ht="12.75">
      <c r="A20" s="57" t="s">
        <v>72</v>
      </c>
      <c r="B20" s="47"/>
      <c r="C20" s="47"/>
      <c r="D20" s="121"/>
      <c r="E20" s="122">
        <v>0</v>
      </c>
      <c r="F20" s="123">
        <v>0</v>
      </c>
      <c r="G20" s="124" t="e">
        <f t="shared" si="0"/>
        <v>#REF!</v>
      </c>
      <c r="H20" s="125"/>
      <c r="I20" s="126" t="e">
        <f t="shared" si="1"/>
        <v>#REF!</v>
      </c>
      <c r="BA20">
        <v>2</v>
      </c>
    </row>
    <row r="21" spans="1:53" ht="12.75">
      <c r="A21" s="57" t="s">
        <v>73</v>
      </c>
      <c r="B21" s="47"/>
      <c r="C21" s="47"/>
      <c r="D21" s="121"/>
      <c r="E21" s="122">
        <v>0</v>
      </c>
      <c r="F21" s="123">
        <v>0</v>
      </c>
      <c r="G21" s="124" t="e">
        <f t="shared" si="0"/>
        <v>#REF!</v>
      </c>
      <c r="H21" s="125"/>
      <c r="I21" s="126" t="e">
        <f t="shared" si="1"/>
        <v>#REF!</v>
      </c>
      <c r="BA21">
        <v>2</v>
      </c>
    </row>
    <row r="22" spans="1:9" ht="12.75">
      <c r="A22" s="127"/>
      <c r="B22" s="128" t="s">
        <v>74</v>
      </c>
      <c r="C22" s="129"/>
      <c r="D22" s="130"/>
      <c r="E22" s="131"/>
      <c r="F22" s="132"/>
      <c r="G22" s="132"/>
      <c r="H22" s="202" t="e">
        <f>SUM(I14:I21)</f>
        <v>#REF!</v>
      </c>
      <c r="I22" s="202"/>
    </row>
    <row r="24" spans="2:9" ht="12.75">
      <c r="B24" s="114"/>
      <c r="F24" s="133"/>
      <c r="G24" s="134"/>
      <c r="H24" s="134"/>
      <c r="I24" s="135"/>
    </row>
    <row r="25" spans="6:9" ht="12.75">
      <c r="F25" s="133"/>
      <c r="G25" s="134"/>
      <c r="H25" s="134"/>
      <c r="I25" s="135"/>
    </row>
    <row r="26" spans="6:9" ht="12.75">
      <c r="F26" s="133"/>
      <c r="G26" s="134"/>
      <c r="H26" s="134"/>
      <c r="I26" s="135"/>
    </row>
    <row r="27" spans="6:9" ht="12.75">
      <c r="F27" s="133"/>
      <c r="G27" s="134"/>
      <c r="H27" s="134"/>
      <c r="I27" s="135"/>
    </row>
    <row r="28" spans="6:9" ht="12.75">
      <c r="F28" s="133"/>
      <c r="G28" s="134"/>
      <c r="H28" s="134"/>
      <c r="I28" s="135"/>
    </row>
    <row r="29" spans="6:9" ht="12.75">
      <c r="F29" s="133"/>
      <c r="G29" s="134"/>
      <c r="H29" s="134"/>
      <c r="I29" s="135"/>
    </row>
    <row r="30" spans="6:9" ht="12.75">
      <c r="F30" s="133"/>
      <c r="G30" s="134"/>
      <c r="H30" s="134"/>
      <c r="I30" s="135"/>
    </row>
    <row r="31" spans="6:9" ht="12.75">
      <c r="F31" s="133"/>
      <c r="G31" s="134"/>
      <c r="H31" s="134"/>
      <c r="I31" s="135"/>
    </row>
    <row r="32" spans="6:9" ht="12.75">
      <c r="F32" s="133"/>
      <c r="G32" s="134"/>
      <c r="H32" s="134"/>
      <c r="I32" s="135"/>
    </row>
    <row r="33" spans="6:9" ht="12.75">
      <c r="F33" s="133"/>
      <c r="G33" s="134"/>
      <c r="H33" s="134"/>
      <c r="I33" s="135"/>
    </row>
    <row r="34" spans="6:9" ht="12.75">
      <c r="F34" s="133"/>
      <c r="G34" s="134"/>
      <c r="H34" s="134"/>
      <c r="I34" s="135"/>
    </row>
    <row r="35" spans="6:9" ht="12.75">
      <c r="F35" s="133"/>
      <c r="G35" s="134"/>
      <c r="H35" s="134"/>
      <c r="I35" s="135"/>
    </row>
    <row r="36" spans="6:9" ht="12.75">
      <c r="F36" s="133"/>
      <c r="G36" s="134"/>
      <c r="H36" s="134"/>
      <c r="I36" s="135"/>
    </row>
    <row r="37" spans="6:9" ht="12.75">
      <c r="F37" s="133"/>
      <c r="G37" s="134"/>
      <c r="H37" s="134"/>
      <c r="I37" s="135"/>
    </row>
    <row r="38" spans="6:9" ht="12.75">
      <c r="F38" s="133"/>
      <c r="G38" s="134"/>
      <c r="H38" s="134"/>
      <c r="I38" s="135"/>
    </row>
    <row r="39" spans="6:9" ht="12.75">
      <c r="F39" s="133"/>
      <c r="G39" s="134"/>
      <c r="H39" s="134"/>
      <c r="I39" s="135"/>
    </row>
    <row r="40" spans="6:9" ht="12.75">
      <c r="F40" s="133"/>
      <c r="G40" s="134"/>
      <c r="H40" s="134"/>
      <c r="I40" s="135"/>
    </row>
    <row r="41" spans="6:9" ht="12.75">
      <c r="F41" s="133"/>
      <c r="G41" s="134"/>
      <c r="H41" s="134"/>
      <c r="I41" s="135"/>
    </row>
    <row r="42" spans="6:9" ht="12.75">
      <c r="F42" s="133"/>
      <c r="G42" s="134"/>
      <c r="H42" s="134"/>
      <c r="I42" s="135"/>
    </row>
    <row r="43" spans="6:9" ht="12.75">
      <c r="F43" s="133"/>
      <c r="G43" s="134"/>
      <c r="H43" s="134"/>
      <c r="I43" s="135"/>
    </row>
    <row r="44" spans="6:9" ht="12.75">
      <c r="F44" s="133"/>
      <c r="G44" s="134"/>
      <c r="H44" s="134"/>
      <c r="I44" s="135"/>
    </row>
    <row r="45" spans="6:9" ht="12.75">
      <c r="F45" s="133"/>
      <c r="G45" s="134"/>
      <c r="H45" s="134"/>
      <c r="I45" s="135"/>
    </row>
    <row r="46" spans="6:9" ht="12.75">
      <c r="F46" s="133"/>
      <c r="G46" s="134"/>
      <c r="H46" s="134"/>
      <c r="I46" s="135"/>
    </row>
    <row r="47" spans="6:9" ht="12.75">
      <c r="F47" s="133"/>
      <c r="G47" s="134"/>
      <c r="H47" s="134"/>
      <c r="I47" s="135"/>
    </row>
    <row r="48" spans="6:9" ht="12.75">
      <c r="F48" s="133"/>
      <c r="G48" s="134"/>
      <c r="H48" s="134"/>
      <c r="I48" s="135"/>
    </row>
    <row r="49" spans="6:9" ht="12.75">
      <c r="F49" s="133"/>
      <c r="G49" s="134"/>
      <c r="H49" s="134"/>
      <c r="I49" s="135"/>
    </row>
    <row r="50" spans="6:9" ht="12.75">
      <c r="F50" s="133"/>
      <c r="G50" s="134"/>
      <c r="H50" s="134"/>
      <c r="I50" s="135"/>
    </row>
    <row r="51" spans="6:9" ht="12.75">
      <c r="F51" s="133"/>
      <c r="G51" s="134"/>
      <c r="H51" s="134"/>
      <c r="I51" s="135"/>
    </row>
    <row r="52" spans="6:9" ht="12.75">
      <c r="F52" s="133"/>
      <c r="G52" s="134"/>
      <c r="H52" s="134"/>
      <c r="I52" s="135"/>
    </row>
    <row r="53" spans="6:9" ht="12.75">
      <c r="F53" s="133"/>
      <c r="G53" s="134"/>
      <c r="H53" s="134"/>
      <c r="I53" s="135"/>
    </row>
    <row r="54" spans="6:9" ht="12.75">
      <c r="F54" s="133"/>
      <c r="G54" s="134"/>
      <c r="H54" s="134"/>
      <c r="I54" s="135"/>
    </row>
    <row r="55" spans="6:9" ht="12.75">
      <c r="F55" s="133"/>
      <c r="G55" s="134"/>
      <c r="H55" s="134"/>
      <c r="I55" s="135"/>
    </row>
    <row r="56" spans="6:9" ht="12.75">
      <c r="F56" s="133"/>
      <c r="G56" s="134"/>
      <c r="H56" s="134"/>
      <c r="I56" s="135"/>
    </row>
    <row r="57" spans="6:9" ht="12.75">
      <c r="F57" s="133"/>
      <c r="G57" s="134"/>
      <c r="H57" s="134"/>
      <c r="I57" s="135"/>
    </row>
    <row r="58" spans="6:9" ht="12.75">
      <c r="F58" s="133"/>
      <c r="G58" s="134"/>
      <c r="H58" s="134"/>
      <c r="I58" s="135"/>
    </row>
    <row r="59" spans="6:9" ht="12.75">
      <c r="F59" s="133"/>
      <c r="G59" s="134"/>
      <c r="H59" s="134"/>
      <c r="I59" s="135"/>
    </row>
    <row r="60" spans="6:9" ht="12.75">
      <c r="F60" s="133"/>
      <c r="G60" s="134"/>
      <c r="H60" s="134"/>
      <c r="I60" s="135"/>
    </row>
    <row r="61" spans="6:9" ht="12.75">
      <c r="F61" s="133"/>
      <c r="G61" s="134"/>
      <c r="H61" s="134"/>
      <c r="I61" s="135"/>
    </row>
    <row r="62" spans="6:9" ht="12.75">
      <c r="F62" s="133"/>
      <c r="G62" s="134"/>
      <c r="H62" s="134"/>
      <c r="I62" s="135"/>
    </row>
    <row r="63" spans="6:9" ht="12.75">
      <c r="F63" s="133"/>
      <c r="G63" s="134"/>
      <c r="H63" s="134"/>
      <c r="I63" s="135"/>
    </row>
    <row r="64" spans="6:9" ht="12.75">
      <c r="F64" s="133"/>
      <c r="G64" s="134"/>
      <c r="H64" s="134"/>
      <c r="I64" s="135"/>
    </row>
    <row r="65" spans="6:9" ht="12.75">
      <c r="F65" s="133"/>
      <c r="G65" s="134"/>
      <c r="H65" s="134"/>
      <c r="I65" s="135"/>
    </row>
    <row r="66" spans="6:9" ht="12.75">
      <c r="F66" s="133"/>
      <c r="G66" s="134"/>
      <c r="H66" s="134"/>
      <c r="I66" s="135"/>
    </row>
    <row r="67" spans="6:9" ht="12.75">
      <c r="F67" s="133"/>
      <c r="G67" s="134"/>
      <c r="H67" s="134"/>
      <c r="I67" s="135"/>
    </row>
    <row r="68" spans="6:9" ht="12.75">
      <c r="F68" s="133"/>
      <c r="G68" s="134"/>
      <c r="H68" s="134"/>
      <c r="I68" s="135"/>
    </row>
    <row r="69" spans="6:9" ht="12.75">
      <c r="F69" s="133"/>
      <c r="G69" s="134"/>
      <c r="H69" s="134"/>
      <c r="I69" s="135"/>
    </row>
    <row r="70" spans="6:9" ht="12.75">
      <c r="F70" s="133"/>
      <c r="G70" s="134"/>
      <c r="H70" s="134"/>
      <c r="I70" s="135"/>
    </row>
    <row r="71" spans="6:9" ht="12.75">
      <c r="F71" s="133"/>
      <c r="G71" s="134"/>
      <c r="H71" s="134"/>
      <c r="I71" s="135"/>
    </row>
    <row r="72" spans="6:9" ht="12.75">
      <c r="F72" s="133"/>
      <c r="G72" s="134"/>
      <c r="H72" s="134"/>
      <c r="I72" s="135"/>
    </row>
    <row r="73" spans="6:9" ht="12.75">
      <c r="F73" s="133"/>
      <c r="G73" s="134"/>
      <c r="H73" s="134"/>
      <c r="I73" s="135"/>
    </row>
  </sheetData>
  <sheetProtection selectLockedCells="1" selectUnlockedCells="1"/>
  <mergeCells count="6">
    <mergeCell ref="A11:I11"/>
    <mergeCell ref="H22:I22"/>
    <mergeCell ref="A1:B1"/>
    <mergeCell ref="A2:B2"/>
    <mergeCell ref="G2:I2"/>
    <mergeCell ref="A4:I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1"/>
  <sheetViews>
    <sheetView tabSelected="1" zoomScale="115" zoomScaleNormal="115" zoomScalePageLayoutView="0" workbookViewId="0" topLeftCell="A1">
      <selection activeCell="I8" sqref="I8"/>
    </sheetView>
  </sheetViews>
  <sheetFormatPr defaultColWidth="9.00390625" defaultRowHeight="12.75"/>
  <cols>
    <col min="1" max="1" width="4.375" style="136" customWidth="1"/>
    <col min="2" max="2" width="11.625" style="136" customWidth="1"/>
    <col min="3" max="3" width="41.125" style="136" customWidth="1"/>
    <col min="4" max="4" width="6.125" style="136" customWidth="1"/>
    <col min="5" max="5" width="8.625" style="137" customWidth="1"/>
    <col min="6" max="6" width="9.875" style="136" customWidth="1"/>
    <col min="7" max="7" width="13.875" style="136" customWidth="1"/>
    <col min="8" max="11" width="9.125" style="136" customWidth="1"/>
    <col min="12" max="12" width="75.375" style="136" customWidth="1"/>
    <col min="13" max="13" width="45.25390625" style="136" customWidth="1"/>
    <col min="14" max="16384" width="9.125" style="136" customWidth="1"/>
  </cols>
  <sheetData>
    <row r="1" spans="1:7" ht="15.75">
      <c r="A1" s="207" t="s">
        <v>75</v>
      </c>
      <c r="B1" s="207"/>
      <c r="C1" s="207"/>
      <c r="D1" s="207"/>
      <c r="E1" s="207"/>
      <c r="F1" s="207"/>
      <c r="G1" s="207"/>
    </row>
    <row r="2" spans="2:7" ht="14.25" customHeight="1">
      <c r="B2" s="138"/>
      <c r="C2" s="139"/>
      <c r="D2" s="139"/>
      <c r="E2" s="140"/>
      <c r="F2" s="139"/>
      <c r="G2" s="139"/>
    </row>
    <row r="3" spans="1:7" ht="12.75">
      <c r="A3" s="203" t="s">
        <v>50</v>
      </c>
      <c r="B3" s="203"/>
      <c r="C3" s="88" t="s">
        <v>125</v>
      </c>
      <c r="D3" s="89"/>
      <c r="E3" s="141" t="s">
        <v>76</v>
      </c>
      <c r="F3" s="142">
        <f>Rekapitulace!H1</f>
        <v>1</v>
      </c>
      <c r="G3" s="143"/>
    </row>
    <row r="4" spans="1:7" ht="12.75">
      <c r="A4" s="208" t="s">
        <v>52</v>
      </c>
      <c r="B4" s="208"/>
      <c r="C4" s="94" t="s">
        <v>126</v>
      </c>
      <c r="D4" s="95"/>
      <c r="E4" s="209" t="str">
        <f>Rekapitulace!G2</f>
        <v>Základní rozpočet</v>
      </c>
      <c r="F4" s="209"/>
      <c r="G4" s="209"/>
    </row>
    <row r="5" spans="1:7" ht="12.75">
      <c r="A5" s="144"/>
      <c r="B5" s="145"/>
      <c r="C5" s="145"/>
      <c r="G5" s="146"/>
    </row>
    <row r="6" spans="1:104" ht="12.75">
      <c r="A6" s="163"/>
      <c r="B6" s="169" t="s">
        <v>84</v>
      </c>
      <c r="C6" s="170" t="s">
        <v>85</v>
      </c>
      <c r="D6" s="171"/>
      <c r="E6" s="172"/>
      <c r="F6" s="172"/>
      <c r="G6" s="173"/>
      <c r="O6" s="148">
        <v>2</v>
      </c>
      <c r="AA6" s="136">
        <v>1</v>
      </c>
      <c r="AB6" s="136">
        <v>1</v>
      </c>
      <c r="AC6" s="136">
        <v>1</v>
      </c>
      <c r="AZ6" s="136">
        <v>1</v>
      </c>
      <c r="BA6" s="136">
        <f>IF(AZ6=1,G8,0)</f>
        <v>0</v>
      </c>
      <c r="BB6" s="136">
        <f>IF(AZ6=2,G8,0)</f>
        <v>0</v>
      </c>
      <c r="BC6" s="136">
        <f>IF(AZ6=3,G8,0)</f>
        <v>0</v>
      </c>
      <c r="BD6" s="136">
        <f>IF(AZ6=4,G8,0)</f>
        <v>0</v>
      </c>
      <c r="BE6" s="136">
        <f>IF(AZ6=5,G8,0)</f>
        <v>0</v>
      </c>
      <c r="CZ6" s="136">
        <v>0</v>
      </c>
    </row>
    <row r="7" spans="1:104" ht="24">
      <c r="A7" s="163"/>
      <c r="B7" s="174" t="s">
        <v>77</v>
      </c>
      <c r="C7" s="164" t="s">
        <v>78</v>
      </c>
      <c r="D7" s="175" t="s">
        <v>79</v>
      </c>
      <c r="E7" s="176">
        <v>25</v>
      </c>
      <c r="F7" s="176"/>
      <c r="G7" s="177">
        <f aca="true" t="shared" si="0" ref="G7:G37">E7*F7</f>
        <v>0</v>
      </c>
      <c r="O7" s="148">
        <v>2</v>
      </c>
      <c r="AA7" s="136">
        <v>1</v>
      </c>
      <c r="AB7" s="136">
        <v>1</v>
      </c>
      <c r="AC7" s="136">
        <v>1</v>
      </c>
      <c r="AZ7" s="136">
        <v>1</v>
      </c>
      <c r="BA7" s="136">
        <f>IF(AZ7=1,G9,0)</f>
        <v>0</v>
      </c>
      <c r="BB7" s="136">
        <f>IF(AZ7=2,G9,0)</f>
        <v>0</v>
      </c>
      <c r="BC7" s="136">
        <f>IF(AZ7=3,G9,0)</f>
        <v>0</v>
      </c>
      <c r="BD7" s="136">
        <f>IF(AZ7=4,G9,0)</f>
        <v>0</v>
      </c>
      <c r="BE7" s="136">
        <f>IF(AZ7=5,G9,0)</f>
        <v>0</v>
      </c>
      <c r="CZ7" s="136">
        <v>0</v>
      </c>
    </row>
    <row r="8" spans="1:104" ht="12.75">
      <c r="A8" s="163"/>
      <c r="B8" s="174" t="s">
        <v>80</v>
      </c>
      <c r="C8" s="164" t="s">
        <v>81</v>
      </c>
      <c r="D8" s="175" t="s">
        <v>79</v>
      </c>
      <c r="E8" s="176">
        <v>25</v>
      </c>
      <c r="F8" s="176"/>
      <c r="G8" s="177">
        <f t="shared" si="0"/>
        <v>0</v>
      </c>
      <c r="O8" s="148">
        <v>2</v>
      </c>
      <c r="AA8" s="136">
        <v>1</v>
      </c>
      <c r="AB8" s="136">
        <v>1</v>
      </c>
      <c r="AC8" s="136">
        <v>1</v>
      </c>
      <c r="AZ8" s="136">
        <v>1</v>
      </c>
      <c r="BA8" s="136">
        <f>IF(AZ8=1,G11,0)</f>
        <v>0</v>
      </c>
      <c r="BB8" s="136">
        <f>IF(AZ8=2,G11,0)</f>
        <v>0</v>
      </c>
      <c r="BC8" s="136">
        <f>IF(AZ8=3,G11,0)</f>
        <v>0</v>
      </c>
      <c r="BD8" s="136">
        <f>IF(AZ8=4,G11,0)</f>
        <v>0</v>
      </c>
      <c r="BE8" s="136">
        <f>IF(AZ8=5,G11,0)</f>
        <v>0</v>
      </c>
      <c r="CZ8" s="136">
        <v>0</v>
      </c>
    </row>
    <row r="9" spans="1:104" ht="24">
      <c r="A9" s="163"/>
      <c r="B9" s="174" t="s">
        <v>86</v>
      </c>
      <c r="C9" s="164" t="s">
        <v>87</v>
      </c>
      <c r="D9" s="175" t="s">
        <v>88</v>
      </c>
      <c r="E9" s="176">
        <v>25</v>
      </c>
      <c r="F9" s="176"/>
      <c r="G9" s="177">
        <f t="shared" si="0"/>
        <v>0</v>
      </c>
      <c r="O9" s="148">
        <v>2</v>
      </c>
      <c r="AA9" s="136">
        <v>1</v>
      </c>
      <c r="AB9" s="136">
        <v>1</v>
      </c>
      <c r="AC9" s="136">
        <v>1</v>
      </c>
      <c r="AZ9" s="136">
        <v>1</v>
      </c>
      <c r="BA9" s="136">
        <f>IF(AZ9=1,G12,0)</f>
        <v>0</v>
      </c>
      <c r="BB9" s="136">
        <f>IF(AZ9=2,G12,0)</f>
        <v>0</v>
      </c>
      <c r="BC9" s="136">
        <f>IF(AZ9=3,G12,0)</f>
        <v>0</v>
      </c>
      <c r="BD9" s="136">
        <f>IF(AZ9=4,G12,0)</f>
        <v>0</v>
      </c>
      <c r="BE9" s="136">
        <f>IF(AZ9=5,G12,0)</f>
        <v>0</v>
      </c>
      <c r="CZ9" s="136">
        <v>0</v>
      </c>
    </row>
    <row r="10" spans="1:15" ht="12.75">
      <c r="A10" s="163"/>
      <c r="B10" s="174"/>
      <c r="C10" s="164" t="s">
        <v>130</v>
      </c>
      <c r="D10" s="175" t="s">
        <v>88</v>
      </c>
      <c r="E10" s="176">
        <v>7</v>
      </c>
      <c r="F10" s="176"/>
      <c r="G10" s="177">
        <f t="shared" si="0"/>
        <v>0</v>
      </c>
      <c r="O10" s="148"/>
    </row>
    <row r="11" spans="1:104" ht="12.75">
      <c r="A11" s="163"/>
      <c r="B11" s="174" t="s">
        <v>115</v>
      </c>
      <c r="C11" s="164" t="s">
        <v>116</v>
      </c>
      <c r="D11" s="175" t="s">
        <v>88</v>
      </c>
      <c r="E11" s="176">
        <v>25</v>
      </c>
      <c r="F11" s="176"/>
      <c r="G11" s="177">
        <f t="shared" si="0"/>
        <v>0</v>
      </c>
      <c r="O11" s="148">
        <v>2</v>
      </c>
      <c r="AA11" s="136">
        <v>1</v>
      </c>
      <c r="AB11" s="136">
        <v>1</v>
      </c>
      <c r="AC11" s="136">
        <v>1</v>
      </c>
      <c r="AZ11" s="136">
        <v>1</v>
      </c>
      <c r="BA11" s="136">
        <f>IF(AZ11=1,G13,0)</f>
        <v>0</v>
      </c>
      <c r="BB11" s="136">
        <f>IF(AZ11=2,G13,0)</f>
        <v>0</v>
      </c>
      <c r="BC11" s="136">
        <f>IF(AZ11=3,G13,0)</f>
        <v>0</v>
      </c>
      <c r="BD11" s="136">
        <f>IF(AZ11=4,G13,0)</f>
        <v>0</v>
      </c>
      <c r="BE11" s="136">
        <f>IF(AZ11=5,G13,0)</f>
        <v>0</v>
      </c>
      <c r="CZ11" s="136">
        <v>0</v>
      </c>
    </row>
    <row r="12" spans="1:104" ht="12.75">
      <c r="A12" s="163"/>
      <c r="B12" s="174" t="s">
        <v>89</v>
      </c>
      <c r="C12" s="164" t="s">
        <v>90</v>
      </c>
      <c r="D12" s="175" t="s">
        <v>88</v>
      </c>
      <c r="E12" s="176">
        <v>69</v>
      </c>
      <c r="F12" s="176"/>
      <c r="G12" s="177">
        <f t="shared" si="0"/>
        <v>0</v>
      </c>
      <c r="O12" s="148">
        <v>2</v>
      </c>
      <c r="AA12" s="136">
        <v>1</v>
      </c>
      <c r="AB12" s="136">
        <v>1</v>
      </c>
      <c r="AC12" s="136">
        <v>1</v>
      </c>
      <c r="AZ12" s="136">
        <v>1</v>
      </c>
      <c r="BA12" s="136">
        <f>IF(AZ12=1,G14,0)</f>
        <v>0</v>
      </c>
      <c r="BB12" s="136">
        <f>IF(AZ12=2,G14,0)</f>
        <v>0</v>
      </c>
      <c r="BC12" s="136">
        <f>IF(AZ12=3,G14,0)</f>
        <v>0</v>
      </c>
      <c r="BD12" s="136">
        <f>IF(AZ12=4,G14,0)</f>
        <v>0</v>
      </c>
      <c r="BE12" s="136">
        <f>IF(AZ12=5,G14,0)</f>
        <v>0</v>
      </c>
      <c r="CZ12" s="136">
        <v>0</v>
      </c>
    </row>
    <row r="13" spans="1:104" ht="12.75">
      <c r="A13" s="163"/>
      <c r="B13" s="174" t="s">
        <v>91</v>
      </c>
      <c r="C13" s="164" t="s">
        <v>92</v>
      </c>
      <c r="D13" s="175" t="s">
        <v>82</v>
      </c>
      <c r="E13" s="176">
        <v>19.3</v>
      </c>
      <c r="F13" s="176"/>
      <c r="G13" s="177">
        <f t="shared" si="0"/>
        <v>0</v>
      </c>
      <c r="O13" s="148">
        <v>2</v>
      </c>
      <c r="AA13" s="136">
        <v>1</v>
      </c>
      <c r="AB13" s="136">
        <v>1</v>
      </c>
      <c r="AC13" s="136">
        <v>1</v>
      </c>
      <c r="AZ13" s="136">
        <v>1</v>
      </c>
      <c r="BA13" s="136">
        <f>IF(AZ13=1,G15,0)</f>
        <v>0</v>
      </c>
      <c r="BB13" s="136">
        <f>IF(AZ13=2,G15,0)</f>
        <v>0</v>
      </c>
      <c r="BC13" s="136">
        <f>IF(AZ13=3,G15,0)</f>
        <v>0</v>
      </c>
      <c r="BD13" s="136">
        <f>IF(AZ13=4,G15,0)</f>
        <v>0</v>
      </c>
      <c r="BE13" s="136">
        <f>IF(AZ13=5,G15,0)</f>
        <v>0</v>
      </c>
      <c r="CZ13" s="136">
        <v>0</v>
      </c>
    </row>
    <row r="14" spans="1:104" ht="12.75">
      <c r="A14" s="163"/>
      <c r="B14" s="174" t="s">
        <v>93</v>
      </c>
      <c r="C14" s="164" t="s">
        <v>94</v>
      </c>
      <c r="D14" s="175" t="s">
        <v>95</v>
      </c>
      <c r="E14" s="178">
        <v>0.015</v>
      </c>
      <c r="F14" s="176"/>
      <c r="G14" s="177">
        <f t="shared" si="0"/>
        <v>0</v>
      </c>
      <c r="O14" s="148">
        <v>2</v>
      </c>
      <c r="AA14" s="136">
        <v>1</v>
      </c>
      <c r="AB14" s="136">
        <v>1</v>
      </c>
      <c r="AC14" s="136">
        <v>1</v>
      </c>
      <c r="AZ14" s="136">
        <v>1</v>
      </c>
      <c r="BA14" s="136">
        <f>IF(AZ14=1,G16,0)</f>
        <v>0</v>
      </c>
      <c r="BB14" s="136">
        <f>IF(AZ14=2,G16,0)</f>
        <v>0</v>
      </c>
      <c r="BC14" s="136">
        <f>IF(AZ14=3,G16,0)</f>
        <v>0</v>
      </c>
      <c r="BD14" s="136">
        <f>IF(AZ14=4,G16,0)</f>
        <v>0</v>
      </c>
      <c r="BE14" s="136">
        <f>IF(AZ14=5,G16,0)</f>
        <v>0</v>
      </c>
      <c r="CZ14" s="136">
        <v>0</v>
      </c>
    </row>
    <row r="15" spans="1:104" ht="12.75">
      <c r="A15" s="163"/>
      <c r="B15" s="174" t="s">
        <v>96</v>
      </c>
      <c r="C15" s="164" t="s">
        <v>97</v>
      </c>
      <c r="D15" s="175" t="s">
        <v>79</v>
      </c>
      <c r="E15" s="176">
        <v>2.5</v>
      </c>
      <c r="F15" s="176"/>
      <c r="G15" s="177">
        <f t="shared" si="0"/>
        <v>0</v>
      </c>
      <c r="O15" s="148">
        <v>2</v>
      </c>
      <c r="AA15" s="136">
        <v>3</v>
      </c>
      <c r="AB15" s="136">
        <v>1</v>
      </c>
      <c r="AC15" s="136">
        <v>100002</v>
      </c>
      <c r="AZ15" s="136">
        <v>1</v>
      </c>
      <c r="BA15" s="136" t="e">
        <f>IF(AZ15=1,#REF!,0)</f>
        <v>#REF!</v>
      </c>
      <c r="BB15" s="136">
        <f>IF(AZ15=2,#REF!,0)</f>
        <v>0</v>
      </c>
      <c r="BC15" s="136">
        <f>IF(AZ15=3,#REF!,0)</f>
        <v>0</v>
      </c>
      <c r="BD15" s="136">
        <f>IF(AZ15=4,#REF!,0)</f>
        <v>0</v>
      </c>
      <c r="BE15" s="136">
        <f>IF(AZ15=5,#REF!,0)</f>
        <v>0</v>
      </c>
      <c r="CZ15" s="136">
        <v>0.001</v>
      </c>
    </row>
    <row r="16" spans="1:104" ht="12.75">
      <c r="A16" s="163"/>
      <c r="B16" s="174" t="s">
        <v>98</v>
      </c>
      <c r="C16" s="164" t="s">
        <v>99</v>
      </c>
      <c r="D16" s="175" t="s">
        <v>79</v>
      </c>
      <c r="E16" s="176">
        <v>2.5</v>
      </c>
      <c r="F16" s="176"/>
      <c r="G16" s="177">
        <f t="shared" si="0"/>
        <v>0</v>
      </c>
      <c r="O16" s="148">
        <v>2</v>
      </c>
      <c r="AA16" s="136">
        <v>3</v>
      </c>
      <c r="AB16" s="136">
        <v>1</v>
      </c>
      <c r="AC16" s="136">
        <v>100053</v>
      </c>
      <c r="AZ16" s="136">
        <v>1</v>
      </c>
      <c r="BA16" s="136">
        <f>IF(AZ16=1,G31,0)</f>
        <v>0</v>
      </c>
      <c r="BB16" s="136">
        <f>IF(AZ16=2,G31,0)</f>
        <v>0</v>
      </c>
      <c r="BC16" s="136">
        <f>IF(AZ16=3,G31,0)</f>
        <v>0</v>
      </c>
      <c r="BD16" s="136">
        <f>IF(AZ16=4,G31,0)</f>
        <v>0</v>
      </c>
      <c r="BE16" s="136">
        <f>IF(AZ16=5,G31,0)</f>
        <v>0</v>
      </c>
      <c r="CZ16" s="136">
        <v>0.001</v>
      </c>
    </row>
    <row r="17" spans="1:15" ht="12.75">
      <c r="A17" s="163"/>
      <c r="B17" s="174"/>
      <c r="C17" s="164" t="s">
        <v>122</v>
      </c>
      <c r="D17" s="175" t="s">
        <v>79</v>
      </c>
      <c r="E17" s="176">
        <v>2.5</v>
      </c>
      <c r="F17" s="176"/>
      <c r="G17" s="177">
        <f t="shared" si="0"/>
        <v>0</v>
      </c>
      <c r="L17" s="150"/>
      <c r="O17" s="148"/>
    </row>
    <row r="18" spans="1:15" ht="12.75">
      <c r="A18" s="163"/>
      <c r="B18" s="174" t="s">
        <v>120</v>
      </c>
      <c r="C18" s="164" t="s">
        <v>123</v>
      </c>
      <c r="D18" s="175" t="s">
        <v>88</v>
      </c>
      <c r="E18" s="176">
        <v>22</v>
      </c>
      <c r="F18" s="176"/>
      <c r="G18" s="177">
        <f t="shared" si="0"/>
        <v>0</v>
      </c>
      <c r="L18" s="188"/>
      <c r="O18" s="148"/>
    </row>
    <row r="19" spans="1:15" ht="24">
      <c r="A19" s="163"/>
      <c r="B19" s="174" t="s">
        <v>26</v>
      </c>
      <c r="C19" s="164" t="s">
        <v>131</v>
      </c>
      <c r="D19" s="175" t="s">
        <v>88</v>
      </c>
      <c r="E19" s="176">
        <v>1</v>
      </c>
      <c r="F19" s="176"/>
      <c r="G19" s="177">
        <f t="shared" si="0"/>
        <v>0</v>
      </c>
      <c r="H19" s="145"/>
      <c r="L19" s="188"/>
      <c r="O19" s="148"/>
    </row>
    <row r="20" spans="1:15" ht="12.75">
      <c r="A20" s="163"/>
      <c r="B20" s="174" t="s">
        <v>26</v>
      </c>
      <c r="C20" s="164" t="s">
        <v>127</v>
      </c>
      <c r="D20" s="175" t="s">
        <v>88</v>
      </c>
      <c r="E20" s="176">
        <v>2</v>
      </c>
      <c r="F20" s="176"/>
      <c r="G20" s="177">
        <f t="shared" si="0"/>
        <v>0</v>
      </c>
      <c r="H20" s="145"/>
      <c r="L20" s="188"/>
      <c r="O20" s="148"/>
    </row>
    <row r="21" spans="1:15" ht="12.75">
      <c r="A21" s="163"/>
      <c r="B21" s="174" t="s">
        <v>26</v>
      </c>
      <c r="C21" s="164" t="s">
        <v>132</v>
      </c>
      <c r="D21" s="175" t="s">
        <v>88</v>
      </c>
      <c r="E21" s="176">
        <v>4</v>
      </c>
      <c r="F21" s="176"/>
      <c r="G21" s="177">
        <f t="shared" si="0"/>
        <v>0</v>
      </c>
      <c r="H21" s="145"/>
      <c r="L21" s="188"/>
      <c r="O21" s="148"/>
    </row>
    <row r="22" spans="1:15" ht="12.75">
      <c r="A22" s="163"/>
      <c r="B22" s="174" t="s">
        <v>26</v>
      </c>
      <c r="C22" s="164" t="s">
        <v>128</v>
      </c>
      <c r="D22" s="175" t="s">
        <v>88</v>
      </c>
      <c r="E22" s="176">
        <v>3</v>
      </c>
      <c r="F22" s="176"/>
      <c r="G22" s="177">
        <f t="shared" si="0"/>
        <v>0</v>
      </c>
      <c r="H22" s="145"/>
      <c r="L22" s="188"/>
      <c r="O22" s="148"/>
    </row>
    <row r="23" spans="1:15" ht="12.75">
      <c r="A23" s="163"/>
      <c r="B23" s="174" t="s">
        <v>26</v>
      </c>
      <c r="C23" s="164" t="s">
        <v>129</v>
      </c>
      <c r="D23" s="175" t="s">
        <v>88</v>
      </c>
      <c r="E23" s="176">
        <v>2</v>
      </c>
      <c r="F23" s="176"/>
      <c r="G23" s="177">
        <f t="shared" si="0"/>
        <v>0</v>
      </c>
      <c r="H23" s="145"/>
      <c r="L23" s="188"/>
      <c r="O23" s="148"/>
    </row>
    <row r="24" spans="1:15" ht="12.75">
      <c r="A24" s="163"/>
      <c r="B24" s="174" t="s">
        <v>26</v>
      </c>
      <c r="C24" s="164" t="s">
        <v>136</v>
      </c>
      <c r="D24" s="175" t="s">
        <v>88</v>
      </c>
      <c r="E24" s="176">
        <v>2</v>
      </c>
      <c r="F24" s="176"/>
      <c r="G24" s="177">
        <f t="shared" si="0"/>
        <v>0</v>
      </c>
      <c r="H24" s="145"/>
      <c r="L24" s="188"/>
      <c r="O24" s="148"/>
    </row>
    <row r="25" spans="1:15" ht="12.75">
      <c r="A25" s="163"/>
      <c r="B25" s="174" t="s">
        <v>26</v>
      </c>
      <c r="C25" s="164" t="s">
        <v>133</v>
      </c>
      <c r="D25" s="175" t="s">
        <v>88</v>
      </c>
      <c r="E25" s="176">
        <v>3</v>
      </c>
      <c r="F25" s="176"/>
      <c r="G25" s="177">
        <f t="shared" si="0"/>
        <v>0</v>
      </c>
      <c r="H25" s="145"/>
      <c r="L25" s="188"/>
      <c r="O25" s="148"/>
    </row>
    <row r="26" spans="1:15" ht="24">
      <c r="A26" s="163"/>
      <c r="B26" s="174" t="s">
        <v>26</v>
      </c>
      <c r="C26" s="164" t="s">
        <v>137</v>
      </c>
      <c r="D26" s="175" t="s">
        <v>88</v>
      </c>
      <c r="E26" s="176">
        <v>3</v>
      </c>
      <c r="F26" s="176"/>
      <c r="G26" s="177">
        <f t="shared" si="0"/>
        <v>0</v>
      </c>
      <c r="H26" s="145"/>
      <c r="L26" s="188"/>
      <c r="O26" s="148"/>
    </row>
    <row r="27" spans="1:15" ht="24">
      <c r="A27" s="163"/>
      <c r="B27" s="174" t="s">
        <v>26</v>
      </c>
      <c r="C27" s="164" t="s">
        <v>138</v>
      </c>
      <c r="D27" s="175" t="s">
        <v>88</v>
      </c>
      <c r="E27" s="176">
        <v>2</v>
      </c>
      <c r="F27" s="176"/>
      <c r="G27" s="177">
        <f t="shared" si="0"/>
        <v>0</v>
      </c>
      <c r="H27" s="145"/>
      <c r="L27" s="188"/>
      <c r="O27" s="148"/>
    </row>
    <row r="28" spans="1:15" ht="24">
      <c r="A28" s="163"/>
      <c r="B28" s="174" t="s">
        <v>26</v>
      </c>
      <c r="C28" s="164" t="s">
        <v>134</v>
      </c>
      <c r="D28" s="175" t="s">
        <v>88</v>
      </c>
      <c r="E28" s="176">
        <v>2</v>
      </c>
      <c r="F28" s="176"/>
      <c r="G28" s="177">
        <f t="shared" si="0"/>
        <v>0</v>
      </c>
      <c r="H28" s="145"/>
      <c r="L28" s="188"/>
      <c r="O28" s="148"/>
    </row>
    <row r="29" spans="1:15" ht="24">
      <c r="A29" s="163"/>
      <c r="B29" s="174" t="s">
        <v>26</v>
      </c>
      <c r="C29" s="164" t="s">
        <v>139</v>
      </c>
      <c r="D29" s="175" t="s">
        <v>88</v>
      </c>
      <c r="E29" s="176">
        <v>1</v>
      </c>
      <c r="F29" s="176"/>
      <c r="G29" s="177">
        <f t="shared" si="0"/>
        <v>0</v>
      </c>
      <c r="H29" s="145"/>
      <c r="L29" s="189"/>
      <c r="O29" s="148"/>
    </row>
    <row r="30" spans="1:15" ht="12.75">
      <c r="A30" s="163"/>
      <c r="B30" s="174" t="s">
        <v>26</v>
      </c>
      <c r="C30" s="164" t="s">
        <v>124</v>
      </c>
      <c r="D30" s="175" t="s">
        <v>105</v>
      </c>
      <c r="E30" s="176">
        <v>25</v>
      </c>
      <c r="F30" s="176"/>
      <c r="G30" s="177">
        <f t="shared" si="0"/>
        <v>0</v>
      </c>
      <c r="L30" s="150"/>
      <c r="O30" s="148"/>
    </row>
    <row r="31" spans="1:104" ht="12.75">
      <c r="A31" s="163"/>
      <c r="B31" s="174" t="s">
        <v>100</v>
      </c>
      <c r="C31" s="164" t="s">
        <v>101</v>
      </c>
      <c r="D31" s="175" t="s">
        <v>79</v>
      </c>
      <c r="E31" s="176">
        <v>12.85</v>
      </c>
      <c r="F31" s="176"/>
      <c r="G31" s="177">
        <f t="shared" si="0"/>
        <v>0</v>
      </c>
      <c r="L31" s="150"/>
      <c r="O31" s="148">
        <v>2</v>
      </c>
      <c r="AA31" s="136">
        <v>3</v>
      </c>
      <c r="AB31" s="136">
        <v>1</v>
      </c>
      <c r="AC31" s="136">
        <v>100082</v>
      </c>
      <c r="AZ31" s="136">
        <v>1</v>
      </c>
      <c r="BA31" s="136">
        <f>IF(AZ31=1,G33,0)</f>
        <v>0</v>
      </c>
      <c r="BB31" s="136">
        <f>IF(AZ31=2,G33,0)</f>
        <v>0</v>
      </c>
      <c r="BC31" s="136">
        <f>IF(AZ31=3,G33,0)</f>
        <v>0</v>
      </c>
      <c r="BD31" s="136">
        <f>IF(AZ31=4,G33,0)</f>
        <v>0</v>
      </c>
      <c r="BE31" s="136">
        <f>IF(AZ31=5,G33,0)</f>
        <v>0</v>
      </c>
      <c r="CZ31" s="136">
        <v>0.001</v>
      </c>
    </row>
    <row r="32" spans="1:104" ht="12.75">
      <c r="A32" s="163"/>
      <c r="B32" s="174" t="s">
        <v>102</v>
      </c>
      <c r="C32" s="164" t="s">
        <v>113</v>
      </c>
      <c r="D32" s="175" t="s">
        <v>105</v>
      </c>
      <c r="E32" s="176">
        <v>125</v>
      </c>
      <c r="F32" s="176"/>
      <c r="G32" s="177">
        <f t="shared" si="0"/>
        <v>0</v>
      </c>
      <c r="L32" s="150"/>
      <c r="O32" s="148">
        <v>2</v>
      </c>
      <c r="AA32" s="136">
        <v>3</v>
      </c>
      <c r="AB32" s="136">
        <v>1</v>
      </c>
      <c r="AC32" s="136">
        <v>100083</v>
      </c>
      <c r="AZ32" s="136">
        <v>1</v>
      </c>
      <c r="BA32" s="136">
        <f>IF(AZ32=1,G34,0)</f>
        <v>0</v>
      </c>
      <c r="BB32" s="136">
        <f>IF(AZ32=2,G34,0)</f>
        <v>0</v>
      </c>
      <c r="BC32" s="136">
        <f>IF(AZ32=3,G34,0)</f>
        <v>0</v>
      </c>
      <c r="BD32" s="136">
        <f>IF(AZ32=4,G34,0)</f>
        <v>0</v>
      </c>
      <c r="BE32" s="136">
        <f>IF(AZ32=5,G34,0)</f>
        <v>0</v>
      </c>
      <c r="CZ32" s="136">
        <v>0.001</v>
      </c>
    </row>
    <row r="33" spans="1:104" ht="12.75">
      <c r="A33" s="163"/>
      <c r="B33" s="174" t="s">
        <v>103</v>
      </c>
      <c r="C33" s="164" t="s">
        <v>104</v>
      </c>
      <c r="D33" s="175" t="s">
        <v>105</v>
      </c>
      <c r="E33" s="176">
        <v>69</v>
      </c>
      <c r="F33" s="176"/>
      <c r="G33" s="177">
        <f t="shared" si="0"/>
        <v>0</v>
      </c>
      <c r="O33" s="148">
        <v>2</v>
      </c>
      <c r="AA33" s="136">
        <v>3</v>
      </c>
      <c r="AB33" s="136">
        <v>1</v>
      </c>
      <c r="AC33" s="136">
        <v>100084</v>
      </c>
      <c r="AZ33" s="136">
        <v>1</v>
      </c>
      <c r="BA33" s="136">
        <f>IF(AZ33=1,G35,0)</f>
        <v>0</v>
      </c>
      <c r="BB33" s="136">
        <f>IF(AZ33=2,G35,0)</f>
        <v>0</v>
      </c>
      <c r="BC33" s="136">
        <f>IF(AZ33=3,G35,0)</f>
        <v>0</v>
      </c>
      <c r="BD33" s="136">
        <f>IF(AZ33=4,G35,0)</f>
        <v>0</v>
      </c>
      <c r="BE33" s="136">
        <f>IF(AZ33=5,G35,0)</f>
        <v>0</v>
      </c>
      <c r="CZ33" s="136">
        <v>0.001</v>
      </c>
    </row>
    <row r="34" spans="1:104" ht="12.75">
      <c r="A34" s="163"/>
      <c r="B34" s="174" t="s">
        <v>106</v>
      </c>
      <c r="C34" s="164" t="s">
        <v>107</v>
      </c>
      <c r="D34" s="175" t="s">
        <v>105</v>
      </c>
      <c r="E34" s="176">
        <v>66</v>
      </c>
      <c r="F34" s="176"/>
      <c r="G34" s="177">
        <f t="shared" si="0"/>
        <v>0</v>
      </c>
      <c r="O34" s="148">
        <v>2</v>
      </c>
      <c r="AA34" s="136">
        <v>3</v>
      </c>
      <c r="AB34" s="136">
        <v>1</v>
      </c>
      <c r="AC34" s="136">
        <v>100085</v>
      </c>
      <c r="AZ34" s="136">
        <v>1</v>
      </c>
      <c r="BA34" s="136">
        <f>IF(AZ34=1,G37,0)</f>
        <v>0</v>
      </c>
      <c r="BB34" s="136">
        <f>IF(AZ34=2,G37,0)</f>
        <v>0</v>
      </c>
      <c r="BC34" s="136">
        <f>IF(AZ34=3,G37,0)</f>
        <v>0</v>
      </c>
      <c r="BD34" s="136">
        <f>IF(AZ34=4,G37,0)</f>
        <v>0</v>
      </c>
      <c r="BE34" s="136">
        <f>IF(AZ34=5,G37,0)</f>
        <v>0</v>
      </c>
      <c r="CZ34" s="136">
        <v>0</v>
      </c>
    </row>
    <row r="35" spans="1:57" ht="12.75">
      <c r="A35" s="165"/>
      <c r="B35" s="174" t="s">
        <v>108</v>
      </c>
      <c r="C35" s="164" t="s">
        <v>109</v>
      </c>
      <c r="D35" s="175" t="s">
        <v>82</v>
      </c>
      <c r="E35" s="176">
        <v>19.3</v>
      </c>
      <c r="F35" s="176"/>
      <c r="G35" s="177">
        <f t="shared" si="0"/>
        <v>0</v>
      </c>
      <c r="O35" s="148">
        <v>4</v>
      </c>
      <c r="BA35" s="149" t="e">
        <f>SUM(BA6:BA34)</f>
        <v>#REF!</v>
      </c>
      <c r="BB35" s="149">
        <f>SUM(BB6:BB34)</f>
        <v>0</v>
      </c>
      <c r="BC35" s="149">
        <f>SUM(BC6:BC34)</f>
        <v>0</v>
      </c>
      <c r="BD35" s="149">
        <f>SUM(BD6:BD34)</f>
        <v>0</v>
      </c>
      <c r="BE35" s="149">
        <f>SUM(BE6:BE34)</f>
        <v>0</v>
      </c>
    </row>
    <row r="36" spans="1:57" ht="12.75">
      <c r="A36" s="166"/>
      <c r="B36" s="174" t="s">
        <v>110</v>
      </c>
      <c r="C36" s="164" t="s">
        <v>83</v>
      </c>
      <c r="D36" s="175" t="s">
        <v>79</v>
      </c>
      <c r="E36" s="176">
        <v>1.5</v>
      </c>
      <c r="F36" s="176"/>
      <c r="G36" s="177">
        <f t="shared" si="0"/>
        <v>0</v>
      </c>
      <c r="O36" s="148"/>
      <c r="BA36" s="149"/>
      <c r="BB36" s="149"/>
      <c r="BC36" s="149"/>
      <c r="BD36" s="149"/>
      <c r="BE36" s="149"/>
    </row>
    <row r="37" spans="1:15" ht="12.75">
      <c r="A37" s="167"/>
      <c r="B37" s="174" t="s">
        <v>114</v>
      </c>
      <c r="C37" s="164" t="s">
        <v>111</v>
      </c>
      <c r="D37" s="175" t="s">
        <v>121</v>
      </c>
      <c r="E37" s="176">
        <v>36.5</v>
      </c>
      <c r="F37" s="176"/>
      <c r="G37" s="177">
        <f t="shared" si="0"/>
        <v>0</v>
      </c>
      <c r="H37" s="147"/>
      <c r="I37" s="147"/>
      <c r="O37" s="148">
        <v>1</v>
      </c>
    </row>
    <row r="38" spans="1:15" ht="12.75">
      <c r="A38" s="163"/>
      <c r="B38" s="179"/>
      <c r="C38" s="180" t="s">
        <v>135</v>
      </c>
      <c r="D38" s="181"/>
      <c r="E38" s="182"/>
      <c r="F38" s="182"/>
      <c r="G38" s="183">
        <f>SUM(G7:G37)</f>
        <v>0</v>
      </c>
      <c r="H38" s="150"/>
      <c r="O38" s="148"/>
    </row>
    <row r="39" spans="2:8" ht="12.75">
      <c r="B39" s="184"/>
      <c r="C39" s="185" t="s">
        <v>119</v>
      </c>
      <c r="D39" s="184"/>
      <c r="E39" s="186"/>
      <c r="F39" s="184"/>
      <c r="G39" s="187">
        <f>G38*1.21</f>
        <v>0</v>
      </c>
      <c r="H39" s="168"/>
    </row>
    <row r="40" spans="2:8" ht="12.75">
      <c r="B40" s="158"/>
      <c r="C40" s="161"/>
      <c r="D40" s="159"/>
      <c r="E40" s="160"/>
      <c r="F40" s="159"/>
      <c r="G40" s="162"/>
      <c r="H40" s="150"/>
    </row>
    <row r="41" spans="2:7" ht="12.75">
      <c r="B41" s="159"/>
      <c r="C41" s="159"/>
      <c r="D41" s="159"/>
      <c r="E41" s="159"/>
      <c r="F41" s="159"/>
      <c r="G41" s="159"/>
    </row>
    <row r="42" spans="2:7" ht="12.75">
      <c r="B42" s="161"/>
      <c r="C42" s="161"/>
      <c r="D42" s="159"/>
      <c r="E42" s="159"/>
      <c r="F42" s="159"/>
      <c r="G42" s="159"/>
    </row>
    <row r="43" ht="12.75">
      <c r="E43" s="136"/>
    </row>
    <row r="44" ht="12.75">
      <c r="E44" s="136"/>
    </row>
    <row r="45" ht="12.75">
      <c r="E45" s="136"/>
    </row>
    <row r="46" ht="12.75">
      <c r="E46" s="136"/>
    </row>
    <row r="47" ht="12.75">
      <c r="E47" s="136"/>
    </row>
    <row r="48" ht="12.75">
      <c r="E48" s="136"/>
    </row>
    <row r="49" ht="12.75">
      <c r="E49" s="136"/>
    </row>
    <row r="50" spans="1:5" ht="12.75">
      <c r="A50" s="150"/>
      <c r="E50" s="136"/>
    </row>
    <row r="51" spans="1:5" ht="12.75">
      <c r="A51" s="150"/>
      <c r="E51" s="136"/>
    </row>
    <row r="52" spans="1:7" ht="12.75">
      <c r="A52" s="150"/>
      <c r="B52" s="150"/>
      <c r="C52" s="150"/>
      <c r="D52" s="150"/>
      <c r="E52" s="150"/>
      <c r="F52" s="150"/>
      <c r="G52" s="150"/>
    </row>
    <row r="53" spans="1:7" ht="12.75">
      <c r="A53" s="150"/>
      <c r="B53" s="150"/>
      <c r="C53" s="150"/>
      <c r="D53" s="150"/>
      <c r="E53" s="150"/>
      <c r="F53" s="150"/>
      <c r="G53" s="150"/>
    </row>
    <row r="54" spans="2:7" ht="12.75">
      <c r="B54" s="150"/>
      <c r="C54" s="150"/>
      <c r="D54" s="150"/>
      <c r="E54" s="150"/>
      <c r="F54" s="150"/>
      <c r="G54" s="150"/>
    </row>
    <row r="55" spans="2:7" ht="12.75">
      <c r="B55" s="150"/>
      <c r="C55" s="150"/>
      <c r="D55" s="150"/>
      <c r="E55" s="150"/>
      <c r="F55" s="150"/>
      <c r="G55" s="150"/>
    </row>
    <row r="56" ht="12.75">
      <c r="E56" s="136"/>
    </row>
    <row r="57" ht="12.75">
      <c r="E57" s="136"/>
    </row>
    <row r="58" ht="12.75">
      <c r="E58" s="136"/>
    </row>
    <row r="59" ht="12.75">
      <c r="E59" s="136"/>
    </row>
    <row r="60" ht="12.75">
      <c r="E60" s="136"/>
    </row>
    <row r="61" ht="12.75">
      <c r="E61" s="136"/>
    </row>
    <row r="62" ht="12.75">
      <c r="E62" s="136"/>
    </row>
    <row r="63" ht="12.75">
      <c r="E63" s="136"/>
    </row>
    <row r="64" ht="12.75">
      <c r="E64" s="136"/>
    </row>
    <row r="65" ht="12.75">
      <c r="E65" s="136"/>
    </row>
    <row r="82" ht="12.75">
      <c r="E82" s="136"/>
    </row>
    <row r="83" ht="12.75">
      <c r="E83" s="136"/>
    </row>
    <row r="84" ht="12.75">
      <c r="E84" s="136"/>
    </row>
    <row r="85" spans="1:5" ht="12.75">
      <c r="A85" s="151"/>
      <c r="E85" s="136"/>
    </row>
    <row r="86" spans="1:5" ht="12.75">
      <c r="A86" s="150"/>
      <c r="E86" s="136"/>
    </row>
    <row r="87" spans="1:2" ht="12.75">
      <c r="A87" s="155"/>
      <c r="B87" s="151"/>
    </row>
    <row r="88" spans="1:7" ht="12.75">
      <c r="A88" s="150"/>
      <c r="B88" s="150"/>
      <c r="C88" s="152"/>
      <c r="D88" s="152"/>
      <c r="E88" s="153"/>
      <c r="F88" s="152"/>
      <c r="G88" s="154"/>
    </row>
    <row r="89" spans="1:7" ht="12.75">
      <c r="A89" s="150"/>
      <c r="B89" s="155"/>
      <c r="C89" s="150"/>
      <c r="D89" s="150"/>
      <c r="E89" s="156"/>
      <c r="F89" s="150"/>
      <c r="G89" s="150"/>
    </row>
    <row r="90" spans="1:7" ht="12.75">
      <c r="A90" s="150"/>
      <c r="B90" s="150"/>
      <c r="C90" s="150"/>
      <c r="D90" s="150"/>
      <c r="E90" s="156"/>
      <c r="F90" s="150"/>
      <c r="G90" s="150"/>
    </row>
    <row r="91" spans="1:7" ht="12.75">
      <c r="A91" s="150"/>
      <c r="B91" s="150"/>
      <c r="C91" s="150"/>
      <c r="D91" s="150"/>
      <c r="E91" s="156"/>
      <c r="F91" s="150"/>
      <c r="G91" s="150"/>
    </row>
    <row r="92" spans="1:7" ht="12.75">
      <c r="A92" s="150"/>
      <c r="B92" s="150"/>
      <c r="C92" s="150"/>
      <c r="D92" s="150"/>
      <c r="E92" s="156"/>
      <c r="F92" s="150"/>
      <c r="G92" s="150"/>
    </row>
    <row r="93" spans="1:7" ht="12.75">
      <c r="A93" s="150"/>
      <c r="B93" s="150"/>
      <c r="C93" s="150"/>
      <c r="D93" s="150"/>
      <c r="E93" s="156"/>
      <c r="F93" s="150"/>
      <c r="G93" s="150"/>
    </row>
    <row r="94" spans="1:7" ht="12.75">
      <c r="A94" s="150"/>
      <c r="B94" s="150"/>
      <c r="C94" s="150"/>
      <c r="D94" s="150"/>
      <c r="E94" s="156"/>
      <c r="F94" s="150"/>
      <c r="G94" s="150"/>
    </row>
    <row r="95" spans="1:7" ht="12.75">
      <c r="A95" s="150"/>
      <c r="B95" s="150"/>
      <c r="C95" s="150"/>
      <c r="D95" s="150"/>
      <c r="E95" s="156"/>
      <c r="F95" s="150"/>
      <c r="G95" s="150"/>
    </row>
    <row r="96" spans="1:7" ht="12.75">
      <c r="A96" s="150"/>
      <c r="B96" s="150"/>
      <c r="C96" s="150"/>
      <c r="D96" s="150"/>
      <c r="E96" s="156"/>
      <c r="F96" s="150"/>
      <c r="G96" s="150"/>
    </row>
    <row r="97" spans="1:7" ht="12.75">
      <c r="A97" s="150"/>
      <c r="B97" s="150"/>
      <c r="C97" s="150"/>
      <c r="D97" s="150"/>
      <c r="E97" s="156"/>
      <c r="F97" s="150"/>
      <c r="G97" s="150"/>
    </row>
    <row r="98" spans="1:7" ht="12.75">
      <c r="A98" s="150"/>
      <c r="B98" s="150"/>
      <c r="C98" s="150"/>
      <c r="D98" s="150"/>
      <c r="E98" s="156"/>
      <c r="F98" s="150"/>
      <c r="G98" s="150"/>
    </row>
    <row r="99" spans="1:7" ht="12.75">
      <c r="A99" s="150"/>
      <c r="B99" s="150"/>
      <c r="C99" s="150"/>
      <c r="D99" s="150"/>
      <c r="E99" s="156"/>
      <c r="F99" s="150"/>
      <c r="G99" s="150"/>
    </row>
    <row r="100" spans="2:7" ht="12.75">
      <c r="B100" s="150"/>
      <c r="C100" s="150"/>
      <c r="D100" s="150"/>
      <c r="E100" s="156"/>
      <c r="F100" s="150"/>
      <c r="G100" s="150"/>
    </row>
    <row r="101" spans="2:7" ht="12.75">
      <c r="B101" s="150"/>
      <c r="C101" s="150"/>
      <c r="D101" s="150"/>
      <c r="E101" s="156"/>
      <c r="F101" s="150"/>
      <c r="G101" s="150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1.2" header="0.5118055555555555" footer="0.5118055555555555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Muzikova</dc:creator>
  <cp:keywords/>
  <dc:description/>
  <cp:lastModifiedBy>muzikova</cp:lastModifiedBy>
  <dcterms:created xsi:type="dcterms:W3CDTF">2015-10-26T13:58:01Z</dcterms:created>
  <dcterms:modified xsi:type="dcterms:W3CDTF">2020-10-15T08:26:19Z</dcterms:modified>
  <cp:category/>
  <cp:version/>
  <cp:contentType/>
  <cp:contentStatus/>
</cp:coreProperties>
</file>