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75" windowWidth="10380" windowHeight="6030" activeTab="0"/>
  </bookViews>
  <sheets>
    <sheet name="Úvod" sheetId="1" r:id="rId1"/>
    <sheet name="Krycí list" sheetId="2" r:id="rId2"/>
    <sheet name="Přirážky" sheetId="3" r:id="rId3"/>
    <sheet name="Rozpočet" sheetId="4" r:id="rId4"/>
    <sheet name="Rekapitulace" sheetId="5" r:id="rId5"/>
  </sheets>
  <definedNames>
    <definedName name="_xlnm.Print_Titles" localSheetId="4">'Rekapitulace'!$1:$2</definedName>
    <definedName name="_xlnm.Print_Titles" localSheetId="3">'Rozpočet'!$1:$2</definedName>
    <definedName name="_xlnm.Print_Area" localSheetId="1">'Krycí list'!$A$1:$N$36</definedName>
    <definedName name="_xlnm.Print_Area" localSheetId="2">'Přirážky'!$A$1:$H$19</definedName>
    <definedName name="_xlnm.Print_Area" localSheetId="4">'Rekapitulace'!$A$1:$I$10</definedName>
    <definedName name="_xlnm.Print_Area" localSheetId="3">'Rozpočet'!$A$1:$M$58</definedName>
    <definedName name="_xlnm.Print_Area" localSheetId="0">'Úvod'!$A$1:$L$28</definedName>
  </definedNames>
  <calcPr fullCalcOnLoad="1"/>
</workbook>
</file>

<file path=xl/comments3.xml><?xml version="1.0" encoding="utf-8"?>
<comments xmlns="http://schemas.openxmlformats.org/spreadsheetml/2006/main">
  <authors>
    <author>Martin Fontan</author>
  </authors>
  <commentList>
    <comment ref="B1" authorId="0">
      <text>
        <r>
          <rPr>
            <b/>
            <sz val="8"/>
            <rFont val="Tahoma"/>
            <family val="0"/>
          </rPr>
          <t>Martin Fontan:</t>
        </r>
        <r>
          <rPr>
            <sz val="8"/>
            <rFont val="Tahoma"/>
            <family val="0"/>
          </rPr>
          <t xml:space="preserve">
Prázdné položky slouží k uživatelsky definovatelným přirážkám.</t>
        </r>
      </text>
    </comment>
  </commentList>
</comments>
</file>

<file path=xl/sharedStrings.xml><?xml version="1.0" encoding="utf-8"?>
<sst xmlns="http://schemas.openxmlformats.org/spreadsheetml/2006/main" count="402" uniqueCount="241">
  <si>
    <t xml:space="preserve">P9   210800113000000001m      Kabel Cu jádro CYKY 4Bx10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000002344380                                                0000002344380000000024600000341110760000000000000000016974                                                0100001000000000009530                                                                                       000000009530000S0----      </t>
  </si>
  <si>
    <t>210800836</t>
  </si>
  <si>
    <t>TRUBKA OCHRANNÁ  KOPOLEX  63MM</t>
  </si>
  <si>
    <t xml:space="preserve">P9155210800836000000001m      TRUBKA OCHRANNÁ  KOPOLEX  63MM                                                                                                                                                                                                                                 09000000009610200000000000000000000000000000000000000000000000000000000000000000000000000000000000000000000000000000000000000000000000000000000961020000000022800000                  000000000000                                                0100001000000000004215                                                                                       000000004215000P0----      </t>
  </si>
  <si>
    <t>Trubka ochranná kopoflex 63mm</t>
  </si>
  <si>
    <t xml:space="preserve">P9   210800836000000001m      Trubka ochranná kopoflex 63mm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000000615600                                                0000000615600000000022800000345710250000000000000000016644                                                0100001000000000002700                                                                                       000000002700000S0----      </t>
  </si>
  <si>
    <t>155 Elektromontáže CELKEM Kč:</t>
  </si>
  <si>
    <t>202 Zemní práce prováděné při ext.montážích</t>
  </si>
  <si>
    <t>202</t>
  </si>
  <si>
    <t>460010024</t>
  </si>
  <si>
    <t>VYTYC TRA KABEL VED V ZAST PROSTORU</t>
  </si>
  <si>
    <t xml:space="preserve">km     </t>
  </si>
  <si>
    <t xml:space="preserve">P9202460010024000000014km     VYTYC TRA KABEL VED V ZAST PROSTORU                                                                                                                                                                                                                            09000000000648330000000000000000000000000000000000000000000000000000000000000000000000000000000000000000000000000000000000000000000000000000000064833000000000030000                  000000000000                                                0100001000000000216111                                                                                       000000216111000P0----      </t>
  </si>
  <si>
    <t>460030011</t>
  </si>
  <si>
    <t>SEJMUTI DRNU</t>
  </si>
  <si>
    <t xml:space="preserve">m2     </t>
  </si>
  <si>
    <t xml:space="preserve">P9202460030011000000050m2     SEJMUTI DRNU                                                                                                                                                                                                                                                   09000000003895770000000000000000000000000000000000000000000000000000000000000000000000000000000000000000000000000000000000000000000000000000000389577000000009130000                  000000000000                                                0100001000000000004267                                                                                       000000004267000P0----      </t>
  </si>
  <si>
    <t>460030071</t>
  </si>
  <si>
    <t>BOURANI ZIVICNYCH POVRCHU</t>
  </si>
  <si>
    <t xml:space="preserve">P9202460030071000000050m2     BOURANI ZIVICNYCH POVRCHU                                                                                                                                                                                                                                      09000000001306000000000000000000000000000000000000000000000000000000000000000000000000000000000000000000000000000000000000000000000000000000000130600000000000200000                  000000000000                                                0100001000000000065300                                                                                       000000065300000P0----      </t>
  </si>
  <si>
    <t>460100001</t>
  </si>
  <si>
    <t>STOZ POUZDRO VO MIMO OSU 250 X 800</t>
  </si>
  <si>
    <t xml:space="preserve">P9202460100001000000600kus    STOZ POUZDRO VO MIMO OSU 250 X 800                                                                                                                                                                                                                             09000000009420030000000000000000000000000000000000000000000000000000000000000000000000000000000000000000000000000000000000000000000000000000000942003000000000900000                  000000000000                                                0100001000000000104667                                                                                       000000104667000P0----      </t>
  </si>
  <si>
    <t>460200164</t>
  </si>
  <si>
    <t>KABEL RYHY S  35  HL  80</t>
  </si>
  <si>
    <t xml:space="preserve">P9202460200164000000001m      KABEL RYHY S  35  HL  80       ZEM4                                                                                                                                                                                                                            09000000022066000000000000000000000000000000000000000000000000000000000000000000000000000000000000000000000000000000000000000000000000000000002206600000000011800000                  000000000000                                                0100001000000000018700                                                                                       000000018700000P0----      </t>
  </si>
  <si>
    <t>460200283</t>
  </si>
  <si>
    <t>KABEL RYHY S  50  HL 100</t>
  </si>
  <si>
    <t xml:space="preserve">P9202460200283000000001m      KABEL RYHY S  50  HL 100       ZEM3                                                                                                                                                                                                                            09000000024500000000000000000000000000000000000000000000000000000000000000000000000000000000000000000000000000000000000000000000000000000000002450000000000010000000                  000000000000                                                0100001000000000024500                                                                                       000000024500000P0----      </t>
  </si>
  <si>
    <t>460300006</t>
  </si>
  <si>
    <t>HUTNENI ZEMINY DO  20 CM</t>
  </si>
  <si>
    <t xml:space="preserve">m3     </t>
  </si>
  <si>
    <t xml:space="preserve">P9202460300006000000100m3     HUTNENI ZEMINY DO  20 CM                                                                                                                                                                                                                                       09000000005439120000000000000000000000000000000000000000000000000000000000000000000000000000000000000000000000000000000000000000000000000000000543912000000008304000                  000000000000                                                0100001000000000006550                                                                                       000000006550000P0----      </t>
  </si>
  <si>
    <t>460490011</t>
  </si>
  <si>
    <t>ZAKRYTI KAB FOLIE PVC 22 CM</t>
  </si>
  <si>
    <t xml:space="preserve">P9202460490011000000001m      ZAKRYTI KAB FOLIE PVC 22 CM                                                                                                                                                                                                                                    09000000003633980000000000000000000000000000000000000000000000000000000000000000000000000000000000000000000000000000000000000000000000000000000363398000000022800000                  000000000000                                                0100001000000000001594                                                                                       000000001593850P0----      </t>
  </si>
  <si>
    <t>460560164</t>
  </si>
  <si>
    <t>ZAHOZ RYHY S  35 CM HL  80 CM  ZEM3</t>
  </si>
  <si>
    <t xml:space="preserve">P9202460560164000000001m      ZAHOZ RYHY S  35 CM HL  80 CM  ZEM3                                                                                                                                                                                                                            09000000006575200000000000000000000000000000000000000000000000000000000000000000000000000000000000000000000000000000000000000000000000000000000657520000000011800000                  000000000000                                                0100001000000000005572                                                                                       000000005572200P0----      </t>
  </si>
  <si>
    <t>460560283</t>
  </si>
  <si>
    <t>ZAHOZ RYHY S  50 CM HL 100 CM  ZEM3</t>
  </si>
  <si>
    <t xml:space="preserve">P9202460560283000000001m      ZAHOZ RYHY S  50 CM HL 100 CM  ZEM3                                                                                                                                                                                                                            09000000008107300000000000000000000000000000000000000000000000000000000000000000000000000000000000000000000000000000000000000000000000000000000810730000000010000000                  000000000000                                                0100001000000000008107                                                                                       000000008107300P0----      </t>
  </si>
  <si>
    <t>460600001</t>
  </si>
  <si>
    <t>ODVOZ ZEMINY  A SUTI NA SKLADKU + LIKVIDACE</t>
  </si>
  <si>
    <t xml:space="preserve">P9202460600001000000100m3     ODVOZ ZEMINY  A SUTI NA SKLADKU + LIKVIDACE                                                                                                                                                                                                                    09000000004798140000000000000000000000000000000000000000000000000000000000000000000000000000000000000000000000000000000000000000000000000000000479814000000000836000                  000000000000                                                0100001000000000057394                                                                                       000000057394000P0----      </t>
  </si>
  <si>
    <t>460600002</t>
  </si>
  <si>
    <t>BETON B20 VČ. DOPRAVY</t>
  </si>
  <si>
    <t xml:space="preserve">P9202460600002000000100m3     BETON B20 VČ. DOPRAVY                                                                                                                                                                                                                                          09000000011412000000000000000000000000000000000000000000000000000000000000000000000000000000000000000000000000000000000000000000000000000000001141200000000000450000                  000000000000                                                0100001000000000253600                                                                                       000000253600000P0----      </t>
  </si>
  <si>
    <t>460620001</t>
  </si>
  <si>
    <t>POLOZENI DRNU</t>
  </si>
  <si>
    <t xml:space="preserve">P9202460620001000000050m2     POLOZENI DRNU                                                                                                                                                                                                                                                  09000000001693510000000000000000000000000000000000000000000000000000000000000000000000000000000000000000000000000000000000000000000000000000000169351000000009130000                  000000000000                                                0100001000000000001855                                                                                       000000001854890P0----      </t>
  </si>
  <si>
    <t>460620006</t>
  </si>
  <si>
    <t>OSETI POVRCHU TRAVOU</t>
  </si>
  <si>
    <t xml:space="preserve">P9202460620006000000050m2     OSETI POVRCHU TRAVOU                                                                                                                                                                                                                                           09000000001693510000000000000000000000000000000000000000000000000000000000000000000000000000000000000000000000000000000000000000000000000000000169351000000009130000                  000000000000                                                0100001000000000001855                                                                                       000000001854890P0----      </t>
  </si>
  <si>
    <t>460620014</t>
  </si>
  <si>
    <t>PROVIZORNI UPRAVA TERENU</t>
  </si>
  <si>
    <t xml:space="preserve">P9202460620014000000050m2     PROVIZORNI UPRAVA TERENU       ZEM3                                                                                                                                                                                                                            09000000004858260000000000000000000000000000000000000000000000000000000000000000000000000000000000000000000000000000000000000000000000000000000485826000000009130000                  000000000000                                                0100001000000000005321                                                                                       000000005321200P0----      </t>
  </si>
  <si>
    <t>460680032</t>
  </si>
  <si>
    <t>PRURAZ ZDI KAMEN   30 CM</t>
  </si>
  <si>
    <t xml:space="preserve">P9202460680032000000600kus    PRURAZ ZDI KAMEN   30 CM                                                                                                                                                                                                                                       09000000002153580000000000000000000000000000000000000000000000000000000000000000000000000000000000000000000000000000000000000000000000000000000215358000000000300000                  000000000000                                                0100001000000000071786                                                                                       000000071786000P0----      </t>
  </si>
  <si>
    <t>202 Zemní práce prováděné při ext.montážích CELKEM Kč:</t>
  </si>
  <si>
    <t>Přirážka</t>
  </si>
  <si>
    <t>m.j.</t>
  </si>
  <si>
    <t>hlava</t>
  </si>
  <si>
    <t>sazba</t>
  </si>
  <si>
    <t>základna</t>
  </si>
  <si>
    <t>hlava VI</t>
  </si>
  <si>
    <t>hlava XI</t>
  </si>
  <si>
    <t>Poznámka</t>
  </si>
  <si>
    <t>Přirážky celkem bez DPH (suma přirážek)</t>
  </si>
  <si>
    <t>ING. ŠIMONÍK</t>
  </si>
  <si>
    <t>provozní  soubor :ŘEŠENÍ PROTORU OKOLÍ KONCERTNÍ SÍNĚ SV. DUCHA V KRNOVĚ</t>
  </si>
  <si>
    <t>stavební objekt :   IO 01 VEŘEJNÉ OSVĚTLENÍ</t>
  </si>
  <si>
    <t>Číslo položky ceníku</t>
  </si>
  <si>
    <t>Zkrácený  popis</t>
  </si>
  <si>
    <t>M . j .</t>
  </si>
  <si>
    <t>Množství</t>
  </si>
  <si>
    <t>Jednotková cena v KČ</t>
  </si>
  <si>
    <t>Náklady celkem v KČ</t>
  </si>
  <si>
    <t xml:space="preserve">Dodávka </t>
  </si>
  <si>
    <t>C  21  -  M</t>
  </si>
  <si>
    <t>Elektromontáže</t>
  </si>
  <si>
    <t>Předběžná  cena</t>
  </si>
  <si>
    <t>Kč</t>
  </si>
  <si>
    <t>Podíl podružného materiálu</t>
  </si>
  <si>
    <t>Pravidla  M</t>
  </si>
  <si>
    <t>čl. 8/3a</t>
  </si>
  <si>
    <t>Mimostaveništní doprava</t>
  </si>
  <si>
    <t>čl. 8/11a</t>
  </si>
  <si>
    <t>Přesun</t>
  </si>
  <si>
    <t>čl. 26/1</t>
  </si>
  <si>
    <t>Podíl podružných výkonů</t>
  </si>
  <si>
    <t>21  M</t>
  </si>
  <si>
    <t>21  M  CELKEM</t>
  </si>
  <si>
    <t>G  46  -  M</t>
  </si>
  <si>
    <t>Zemní práce při ext. montáži</t>
  </si>
  <si>
    <t>Přesun hmot</t>
  </si>
  <si>
    <t>q</t>
  </si>
  <si>
    <t>46  M  CELKEM</t>
  </si>
  <si>
    <t>Hodinové zůčtovací sazby</t>
  </si>
  <si>
    <t>Komplexní  zkoušky</t>
  </si>
  <si>
    <t>hod.</t>
  </si>
  <si>
    <t>čl. 17/1d</t>
  </si>
  <si>
    <t>Výchozí  revize</t>
  </si>
  <si>
    <t>HZS  CELKEM</t>
  </si>
  <si>
    <t>CELKEM BEZ DPH - CÚ 2017</t>
  </si>
  <si>
    <t>Vypracoval  :   Ing. Šimoník</t>
  </si>
  <si>
    <t>Datum : 12.2017</t>
  </si>
  <si>
    <t xml:space="preserve">POPIS PRACÍ A DODÁVEK </t>
  </si>
  <si>
    <t>Odbytový rozpočet stavebního objektu</t>
  </si>
  <si>
    <t>JKSO:</t>
  </si>
  <si>
    <t>MÍSTO STAVBY:</t>
  </si>
  <si>
    <t>ČÍSLO STAVBY:</t>
  </si>
  <si>
    <t>NÁZEV STAVBY:</t>
  </si>
  <si>
    <t>ČÍSLO OBJEKTU:</t>
  </si>
  <si>
    <t>NÁZEV OBJEKTU:</t>
  </si>
  <si>
    <t>ČÍSLO ROZPOČTU:</t>
  </si>
  <si>
    <t>IČO A NÁZEV OBJEDNATELE:</t>
  </si>
  <si>
    <t>ČÍSLO DODATKU:</t>
  </si>
  <si>
    <t>KOEFICIENT NA KURS MĚNY:</t>
  </si>
  <si>
    <t>IČO A NÁZEV PROJEKTANTA:</t>
  </si>
  <si>
    <t>IČO A NÁZEV ZHOTOVITELE:</t>
  </si>
  <si>
    <t>JMÉNO ZPRACOVATELE:</t>
  </si>
  <si>
    <t xml:space="preserve"> </t>
  </si>
  <si>
    <t>SCHVÁLIL:</t>
  </si>
  <si>
    <t>DATUM ZPRACOVÁNÍ:</t>
  </si>
  <si>
    <t>DNE:</t>
  </si>
  <si>
    <t>Pro vytvoření slepého rozpočtu stiskněte Ctrl-s.</t>
  </si>
  <si>
    <t>Pro vložení položky do rozpočtu stiskněte Ctrl-a na řádku listu rozpočtu, kam požadujete položku vložit</t>
  </si>
  <si>
    <t>Pro export zpět do WinKaRoKu stiskněte Ctrl-e.</t>
  </si>
  <si>
    <t xml:space="preserve">U080110                        IO 01 VEŘEJNÉ OSVĚTLENÍ                                        ŘEŠENÍ PROTORU OKOLÍ KONCERTNÍ SÍNĚ SV. DUCHA V KRNOVĚ         0000                                                                                                                                                      000000000000000000000000000000000000000000000000000000002009032020090320                0000000000100000                                                                                                                                                                  ODBYTOVÝ ROZPOČET              20090320                                                                                       </t>
  </si>
  <si>
    <t>D:\WinKaRoK\Texty</t>
  </si>
  <si>
    <t>80110</t>
  </si>
  <si>
    <t/>
  </si>
  <si>
    <t xml:space="preserve">  </t>
  </si>
  <si>
    <t>ŘEŠENÍ PROTORU OKOLÍ KONCERTNÍ SÍNĚ SV. DUCHA V KRNOVĚ</t>
  </si>
  <si>
    <t>IO 01 VEŘEJNÉ OSVĚTLENÍ</t>
  </si>
  <si>
    <t xml:space="preserve">         </t>
  </si>
  <si>
    <t>Kód</t>
  </si>
  <si>
    <t>Číslo</t>
  </si>
  <si>
    <t>Popis položky</t>
  </si>
  <si>
    <t xml:space="preserve">Měr. </t>
  </si>
  <si>
    <t xml:space="preserve">Množství </t>
  </si>
  <si>
    <t>Ceny v Kč</t>
  </si>
  <si>
    <t>Hmotnost</t>
  </si>
  <si>
    <t>DPH</t>
  </si>
  <si>
    <t>Koef.</t>
  </si>
  <si>
    <t>VPH</t>
  </si>
  <si>
    <t>cen.</t>
  </si>
  <si>
    <t>položky</t>
  </si>
  <si>
    <t>jedn.</t>
  </si>
  <si>
    <t>Jedn.cena</t>
  </si>
  <si>
    <t>Výsl.j.cena</t>
  </si>
  <si>
    <t>Montáž</t>
  </si>
  <si>
    <t>Dodávka</t>
  </si>
  <si>
    <t>celkem [t]</t>
  </si>
  <si>
    <t>[%]</t>
  </si>
  <si>
    <t>MONTÁŽNÍ PRÁCE</t>
  </si>
  <si>
    <t>155 Elektromontáže</t>
  </si>
  <si>
    <t>155</t>
  </si>
  <si>
    <t>210010003</t>
  </si>
  <si>
    <t>TRUBKA OHEB P.O.TYP 23..</t>
  </si>
  <si>
    <t xml:space="preserve">m      </t>
  </si>
  <si>
    <t>--</t>
  </si>
  <si>
    <t xml:space="preserve">P9155210010003000000001m      TRUBKA OHEB P.O.TYP 23..     23  MM                                                                                                                                                                                                                            09000000000069570000000000000000000000000000000000000000000000000000000000000000000000000000000000000000000000000000000000000000000000000000000006957000000000300000                  000000000000                                                0100001000000000002319                                                                                       000000002318940P0----      </t>
  </si>
  <si>
    <t>spec.</t>
  </si>
  <si>
    <t>Trubka instalační ohebná PVC 2323</t>
  </si>
  <si>
    <t xml:space="preserve">P9   210010003000000001m      Trubka instalační ohebná PVC 2323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000000003900                                                0000000003900000000000300000345710630000000000000000000018                                                0100001000000000001300                                                                                       000000001300000S0----      </t>
  </si>
  <si>
    <t>210010055</t>
  </si>
  <si>
    <t>TRUBKA OCEL ZAV VOL P.O.</t>
  </si>
  <si>
    <t xml:space="preserve">P9155210010055000000001m      TRUBKA OCEL ZAV VOL P.O.     29  MM                                                                                                                                                                                                                            09000000000645840000000000000000000000000000000000000000000000000000000000000000000000000000000000000000000000000000000000000000000000000000000064584000000001500000                  000000000000                                                0100001000000000004306                                                                                       000000004305600P0----      </t>
  </si>
  <si>
    <t>Trubka instalační ocelová závitová 6029ZN</t>
  </si>
  <si>
    <t xml:space="preserve">P9   210010055000000001m      Trubka instalační ocelová závitová 6029ZN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000000298500                                                0000000298500000000001500000345711260000000000000000002790                                                0100001000000000019900                                                                                       000000019900000S0----      </t>
  </si>
  <si>
    <t>210010402</t>
  </si>
  <si>
    <t>MONTÁŽ STOŽÁR OCELOVÝ SADOVÝ DO 5M</t>
  </si>
  <si>
    <t xml:space="preserve">kus    </t>
  </si>
  <si>
    <t xml:space="preserve">P9155210010402000000600kus    MONTÁŽ STOŽÁR OCELOVÝ SADOVÝ DO 5M                                                                                                                                                                                                                             09000000005616000000000000000000000000000000000000000000000000000000000000000000000000000000000000000000000000000000000000000000000000000000000561600000000000900000                  000000000000                                                0100001000000000062400                                                                                       000000062400000P0----      </t>
  </si>
  <si>
    <t>Stožár ocelový sadový pozinkovaný paticový 3,6m nad zemí</t>
  </si>
  <si>
    <t xml:space="preserve">P9   210010402000000600kus    Stožár ocelový sadový pozinkovaný paticový 3,6m nad zemí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000004711500                                                0000004711500000000000900000345245040000000000000000000018                                                0100001000000000523500                                                                                       000000523500000S0----      </t>
  </si>
  <si>
    <t>210010435</t>
  </si>
  <si>
    <t>MONTÁŽ VÝLOŽNÍKU DO 1,5M NA SADOVÝ STOŽÁR</t>
  </si>
  <si>
    <t xml:space="preserve">P9155210010435000000600kus    MONTÁŽ VÝLOŽNÍKU DO 1,5M NA SADOVÝ STOŽÁR                                                                                                                                                                                                                      09000000002015440000000000000000000000000000000000000000000000000000000000000000000000000000000000000000000000000000000000000000000000000000000201544000000000900000                  000000000000                                                0100001000000000022394                                                                                       000000022393799P0----      </t>
  </si>
  <si>
    <t>Výložník na sadový stožár do 1,5m</t>
  </si>
  <si>
    <t xml:space="preserve">P9   210010435000000600kus    Výložník na sadový stožár do 1,5m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000001113300                                                0000001113300000000000900000345125200000000000000000000018                                                0100001000000000123700                                                                                       000000123700000S0----      </t>
  </si>
  <si>
    <t>210020652</t>
  </si>
  <si>
    <t>MONTÁŽ STOŽÁROVÝ ZÁKLAD</t>
  </si>
  <si>
    <t xml:space="preserve">P9155210020652000000600kus    MONTÁŽ STOŽÁROVÝ ZÁKLAD                                                                                                                                                                                                                                        09000000001145660000000000000000000000000000000000000000000000000000000000000000000000000000000000000000000000000000000000000000000000000000000114566000000000900000                  000000000000                                                0100001000000000012730                                                                                       000000012729600P0----      </t>
  </si>
  <si>
    <t>3452130200</t>
  </si>
  <si>
    <t>Stožárové pouzdro 250/800mm</t>
  </si>
  <si>
    <t xml:space="preserve">P9   210020652000000600kus    Stožárové pouzdro 250/800mm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000000481500                                                0000000481500000000000900000345213020000000000000000000018                                                0100001000000000053500                                                                                       000000053500000S0----      </t>
  </si>
  <si>
    <t>210100251</t>
  </si>
  <si>
    <t>UKONC KAB CELOPLAST</t>
  </si>
  <si>
    <t xml:space="preserve">P9155210100251000000600kus    UKONC KAB CELOPLAST      3X2,5                                                                                                                                                                                                                                 09000000000649740000000000000000000000000000000000000000000000000000000000000000000000000000000000000000000000000000000000000000000000000000000064974000000001400000                  000000000000                                                0100001000000000004641                                                                                       000000004641000P0----      </t>
  </si>
  <si>
    <t>210100252</t>
  </si>
  <si>
    <t xml:space="preserve">P9155210100252000000600kus    UKONC KAB CELOPLAST      4X10                                                                                                                                                                                                                                  09000000002320110000000000000000000000000000000000000000000000000000000000000000000000000000000000000000000000000000000000000000000000000000000232011000000001500000                  000000000000                                                0100001000000000015467                                                                                       000000015467400P0----      </t>
  </si>
  <si>
    <t>210120102</t>
  </si>
  <si>
    <t>MONTÁŽ POJISTKOVE ROZVODNICE ( POJ. VÝZBROJE )</t>
  </si>
  <si>
    <t xml:space="preserve">P9155210120102000000600kus    MONTÁŽ POJISTKOVE ROZVODNICE ( POJ. VÝZBROJE )                                                                                                                                                                                                                 09000000002205000000000000000000000000000000000000000000000000000000000000000000000000000000000000000000000000000000000000000000000000000000000220500000000000900000                  000000000000                                                0100001000000000024500                                                                                       000000024500000P0----      </t>
  </si>
  <si>
    <t>3544150000</t>
  </si>
  <si>
    <t>Stožárová rozvodnice ( výzbroj ) s jednou pojistkou</t>
  </si>
  <si>
    <t xml:space="preserve">P9   210120102000000600kus    Stožárová rozvodnice ( výzbroj ) s jednou pojistkou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000000332400                                                0000000332400000000000600000354415000000000000000000000366                                                0100001000000000055400                                                                                       000000055400000S0----      </t>
  </si>
  <si>
    <t>Stožárová rozvodnice ( výzbroj )  se dvěma pojistkami</t>
  </si>
  <si>
    <t xml:space="preserve">P9   210120102000000600kus    Stožárová rozvodnice ( výzbroj )  se dvěma pojistkami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000000187500                                                0000000187500000000000300000354415100000000000000000000066                                                0100001000000000062500                                                                                       000000062500000S0----      </t>
  </si>
  <si>
    <t>210191027</t>
  </si>
  <si>
    <t>MONTÁŽ SVÍTIDLA LED</t>
  </si>
  <si>
    <t xml:space="preserve">P9155210191027000000600kus    MONTÁŽ SVÍTIDLA LED                                                                                                                                                                                                                                            09000000003931200000000000000000000000000000000000000000000000000000000000000000000000000000000000000000000000000000000000000000000000000000000393120000000001600000                  000000000000                                                0100001000000000024570                                                                                       000000024570000P0----      </t>
  </si>
  <si>
    <t>Svítidlo LED 41W,  IP65, 230V, 3269lm, 4000k, index podání barev 76, materiál Al, retro</t>
  </si>
  <si>
    <t xml:space="preserve">P9   210191027000000600kus    Svítidlo LED 41W,  IP65, 230V, 3269lm, 4000k, index podání barev 76, materiál Al, retro                                                                                                                                                                        0000                                                                        000007308000                                                0000007308000000000000900000345355830000000000000000000063                                                0100001000000000812000                                                                                       000000812000000S0----      </t>
  </si>
  <si>
    <t>Svítidlo LED pásek 60LED/M, teple bílá, 230V, 14,4W/1m, IP67, napájecí usměrňovač</t>
  </si>
  <si>
    <t xml:space="preserve">P9   210191027000000600kus    Svítidlo LED pásek 60LED/M, teple bílá, 230V, 14,4W/1m, IP67, napájecí usměrňovač                                                                                                                                                                              0000                                                                        000000152000                                                0000000152000000000000100000345510050000000000000000000001                                                0100001000000000152000                                                                                       000000152000000S0----      </t>
  </si>
  <si>
    <t>Svítidlo LED 13W, zapuštěné, IP65 hlinikoplastové provedení s mřížkou rozměry 205x100x75mm</t>
  </si>
  <si>
    <t xml:space="preserve">P9   210191027000000600kus    Svítidlo LED 13W, zapuštěné, IP65 hlinikoplastové provedení s mřížkou rozměry 205x100x75mm                                                                                                                                                                     0000                                                                        000001914000                                                0000001914000000000000600000345615250000000000000000000114                                                0100001000000000319000                                                                                       000000319000000S0----      </t>
  </si>
  <si>
    <t>210220001</t>
  </si>
  <si>
    <t>VEDENI UZEM FEZN DO 120 MM2</t>
  </si>
  <si>
    <t xml:space="preserve">P9155210220001000000001m      VEDENI UZEM FEZN DO 120 MM2                                                                                                                                                                                                                                    09000000021209760000000000000000000000000000000000000000000000000000000000000000000000000000000000000000000000000000000000000000000000000000002120976000000022000000                  000000000000                                                0100001000000000009641                                                                                       000000009640800P0----      </t>
  </si>
  <si>
    <t>Kabelové oko šroubovací</t>
  </si>
  <si>
    <t xml:space="preserve">P9   210220001000000600kus    Kabelové oko šroubovací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000000031500                                                0000000031500000000000900000343812700000000000000000000045                                                0100001000000000003500                                                                                       000000003500000S0----      </t>
  </si>
  <si>
    <t>Drát FeZn 10mm</t>
  </si>
  <si>
    <t xml:space="preserve">kg     </t>
  </si>
  <si>
    <t xml:space="preserve">P9   210220001000000150kg     Drát FeZn 10mm       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000000056500                                                0000000056500000000001000000343815000000000000000000001000                                                0100001000000000005650                                                                                       000000005650000S0----      </t>
  </si>
  <si>
    <t>Pásek FeZn 30/4mm</t>
  </si>
  <si>
    <t xml:space="preserve">P9   210220001000000150kg     Pásek FeZn 30/4mm    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000001120000                                                0000001120000000000020000000343815050000000000000000020000                                                0100001000000000005600                                                                                       000000005600000S0----      </t>
  </si>
  <si>
    <t>210220301</t>
  </si>
  <si>
    <t>SVORKA HROMOSVOD 2 SROUBY/SS,SR 03/</t>
  </si>
  <si>
    <t xml:space="preserve">P9155210220301000000600kus    SVORKA HROMOSVOD 2 SROUBY/SS,SR 03/                                                                                                                                                                                                                            09000000001394170000000000000000000000000000000000000000000000000000000000000000000000000000000000000000000000000000000000000000000000000000000139417000000001800000                  000000000000                                                0100001000000000007745                                                                                       000000007745400P0----      </t>
  </si>
  <si>
    <t>Svorka pozink. SR03 pásek - drát</t>
  </si>
  <si>
    <t xml:space="preserve">P9   210220301000000600kus    Svorka pozink. SR03 pásek - drát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000000059220                                                0000000059220000000001800000345231550000000000000000000198                                                0100001000000000003290                                                                                       000000003290000S0----      </t>
  </si>
  <si>
    <t>210800105</t>
  </si>
  <si>
    <t>KABEL CYKY 750V 3X1,5 UL VE STOŽÁRU</t>
  </si>
  <si>
    <t xml:space="preserve">P9155210800105000000001m      KABEL CYKY 750V 3X1,5 UL VE STOŽÁRU                                                                                                                                                                                                                            09000000000707620000000000000000000000000000000000000000000000000000000000000000000000000000000000000000000000000000000000000000000000000000000070762000000004000000                  000000000000                                                0100001000000000001769                                                                                       000000001769040P0----      </t>
  </si>
  <si>
    <t>Kabel Cu jádro CYKY 3Cx1,5</t>
  </si>
  <si>
    <t xml:space="preserve">P9   210800105000000001m      Kabel Cu jádro CYKY 3Cx1,5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000000060800                                                0000000060800000000004000000341110320000000000000000000480                                                0100001000000000001520                                                                                       000000001520000S0----      </t>
  </si>
  <si>
    <t>210800111</t>
  </si>
  <si>
    <t>KABEL CYKY 750V 3X2,5   UL V ZEMI</t>
  </si>
  <si>
    <t xml:space="preserve">P9155210800111000000001m      KABEL CYKY 750V 3X2,5   UL V ZEMI                                                                                                                                                                                                                              09000000001152820000000000000000000000000000000000000000000000000000000000000000000000000000000000000000000000000000000000000000000000000000000115282000000006300000                  000000000000                                                0100001000000000001830                                                                                       000000001829880P0----      </t>
  </si>
  <si>
    <t>Kabel Cu jádro CYKY 3Cx2,5</t>
  </si>
  <si>
    <t xml:space="preserve">P9   210800111000000001m      Kabel Cu jádro CYKY 3Cx2,5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000000100800                                                0000000100800000000006300000341110380000000000000000001071                                                0100001000000000001600                                                                                       000000001600000S0----      </t>
  </si>
  <si>
    <t>210800113</t>
  </si>
  <si>
    <t>KABEL CYKY 750V 4X10  UL V ZEMI</t>
  </si>
  <si>
    <t xml:space="preserve">P9155210800113000000001m      KABEL CYKY 750V 4X10  UL V ZEMI                                                                                                                                                                                                                                09000000005148230000000000000000000000000000000000000000000000000000000000000000000000000000000000000000000000000000000000000000000000000000000514823000000024500000                  000000000000                                                0100001000000000002101                                                                                       000000002101320P0----      </t>
  </si>
  <si>
    <t>Kabel Cu jádro CYKY 4Bx10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</si>
</sst>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#,##0.00000"/>
    <numFmt numFmtId="174" formatCode="0.000"/>
    <numFmt numFmtId="175" formatCode="0.0%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justify" vertical="center"/>
    </xf>
    <xf numFmtId="174" fontId="0" fillId="3" borderId="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justify" vertical="top"/>
    </xf>
    <xf numFmtId="0" fontId="0" fillId="3" borderId="0" xfId="0" applyFill="1" applyAlignment="1">
      <alignment horizontal="justify" vertical="top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3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5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49" fontId="0" fillId="3" borderId="23" xfId="0" applyNumberFormat="1" applyFill="1" applyBorder="1" applyAlignment="1">
      <alignment vertical="top"/>
    </xf>
    <xf numFmtId="49" fontId="0" fillId="3" borderId="23" xfId="0" applyNumberFormat="1" applyFill="1" applyBorder="1" applyAlignment="1">
      <alignment horizontal="justify" vertical="top"/>
    </xf>
    <xf numFmtId="2" fontId="0" fillId="3" borderId="23" xfId="0" applyNumberFormat="1" applyFill="1" applyBorder="1" applyAlignment="1">
      <alignment vertical="top"/>
    </xf>
    <xf numFmtId="4" fontId="0" fillId="3" borderId="23" xfId="0" applyNumberFormat="1" applyFill="1" applyBorder="1" applyAlignment="1">
      <alignment vertical="top"/>
    </xf>
    <xf numFmtId="172" fontId="0" fillId="3" borderId="23" xfId="0" applyNumberFormat="1" applyFill="1" applyBorder="1" applyAlignment="1">
      <alignment vertical="top"/>
    </xf>
    <xf numFmtId="0" fontId="0" fillId="3" borderId="23" xfId="0" applyFill="1" applyBorder="1" applyAlignment="1">
      <alignment vertical="top"/>
    </xf>
    <xf numFmtId="174" fontId="0" fillId="3" borderId="23" xfId="0" applyNumberFormat="1" applyFill="1" applyBorder="1" applyAlignment="1">
      <alignment vertical="top"/>
    </xf>
    <xf numFmtId="49" fontId="0" fillId="3" borderId="24" xfId="0" applyNumberFormat="1" applyFill="1" applyBorder="1" applyAlignment="1">
      <alignment vertical="top"/>
    </xf>
    <xf numFmtId="49" fontId="0" fillId="3" borderId="24" xfId="0" applyNumberFormat="1" applyFill="1" applyBorder="1" applyAlignment="1">
      <alignment horizontal="justify" vertical="top"/>
    </xf>
    <xf numFmtId="2" fontId="0" fillId="3" borderId="24" xfId="0" applyNumberFormat="1" applyFill="1" applyBorder="1" applyAlignment="1">
      <alignment vertical="top"/>
    </xf>
    <xf numFmtId="4" fontId="0" fillId="3" borderId="24" xfId="0" applyNumberFormat="1" applyFill="1" applyBorder="1" applyAlignment="1">
      <alignment vertical="top"/>
    </xf>
    <xf numFmtId="172" fontId="0" fillId="3" borderId="24" xfId="0" applyNumberFormat="1" applyFill="1" applyBorder="1" applyAlignment="1">
      <alignment vertical="top"/>
    </xf>
    <xf numFmtId="0" fontId="0" fillId="3" borderId="24" xfId="0" applyFill="1" applyBorder="1" applyAlignment="1">
      <alignment vertical="top"/>
    </xf>
    <xf numFmtId="174" fontId="0" fillId="3" borderId="24" xfId="0" applyNumberFormat="1" applyFill="1" applyBorder="1" applyAlignment="1">
      <alignment vertical="top"/>
    </xf>
    <xf numFmtId="49" fontId="0" fillId="3" borderId="25" xfId="0" applyNumberFormat="1" applyFill="1" applyBorder="1" applyAlignment="1">
      <alignment vertical="top"/>
    </xf>
    <xf numFmtId="49" fontId="0" fillId="3" borderId="25" xfId="0" applyNumberFormat="1" applyFill="1" applyBorder="1" applyAlignment="1">
      <alignment horizontal="justify" vertical="top"/>
    </xf>
    <xf numFmtId="2" fontId="0" fillId="3" borderId="25" xfId="0" applyNumberFormat="1" applyFill="1" applyBorder="1" applyAlignment="1">
      <alignment vertical="top"/>
    </xf>
    <xf numFmtId="4" fontId="0" fillId="3" borderId="25" xfId="0" applyNumberFormat="1" applyFill="1" applyBorder="1" applyAlignment="1">
      <alignment vertical="top"/>
    </xf>
    <xf numFmtId="172" fontId="0" fillId="3" borderId="25" xfId="0" applyNumberFormat="1" applyFill="1" applyBorder="1" applyAlignment="1">
      <alignment vertical="top"/>
    </xf>
    <xf numFmtId="174" fontId="0" fillId="3" borderId="25" xfId="0" applyNumberFormat="1" applyFill="1" applyBorder="1" applyAlignment="1">
      <alignment vertical="top"/>
    </xf>
    <xf numFmtId="49" fontId="0" fillId="3" borderId="26" xfId="0" applyNumberFormat="1" applyFill="1" applyBorder="1" applyAlignment="1">
      <alignment/>
    </xf>
    <xf numFmtId="49" fontId="5" fillId="3" borderId="26" xfId="0" applyNumberFormat="1" applyFont="1" applyFill="1" applyBorder="1" applyAlignment="1">
      <alignment/>
    </xf>
    <xf numFmtId="2" fontId="5" fillId="3" borderId="26" xfId="0" applyNumberFormat="1" applyFont="1" applyFill="1" applyBorder="1" applyAlignment="1">
      <alignment/>
    </xf>
    <xf numFmtId="4" fontId="5" fillId="3" borderId="26" xfId="0" applyNumberFormat="1" applyFont="1" applyFill="1" applyBorder="1" applyAlignment="1">
      <alignment/>
    </xf>
    <xf numFmtId="172" fontId="5" fillId="3" borderId="26" xfId="0" applyNumberFormat="1" applyFont="1" applyFill="1" applyBorder="1" applyAlignment="1">
      <alignment/>
    </xf>
    <xf numFmtId="0" fontId="5" fillId="3" borderId="26" xfId="0" applyFont="1" applyFill="1" applyBorder="1" applyAlignment="1">
      <alignment/>
    </xf>
    <xf numFmtId="174" fontId="5" fillId="3" borderId="26" xfId="0" applyNumberFormat="1" applyFont="1" applyFill="1" applyBorder="1" applyAlignment="1">
      <alignment/>
    </xf>
    <xf numFmtId="49" fontId="0" fillId="3" borderId="27" xfId="0" applyNumberFormat="1" applyFill="1" applyBorder="1" applyAlignment="1">
      <alignment/>
    </xf>
    <xf numFmtId="49" fontId="5" fillId="3" borderId="27" xfId="0" applyNumberFormat="1" applyFont="1" applyFill="1" applyBorder="1" applyAlignment="1">
      <alignment/>
    </xf>
    <xf numFmtId="2" fontId="5" fillId="3" borderId="27" xfId="0" applyNumberFormat="1" applyFont="1" applyFill="1" applyBorder="1" applyAlignment="1">
      <alignment/>
    </xf>
    <xf numFmtId="4" fontId="5" fillId="3" borderId="27" xfId="0" applyNumberFormat="1" applyFont="1" applyFill="1" applyBorder="1" applyAlignment="1">
      <alignment/>
    </xf>
    <xf numFmtId="172" fontId="5" fillId="3" borderId="27" xfId="0" applyNumberFormat="1" applyFont="1" applyFill="1" applyBorder="1" applyAlignment="1">
      <alignment/>
    </xf>
    <xf numFmtId="0" fontId="5" fillId="3" borderId="27" xfId="0" applyFont="1" applyFill="1" applyBorder="1" applyAlignment="1">
      <alignment/>
    </xf>
    <xf numFmtId="174" fontId="5" fillId="3" borderId="27" xfId="0" applyNumberFormat="1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5" fillId="4" borderId="29" xfId="0" applyFont="1" applyFill="1" applyBorder="1" applyAlignment="1">
      <alignment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2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0" fontId="0" fillId="0" borderId="37" xfId="0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Border="1" applyAlignment="1">
      <alignment/>
    </xf>
    <xf numFmtId="4" fontId="0" fillId="4" borderId="30" xfId="0" applyNumberFormat="1" applyFill="1" applyBorder="1" applyAlignment="1">
      <alignment/>
    </xf>
    <xf numFmtId="4" fontId="0" fillId="4" borderId="33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17" fontId="0" fillId="3" borderId="0" xfId="0" applyNumberForma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shrinkToFit="1"/>
    </xf>
    <xf numFmtId="0" fontId="0" fillId="0" borderId="0" xfId="0" applyAlignment="1">
      <alignment shrinkToFi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/>
    </xf>
    <xf numFmtId="3" fontId="11" fillId="0" borderId="38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/>
    </xf>
    <xf numFmtId="9" fontId="11" fillId="0" borderId="38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/>
    </xf>
    <xf numFmtId="175" fontId="11" fillId="0" borderId="38" xfId="0" applyNumberFormat="1" applyFont="1" applyBorder="1" applyAlignment="1">
      <alignment horizontal="center"/>
    </xf>
    <xf numFmtId="1" fontId="10" fillId="0" borderId="38" xfId="0" applyNumberFormat="1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41" xfId="0" applyFont="1" applyBorder="1" applyAlignment="1">
      <alignment/>
    </xf>
    <xf numFmtId="0" fontId="13" fillId="0" borderId="40" xfId="0" applyFont="1" applyBorder="1" applyAlignment="1">
      <alignment/>
    </xf>
    <xf numFmtId="1" fontId="14" fillId="0" borderId="39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Z100"/>
  <sheetViews>
    <sheetView tabSelected="1" zoomScale="75" zoomScaleNormal="75" workbookViewId="0" topLeftCell="A1">
      <selection activeCell="E27" sqref="E27"/>
    </sheetView>
  </sheetViews>
  <sheetFormatPr defaultColWidth="9.00390625" defaultRowHeight="12.75"/>
  <cols>
    <col min="11" max="11" width="27.375" style="0" customWidth="1"/>
    <col min="16" max="16" width="0" style="0" hidden="1" customWidth="1"/>
  </cols>
  <sheetData>
    <row r="1" spans="1:26" ht="15">
      <c r="A1" s="5"/>
      <c r="B1" s="6"/>
      <c r="C1" s="6"/>
      <c r="D1" s="6"/>
      <c r="E1" s="6"/>
      <c r="F1" s="6"/>
      <c r="G1" s="7"/>
      <c r="H1" s="6"/>
      <c r="I1" s="6"/>
      <c r="J1" s="6"/>
      <c r="K1" s="6"/>
      <c r="L1" s="8"/>
      <c r="M1" s="2"/>
      <c r="N1" s="2"/>
      <c r="O1" s="2"/>
      <c r="P1" s="2" t="s">
        <v>130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>
      <c r="A2" s="9"/>
      <c r="B2" s="10"/>
      <c r="C2" s="10"/>
      <c r="D2" s="10"/>
      <c r="E2" s="10"/>
      <c r="F2" s="11" t="s">
        <v>109</v>
      </c>
      <c r="G2" s="10"/>
      <c r="H2" s="10"/>
      <c r="I2" s="10"/>
      <c r="J2" s="10"/>
      <c r="K2" s="10"/>
      <c r="L2" s="12"/>
      <c r="M2" s="2"/>
      <c r="N2" s="2"/>
      <c r="O2" s="2"/>
      <c r="P2" s="2" t="s">
        <v>131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9"/>
      <c r="B6" s="16" t="s">
        <v>110</v>
      </c>
      <c r="C6" s="10"/>
      <c r="D6" s="17" t="s">
        <v>132</v>
      </c>
      <c r="E6" s="10"/>
      <c r="F6" s="10"/>
      <c r="G6" s="10"/>
      <c r="H6" s="16" t="s">
        <v>111</v>
      </c>
      <c r="I6" s="18"/>
      <c r="J6" s="10"/>
      <c r="K6" s="10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9"/>
      <c r="B7" s="10"/>
      <c r="C7" s="10"/>
      <c r="D7" s="17"/>
      <c r="E7" s="10"/>
      <c r="F7" s="10"/>
      <c r="G7" s="10"/>
      <c r="H7" s="10"/>
      <c r="I7" s="18"/>
      <c r="J7" s="10"/>
      <c r="K7" s="10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8.25">
      <c r="A8" s="9"/>
      <c r="B8" s="16" t="s">
        <v>112</v>
      </c>
      <c r="C8" s="10"/>
      <c r="D8" s="17" t="s">
        <v>133</v>
      </c>
      <c r="E8" s="10"/>
      <c r="F8" s="10"/>
      <c r="G8" s="10"/>
      <c r="H8" s="19" t="s">
        <v>113</v>
      </c>
      <c r="I8" s="18"/>
      <c r="J8" s="10"/>
      <c r="K8" s="20" t="s">
        <v>135</v>
      </c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9"/>
      <c r="B9" s="10"/>
      <c r="C9" s="10"/>
      <c r="D9" s="17"/>
      <c r="E9" s="10"/>
      <c r="F9" s="10"/>
      <c r="G9" s="10"/>
      <c r="H9" s="10"/>
      <c r="I9" s="18"/>
      <c r="J9" s="10"/>
      <c r="K9" s="10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9"/>
      <c r="B10" s="16" t="s">
        <v>114</v>
      </c>
      <c r="C10" s="10"/>
      <c r="D10" s="17" t="s">
        <v>133</v>
      </c>
      <c r="E10" s="10"/>
      <c r="F10" s="10"/>
      <c r="G10" s="10"/>
      <c r="H10" s="19" t="s">
        <v>115</v>
      </c>
      <c r="I10" s="18"/>
      <c r="J10" s="10"/>
      <c r="K10" s="20" t="s">
        <v>136</v>
      </c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9"/>
      <c r="B11" s="10"/>
      <c r="C11" s="10"/>
      <c r="D11" s="17"/>
      <c r="E11" s="10"/>
      <c r="F11" s="10"/>
      <c r="G11" s="10"/>
      <c r="H11" s="10"/>
      <c r="I11" s="18"/>
      <c r="J11" s="10"/>
      <c r="K11" s="10"/>
      <c r="L11" s="1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9"/>
      <c r="B12" s="16" t="s">
        <v>116</v>
      </c>
      <c r="C12" s="10"/>
      <c r="D12" s="17" t="s">
        <v>133</v>
      </c>
      <c r="E12" s="10"/>
      <c r="F12" s="10"/>
      <c r="G12" s="10"/>
      <c r="H12" s="16" t="s">
        <v>117</v>
      </c>
      <c r="I12" s="18"/>
      <c r="J12" s="10"/>
      <c r="K12" s="10" t="s">
        <v>123</v>
      </c>
      <c r="L12" s="1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9"/>
      <c r="B13" s="10"/>
      <c r="C13" s="10"/>
      <c r="D13" s="17"/>
      <c r="E13" s="10"/>
      <c r="F13" s="10"/>
      <c r="G13" s="10"/>
      <c r="H13" s="10"/>
      <c r="I13" s="18"/>
      <c r="J13" s="10"/>
      <c r="K13" s="10"/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9"/>
      <c r="B14" s="16" t="s">
        <v>118</v>
      </c>
      <c r="C14" s="10"/>
      <c r="D14" s="17" t="s">
        <v>134</v>
      </c>
      <c r="E14" s="10"/>
      <c r="F14" s="10"/>
      <c r="G14" s="10"/>
      <c r="H14" s="10"/>
      <c r="I14" s="18"/>
      <c r="J14" s="10"/>
      <c r="K14" s="10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9"/>
      <c r="B15" s="10"/>
      <c r="C15" s="10"/>
      <c r="D15" s="10"/>
      <c r="E15" s="10"/>
      <c r="F15" s="10"/>
      <c r="G15" s="10"/>
      <c r="H15" s="10"/>
      <c r="I15" s="18"/>
      <c r="J15" s="10"/>
      <c r="K15" s="10"/>
      <c r="L15" s="1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9"/>
      <c r="B16" s="16" t="s">
        <v>119</v>
      </c>
      <c r="C16" s="10"/>
      <c r="D16" s="10"/>
      <c r="E16" s="21">
        <v>1</v>
      </c>
      <c r="F16" s="10"/>
      <c r="G16" s="10"/>
      <c r="H16" s="16" t="s">
        <v>120</v>
      </c>
      <c r="I16" s="18"/>
      <c r="J16" s="10"/>
      <c r="K16" s="10" t="s">
        <v>123</v>
      </c>
      <c r="L16" s="1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9"/>
      <c r="B17" s="10"/>
      <c r="C17" s="10"/>
      <c r="D17" s="10"/>
      <c r="E17" s="10"/>
      <c r="F17" s="10"/>
      <c r="G17" s="10"/>
      <c r="H17" s="10"/>
      <c r="I17" s="18"/>
      <c r="J17" s="10"/>
      <c r="K17" s="10"/>
      <c r="L17" s="1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9"/>
      <c r="B18" s="10"/>
      <c r="C18" s="10"/>
      <c r="D18" s="10"/>
      <c r="E18" s="10"/>
      <c r="F18" s="10"/>
      <c r="G18" s="10"/>
      <c r="H18" s="10"/>
      <c r="I18" s="18"/>
      <c r="J18" s="10"/>
      <c r="K18" s="10"/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9"/>
      <c r="B19" s="10"/>
      <c r="C19" s="10"/>
      <c r="D19" s="10"/>
      <c r="E19" s="10"/>
      <c r="F19" s="10"/>
      <c r="G19" s="10"/>
      <c r="H19" s="19" t="s">
        <v>121</v>
      </c>
      <c r="I19" s="18"/>
      <c r="J19" s="10"/>
      <c r="K19" s="20" t="s">
        <v>137</v>
      </c>
      <c r="L19" s="1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9"/>
      <c r="B25" s="16" t="s">
        <v>122</v>
      </c>
      <c r="C25" s="10"/>
      <c r="D25" s="10"/>
      <c r="E25" s="25" t="s">
        <v>70</v>
      </c>
      <c r="F25" s="26"/>
      <c r="G25" s="25"/>
      <c r="H25" s="16" t="s">
        <v>124</v>
      </c>
      <c r="I25" s="18"/>
      <c r="J25" s="10"/>
      <c r="K25" s="10"/>
      <c r="L25" s="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9"/>
      <c r="B26" s="10"/>
      <c r="C26" s="10"/>
      <c r="D26" s="10"/>
      <c r="E26" s="25"/>
      <c r="F26" s="25"/>
      <c r="G26" s="25"/>
      <c r="H26" s="10"/>
      <c r="I26" s="18"/>
      <c r="J26" s="10"/>
      <c r="K26" s="10"/>
      <c r="L26" s="1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9"/>
      <c r="B27" s="16" t="s">
        <v>125</v>
      </c>
      <c r="C27" s="10"/>
      <c r="D27" s="10"/>
      <c r="E27" s="111">
        <v>43070</v>
      </c>
      <c r="F27" s="10"/>
      <c r="G27" s="10"/>
      <c r="H27" s="16" t="s">
        <v>126</v>
      </c>
      <c r="I27" s="18"/>
      <c r="J27" s="10"/>
      <c r="K27" s="10"/>
      <c r="L27" s="1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thickBo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4" t="s">
        <v>127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4" t="s">
        <v>128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4" t="s">
        <v>129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1">
    <mergeCell ref="E25:G2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R76"/>
  <sheetViews>
    <sheetView zoomScale="75" zoomScaleNormal="75" workbookViewId="0" topLeftCell="A1">
      <selection activeCell="B33" sqref="B33"/>
    </sheetView>
  </sheetViews>
  <sheetFormatPr defaultColWidth="9.00390625" defaultRowHeight="12.75"/>
  <cols>
    <col min="2" max="2" width="23.375" style="0" customWidth="1"/>
    <col min="3" max="3" width="27.125" style="0" customWidth="1"/>
    <col min="4" max="4" width="13.25390625" style="0" customWidth="1"/>
    <col min="5" max="5" width="18.375" style="0" customWidth="1"/>
    <col min="6" max="6" width="18.25390625" style="0" customWidth="1"/>
    <col min="7" max="7" width="18.375" style="0" customWidth="1"/>
    <col min="8" max="8" width="21.125" style="0" customWidth="1"/>
    <col min="9" max="9" width="11.25390625" style="0" customWidth="1"/>
    <col min="10" max="10" width="10.25390625" style="0" customWidth="1"/>
    <col min="12" max="12" width="4.375" style="0" customWidth="1"/>
    <col min="13" max="13" width="6.875" style="0" customWidth="1"/>
  </cols>
  <sheetData>
    <row r="1" spans="16:18" ht="12.75">
      <c r="P1" s="2"/>
      <c r="Q1" s="2"/>
      <c r="R1" s="2"/>
    </row>
    <row r="2" spans="2:18" ht="26.25">
      <c r="B2" s="112" t="s">
        <v>108</v>
      </c>
      <c r="C2" s="112"/>
      <c r="D2" s="112"/>
      <c r="E2" s="112"/>
      <c r="F2" s="112"/>
      <c r="G2" s="112"/>
      <c r="H2" s="112"/>
      <c r="P2" s="2"/>
      <c r="Q2" s="2"/>
      <c r="R2" s="2"/>
    </row>
    <row r="3" spans="2:18" ht="15.75">
      <c r="B3" s="113" t="s">
        <v>71</v>
      </c>
      <c r="C3" s="114"/>
      <c r="D3" s="114"/>
      <c r="E3" s="114"/>
      <c r="F3" s="114"/>
      <c r="G3" s="114"/>
      <c r="H3" s="114"/>
      <c r="P3" s="2"/>
      <c r="Q3" s="2"/>
      <c r="R3" s="2"/>
    </row>
    <row r="4" spans="2:18" ht="15.75">
      <c r="B4" s="115" t="s">
        <v>72</v>
      </c>
      <c r="C4" s="116"/>
      <c r="D4" s="116"/>
      <c r="E4" s="116"/>
      <c r="F4" s="116"/>
      <c r="G4" s="116"/>
      <c r="H4" s="116"/>
      <c r="P4" s="2"/>
      <c r="Q4" s="2"/>
      <c r="R4" s="2"/>
    </row>
    <row r="5" spans="2:18" ht="12.75">
      <c r="B5" s="117" t="s">
        <v>73</v>
      </c>
      <c r="C5" s="118" t="s">
        <v>74</v>
      </c>
      <c r="D5" s="119" t="s">
        <v>75</v>
      </c>
      <c r="E5" s="119" t="s">
        <v>76</v>
      </c>
      <c r="F5" s="120" t="s">
        <v>77</v>
      </c>
      <c r="G5" s="121" t="s">
        <v>78</v>
      </c>
      <c r="H5" s="122"/>
      <c r="P5" s="2"/>
      <c r="Q5" s="2"/>
      <c r="R5" s="2"/>
    </row>
    <row r="6" spans="2:18" ht="12.75">
      <c r="B6" s="123"/>
      <c r="C6" s="124"/>
      <c r="D6" s="119"/>
      <c r="E6" s="119"/>
      <c r="F6" s="120"/>
      <c r="G6" s="125" t="s">
        <v>79</v>
      </c>
      <c r="H6" s="125" t="s">
        <v>153</v>
      </c>
      <c r="P6" s="2"/>
      <c r="Q6" s="2"/>
      <c r="R6" s="2"/>
    </row>
    <row r="7" spans="2:18" ht="12.75">
      <c r="B7" s="118" t="s">
        <v>80</v>
      </c>
      <c r="C7" s="118" t="s">
        <v>81</v>
      </c>
      <c r="D7" s="126"/>
      <c r="E7" s="126"/>
      <c r="F7" s="126"/>
      <c r="G7" s="126"/>
      <c r="H7" s="126"/>
      <c r="P7" s="2"/>
      <c r="Q7" s="2"/>
      <c r="R7" s="2"/>
    </row>
    <row r="8" spans="2:18" ht="12.75">
      <c r="B8" s="124"/>
      <c r="C8" s="124"/>
      <c r="D8" s="127"/>
      <c r="E8" s="127"/>
      <c r="F8" s="127"/>
      <c r="G8" s="127"/>
      <c r="H8" s="127"/>
      <c r="P8" s="2"/>
      <c r="Q8" s="2"/>
      <c r="R8" s="2"/>
    </row>
    <row r="9" spans="2:18" ht="12.75">
      <c r="B9" s="128" t="s">
        <v>82</v>
      </c>
      <c r="C9" s="129" t="s">
        <v>154</v>
      </c>
      <c r="D9" s="125" t="s">
        <v>83</v>
      </c>
      <c r="E9" s="125"/>
      <c r="F9" s="130"/>
      <c r="G9" s="131">
        <v>0</v>
      </c>
      <c r="H9" s="129"/>
      <c r="P9" s="2"/>
      <c r="Q9" s="2"/>
      <c r="R9" s="2"/>
    </row>
    <row r="10" spans="2:18" ht="12.75">
      <c r="B10" s="125" t="s">
        <v>82</v>
      </c>
      <c r="C10" s="129" t="s">
        <v>153</v>
      </c>
      <c r="D10" s="125" t="s">
        <v>83</v>
      </c>
      <c r="E10" s="125"/>
      <c r="F10" s="130"/>
      <c r="G10" s="129"/>
      <c r="H10" s="131">
        <v>0</v>
      </c>
      <c r="P10" s="2"/>
      <c r="Q10" s="2"/>
      <c r="R10" s="2"/>
    </row>
    <row r="11" spans="2:18" ht="12.75">
      <c r="B11" s="130"/>
      <c r="C11" s="129" t="s">
        <v>84</v>
      </c>
      <c r="D11" s="125" t="s">
        <v>83</v>
      </c>
      <c r="E11" s="132">
        <f>G9</f>
        <v>0</v>
      </c>
      <c r="F11" s="133">
        <v>0.05</v>
      </c>
      <c r="G11" s="134">
        <f>G9*F11</f>
        <v>0</v>
      </c>
      <c r="H11" s="129"/>
      <c r="P11" s="2"/>
      <c r="Q11" s="2"/>
      <c r="R11" s="2"/>
    </row>
    <row r="12" spans="2:18" ht="12.75">
      <c r="B12" s="130"/>
      <c r="C12" s="129"/>
      <c r="D12" s="125"/>
      <c r="E12" s="132"/>
      <c r="F12" s="133"/>
      <c r="G12" s="129"/>
      <c r="H12" s="134"/>
      <c r="P12" s="2"/>
      <c r="Q12" s="2"/>
      <c r="R12" s="2"/>
    </row>
    <row r="13" spans="2:18" ht="12.75">
      <c r="B13" s="130"/>
      <c r="C13" s="129"/>
      <c r="D13" s="125"/>
      <c r="E13" s="132"/>
      <c r="F13" s="133"/>
      <c r="G13" s="129"/>
      <c r="H13" s="134"/>
      <c r="P13" s="2"/>
      <c r="Q13" s="2"/>
      <c r="R13" s="2"/>
    </row>
    <row r="14" spans="2:18" ht="12.75">
      <c r="B14" s="130"/>
      <c r="C14" s="129" t="s">
        <v>85</v>
      </c>
      <c r="D14" s="125"/>
      <c r="E14" s="125"/>
      <c r="F14" s="125"/>
      <c r="G14" s="129"/>
      <c r="H14" s="129"/>
      <c r="P14" s="2"/>
      <c r="Q14" s="2"/>
      <c r="R14" s="2"/>
    </row>
    <row r="15" spans="2:18" ht="12.75">
      <c r="B15" s="125" t="s">
        <v>86</v>
      </c>
      <c r="C15" s="129" t="s">
        <v>87</v>
      </c>
      <c r="D15" s="125" t="s">
        <v>83</v>
      </c>
      <c r="E15" s="135">
        <f>G9+G11</f>
        <v>0</v>
      </c>
      <c r="F15" s="136">
        <v>0.036</v>
      </c>
      <c r="G15" s="134">
        <f>E15*F15</f>
        <v>0</v>
      </c>
      <c r="H15" s="129"/>
      <c r="P15" s="2"/>
      <c r="Q15" s="2"/>
      <c r="R15" s="2"/>
    </row>
    <row r="16" spans="2:18" ht="12.75">
      <c r="B16" s="125" t="s">
        <v>88</v>
      </c>
      <c r="C16" s="129" t="s">
        <v>89</v>
      </c>
      <c r="D16" s="125" t="s">
        <v>83</v>
      </c>
      <c r="E16" s="135">
        <f>G9+G11</f>
        <v>0</v>
      </c>
      <c r="F16" s="136">
        <v>0.034</v>
      </c>
      <c r="G16" s="129"/>
      <c r="H16" s="134">
        <f>E16*F16</f>
        <v>0</v>
      </c>
      <c r="P16" s="2"/>
      <c r="Q16" s="2"/>
      <c r="R16" s="2"/>
    </row>
    <row r="17" spans="2:18" ht="12.75">
      <c r="B17" s="125" t="s">
        <v>90</v>
      </c>
      <c r="C17" s="129" t="s">
        <v>91</v>
      </c>
      <c r="D17" s="125" t="s">
        <v>83</v>
      </c>
      <c r="E17" s="135">
        <f>H13+H12+H10</f>
        <v>0</v>
      </c>
      <c r="F17" s="136">
        <v>0.035</v>
      </c>
      <c r="G17" s="129"/>
      <c r="H17" s="134">
        <f>E17*F17</f>
        <v>0</v>
      </c>
      <c r="P17" s="2"/>
      <c r="Q17" s="2"/>
      <c r="R17" s="2"/>
    </row>
    <row r="18" spans="2:18" ht="12.75">
      <c r="B18" s="130"/>
      <c r="C18" s="129" t="s">
        <v>92</v>
      </c>
      <c r="D18" s="125" t="s">
        <v>83</v>
      </c>
      <c r="E18" s="125"/>
      <c r="F18" s="130"/>
      <c r="G18" s="134">
        <f>G9+G11+G15</f>
        <v>0</v>
      </c>
      <c r="H18" s="134">
        <f>H17+H16+H13+H12+H10</f>
        <v>0</v>
      </c>
      <c r="P18" s="2"/>
      <c r="Q18" s="2"/>
      <c r="R18" s="2"/>
    </row>
    <row r="19" spans="2:18" ht="15.75">
      <c r="B19" s="130"/>
      <c r="C19" s="129" t="s">
        <v>93</v>
      </c>
      <c r="D19" s="125" t="s">
        <v>83</v>
      </c>
      <c r="E19" s="125"/>
      <c r="F19" s="130"/>
      <c r="G19" s="137">
        <f>G18+H18</f>
        <v>0</v>
      </c>
      <c r="H19" s="137"/>
      <c r="P19" s="2"/>
      <c r="Q19" s="2"/>
      <c r="R19" s="2"/>
    </row>
    <row r="20" spans="2:18" ht="12.75">
      <c r="B20" s="130"/>
      <c r="C20" s="129"/>
      <c r="D20" s="125"/>
      <c r="E20" s="125"/>
      <c r="F20" s="130"/>
      <c r="G20" s="134"/>
      <c r="H20" s="134"/>
      <c r="P20" s="2"/>
      <c r="Q20" s="2"/>
      <c r="R20" s="2"/>
    </row>
    <row r="21" spans="2:18" ht="12.75">
      <c r="B21" s="125" t="s">
        <v>94</v>
      </c>
      <c r="C21" s="129" t="s">
        <v>95</v>
      </c>
      <c r="D21" s="125"/>
      <c r="E21" s="125"/>
      <c r="F21" s="130"/>
      <c r="G21" s="129"/>
      <c r="H21" s="129"/>
      <c r="P21" s="2"/>
      <c r="Q21" s="2"/>
      <c r="R21" s="2"/>
    </row>
    <row r="22" spans="2:18" ht="12.75">
      <c r="B22" s="125" t="s">
        <v>82</v>
      </c>
      <c r="C22" s="129" t="s">
        <v>153</v>
      </c>
      <c r="D22" s="125" t="s">
        <v>83</v>
      </c>
      <c r="E22" s="125"/>
      <c r="F22" s="130"/>
      <c r="G22" s="129"/>
      <c r="H22" s="129">
        <v>0</v>
      </c>
      <c r="P22" s="2"/>
      <c r="Q22" s="2"/>
      <c r="R22" s="2"/>
    </row>
    <row r="23" spans="2:18" ht="12.75">
      <c r="B23" s="125"/>
      <c r="C23" s="129" t="s">
        <v>85</v>
      </c>
      <c r="D23" s="125"/>
      <c r="E23" s="125"/>
      <c r="F23" s="130"/>
      <c r="G23" s="129"/>
      <c r="H23" s="129"/>
      <c r="P23" s="2"/>
      <c r="Q23" s="2"/>
      <c r="R23" s="2"/>
    </row>
    <row r="24" spans="2:18" ht="12.75">
      <c r="B24" s="125" t="s">
        <v>88</v>
      </c>
      <c r="C24" s="129" t="s">
        <v>96</v>
      </c>
      <c r="D24" s="125" t="s">
        <v>97</v>
      </c>
      <c r="E24" s="125">
        <v>0</v>
      </c>
      <c r="F24" s="125">
        <v>6.8</v>
      </c>
      <c r="G24" s="129"/>
      <c r="H24" s="134">
        <f>E24*F24</f>
        <v>0</v>
      </c>
      <c r="P24" s="2"/>
      <c r="Q24" s="2"/>
      <c r="R24" s="2"/>
    </row>
    <row r="25" spans="2:18" ht="15.75">
      <c r="B25" s="130"/>
      <c r="C25" s="129" t="s">
        <v>98</v>
      </c>
      <c r="D25" s="125"/>
      <c r="E25" s="125"/>
      <c r="F25" s="130"/>
      <c r="G25" s="138">
        <f>H22+H24</f>
        <v>0</v>
      </c>
      <c r="H25" s="139"/>
      <c r="P25" s="2"/>
      <c r="Q25" s="2"/>
      <c r="R25" s="2"/>
    </row>
    <row r="26" spans="2:18" ht="12.75">
      <c r="B26" s="130"/>
      <c r="C26" s="129"/>
      <c r="D26" s="125"/>
      <c r="E26" s="125"/>
      <c r="F26" s="130"/>
      <c r="G26" s="129"/>
      <c r="H26" s="129"/>
      <c r="P26" s="2"/>
      <c r="Q26" s="2"/>
      <c r="R26" s="2"/>
    </row>
    <row r="27" spans="2:18" ht="12.75">
      <c r="B27" s="130"/>
      <c r="C27" s="129" t="s">
        <v>99</v>
      </c>
      <c r="D27" s="125"/>
      <c r="E27" s="125"/>
      <c r="F27" s="130"/>
      <c r="G27" s="129"/>
      <c r="H27" s="129"/>
      <c r="P27" s="2"/>
      <c r="Q27" s="2"/>
      <c r="R27" s="2"/>
    </row>
    <row r="28" spans="2:18" ht="12.75">
      <c r="B28" s="130"/>
      <c r="C28" s="129" t="s">
        <v>100</v>
      </c>
      <c r="D28" s="125" t="s">
        <v>101</v>
      </c>
      <c r="E28" s="125">
        <v>0</v>
      </c>
      <c r="F28" s="125">
        <v>250</v>
      </c>
      <c r="G28" s="129"/>
      <c r="H28" s="129">
        <f>E28*F28</f>
        <v>0</v>
      </c>
      <c r="P28" s="2"/>
      <c r="Q28" s="2"/>
      <c r="R28" s="2"/>
    </row>
    <row r="29" spans="2:18" ht="12.75">
      <c r="B29" s="125" t="s">
        <v>102</v>
      </c>
      <c r="C29" s="129" t="s">
        <v>103</v>
      </c>
      <c r="D29" s="125" t="s">
        <v>101</v>
      </c>
      <c r="E29" s="125">
        <v>0</v>
      </c>
      <c r="F29" s="125">
        <v>400</v>
      </c>
      <c r="G29" s="129"/>
      <c r="H29" s="129">
        <f>E29*F29</f>
        <v>0</v>
      </c>
      <c r="P29" s="2"/>
      <c r="Q29" s="2"/>
      <c r="R29" s="2"/>
    </row>
    <row r="30" spans="2:18" ht="15.75">
      <c r="B30" s="130"/>
      <c r="C30" s="129" t="s">
        <v>104</v>
      </c>
      <c r="D30" s="125" t="s">
        <v>83</v>
      </c>
      <c r="E30" s="125"/>
      <c r="F30" s="130"/>
      <c r="G30" s="140">
        <f>H28+H29</f>
        <v>0</v>
      </c>
      <c r="H30" s="139"/>
      <c r="P30" s="2"/>
      <c r="Q30" s="2"/>
      <c r="R30" s="2"/>
    </row>
    <row r="31" spans="2:18" ht="15.75">
      <c r="B31" s="130"/>
      <c r="C31" s="129"/>
      <c r="D31" s="125"/>
      <c r="E31" s="125"/>
      <c r="F31" s="130"/>
      <c r="G31" s="129"/>
      <c r="H31" s="141"/>
      <c r="P31" s="2"/>
      <c r="Q31" s="2"/>
      <c r="R31" s="2"/>
    </row>
    <row r="32" spans="2:18" ht="20.25">
      <c r="B32" s="142" t="s">
        <v>105</v>
      </c>
      <c r="C32" s="143"/>
      <c r="D32" s="143"/>
      <c r="E32" s="143"/>
      <c r="F32" s="144"/>
      <c r="G32" s="145">
        <f>G30+G25+G19</f>
        <v>0</v>
      </c>
      <c r="H32" s="146"/>
      <c r="P32" s="2"/>
      <c r="Q32" s="2"/>
      <c r="R32" s="2"/>
    </row>
    <row r="33" spans="2:18" ht="12.75">
      <c r="B33" s="147"/>
      <c r="C33" s="147"/>
      <c r="D33" s="148" t="s">
        <v>106</v>
      </c>
      <c r="E33" s="149"/>
      <c r="F33" s="149"/>
      <c r="G33" s="147"/>
      <c r="H33" s="150" t="s">
        <v>107</v>
      </c>
      <c r="P33" s="2"/>
      <c r="Q33" s="2"/>
      <c r="R33" s="2"/>
    </row>
    <row r="34" spans="16:18" ht="12.75">
      <c r="P34" s="2"/>
      <c r="Q34" s="2"/>
      <c r="R34" s="2"/>
    </row>
    <row r="35" spans="16:18" ht="12.75">
      <c r="P35" s="2"/>
      <c r="Q35" s="2"/>
      <c r="R35" s="2"/>
    </row>
    <row r="36" spans="16:18" ht="12.75">
      <c r="P36" s="2"/>
      <c r="Q36" s="2"/>
      <c r="R36" s="2"/>
    </row>
    <row r="37" spans="16:18" ht="12.75">
      <c r="P37" s="2"/>
      <c r="Q37" s="2"/>
      <c r="R37" s="2"/>
    </row>
    <row r="38" spans="16:18" ht="12.75">
      <c r="P38" s="2"/>
      <c r="Q38" s="2"/>
      <c r="R38" s="2"/>
    </row>
    <row r="39" spans="1:18" ht="12.75">
      <c r="A39" s="3"/>
      <c r="B39" s="3"/>
      <c r="C39" s="3"/>
      <c r="D39" s="3"/>
      <c r="E39" s="3"/>
      <c r="F39" s="110"/>
      <c r="G39" s="110"/>
      <c r="H39" s="110"/>
      <c r="I39" s="3"/>
      <c r="J39" s="3"/>
      <c r="K39" s="3"/>
      <c r="L39" s="3"/>
      <c r="M39" s="3"/>
      <c r="N39" s="3"/>
      <c r="O39" s="3"/>
      <c r="P39" s="2"/>
      <c r="Q39" s="2"/>
      <c r="R39" s="2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  <c r="Q40" s="2"/>
      <c r="R40" s="2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  <c r="Q41" s="2"/>
      <c r="R41" s="2"/>
    </row>
    <row r="42" spans="1: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</sheetData>
  <mergeCells count="23">
    <mergeCell ref="D33:F33"/>
    <mergeCell ref="G25:H25"/>
    <mergeCell ref="G30:H30"/>
    <mergeCell ref="B32:F32"/>
    <mergeCell ref="G32:H32"/>
    <mergeCell ref="F7:F8"/>
    <mergeCell ref="G7:G8"/>
    <mergeCell ref="H7:H8"/>
    <mergeCell ref="G19:H19"/>
    <mergeCell ref="B7:B8"/>
    <mergeCell ref="C7:C8"/>
    <mergeCell ref="D7:D8"/>
    <mergeCell ref="E7:E8"/>
    <mergeCell ref="B4:H4"/>
    <mergeCell ref="B5:B6"/>
    <mergeCell ref="C5:C6"/>
    <mergeCell ref="D5:D6"/>
    <mergeCell ref="E5:E6"/>
    <mergeCell ref="F5:F6"/>
    <mergeCell ref="G5:H5"/>
    <mergeCell ref="F39:H39"/>
    <mergeCell ref="B2:H2"/>
    <mergeCell ref="B3:H3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&amp;LKrycí list&amp;C&amp;F&amp;RStránka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M36"/>
  <sheetViews>
    <sheetView workbookViewId="0" topLeftCell="J1">
      <selection activeCell="A1" sqref="A1"/>
    </sheetView>
  </sheetViews>
  <sheetFormatPr defaultColWidth="9.00390625" defaultRowHeight="12.75"/>
  <cols>
    <col min="1" max="1" width="9.125" style="0" hidden="1" customWidth="1"/>
    <col min="2" max="2" width="43.625" style="0" hidden="1" customWidth="1"/>
    <col min="3" max="4" width="9.125" style="0" hidden="1" customWidth="1"/>
    <col min="5" max="5" width="9.875" style="0" hidden="1" customWidth="1"/>
    <col min="6" max="6" width="10.25390625" style="0" hidden="1" customWidth="1"/>
    <col min="7" max="7" width="11.125" style="0" hidden="1" customWidth="1"/>
    <col min="8" max="8" width="11.625" style="0" hidden="1" customWidth="1"/>
    <col min="9" max="9" width="30.25390625" style="0" hidden="1" customWidth="1"/>
    <col min="13" max="13" width="0" style="0" hidden="1" customWidth="1"/>
  </cols>
  <sheetData>
    <row r="1" spans="1:13" ht="13.5" thickBot="1">
      <c r="A1" s="83" t="s">
        <v>138</v>
      </c>
      <c r="B1" s="84" t="s">
        <v>61</v>
      </c>
      <c r="C1" s="85" t="s">
        <v>62</v>
      </c>
      <c r="D1" s="86" t="s">
        <v>63</v>
      </c>
      <c r="E1" s="86" t="s">
        <v>64</v>
      </c>
      <c r="F1" s="87" t="s">
        <v>65</v>
      </c>
      <c r="G1" s="85" t="s">
        <v>66</v>
      </c>
      <c r="H1" s="88" t="s">
        <v>67</v>
      </c>
      <c r="I1" s="89" t="s">
        <v>68</v>
      </c>
      <c r="M1" s="109">
        <f>Rekapitulace!F9</f>
        <v>0</v>
      </c>
    </row>
    <row r="2" spans="1:13" ht="16.5" customHeight="1">
      <c r="A2" s="1"/>
      <c r="B2" s="90"/>
      <c r="C2" s="91"/>
      <c r="D2" s="92"/>
      <c r="E2" s="93">
        <f>IF(B2="%",Rekapitulace!F9,"")</f>
      </c>
      <c r="F2" s="94"/>
      <c r="G2" s="95">
        <f>IF($D2="VI",IF($C2="Kč",$E2,($E2/100)*$F2),"")</f>
      </c>
      <c r="H2" s="96">
        <f aca="true" t="shared" si="0" ref="H2:H18">IF($D2="XI",IF($C2="Kč",$E2,($E2/100)*$F2),"")</f>
      </c>
      <c r="I2" s="97"/>
      <c r="M2" s="109">
        <f>Rekapitulace!F9</f>
        <v>0</v>
      </c>
    </row>
    <row r="3" spans="1:9" ht="16.5" customHeight="1">
      <c r="A3" s="1"/>
      <c r="B3" s="98"/>
      <c r="C3" s="99"/>
      <c r="D3" s="100"/>
      <c r="E3" s="101">
        <f>IF(B3="%",Rekapitulace!F9,"")</f>
      </c>
      <c r="F3" s="102"/>
      <c r="G3" s="103">
        <f aca="true" t="shared" si="1" ref="G3:G18">IF(D3="VI",IF(C3="Kč",E3,(E3/100)*F3),"")</f>
      </c>
      <c r="H3" s="96">
        <f t="shared" si="0"/>
      </c>
      <c r="I3" s="97"/>
    </row>
    <row r="4" spans="1:9" ht="16.5" customHeight="1">
      <c r="A4" s="1"/>
      <c r="B4" s="98"/>
      <c r="C4" s="99"/>
      <c r="D4" s="100"/>
      <c r="E4" s="101">
        <f>IF(B4="%",Rekapitulace!F9,"")</f>
      </c>
      <c r="F4" s="102"/>
      <c r="G4" s="103">
        <f t="shared" si="1"/>
      </c>
      <c r="H4" s="96">
        <f t="shared" si="0"/>
      </c>
      <c r="I4" s="97"/>
    </row>
    <row r="5" spans="1:9" ht="16.5" customHeight="1">
      <c r="A5" s="1"/>
      <c r="B5" s="98"/>
      <c r="C5" s="99"/>
      <c r="D5" s="100"/>
      <c r="E5" s="101">
        <f>IF(B5="%",Rekapitulace!F9,"")</f>
      </c>
      <c r="F5" s="102"/>
      <c r="G5" s="103">
        <f t="shared" si="1"/>
      </c>
      <c r="H5" s="96">
        <f t="shared" si="0"/>
      </c>
      <c r="I5" s="97"/>
    </row>
    <row r="6" spans="1:9" ht="16.5" customHeight="1">
      <c r="A6" s="1"/>
      <c r="B6" s="98"/>
      <c r="C6" s="99"/>
      <c r="D6" s="100"/>
      <c r="E6" s="101">
        <f>IF(B6="%",Rekapitulace!F9,"")</f>
      </c>
      <c r="F6" s="102"/>
      <c r="G6" s="103">
        <f t="shared" si="1"/>
      </c>
      <c r="H6" s="96">
        <f t="shared" si="0"/>
      </c>
      <c r="I6" s="97"/>
    </row>
    <row r="7" spans="1:9" ht="16.5" customHeight="1">
      <c r="A7" s="1"/>
      <c r="B7" s="98"/>
      <c r="C7" s="99"/>
      <c r="D7" s="100"/>
      <c r="E7" s="101">
        <f>IF(B7="%",Rekapitulace!F9,"")</f>
      </c>
      <c r="F7" s="102"/>
      <c r="G7" s="103">
        <f t="shared" si="1"/>
      </c>
      <c r="H7" s="96">
        <f t="shared" si="0"/>
      </c>
      <c r="I7" s="97"/>
    </row>
    <row r="8" spans="1:9" ht="16.5" customHeight="1">
      <c r="A8" s="1"/>
      <c r="B8" s="98"/>
      <c r="C8" s="99"/>
      <c r="D8" s="100"/>
      <c r="E8" s="101">
        <f>IF(B8="%",Rekapitulace!F9,"")</f>
      </c>
      <c r="F8" s="102"/>
      <c r="G8" s="103">
        <f t="shared" si="1"/>
      </c>
      <c r="H8" s="96">
        <f t="shared" si="0"/>
      </c>
      <c r="I8" s="97"/>
    </row>
    <row r="9" spans="1:9" ht="16.5" customHeight="1">
      <c r="A9" s="1"/>
      <c r="B9" s="98"/>
      <c r="C9" s="99"/>
      <c r="D9" s="100"/>
      <c r="E9" s="101">
        <f>IF(B9="%",Rekapitulace!F9,"")</f>
      </c>
      <c r="F9" s="102"/>
      <c r="G9" s="103">
        <f t="shared" si="1"/>
      </c>
      <c r="H9" s="96">
        <f t="shared" si="0"/>
      </c>
      <c r="I9" s="97"/>
    </row>
    <row r="10" spans="1:9" ht="16.5" customHeight="1">
      <c r="A10" s="1"/>
      <c r="B10" s="98"/>
      <c r="C10" s="99"/>
      <c r="D10" s="100"/>
      <c r="E10" s="101">
        <f>IF(B10="%",Rekapitulace!F9,"")</f>
      </c>
      <c r="F10" s="102"/>
      <c r="G10" s="103">
        <f t="shared" si="1"/>
      </c>
      <c r="H10" s="96">
        <f t="shared" si="0"/>
      </c>
      <c r="I10" s="97"/>
    </row>
    <row r="11" spans="1:9" ht="16.5" customHeight="1">
      <c r="A11" s="1"/>
      <c r="B11" s="98"/>
      <c r="C11" s="99"/>
      <c r="D11" s="100"/>
      <c r="E11" s="101">
        <f>IF(B11="%",Rekapitulace!F9,"")</f>
      </c>
      <c r="F11" s="102"/>
      <c r="G11" s="103">
        <f t="shared" si="1"/>
      </c>
      <c r="H11" s="96">
        <f t="shared" si="0"/>
      </c>
      <c r="I11" s="97"/>
    </row>
    <row r="12" spans="1:9" ht="16.5" customHeight="1">
      <c r="A12" s="1"/>
      <c r="B12" s="98"/>
      <c r="C12" s="99"/>
      <c r="D12" s="100"/>
      <c r="E12" s="101">
        <f>IF(B12="%",Rekapitulace!F9,"")</f>
      </c>
      <c r="F12" s="102"/>
      <c r="G12" s="103">
        <f t="shared" si="1"/>
      </c>
      <c r="H12" s="96">
        <f t="shared" si="0"/>
      </c>
      <c r="I12" s="97"/>
    </row>
    <row r="13" spans="1:9" ht="16.5" customHeight="1">
      <c r="A13" s="1"/>
      <c r="B13" s="98"/>
      <c r="C13" s="99"/>
      <c r="D13" s="100"/>
      <c r="E13" s="101">
        <f>IF(B13="%",Rekapitulace!F9,"")</f>
      </c>
      <c r="F13" s="102"/>
      <c r="G13" s="103">
        <f t="shared" si="1"/>
      </c>
      <c r="H13" s="96">
        <f t="shared" si="0"/>
      </c>
      <c r="I13" s="97"/>
    </row>
    <row r="14" spans="1:9" ht="16.5" customHeight="1">
      <c r="A14" s="1"/>
      <c r="B14" s="98"/>
      <c r="C14" s="99"/>
      <c r="D14" s="100"/>
      <c r="E14" s="101">
        <f>IF(B14="%",Rekapitulace!F9,"")</f>
      </c>
      <c r="F14" s="102"/>
      <c r="G14" s="103">
        <f t="shared" si="1"/>
      </c>
      <c r="H14" s="96">
        <f t="shared" si="0"/>
      </c>
      <c r="I14" s="97"/>
    </row>
    <row r="15" spans="1:9" ht="16.5" customHeight="1">
      <c r="A15" s="1"/>
      <c r="B15" s="98"/>
      <c r="C15" s="99"/>
      <c r="D15" s="100"/>
      <c r="E15" s="101">
        <f>IF(B15="%",Rekapitulace!F9,"")</f>
      </c>
      <c r="F15" s="102"/>
      <c r="G15" s="103">
        <f t="shared" si="1"/>
      </c>
      <c r="H15" s="96">
        <f t="shared" si="0"/>
      </c>
      <c r="I15" s="97"/>
    </row>
    <row r="16" spans="1:9" ht="16.5" customHeight="1">
      <c r="A16" s="1"/>
      <c r="B16" s="98"/>
      <c r="C16" s="99"/>
      <c r="D16" s="100"/>
      <c r="E16" s="101">
        <f>IF(B16="%",Rekapitulace!F9,"")</f>
      </c>
      <c r="F16" s="102"/>
      <c r="G16" s="103">
        <f t="shared" si="1"/>
      </c>
      <c r="H16" s="96">
        <f t="shared" si="0"/>
      </c>
      <c r="I16" s="97"/>
    </row>
    <row r="17" spans="1:9" ht="16.5" customHeight="1">
      <c r="A17" s="1"/>
      <c r="B17" s="98"/>
      <c r="C17" s="99"/>
      <c r="D17" s="100"/>
      <c r="E17" s="101">
        <f>IF(B17="%",Rekapitulace!F9,"")</f>
      </c>
      <c r="F17" s="102"/>
      <c r="G17" s="103">
        <f t="shared" si="1"/>
      </c>
      <c r="H17" s="96">
        <f t="shared" si="0"/>
      </c>
      <c r="I17" s="97"/>
    </row>
    <row r="18" spans="1:9" ht="16.5" customHeight="1" thickBot="1">
      <c r="A18" s="1"/>
      <c r="B18" s="98"/>
      <c r="C18" s="99"/>
      <c r="D18" s="100"/>
      <c r="E18" s="101">
        <f>IF(B18="%",Rekapitulace!F9,"")</f>
      </c>
      <c r="F18" s="102"/>
      <c r="G18" s="103">
        <f t="shared" si="1"/>
      </c>
      <c r="H18" s="96">
        <f t="shared" si="0"/>
      </c>
      <c r="I18" s="104"/>
    </row>
    <row r="19" spans="1:8" ht="13.5" thickBot="1">
      <c r="A19" s="105" t="s">
        <v>69</v>
      </c>
      <c r="B19" s="106"/>
      <c r="C19" s="106"/>
      <c r="D19" s="106"/>
      <c r="E19" s="106"/>
      <c r="F19" s="106"/>
      <c r="G19" s="107">
        <f>SUM(G2:G18)</f>
        <v>0</v>
      </c>
      <c r="H19" s="108">
        <f>SUM(H2:H18)</f>
        <v>0</v>
      </c>
    </row>
    <row r="20" spans="3:8" ht="12.75">
      <c r="C20" s="100"/>
      <c r="D20" s="100"/>
      <c r="E20" s="102"/>
      <c r="F20" s="102"/>
      <c r="G20" s="102">
        <f>IF($D20="VI",IF($C20="Kč",$E20,($E20/100)*$F20),"")</f>
      </c>
      <c r="H20" s="102">
        <f aca="true" t="shared" si="2" ref="H20:H36">IF($D20="XI",IF($C20="Kč",$E20,($E20/100)*$F20),"")</f>
      </c>
    </row>
    <row r="21" spans="3:8" ht="12.75">
      <c r="C21" s="100"/>
      <c r="D21" s="100"/>
      <c r="E21" s="102"/>
      <c r="F21" s="102"/>
      <c r="G21" s="102">
        <f aca="true" t="shared" si="3" ref="G21:G36">IF(D21="VI",IF(C21="Kč",E21,(E21/100)*F21),"")</f>
      </c>
      <c r="H21" s="102">
        <f t="shared" si="2"/>
      </c>
    </row>
    <row r="22" spans="3:8" ht="12.75">
      <c r="C22" s="100"/>
      <c r="D22" s="100"/>
      <c r="E22" s="102"/>
      <c r="F22" s="102"/>
      <c r="G22" s="102">
        <f t="shared" si="3"/>
      </c>
      <c r="H22" s="102">
        <f t="shared" si="2"/>
      </c>
    </row>
    <row r="23" spans="3:8" ht="12.75">
      <c r="C23" s="100"/>
      <c r="D23" s="100"/>
      <c r="E23" s="102"/>
      <c r="F23" s="102"/>
      <c r="G23" s="102">
        <f t="shared" si="3"/>
      </c>
      <c r="H23" s="102">
        <f t="shared" si="2"/>
      </c>
    </row>
    <row r="24" spans="3:8" ht="12.75">
      <c r="C24" s="100"/>
      <c r="D24" s="100"/>
      <c r="E24" s="102"/>
      <c r="F24" s="102"/>
      <c r="G24" s="102">
        <f t="shared" si="3"/>
      </c>
      <c r="H24" s="102">
        <f t="shared" si="2"/>
      </c>
    </row>
    <row r="25" spans="3:8" ht="12.75">
      <c r="C25" s="100"/>
      <c r="D25" s="100"/>
      <c r="E25" s="102"/>
      <c r="F25" s="102"/>
      <c r="G25" s="102">
        <f t="shared" si="3"/>
      </c>
      <c r="H25" s="102">
        <f t="shared" si="2"/>
      </c>
    </row>
    <row r="26" spans="3:8" ht="12.75">
      <c r="C26" s="100"/>
      <c r="D26" s="100"/>
      <c r="E26" s="102"/>
      <c r="F26" s="102"/>
      <c r="G26" s="102">
        <f t="shared" si="3"/>
      </c>
      <c r="H26" s="102">
        <f t="shared" si="2"/>
      </c>
    </row>
    <row r="27" spans="3:8" ht="12.75">
      <c r="C27" s="100"/>
      <c r="D27" s="100"/>
      <c r="E27" s="102"/>
      <c r="F27" s="102"/>
      <c r="G27" s="102">
        <f t="shared" si="3"/>
      </c>
      <c r="H27" s="102">
        <f t="shared" si="2"/>
      </c>
    </row>
    <row r="28" spans="3:8" ht="12.75">
      <c r="C28" s="100"/>
      <c r="D28" s="100"/>
      <c r="E28" s="102"/>
      <c r="F28" s="102"/>
      <c r="G28" s="102">
        <f t="shared" si="3"/>
      </c>
      <c r="H28" s="102">
        <f t="shared" si="2"/>
      </c>
    </row>
    <row r="29" spans="3:8" ht="12.75">
      <c r="C29" s="100"/>
      <c r="D29" s="100"/>
      <c r="E29" s="102"/>
      <c r="F29" s="102"/>
      <c r="G29" s="102">
        <f t="shared" si="3"/>
      </c>
      <c r="H29" s="102">
        <f t="shared" si="2"/>
      </c>
    </row>
    <row r="30" spans="3:8" ht="12.75">
      <c r="C30" s="100"/>
      <c r="D30" s="100"/>
      <c r="E30" s="102"/>
      <c r="F30" s="102"/>
      <c r="G30" s="102">
        <f t="shared" si="3"/>
      </c>
      <c r="H30" s="102">
        <f t="shared" si="2"/>
      </c>
    </row>
    <row r="31" spans="3:8" ht="12.75">
      <c r="C31" s="100"/>
      <c r="D31" s="100"/>
      <c r="E31" s="102"/>
      <c r="F31" s="102"/>
      <c r="G31" s="102">
        <f t="shared" si="3"/>
      </c>
      <c r="H31" s="102">
        <f t="shared" si="2"/>
      </c>
    </row>
    <row r="32" spans="3:8" ht="12.75">
      <c r="C32" s="100"/>
      <c r="D32" s="100"/>
      <c r="E32" s="102"/>
      <c r="F32" s="102"/>
      <c r="G32" s="102">
        <f t="shared" si="3"/>
      </c>
      <c r="H32" s="102">
        <f t="shared" si="2"/>
      </c>
    </row>
    <row r="33" spans="3:8" ht="12.75">
      <c r="C33" s="100"/>
      <c r="D33" s="100"/>
      <c r="E33" s="102"/>
      <c r="F33" s="102"/>
      <c r="G33" s="102">
        <f t="shared" si="3"/>
      </c>
      <c r="H33" s="102">
        <f t="shared" si="2"/>
      </c>
    </row>
    <row r="34" spans="3:8" ht="12.75">
      <c r="C34" s="100"/>
      <c r="D34" s="100"/>
      <c r="E34" s="102"/>
      <c r="F34" s="102"/>
      <c r="G34" s="102">
        <f t="shared" si="3"/>
      </c>
      <c r="H34" s="102">
        <f t="shared" si="2"/>
      </c>
    </row>
    <row r="35" spans="3:8" ht="12.75">
      <c r="C35" s="100"/>
      <c r="D35" s="100"/>
      <c r="E35" s="102"/>
      <c r="F35" s="102"/>
      <c r="G35" s="102">
        <f t="shared" si="3"/>
      </c>
      <c r="H35" s="102">
        <f t="shared" si="2"/>
      </c>
    </row>
    <row r="36" spans="3:8" ht="12.75">
      <c r="C36" s="100"/>
      <c r="D36" s="100"/>
      <c r="E36" s="102"/>
      <c r="F36" s="102"/>
      <c r="G36" s="102">
        <f t="shared" si="3"/>
      </c>
      <c r="H36" s="102">
        <f t="shared" si="2"/>
      </c>
    </row>
  </sheetData>
  <dataValidations count="2">
    <dataValidation type="list" allowBlank="1" showInputMessage="1" showErrorMessage="1" sqref="C2:C18 C20:C36">
      <formula1>"%,Kč"</formula1>
    </dataValidation>
    <dataValidation type="list" allowBlank="1" showInputMessage="1" showErrorMessage="1" sqref="D2:D18 D20:D36">
      <formula1>"VI,XI"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Footer>&amp;LPřirážky&amp;C&amp;F&amp;RStránka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Z68"/>
  <sheetViews>
    <sheetView zoomScale="75" zoomScaleNormal="75" workbookViewId="0" topLeftCell="A1">
      <pane ySplit="2" topLeftCell="BM13" activePane="bottomLeft" state="frozen"/>
      <selection pane="topLeft" activeCell="A1" sqref="A1"/>
      <selection pane="bottomLeft" activeCell="O34" sqref="O34"/>
    </sheetView>
  </sheetViews>
  <sheetFormatPr defaultColWidth="9.00390625" defaultRowHeight="12.75"/>
  <cols>
    <col min="1" max="1" width="5.625" style="0" customWidth="1"/>
    <col min="2" max="2" width="12.375" style="0" customWidth="1"/>
    <col min="3" max="3" width="38.125" style="0" customWidth="1"/>
    <col min="4" max="4" width="6.125" style="0" customWidth="1"/>
    <col min="5" max="5" width="12.375" style="0" customWidth="1"/>
    <col min="6" max="7" width="10.625" style="0" customWidth="1"/>
    <col min="8" max="8" width="10.75390625" style="0" customWidth="1"/>
    <col min="9" max="9" width="11.00390625" style="0" customWidth="1"/>
    <col min="10" max="10" width="10.875" style="0" customWidth="1"/>
    <col min="11" max="11" width="4.875" style="0" bestFit="1" customWidth="1"/>
    <col min="12" max="12" width="9.75390625" style="0" customWidth="1"/>
    <col min="17" max="17" width="0" style="0" hidden="1" customWidth="1"/>
  </cols>
  <sheetData>
    <row r="1" spans="1:26" s="33" customFormat="1" ht="12.75">
      <c r="A1" s="27" t="s">
        <v>138</v>
      </c>
      <c r="B1" s="27" t="s">
        <v>139</v>
      </c>
      <c r="C1" s="27" t="s">
        <v>140</v>
      </c>
      <c r="D1" s="27" t="s">
        <v>141</v>
      </c>
      <c r="E1" s="28" t="s">
        <v>142</v>
      </c>
      <c r="F1" s="29" t="s">
        <v>143</v>
      </c>
      <c r="G1" s="30"/>
      <c r="H1" s="30"/>
      <c r="I1" s="31"/>
      <c r="J1" s="32" t="s">
        <v>144</v>
      </c>
      <c r="K1" s="32" t="s">
        <v>145</v>
      </c>
      <c r="L1" s="32" t="s">
        <v>146</v>
      </c>
      <c r="M1" s="32" t="s">
        <v>147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s="33" customFormat="1" ht="13.5" thickBot="1">
      <c r="A2" s="34" t="s">
        <v>148</v>
      </c>
      <c r="B2" s="34" t="s">
        <v>149</v>
      </c>
      <c r="C2" s="34"/>
      <c r="D2" s="34" t="s">
        <v>150</v>
      </c>
      <c r="E2" s="35" t="s">
        <v>149</v>
      </c>
      <c r="F2" s="36" t="s">
        <v>151</v>
      </c>
      <c r="G2" s="36" t="s">
        <v>152</v>
      </c>
      <c r="H2" s="37" t="s">
        <v>153</v>
      </c>
      <c r="I2" s="38" t="s">
        <v>154</v>
      </c>
      <c r="J2" s="36" t="s">
        <v>155</v>
      </c>
      <c r="K2" s="36" t="s">
        <v>156</v>
      </c>
      <c r="L2" s="36"/>
      <c r="M2" s="36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thickBot="1">
      <c r="A3" s="45" t="s">
        <v>157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46"/>
      <c r="B4" s="47" t="s">
        <v>158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49" t="s">
        <v>159</v>
      </c>
      <c r="B5" s="49" t="s">
        <v>160</v>
      </c>
      <c r="C5" s="50" t="s">
        <v>161</v>
      </c>
      <c r="D5" s="49" t="s">
        <v>162</v>
      </c>
      <c r="E5" s="51">
        <v>3</v>
      </c>
      <c r="F5" s="52"/>
      <c r="G5" s="52">
        <f>F5*L5*Úvod!E16</f>
        <v>0</v>
      </c>
      <c r="H5" s="52">
        <f>IF(E5=0,,E5*G5)</f>
        <v>0</v>
      </c>
      <c r="I5" s="52"/>
      <c r="J5" s="53">
        <f>0*E5</f>
        <v>0</v>
      </c>
      <c r="K5" s="54">
        <v>21</v>
      </c>
      <c r="L5" s="55">
        <v>1</v>
      </c>
      <c r="M5" s="49" t="s">
        <v>163</v>
      </c>
      <c r="N5" s="2"/>
      <c r="O5" s="2"/>
      <c r="P5" s="2"/>
      <c r="Q5" s="2" t="s">
        <v>164</v>
      </c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56" t="s">
        <v>165</v>
      </c>
      <c r="B6" s="56">
        <v>3457106300</v>
      </c>
      <c r="C6" s="57" t="s">
        <v>166</v>
      </c>
      <c r="D6" s="56" t="s">
        <v>162</v>
      </c>
      <c r="E6" s="58">
        <v>3</v>
      </c>
      <c r="F6" s="59"/>
      <c r="G6" s="59">
        <f>F6*L6*Úvod!E16</f>
        <v>0</v>
      </c>
      <c r="H6" s="59"/>
      <c r="I6" s="59">
        <f>IF(E6=0,,E6*G6)</f>
        <v>0</v>
      </c>
      <c r="J6" s="60">
        <f>0.00006*E6</f>
        <v>0.00018</v>
      </c>
      <c r="K6" s="61">
        <v>21</v>
      </c>
      <c r="L6" s="62">
        <v>1</v>
      </c>
      <c r="M6" s="56" t="s">
        <v>163</v>
      </c>
      <c r="N6" s="2"/>
      <c r="O6" s="2"/>
      <c r="P6" s="2"/>
      <c r="Q6" s="2" t="s">
        <v>167</v>
      </c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56" t="s">
        <v>159</v>
      </c>
      <c r="B7" s="56" t="s">
        <v>168</v>
      </c>
      <c r="C7" s="57" t="s">
        <v>169</v>
      </c>
      <c r="D7" s="56" t="s">
        <v>162</v>
      </c>
      <c r="E7" s="58">
        <v>15</v>
      </c>
      <c r="F7" s="59"/>
      <c r="G7" s="59">
        <f>F7*L7*Úvod!E16</f>
        <v>0</v>
      </c>
      <c r="H7" s="59">
        <f>IF(E7=0,,E7*G7)</f>
        <v>0</v>
      </c>
      <c r="I7" s="59"/>
      <c r="J7" s="60">
        <f>0*E7</f>
        <v>0</v>
      </c>
      <c r="K7" s="61">
        <v>21</v>
      </c>
      <c r="L7" s="62">
        <v>1</v>
      </c>
      <c r="M7" s="56" t="s">
        <v>163</v>
      </c>
      <c r="N7" s="2"/>
      <c r="O7" s="2"/>
      <c r="P7" s="2"/>
      <c r="Q7" s="2" t="s">
        <v>170</v>
      </c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56" t="s">
        <v>165</v>
      </c>
      <c r="B8" s="56">
        <v>3457112600</v>
      </c>
      <c r="C8" s="57" t="s">
        <v>171</v>
      </c>
      <c r="D8" s="56" t="s">
        <v>162</v>
      </c>
      <c r="E8" s="58">
        <v>15</v>
      </c>
      <c r="F8" s="59"/>
      <c r="G8" s="59">
        <f>F8*L8*Úvod!E16</f>
        <v>0</v>
      </c>
      <c r="H8" s="59"/>
      <c r="I8" s="59">
        <f>IF(E8=0,,E8*G8)</f>
        <v>0</v>
      </c>
      <c r="J8" s="60">
        <f>0.00186*E8</f>
        <v>0.0279</v>
      </c>
      <c r="K8" s="61">
        <v>21</v>
      </c>
      <c r="L8" s="62">
        <v>1</v>
      </c>
      <c r="M8" s="56" t="s">
        <v>163</v>
      </c>
      <c r="N8" s="2"/>
      <c r="O8" s="2"/>
      <c r="P8" s="2"/>
      <c r="Q8" s="2" t="s">
        <v>172</v>
      </c>
      <c r="R8" s="2"/>
      <c r="S8" s="2"/>
      <c r="T8" s="2"/>
      <c r="U8" s="2"/>
      <c r="V8" s="2"/>
      <c r="W8" s="2"/>
      <c r="X8" s="2"/>
      <c r="Y8" s="2"/>
      <c r="Z8" s="2"/>
    </row>
    <row r="9" spans="1:26" ht="25.5">
      <c r="A9" s="56" t="s">
        <v>159</v>
      </c>
      <c r="B9" s="56" t="s">
        <v>173</v>
      </c>
      <c r="C9" s="57" t="s">
        <v>174</v>
      </c>
      <c r="D9" s="56" t="s">
        <v>175</v>
      </c>
      <c r="E9" s="58">
        <v>9</v>
      </c>
      <c r="F9" s="59"/>
      <c r="G9" s="59">
        <f>F9*L9*Úvod!E16</f>
        <v>0</v>
      </c>
      <c r="H9" s="59">
        <f>IF(E9=0,,E9*G9)</f>
        <v>0</v>
      </c>
      <c r="I9" s="59"/>
      <c r="J9" s="60">
        <f>0*E9</f>
        <v>0</v>
      </c>
      <c r="K9" s="61">
        <v>21</v>
      </c>
      <c r="L9" s="62">
        <v>1</v>
      </c>
      <c r="M9" s="56" t="s">
        <v>163</v>
      </c>
      <c r="N9" s="2"/>
      <c r="O9" s="2"/>
      <c r="P9" s="2"/>
      <c r="Q9" s="2" t="s">
        <v>176</v>
      </c>
      <c r="R9" s="2"/>
      <c r="S9" s="2"/>
      <c r="T9" s="2"/>
      <c r="U9" s="2"/>
      <c r="V9" s="2"/>
      <c r="W9" s="2"/>
      <c r="X9" s="2"/>
      <c r="Y9" s="2"/>
      <c r="Z9" s="2"/>
    </row>
    <row r="10" spans="1:26" ht="25.5">
      <c r="A10" s="56" t="s">
        <v>165</v>
      </c>
      <c r="B10" s="56">
        <v>3452450400</v>
      </c>
      <c r="C10" s="57" t="s">
        <v>177</v>
      </c>
      <c r="D10" s="56" t="s">
        <v>175</v>
      </c>
      <c r="E10" s="58">
        <v>9</v>
      </c>
      <c r="F10" s="59"/>
      <c r="G10" s="59">
        <f>F10*L10*Úvod!E16</f>
        <v>0</v>
      </c>
      <c r="H10" s="59"/>
      <c r="I10" s="59">
        <f>IF(E10=0,,E10*G10)</f>
        <v>0</v>
      </c>
      <c r="J10" s="60">
        <f>0.00002*E10</f>
        <v>0.00018</v>
      </c>
      <c r="K10" s="61">
        <v>21</v>
      </c>
      <c r="L10" s="62">
        <v>1</v>
      </c>
      <c r="M10" s="56" t="s">
        <v>163</v>
      </c>
      <c r="N10" s="2"/>
      <c r="O10" s="2"/>
      <c r="P10" s="2"/>
      <c r="Q10" s="2" t="s">
        <v>178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25.5">
      <c r="A11" s="56" t="s">
        <v>159</v>
      </c>
      <c r="B11" s="56" t="s">
        <v>179</v>
      </c>
      <c r="C11" s="57" t="s">
        <v>180</v>
      </c>
      <c r="D11" s="56" t="s">
        <v>175</v>
      </c>
      <c r="E11" s="58">
        <v>9</v>
      </c>
      <c r="F11" s="59"/>
      <c r="G11" s="59">
        <f>F11*L11*Úvod!E16</f>
        <v>0</v>
      </c>
      <c r="H11" s="59">
        <f>IF(E11=0,,E11*G11)</f>
        <v>0</v>
      </c>
      <c r="I11" s="59"/>
      <c r="J11" s="60">
        <f>0*E11</f>
        <v>0</v>
      </c>
      <c r="K11" s="61">
        <v>21</v>
      </c>
      <c r="L11" s="62">
        <v>1</v>
      </c>
      <c r="M11" s="56" t="s">
        <v>163</v>
      </c>
      <c r="N11" s="2"/>
      <c r="O11" s="2"/>
      <c r="P11" s="2"/>
      <c r="Q11" s="2" t="s">
        <v>181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56" t="s">
        <v>165</v>
      </c>
      <c r="B12" s="56">
        <v>3451252000</v>
      </c>
      <c r="C12" s="57" t="s">
        <v>182</v>
      </c>
      <c r="D12" s="56" t="s">
        <v>175</v>
      </c>
      <c r="E12" s="58">
        <v>9</v>
      </c>
      <c r="F12" s="59"/>
      <c r="G12" s="59">
        <f>F12*L12*Úvod!E16</f>
        <v>0</v>
      </c>
      <c r="H12" s="59"/>
      <c r="I12" s="59">
        <f>IF(E12=0,,E12*G12)</f>
        <v>0</v>
      </c>
      <c r="J12" s="60">
        <f>0.00002*E12</f>
        <v>0.00018</v>
      </c>
      <c r="K12" s="61">
        <v>21</v>
      </c>
      <c r="L12" s="62">
        <v>1</v>
      </c>
      <c r="M12" s="56" t="s">
        <v>163</v>
      </c>
      <c r="N12" s="2"/>
      <c r="O12" s="2"/>
      <c r="P12" s="2"/>
      <c r="Q12" s="2" t="s">
        <v>183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56" t="s">
        <v>159</v>
      </c>
      <c r="B13" s="56" t="s">
        <v>184</v>
      </c>
      <c r="C13" s="57" t="s">
        <v>185</v>
      </c>
      <c r="D13" s="56" t="s">
        <v>175</v>
      </c>
      <c r="E13" s="58">
        <v>9</v>
      </c>
      <c r="F13" s="59"/>
      <c r="G13" s="59">
        <f>F13*L13*Úvod!E16</f>
        <v>0</v>
      </c>
      <c r="H13" s="59">
        <f>IF(E13=0,,E13*G13)</f>
        <v>0</v>
      </c>
      <c r="I13" s="59"/>
      <c r="J13" s="60">
        <f>0*E13</f>
        <v>0</v>
      </c>
      <c r="K13" s="61">
        <v>21</v>
      </c>
      <c r="L13" s="62">
        <v>1</v>
      </c>
      <c r="M13" s="56" t="s">
        <v>163</v>
      </c>
      <c r="N13" s="2"/>
      <c r="O13" s="2"/>
      <c r="P13" s="2"/>
      <c r="Q13" s="2" t="s">
        <v>186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56" t="s">
        <v>165</v>
      </c>
      <c r="B14" s="56" t="s">
        <v>187</v>
      </c>
      <c r="C14" s="57" t="s">
        <v>188</v>
      </c>
      <c r="D14" s="56" t="s">
        <v>175</v>
      </c>
      <c r="E14" s="58">
        <v>9</v>
      </c>
      <c r="F14" s="59"/>
      <c r="G14" s="59">
        <f>F14*L14*Úvod!E16</f>
        <v>0</v>
      </c>
      <c r="H14" s="59"/>
      <c r="I14" s="59">
        <f>IF(E14=0,,E14*G14)</f>
        <v>0</v>
      </c>
      <c r="J14" s="60">
        <f>0.00002*E14</f>
        <v>0.00018</v>
      </c>
      <c r="K14" s="61">
        <v>21</v>
      </c>
      <c r="L14" s="62">
        <v>1</v>
      </c>
      <c r="M14" s="56" t="s">
        <v>163</v>
      </c>
      <c r="N14" s="2"/>
      <c r="O14" s="2"/>
      <c r="P14" s="2"/>
      <c r="Q14" s="2" t="s">
        <v>189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56" t="s">
        <v>159</v>
      </c>
      <c r="B15" s="56" t="s">
        <v>190</v>
      </c>
      <c r="C15" s="57" t="s">
        <v>191</v>
      </c>
      <c r="D15" s="56" t="s">
        <v>175</v>
      </c>
      <c r="E15" s="58">
        <v>14</v>
      </c>
      <c r="F15" s="59"/>
      <c r="G15" s="59">
        <f>F15*L15*Úvod!E16</f>
        <v>0</v>
      </c>
      <c r="H15" s="59">
        <f>IF(E15=0,,E15*G15)</f>
        <v>0</v>
      </c>
      <c r="I15" s="59"/>
      <c r="J15" s="60">
        <f>0*E15</f>
        <v>0</v>
      </c>
      <c r="K15" s="61">
        <v>21</v>
      </c>
      <c r="L15" s="62">
        <v>1</v>
      </c>
      <c r="M15" s="56" t="s">
        <v>163</v>
      </c>
      <c r="N15" s="2"/>
      <c r="O15" s="2"/>
      <c r="P15" s="2"/>
      <c r="Q15" s="2" t="s">
        <v>192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56" t="s">
        <v>159</v>
      </c>
      <c r="B16" s="56" t="s">
        <v>193</v>
      </c>
      <c r="C16" s="57" t="s">
        <v>191</v>
      </c>
      <c r="D16" s="56" t="s">
        <v>175</v>
      </c>
      <c r="E16" s="58">
        <v>15</v>
      </c>
      <c r="F16" s="59"/>
      <c r="G16" s="59">
        <f>F16*L16*Úvod!E16</f>
        <v>0</v>
      </c>
      <c r="H16" s="59">
        <f>IF(E16=0,,E16*G16)</f>
        <v>0</v>
      </c>
      <c r="I16" s="59"/>
      <c r="J16" s="60">
        <f>0*E16</f>
        <v>0</v>
      </c>
      <c r="K16" s="61">
        <v>21</v>
      </c>
      <c r="L16" s="62">
        <v>1</v>
      </c>
      <c r="M16" s="56" t="s">
        <v>163</v>
      </c>
      <c r="N16" s="2"/>
      <c r="O16" s="2"/>
      <c r="P16" s="2"/>
      <c r="Q16" s="2" t="s">
        <v>194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25.5">
      <c r="A17" s="56" t="s">
        <v>159</v>
      </c>
      <c r="B17" s="56" t="s">
        <v>195</v>
      </c>
      <c r="C17" s="57" t="s">
        <v>196</v>
      </c>
      <c r="D17" s="56" t="s">
        <v>175</v>
      </c>
      <c r="E17" s="58">
        <v>9</v>
      </c>
      <c r="F17" s="59"/>
      <c r="G17" s="59">
        <f>F17*L17*Úvod!E16</f>
        <v>0</v>
      </c>
      <c r="H17" s="59">
        <f>IF(E17=0,,E17*G17)</f>
        <v>0</v>
      </c>
      <c r="I17" s="59"/>
      <c r="J17" s="60">
        <f>0*E17</f>
        <v>0</v>
      </c>
      <c r="K17" s="61">
        <v>21</v>
      </c>
      <c r="L17" s="62">
        <v>1</v>
      </c>
      <c r="M17" s="56" t="s">
        <v>163</v>
      </c>
      <c r="N17" s="2"/>
      <c r="O17" s="2"/>
      <c r="P17" s="2"/>
      <c r="Q17" s="2" t="s">
        <v>197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25.5">
      <c r="A18" s="56" t="s">
        <v>165</v>
      </c>
      <c r="B18" s="56" t="s">
        <v>198</v>
      </c>
      <c r="C18" s="57" t="s">
        <v>199</v>
      </c>
      <c r="D18" s="56" t="s">
        <v>175</v>
      </c>
      <c r="E18" s="58">
        <v>6</v>
      </c>
      <c r="F18" s="59"/>
      <c r="G18" s="59">
        <f>F18*L18*Úvod!E16</f>
        <v>0</v>
      </c>
      <c r="H18" s="59"/>
      <c r="I18" s="59">
        <f>IF(E18=0,,E18*G18)</f>
        <v>0</v>
      </c>
      <c r="J18" s="60">
        <f>0.00061*E18</f>
        <v>0.00366</v>
      </c>
      <c r="K18" s="61">
        <v>21</v>
      </c>
      <c r="L18" s="62">
        <v>1</v>
      </c>
      <c r="M18" s="56" t="s">
        <v>163</v>
      </c>
      <c r="N18" s="2"/>
      <c r="O18" s="2"/>
      <c r="P18" s="2"/>
      <c r="Q18" s="2" t="s">
        <v>200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25.5">
      <c r="A19" s="56" t="s">
        <v>165</v>
      </c>
      <c r="B19" s="56">
        <v>3544151000</v>
      </c>
      <c r="C19" s="57" t="s">
        <v>201</v>
      </c>
      <c r="D19" s="56" t="s">
        <v>175</v>
      </c>
      <c r="E19" s="58">
        <v>3</v>
      </c>
      <c r="F19" s="59"/>
      <c r="G19" s="59">
        <f>F19*L19*Úvod!E16</f>
        <v>0</v>
      </c>
      <c r="H19" s="59"/>
      <c r="I19" s="59">
        <f>IF(E19=0,,E19*G19)</f>
        <v>0</v>
      </c>
      <c r="J19" s="60">
        <f>0.00022*E19</f>
        <v>0.00066</v>
      </c>
      <c r="K19" s="61">
        <v>21</v>
      </c>
      <c r="L19" s="62">
        <v>1</v>
      </c>
      <c r="M19" s="56" t="s">
        <v>163</v>
      </c>
      <c r="N19" s="2"/>
      <c r="O19" s="2"/>
      <c r="P19" s="2"/>
      <c r="Q19" s="2" t="s">
        <v>202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56" t="s">
        <v>159</v>
      </c>
      <c r="B20" s="56" t="s">
        <v>203</v>
      </c>
      <c r="C20" s="57" t="s">
        <v>204</v>
      </c>
      <c r="D20" s="56" t="s">
        <v>175</v>
      </c>
      <c r="E20" s="58">
        <v>16</v>
      </c>
      <c r="F20" s="59"/>
      <c r="G20" s="59">
        <f>F20*L20*Úvod!E16</f>
        <v>0</v>
      </c>
      <c r="H20" s="59">
        <f>IF(E20=0,,E20*G20)</f>
        <v>0</v>
      </c>
      <c r="I20" s="59"/>
      <c r="J20" s="60">
        <f>0*E20</f>
        <v>0</v>
      </c>
      <c r="K20" s="61">
        <v>21</v>
      </c>
      <c r="L20" s="62">
        <v>1</v>
      </c>
      <c r="M20" s="56" t="s">
        <v>163</v>
      </c>
      <c r="N20" s="2"/>
      <c r="O20" s="2"/>
      <c r="P20" s="2"/>
      <c r="Q20" s="2" t="s">
        <v>205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38.25">
      <c r="A21" s="56" t="s">
        <v>165</v>
      </c>
      <c r="B21" s="56">
        <v>3453558300</v>
      </c>
      <c r="C21" s="57" t="s">
        <v>206</v>
      </c>
      <c r="D21" s="56" t="s">
        <v>175</v>
      </c>
      <c r="E21" s="58">
        <v>9</v>
      </c>
      <c r="F21" s="59"/>
      <c r="G21" s="59">
        <f>F21*L21*Úvod!E16</f>
        <v>0</v>
      </c>
      <c r="H21" s="59"/>
      <c r="I21" s="59">
        <f>IF(E21=0,,E21*G21)</f>
        <v>0</v>
      </c>
      <c r="J21" s="60">
        <f>0.00007*E21</f>
        <v>0.0006299999999999999</v>
      </c>
      <c r="K21" s="61">
        <v>21</v>
      </c>
      <c r="L21" s="62">
        <v>1</v>
      </c>
      <c r="M21" s="56" t="s">
        <v>163</v>
      </c>
      <c r="N21" s="2"/>
      <c r="O21" s="2"/>
      <c r="P21" s="2"/>
      <c r="Q21" s="2" t="s">
        <v>207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38.25">
      <c r="A22" s="56" t="s">
        <v>165</v>
      </c>
      <c r="B22" s="56">
        <v>3455100500</v>
      </c>
      <c r="C22" s="57" t="s">
        <v>208</v>
      </c>
      <c r="D22" s="56" t="s">
        <v>175</v>
      </c>
      <c r="E22" s="58">
        <v>1</v>
      </c>
      <c r="F22" s="59"/>
      <c r="G22" s="59">
        <f>F22*L22*Úvod!E16</f>
        <v>0</v>
      </c>
      <c r="H22" s="59"/>
      <c r="I22" s="59">
        <f>IF(E22=0,,E22*G22)</f>
        <v>0</v>
      </c>
      <c r="J22" s="60">
        <f>0.00001*E22</f>
        <v>1E-05</v>
      </c>
      <c r="K22" s="61">
        <v>21</v>
      </c>
      <c r="L22" s="62">
        <v>1</v>
      </c>
      <c r="M22" s="56" t="s">
        <v>163</v>
      </c>
      <c r="N22" s="2"/>
      <c r="O22" s="2"/>
      <c r="P22" s="2"/>
      <c r="Q22" s="2" t="s">
        <v>209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38.25">
      <c r="A23" s="56" t="s">
        <v>165</v>
      </c>
      <c r="B23" s="56">
        <v>3456152500</v>
      </c>
      <c r="C23" s="57" t="s">
        <v>210</v>
      </c>
      <c r="D23" s="56" t="s">
        <v>175</v>
      </c>
      <c r="E23" s="58">
        <v>6</v>
      </c>
      <c r="F23" s="59"/>
      <c r="G23" s="59">
        <f>F23*L23*Úvod!E16</f>
        <v>0</v>
      </c>
      <c r="H23" s="59"/>
      <c r="I23" s="59">
        <f>IF(E23=0,,E23*G23)</f>
        <v>0</v>
      </c>
      <c r="J23" s="60">
        <f>0.00019*E23</f>
        <v>0.00114</v>
      </c>
      <c r="K23" s="61">
        <v>21</v>
      </c>
      <c r="L23" s="62">
        <v>1</v>
      </c>
      <c r="M23" s="56" t="s">
        <v>163</v>
      </c>
      <c r="N23" s="2"/>
      <c r="O23" s="2"/>
      <c r="P23" s="2"/>
      <c r="Q23" s="2" t="s">
        <v>211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56" t="s">
        <v>159</v>
      </c>
      <c r="B24" s="56" t="s">
        <v>212</v>
      </c>
      <c r="C24" s="57" t="s">
        <v>213</v>
      </c>
      <c r="D24" s="56" t="s">
        <v>162</v>
      </c>
      <c r="E24" s="58">
        <v>220</v>
      </c>
      <c r="F24" s="59"/>
      <c r="G24" s="59">
        <f>F24*L24*Úvod!E16</f>
        <v>0</v>
      </c>
      <c r="H24" s="59">
        <f>IF(E24=0,,E24*G24)</f>
        <v>0</v>
      </c>
      <c r="I24" s="59"/>
      <c r="J24" s="60">
        <f>0*E24</f>
        <v>0</v>
      </c>
      <c r="K24" s="61">
        <v>21</v>
      </c>
      <c r="L24" s="62">
        <v>1</v>
      </c>
      <c r="M24" s="56" t="s">
        <v>163</v>
      </c>
      <c r="N24" s="2"/>
      <c r="O24" s="2"/>
      <c r="P24" s="2"/>
      <c r="Q24" s="2" t="s">
        <v>214</v>
      </c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56" t="s">
        <v>165</v>
      </c>
      <c r="B25" s="56">
        <v>3438127000</v>
      </c>
      <c r="C25" s="57" t="s">
        <v>215</v>
      </c>
      <c r="D25" s="56" t="s">
        <v>175</v>
      </c>
      <c r="E25" s="58">
        <v>9</v>
      </c>
      <c r="F25" s="59"/>
      <c r="G25" s="59">
        <f>F25*L25*Úvod!E16</f>
        <v>0</v>
      </c>
      <c r="H25" s="59"/>
      <c r="I25" s="59">
        <f>IF(E25=0,,E25*G25)</f>
        <v>0</v>
      </c>
      <c r="J25" s="60">
        <f>0.00005*E25</f>
        <v>0.00045000000000000004</v>
      </c>
      <c r="K25" s="61">
        <v>21</v>
      </c>
      <c r="L25" s="62">
        <v>1</v>
      </c>
      <c r="M25" s="56" t="s">
        <v>163</v>
      </c>
      <c r="N25" s="2"/>
      <c r="O25" s="2"/>
      <c r="P25" s="2"/>
      <c r="Q25" s="2" t="s">
        <v>216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56" t="s">
        <v>165</v>
      </c>
      <c r="B26" s="56">
        <v>3438150000</v>
      </c>
      <c r="C26" s="57" t="s">
        <v>217</v>
      </c>
      <c r="D26" s="56" t="s">
        <v>218</v>
      </c>
      <c r="E26" s="58">
        <v>10</v>
      </c>
      <c r="F26" s="59"/>
      <c r="G26" s="59">
        <f>F26*L26*Úvod!E16</f>
        <v>0</v>
      </c>
      <c r="H26" s="59"/>
      <c r="I26" s="59">
        <f>IF(E26=0,,E26*G26)</f>
        <v>0</v>
      </c>
      <c r="J26" s="60">
        <f>0.001*E26</f>
        <v>0.01</v>
      </c>
      <c r="K26" s="61">
        <v>21</v>
      </c>
      <c r="L26" s="62">
        <v>1</v>
      </c>
      <c r="M26" s="56" t="s">
        <v>163</v>
      </c>
      <c r="N26" s="2"/>
      <c r="O26" s="2"/>
      <c r="P26" s="2"/>
      <c r="Q26" s="2" t="s">
        <v>219</v>
      </c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56" t="s">
        <v>165</v>
      </c>
      <c r="B27" s="56">
        <v>3438150500</v>
      </c>
      <c r="C27" s="57" t="s">
        <v>220</v>
      </c>
      <c r="D27" s="56" t="s">
        <v>218</v>
      </c>
      <c r="E27" s="58">
        <v>200</v>
      </c>
      <c r="F27" s="59"/>
      <c r="G27" s="59">
        <f>F27*L27*Úvod!E16</f>
        <v>0</v>
      </c>
      <c r="H27" s="59"/>
      <c r="I27" s="59">
        <f>IF(E27=0,,E27*G27)</f>
        <v>0</v>
      </c>
      <c r="J27" s="60">
        <f>0.001*E27</f>
        <v>0.2</v>
      </c>
      <c r="K27" s="61">
        <v>21</v>
      </c>
      <c r="L27" s="62">
        <v>1</v>
      </c>
      <c r="M27" s="56" t="s">
        <v>163</v>
      </c>
      <c r="N27" s="2"/>
      <c r="O27" s="2"/>
      <c r="P27" s="2"/>
      <c r="Q27" s="2" t="s">
        <v>221</v>
      </c>
      <c r="R27" s="2"/>
      <c r="S27" s="2"/>
      <c r="T27" s="2"/>
      <c r="U27" s="2"/>
      <c r="V27" s="2"/>
      <c r="W27" s="2"/>
      <c r="X27" s="2"/>
      <c r="Y27" s="2"/>
      <c r="Z27" s="2"/>
    </row>
    <row r="28" spans="1:26" ht="25.5">
      <c r="A28" s="56" t="s">
        <v>159</v>
      </c>
      <c r="B28" s="56" t="s">
        <v>222</v>
      </c>
      <c r="C28" s="57" t="s">
        <v>223</v>
      </c>
      <c r="D28" s="56" t="s">
        <v>175</v>
      </c>
      <c r="E28" s="58">
        <v>18</v>
      </c>
      <c r="F28" s="59"/>
      <c r="G28" s="59">
        <f>F28*L28*Úvod!E16</f>
        <v>0</v>
      </c>
      <c r="H28" s="59">
        <f>IF(E28=0,,E28*G28)</f>
        <v>0</v>
      </c>
      <c r="I28" s="59"/>
      <c r="J28" s="60">
        <f>0*E28</f>
        <v>0</v>
      </c>
      <c r="K28" s="61">
        <v>21</v>
      </c>
      <c r="L28" s="62">
        <v>1</v>
      </c>
      <c r="M28" s="56" t="s">
        <v>163</v>
      </c>
      <c r="N28" s="2"/>
      <c r="O28" s="2"/>
      <c r="P28" s="2"/>
      <c r="Q28" s="2" t="s">
        <v>224</v>
      </c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56" t="s">
        <v>165</v>
      </c>
      <c r="B29" s="56">
        <v>3452315500</v>
      </c>
      <c r="C29" s="57" t="s">
        <v>225</v>
      </c>
      <c r="D29" s="56" t="s">
        <v>175</v>
      </c>
      <c r="E29" s="58">
        <v>18</v>
      </c>
      <c r="F29" s="59"/>
      <c r="G29" s="59">
        <f>F29*L29*Úvod!E16</f>
        <v>0</v>
      </c>
      <c r="H29" s="59"/>
      <c r="I29" s="59">
        <f>IF(E29=0,,E29*G29)</f>
        <v>0</v>
      </c>
      <c r="J29" s="60">
        <f>0.00011*E29</f>
        <v>0.00198</v>
      </c>
      <c r="K29" s="61">
        <v>21</v>
      </c>
      <c r="L29" s="62">
        <v>1</v>
      </c>
      <c r="M29" s="56" t="s">
        <v>163</v>
      </c>
      <c r="N29" s="2"/>
      <c r="O29" s="2"/>
      <c r="P29" s="2"/>
      <c r="Q29" s="2" t="s">
        <v>226</v>
      </c>
      <c r="R29" s="2"/>
      <c r="S29" s="2"/>
      <c r="T29" s="2"/>
      <c r="U29" s="2"/>
      <c r="V29" s="2"/>
      <c r="W29" s="2"/>
      <c r="X29" s="2"/>
      <c r="Y29" s="2"/>
      <c r="Z29" s="2"/>
    </row>
    <row r="30" spans="1:26" ht="25.5">
      <c r="A30" s="56" t="s">
        <v>159</v>
      </c>
      <c r="B30" s="56" t="s">
        <v>227</v>
      </c>
      <c r="C30" s="57" t="s">
        <v>228</v>
      </c>
      <c r="D30" s="56" t="s">
        <v>162</v>
      </c>
      <c r="E30" s="58">
        <v>40</v>
      </c>
      <c r="F30" s="59"/>
      <c r="G30" s="59">
        <f>F30*L30*Úvod!E16</f>
        <v>0</v>
      </c>
      <c r="H30" s="59">
        <f>IF(E30=0,,E30*G30)</f>
        <v>0</v>
      </c>
      <c r="I30" s="59"/>
      <c r="J30" s="60">
        <f>0*E30</f>
        <v>0</v>
      </c>
      <c r="K30" s="61">
        <v>21</v>
      </c>
      <c r="L30" s="62">
        <v>1</v>
      </c>
      <c r="M30" s="56" t="s">
        <v>163</v>
      </c>
      <c r="N30" s="2"/>
      <c r="O30" s="2"/>
      <c r="P30" s="2"/>
      <c r="Q30" s="2" t="s">
        <v>229</v>
      </c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56" t="s">
        <v>165</v>
      </c>
      <c r="B31" s="56">
        <v>3411103200</v>
      </c>
      <c r="C31" s="57" t="s">
        <v>230</v>
      </c>
      <c r="D31" s="56" t="s">
        <v>162</v>
      </c>
      <c r="E31" s="58">
        <v>40</v>
      </c>
      <c r="F31" s="59"/>
      <c r="G31" s="59">
        <f>F31*L31*Úvod!E16</f>
        <v>0</v>
      </c>
      <c r="H31" s="59"/>
      <c r="I31" s="59">
        <f>IF(E31=0,,E31*G31)</f>
        <v>0</v>
      </c>
      <c r="J31" s="60">
        <f>0.00012*E31</f>
        <v>0.0048000000000000004</v>
      </c>
      <c r="K31" s="61">
        <v>21</v>
      </c>
      <c r="L31" s="62">
        <v>1</v>
      </c>
      <c r="M31" s="56" t="s">
        <v>163</v>
      </c>
      <c r="N31" s="2"/>
      <c r="O31" s="2"/>
      <c r="P31" s="2"/>
      <c r="Q31" s="2" t="s">
        <v>231</v>
      </c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56" t="s">
        <v>159</v>
      </c>
      <c r="B32" s="56" t="s">
        <v>232</v>
      </c>
      <c r="C32" s="57" t="s">
        <v>233</v>
      </c>
      <c r="D32" s="56" t="s">
        <v>162</v>
      </c>
      <c r="E32" s="58">
        <v>63</v>
      </c>
      <c r="F32" s="59"/>
      <c r="G32" s="59">
        <f>F32*L32*Úvod!E16</f>
        <v>0</v>
      </c>
      <c r="H32" s="59">
        <f>IF(E32=0,,E32*G32)</f>
        <v>0</v>
      </c>
      <c r="I32" s="59"/>
      <c r="J32" s="60">
        <f>0*E32</f>
        <v>0</v>
      </c>
      <c r="K32" s="61">
        <v>21</v>
      </c>
      <c r="L32" s="62">
        <v>1</v>
      </c>
      <c r="M32" s="56" t="s">
        <v>163</v>
      </c>
      <c r="N32" s="2"/>
      <c r="O32" s="2"/>
      <c r="P32" s="2"/>
      <c r="Q32" s="2" t="s">
        <v>234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56" t="s">
        <v>165</v>
      </c>
      <c r="B33" s="56">
        <v>3411103800</v>
      </c>
      <c r="C33" s="57" t="s">
        <v>235</v>
      </c>
      <c r="D33" s="56" t="s">
        <v>162</v>
      </c>
      <c r="E33" s="58">
        <v>63</v>
      </c>
      <c r="F33" s="59"/>
      <c r="G33" s="59">
        <f>F33*L33*Úvod!E16</f>
        <v>0</v>
      </c>
      <c r="H33" s="59"/>
      <c r="I33" s="59">
        <f>IF(E33=0,,E33*G33)</f>
        <v>0</v>
      </c>
      <c r="J33" s="60">
        <f>0.00017*E33</f>
        <v>0.01071</v>
      </c>
      <c r="K33" s="61">
        <v>21</v>
      </c>
      <c r="L33" s="62">
        <v>1</v>
      </c>
      <c r="M33" s="56" t="s">
        <v>163</v>
      </c>
      <c r="N33" s="2"/>
      <c r="O33" s="2"/>
      <c r="P33" s="2"/>
      <c r="Q33" s="2" t="s">
        <v>236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56" t="s">
        <v>159</v>
      </c>
      <c r="B34" s="56" t="s">
        <v>237</v>
      </c>
      <c r="C34" s="57" t="s">
        <v>238</v>
      </c>
      <c r="D34" s="56" t="s">
        <v>162</v>
      </c>
      <c r="E34" s="58">
        <v>245</v>
      </c>
      <c r="F34" s="59"/>
      <c r="G34" s="59">
        <f>F34*L34*Úvod!E16</f>
        <v>0</v>
      </c>
      <c r="H34" s="59">
        <f>IF(E34=0,,E34*G34)</f>
        <v>0</v>
      </c>
      <c r="I34" s="59"/>
      <c r="J34" s="60">
        <f>0*E34</f>
        <v>0</v>
      </c>
      <c r="K34" s="61">
        <v>21</v>
      </c>
      <c r="L34" s="62">
        <v>1</v>
      </c>
      <c r="M34" s="56" t="s">
        <v>163</v>
      </c>
      <c r="N34" s="2"/>
      <c r="O34" s="2"/>
      <c r="P34" s="2"/>
      <c r="Q34" s="2" t="s">
        <v>239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56" t="s">
        <v>165</v>
      </c>
      <c r="B35" s="56">
        <v>3411107600</v>
      </c>
      <c r="C35" s="57" t="s">
        <v>240</v>
      </c>
      <c r="D35" s="56" t="s">
        <v>162</v>
      </c>
      <c r="E35" s="58">
        <v>246</v>
      </c>
      <c r="F35" s="59"/>
      <c r="G35" s="59">
        <f>F35*L35*Úvod!E16</f>
        <v>0</v>
      </c>
      <c r="H35" s="59"/>
      <c r="I35" s="59">
        <f>IF(E35=0,,E35*G35)</f>
        <v>0</v>
      </c>
      <c r="J35" s="60">
        <f>0.00069*E35</f>
        <v>0.16974</v>
      </c>
      <c r="K35" s="61">
        <v>21</v>
      </c>
      <c r="L35" s="62">
        <v>1</v>
      </c>
      <c r="M35" s="56" t="s">
        <v>163</v>
      </c>
      <c r="N35" s="2"/>
      <c r="O35" s="2"/>
      <c r="P35" s="2"/>
      <c r="Q35" s="2" t="s">
        <v>0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56" t="s">
        <v>159</v>
      </c>
      <c r="B36" s="56" t="s">
        <v>1</v>
      </c>
      <c r="C36" s="57" t="s">
        <v>2</v>
      </c>
      <c r="D36" s="56" t="s">
        <v>162</v>
      </c>
      <c r="E36" s="58">
        <v>228</v>
      </c>
      <c r="F36" s="59"/>
      <c r="G36" s="59">
        <f>F36*L36*Úvod!E16</f>
        <v>0</v>
      </c>
      <c r="H36" s="59">
        <f>IF(E36=0,,E36*G36)</f>
        <v>0</v>
      </c>
      <c r="I36" s="59"/>
      <c r="J36" s="60">
        <f>0*E36</f>
        <v>0</v>
      </c>
      <c r="K36" s="61">
        <v>21</v>
      </c>
      <c r="L36" s="62">
        <v>1</v>
      </c>
      <c r="M36" s="56" t="s">
        <v>163</v>
      </c>
      <c r="N36" s="2"/>
      <c r="O36" s="2"/>
      <c r="P36" s="2"/>
      <c r="Q36" s="2" t="s">
        <v>3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63" t="s">
        <v>165</v>
      </c>
      <c r="B37" s="63">
        <v>3457102500</v>
      </c>
      <c r="C37" s="64" t="s">
        <v>4</v>
      </c>
      <c r="D37" s="63" t="s">
        <v>162</v>
      </c>
      <c r="E37" s="65">
        <v>228</v>
      </c>
      <c r="F37" s="66"/>
      <c r="G37" s="66">
        <f>F37*L37*Úvod!E16</f>
        <v>0</v>
      </c>
      <c r="H37" s="66"/>
      <c r="I37" s="66">
        <f>IF(E37=0,,E37*G37)</f>
        <v>0</v>
      </c>
      <c r="J37" s="67">
        <f>0.00073*E37</f>
        <v>0.16644</v>
      </c>
      <c r="K37" s="61">
        <v>21</v>
      </c>
      <c r="L37" s="68">
        <v>1</v>
      </c>
      <c r="M37" s="63" t="s">
        <v>163</v>
      </c>
      <c r="N37" s="2"/>
      <c r="O37" s="2"/>
      <c r="P37" s="2"/>
      <c r="Q37" s="2" t="s">
        <v>5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ht="13.5" thickBot="1">
      <c r="A38" s="69"/>
      <c r="B38" s="70" t="s">
        <v>6</v>
      </c>
      <c r="C38" s="70"/>
      <c r="D38" s="70"/>
      <c r="E38" s="71"/>
      <c r="F38" s="72"/>
      <c r="G38" s="72">
        <f>H38+I38</f>
        <v>0</v>
      </c>
      <c r="H38" s="72">
        <f>SUM(H5:H37)</f>
        <v>0</v>
      </c>
      <c r="I38" s="72">
        <f>SUM(I5:I37)</f>
        <v>0</v>
      </c>
      <c r="J38" s="73">
        <f>SUM(J5:J37)</f>
        <v>0.59884</v>
      </c>
      <c r="K38" s="74"/>
      <c r="L38" s="75"/>
      <c r="M38" s="7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46"/>
      <c r="B39" s="47" t="s">
        <v>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>
      <c r="A40" s="49" t="s">
        <v>8</v>
      </c>
      <c r="B40" s="49" t="s">
        <v>9</v>
      </c>
      <c r="C40" s="50" t="s">
        <v>10</v>
      </c>
      <c r="D40" s="49" t="s">
        <v>11</v>
      </c>
      <c r="E40" s="51">
        <v>0.3</v>
      </c>
      <c r="F40" s="52"/>
      <c r="G40" s="52">
        <f>F40*L40*Úvod!E16</f>
        <v>0</v>
      </c>
      <c r="H40" s="52">
        <f>IF(E40=0,,E40*G40)</f>
        <v>0</v>
      </c>
      <c r="I40" s="52"/>
      <c r="J40" s="53">
        <f>0*E40</f>
        <v>0</v>
      </c>
      <c r="K40" s="54">
        <v>21</v>
      </c>
      <c r="L40" s="55">
        <v>1</v>
      </c>
      <c r="M40" s="49" t="s">
        <v>163</v>
      </c>
      <c r="N40" s="2"/>
      <c r="O40" s="2"/>
      <c r="P40" s="2"/>
      <c r="Q40" s="2" t="s">
        <v>12</v>
      </c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56" t="s">
        <v>8</v>
      </c>
      <c r="B41" s="56" t="s">
        <v>13</v>
      </c>
      <c r="C41" s="57" t="s">
        <v>14</v>
      </c>
      <c r="D41" s="56" t="s">
        <v>15</v>
      </c>
      <c r="E41" s="58">
        <v>91.3</v>
      </c>
      <c r="F41" s="59"/>
      <c r="G41" s="59">
        <f>F41*L41*Úvod!E16</f>
        <v>0</v>
      </c>
      <c r="H41" s="59">
        <f>IF(E41=0,,E41*G41)</f>
        <v>0</v>
      </c>
      <c r="I41" s="59"/>
      <c r="J41" s="60">
        <f>0*E41</f>
        <v>0</v>
      </c>
      <c r="K41" s="61">
        <v>21</v>
      </c>
      <c r="L41" s="62">
        <v>1</v>
      </c>
      <c r="M41" s="56" t="s">
        <v>163</v>
      </c>
      <c r="N41" s="2"/>
      <c r="O41" s="2"/>
      <c r="P41" s="2"/>
      <c r="Q41" s="2" t="s">
        <v>16</v>
      </c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56" t="s">
        <v>8</v>
      </c>
      <c r="B42" s="56" t="s">
        <v>17</v>
      </c>
      <c r="C42" s="57" t="s">
        <v>18</v>
      </c>
      <c r="D42" s="56" t="s">
        <v>15</v>
      </c>
      <c r="E42" s="58">
        <v>2</v>
      </c>
      <c r="F42" s="59"/>
      <c r="G42" s="59">
        <f>F42*L42*Úvod!E16</f>
        <v>0</v>
      </c>
      <c r="H42" s="59">
        <f>IF(E42=0,,E42*G42)</f>
        <v>0</v>
      </c>
      <c r="I42" s="59"/>
      <c r="J42" s="60">
        <f>0*E42</f>
        <v>0</v>
      </c>
      <c r="K42" s="61">
        <v>21</v>
      </c>
      <c r="L42" s="62">
        <v>1</v>
      </c>
      <c r="M42" s="56" t="s">
        <v>163</v>
      </c>
      <c r="N42" s="2"/>
      <c r="O42" s="2"/>
      <c r="P42" s="2"/>
      <c r="Q42" s="2" t="s">
        <v>19</v>
      </c>
      <c r="R42" s="2"/>
      <c r="S42" s="2"/>
      <c r="T42" s="2"/>
      <c r="U42" s="2"/>
      <c r="V42" s="2"/>
      <c r="W42" s="2"/>
      <c r="X42" s="2"/>
      <c r="Y42" s="2"/>
      <c r="Z42" s="2"/>
    </row>
    <row r="43" spans="1:26" ht="25.5">
      <c r="A43" s="56" t="s">
        <v>8</v>
      </c>
      <c r="B43" s="56" t="s">
        <v>20</v>
      </c>
      <c r="C43" s="57" t="s">
        <v>21</v>
      </c>
      <c r="D43" s="56" t="s">
        <v>175</v>
      </c>
      <c r="E43" s="58">
        <v>9</v>
      </c>
      <c r="F43" s="59"/>
      <c r="G43" s="59">
        <f>F43*L43*Úvod!E16</f>
        <v>0</v>
      </c>
      <c r="H43" s="59">
        <f>IF(E43=0,,E43*G43)</f>
        <v>0</v>
      </c>
      <c r="I43" s="59"/>
      <c r="J43" s="60">
        <f>0*E43</f>
        <v>0</v>
      </c>
      <c r="K43" s="61">
        <v>21</v>
      </c>
      <c r="L43" s="62">
        <v>1</v>
      </c>
      <c r="M43" s="56" t="s">
        <v>163</v>
      </c>
      <c r="N43" s="2"/>
      <c r="O43" s="2"/>
      <c r="P43" s="2"/>
      <c r="Q43" s="2" t="s">
        <v>22</v>
      </c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56" t="s">
        <v>8</v>
      </c>
      <c r="B44" s="56" t="s">
        <v>23</v>
      </c>
      <c r="C44" s="57" t="s">
        <v>24</v>
      </c>
      <c r="D44" s="56" t="s">
        <v>162</v>
      </c>
      <c r="E44" s="58">
        <v>118</v>
      </c>
      <c r="F44" s="59"/>
      <c r="G44" s="59">
        <f>F44*L44*Úvod!E16</f>
        <v>0</v>
      </c>
      <c r="H44" s="59">
        <f>IF(E44=0,,E44*G44)</f>
        <v>0</v>
      </c>
      <c r="I44" s="59"/>
      <c r="J44" s="60">
        <f>0*E44</f>
        <v>0</v>
      </c>
      <c r="K44" s="61">
        <v>21</v>
      </c>
      <c r="L44" s="62">
        <v>1</v>
      </c>
      <c r="M44" s="56" t="s">
        <v>163</v>
      </c>
      <c r="N44" s="2"/>
      <c r="O44" s="2"/>
      <c r="P44" s="2"/>
      <c r="Q44" s="2" t="s">
        <v>25</v>
      </c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56" t="s">
        <v>8</v>
      </c>
      <c r="B45" s="56" t="s">
        <v>26</v>
      </c>
      <c r="C45" s="57" t="s">
        <v>27</v>
      </c>
      <c r="D45" s="56" t="s">
        <v>162</v>
      </c>
      <c r="E45" s="58">
        <v>100</v>
      </c>
      <c r="F45" s="59"/>
      <c r="G45" s="59">
        <f>F45*L45*Úvod!E16</f>
        <v>0</v>
      </c>
      <c r="H45" s="59">
        <f>IF(E45=0,,E45*G45)</f>
        <v>0</v>
      </c>
      <c r="I45" s="59"/>
      <c r="J45" s="60">
        <f>0*E45</f>
        <v>0</v>
      </c>
      <c r="K45" s="61">
        <v>21</v>
      </c>
      <c r="L45" s="62">
        <v>1</v>
      </c>
      <c r="M45" s="56" t="s">
        <v>163</v>
      </c>
      <c r="N45" s="2"/>
      <c r="O45" s="2"/>
      <c r="P45" s="2"/>
      <c r="Q45" s="2" t="s">
        <v>28</v>
      </c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56" t="s">
        <v>8</v>
      </c>
      <c r="B46" s="56" t="s">
        <v>29</v>
      </c>
      <c r="C46" s="57" t="s">
        <v>30</v>
      </c>
      <c r="D46" s="56" t="s">
        <v>31</v>
      </c>
      <c r="E46" s="58">
        <v>83.04</v>
      </c>
      <c r="F46" s="59"/>
      <c r="G46" s="59">
        <f>F46*L46*Úvod!E16</f>
        <v>0</v>
      </c>
      <c r="H46" s="59">
        <f>IF(E46=0,,E46*G46)</f>
        <v>0</v>
      </c>
      <c r="I46" s="59"/>
      <c r="J46" s="60">
        <f>0*E46</f>
        <v>0</v>
      </c>
      <c r="K46" s="61">
        <v>21</v>
      </c>
      <c r="L46" s="62">
        <v>1</v>
      </c>
      <c r="M46" s="56" t="s">
        <v>163</v>
      </c>
      <c r="N46" s="2"/>
      <c r="O46" s="2"/>
      <c r="P46" s="2"/>
      <c r="Q46" s="2" t="s">
        <v>32</v>
      </c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56" t="s">
        <v>8</v>
      </c>
      <c r="B47" s="56" t="s">
        <v>33</v>
      </c>
      <c r="C47" s="57" t="s">
        <v>34</v>
      </c>
      <c r="D47" s="56" t="s">
        <v>162</v>
      </c>
      <c r="E47" s="58">
        <v>228</v>
      </c>
      <c r="F47" s="59"/>
      <c r="G47" s="59">
        <f>F47*L47*Úvod!E16</f>
        <v>0</v>
      </c>
      <c r="H47" s="59">
        <f>IF(E47=0,,E47*G47)</f>
        <v>0</v>
      </c>
      <c r="I47" s="59"/>
      <c r="J47" s="60">
        <f>0*E47</f>
        <v>0</v>
      </c>
      <c r="K47" s="61">
        <v>21</v>
      </c>
      <c r="L47" s="62">
        <v>1</v>
      </c>
      <c r="M47" s="56" t="s">
        <v>163</v>
      </c>
      <c r="N47" s="2"/>
      <c r="O47" s="2"/>
      <c r="P47" s="2"/>
      <c r="Q47" s="2" t="s">
        <v>35</v>
      </c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56" t="s">
        <v>8</v>
      </c>
      <c r="B48" s="56" t="s">
        <v>36</v>
      </c>
      <c r="C48" s="57" t="s">
        <v>37</v>
      </c>
      <c r="D48" s="56" t="s">
        <v>162</v>
      </c>
      <c r="E48" s="58">
        <v>118</v>
      </c>
      <c r="F48" s="59"/>
      <c r="G48" s="59">
        <f>F48*L48*Úvod!E16</f>
        <v>0</v>
      </c>
      <c r="H48" s="59">
        <f>IF(E48=0,,E48*G48)</f>
        <v>0</v>
      </c>
      <c r="I48" s="59"/>
      <c r="J48" s="60">
        <f>0*E48</f>
        <v>0</v>
      </c>
      <c r="K48" s="61">
        <v>21</v>
      </c>
      <c r="L48" s="62">
        <v>1</v>
      </c>
      <c r="M48" s="56" t="s">
        <v>163</v>
      </c>
      <c r="N48" s="2"/>
      <c r="O48" s="2"/>
      <c r="P48" s="2"/>
      <c r="Q48" s="2" t="s">
        <v>38</v>
      </c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56" t="s">
        <v>8</v>
      </c>
      <c r="B49" s="56" t="s">
        <v>39</v>
      </c>
      <c r="C49" s="57" t="s">
        <v>40</v>
      </c>
      <c r="D49" s="56" t="s">
        <v>162</v>
      </c>
      <c r="E49" s="58">
        <v>100</v>
      </c>
      <c r="F49" s="59"/>
      <c r="G49" s="59">
        <f>F49*L49*Úvod!E16</f>
        <v>0</v>
      </c>
      <c r="H49" s="59">
        <f>IF(E49=0,,E49*G49)</f>
        <v>0</v>
      </c>
      <c r="I49" s="59"/>
      <c r="J49" s="60">
        <f>0*E49</f>
        <v>0</v>
      </c>
      <c r="K49" s="61">
        <v>21</v>
      </c>
      <c r="L49" s="62">
        <v>1</v>
      </c>
      <c r="M49" s="56" t="s">
        <v>163</v>
      </c>
      <c r="N49" s="2"/>
      <c r="O49" s="2"/>
      <c r="P49" s="2"/>
      <c r="Q49" s="2" t="s">
        <v>41</v>
      </c>
      <c r="R49" s="2"/>
      <c r="S49" s="2"/>
      <c r="T49" s="2"/>
      <c r="U49" s="2"/>
      <c r="V49" s="2"/>
      <c r="W49" s="2"/>
      <c r="X49" s="2"/>
      <c r="Y49" s="2"/>
      <c r="Z49" s="2"/>
    </row>
    <row r="50" spans="1:26" ht="25.5">
      <c r="A50" s="56" t="s">
        <v>8</v>
      </c>
      <c r="B50" s="56" t="s">
        <v>42</v>
      </c>
      <c r="C50" s="57" t="s">
        <v>43</v>
      </c>
      <c r="D50" s="56" t="s">
        <v>31</v>
      </c>
      <c r="E50" s="58">
        <v>8.36</v>
      </c>
      <c r="F50" s="59"/>
      <c r="G50" s="59">
        <f>F50*L50*Úvod!E16</f>
        <v>0</v>
      </c>
      <c r="H50" s="59">
        <f>IF(E50=0,,E50*G50)</f>
        <v>0</v>
      </c>
      <c r="I50" s="59"/>
      <c r="J50" s="60">
        <f>0*E50</f>
        <v>0</v>
      </c>
      <c r="K50" s="61">
        <v>21</v>
      </c>
      <c r="L50" s="62">
        <v>1</v>
      </c>
      <c r="M50" s="56" t="s">
        <v>163</v>
      </c>
      <c r="N50" s="2"/>
      <c r="O50" s="2"/>
      <c r="P50" s="2"/>
      <c r="Q50" s="2" t="s">
        <v>44</v>
      </c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56" t="s">
        <v>8</v>
      </c>
      <c r="B51" s="56" t="s">
        <v>45</v>
      </c>
      <c r="C51" s="57" t="s">
        <v>46</v>
      </c>
      <c r="D51" s="56" t="s">
        <v>31</v>
      </c>
      <c r="E51" s="58">
        <v>4.5</v>
      </c>
      <c r="F51" s="59"/>
      <c r="G51" s="59">
        <f>F51*L51*Úvod!E16</f>
        <v>0</v>
      </c>
      <c r="H51" s="59">
        <f>IF(E51=0,,E51*G51)</f>
        <v>0</v>
      </c>
      <c r="I51" s="59"/>
      <c r="J51" s="60">
        <f>0*E51</f>
        <v>0</v>
      </c>
      <c r="K51" s="61">
        <v>21</v>
      </c>
      <c r="L51" s="62">
        <v>1</v>
      </c>
      <c r="M51" s="56" t="s">
        <v>163</v>
      </c>
      <c r="N51" s="2"/>
      <c r="O51" s="2"/>
      <c r="P51" s="2"/>
      <c r="Q51" s="2" t="s">
        <v>47</v>
      </c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56" t="s">
        <v>8</v>
      </c>
      <c r="B52" s="56" t="s">
        <v>48</v>
      </c>
      <c r="C52" s="57" t="s">
        <v>49</v>
      </c>
      <c r="D52" s="56" t="s">
        <v>15</v>
      </c>
      <c r="E52" s="58">
        <v>91.3</v>
      </c>
      <c r="F52" s="59"/>
      <c r="G52" s="59">
        <f>F52*L52*Úvod!E16</f>
        <v>0</v>
      </c>
      <c r="H52" s="59">
        <f>IF(E52=0,,E52*G52)</f>
        <v>0</v>
      </c>
      <c r="I52" s="59"/>
      <c r="J52" s="60">
        <f>0*E52</f>
        <v>0</v>
      </c>
      <c r="K52" s="61">
        <v>21</v>
      </c>
      <c r="L52" s="62">
        <v>1</v>
      </c>
      <c r="M52" s="56" t="s">
        <v>163</v>
      </c>
      <c r="N52" s="2"/>
      <c r="O52" s="2"/>
      <c r="P52" s="2"/>
      <c r="Q52" s="2" t="s">
        <v>50</v>
      </c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56" t="s">
        <v>8</v>
      </c>
      <c r="B53" s="56" t="s">
        <v>51</v>
      </c>
      <c r="C53" s="57" t="s">
        <v>52</v>
      </c>
      <c r="D53" s="56" t="s">
        <v>15</v>
      </c>
      <c r="E53" s="58">
        <v>91.3</v>
      </c>
      <c r="F53" s="59"/>
      <c r="G53" s="59">
        <f>F53*L53*Úvod!E16</f>
        <v>0</v>
      </c>
      <c r="H53" s="59">
        <f>IF(E53=0,,E53*G53)</f>
        <v>0</v>
      </c>
      <c r="I53" s="59"/>
      <c r="J53" s="60">
        <f>0*E53</f>
        <v>0</v>
      </c>
      <c r="K53" s="61">
        <v>21</v>
      </c>
      <c r="L53" s="62">
        <v>1</v>
      </c>
      <c r="M53" s="56" t="s">
        <v>163</v>
      </c>
      <c r="N53" s="2"/>
      <c r="O53" s="2"/>
      <c r="P53" s="2"/>
      <c r="Q53" s="2" t="s">
        <v>53</v>
      </c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56" t="s">
        <v>8</v>
      </c>
      <c r="B54" s="56" t="s">
        <v>54</v>
      </c>
      <c r="C54" s="57" t="s">
        <v>55</v>
      </c>
      <c r="D54" s="56" t="s">
        <v>15</v>
      </c>
      <c r="E54" s="58">
        <v>91.3</v>
      </c>
      <c r="F54" s="59"/>
      <c r="G54" s="59">
        <f>F54*L54*Úvod!E16</f>
        <v>0</v>
      </c>
      <c r="H54" s="59">
        <f>IF(E54=0,,E54*G54)</f>
        <v>0</v>
      </c>
      <c r="I54" s="59"/>
      <c r="J54" s="60">
        <f>0*E54</f>
        <v>0</v>
      </c>
      <c r="K54" s="61">
        <v>21</v>
      </c>
      <c r="L54" s="62">
        <v>1</v>
      </c>
      <c r="M54" s="56" t="s">
        <v>163</v>
      </c>
      <c r="N54" s="2"/>
      <c r="O54" s="2"/>
      <c r="P54" s="2"/>
      <c r="Q54" s="2" t="s">
        <v>56</v>
      </c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63" t="s">
        <v>8</v>
      </c>
      <c r="B55" s="63" t="s">
        <v>57</v>
      </c>
      <c r="C55" s="64" t="s">
        <v>58</v>
      </c>
      <c r="D55" s="63" t="s">
        <v>175</v>
      </c>
      <c r="E55" s="65">
        <v>3</v>
      </c>
      <c r="F55" s="66"/>
      <c r="G55" s="66">
        <f>F55*L55*Úvod!E16</f>
        <v>0</v>
      </c>
      <c r="H55" s="66">
        <f>IF(E55=0,,E55*G55)</f>
        <v>0</v>
      </c>
      <c r="I55" s="66"/>
      <c r="J55" s="67">
        <f>0*E55</f>
        <v>0</v>
      </c>
      <c r="K55" s="61">
        <v>21</v>
      </c>
      <c r="L55" s="68">
        <v>1</v>
      </c>
      <c r="M55" s="63" t="s">
        <v>163</v>
      </c>
      <c r="N55" s="2"/>
      <c r="O55" s="2"/>
      <c r="P55" s="2"/>
      <c r="Q55" s="2" t="s">
        <v>59</v>
      </c>
      <c r="R55" s="2"/>
      <c r="S55" s="2"/>
      <c r="T55" s="2"/>
      <c r="U55" s="2"/>
      <c r="V55" s="2"/>
      <c r="W55" s="2"/>
      <c r="X55" s="2"/>
      <c r="Y55" s="2"/>
      <c r="Z55" s="2"/>
    </row>
    <row r="56" spans="1:26" ht="13.5" thickBot="1">
      <c r="A56" s="76"/>
      <c r="B56" s="77" t="s">
        <v>60</v>
      </c>
      <c r="C56" s="77"/>
      <c r="D56" s="77"/>
      <c r="E56" s="78"/>
      <c r="F56" s="79"/>
      <c r="G56" s="79">
        <f>H56+I56</f>
        <v>0</v>
      </c>
      <c r="H56" s="79">
        <f>SUM(H40:H55)</f>
        <v>0</v>
      </c>
      <c r="I56" s="79">
        <f>SUM(I40:I55)</f>
        <v>0</v>
      </c>
      <c r="J56" s="80">
        <f>SUM(J40:J55)</f>
        <v>0</v>
      </c>
      <c r="K56" s="81"/>
      <c r="L56" s="82"/>
      <c r="M56" s="8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</sheetData>
  <mergeCells count="4">
    <mergeCell ref="F1:I1"/>
    <mergeCell ref="A3:M3"/>
    <mergeCell ref="B4:M4"/>
    <mergeCell ref="B39:M39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6" r:id="rId2"/>
  <headerFooter alignWithMargins="0">
    <oddFooter>&amp;LRozpočet&amp;C&amp;F&amp;RStránka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Z46"/>
  <sheetViews>
    <sheetView zoomScale="75" zoomScaleNormal="75" workbookViewId="0" topLeftCell="A1">
      <selection activeCell="M8" sqref="M8"/>
    </sheetView>
  </sheetViews>
  <sheetFormatPr defaultColWidth="9.00390625" defaultRowHeight="12.75"/>
  <cols>
    <col min="1" max="1" width="9.125" style="43" customWidth="1"/>
    <col min="2" max="2" width="46.75390625" style="43" customWidth="1"/>
    <col min="3" max="5" width="9.125" style="43" customWidth="1"/>
    <col min="6" max="9" width="10.75390625" style="43" customWidth="1"/>
    <col min="10" max="16384" width="9.125" style="39" customWidth="1"/>
  </cols>
  <sheetData>
    <row r="1" spans="1:26" ht="12.75">
      <c r="A1"/>
      <c r="B1"/>
      <c r="C1"/>
      <c r="D1"/>
      <c r="E1"/>
      <c r="F1"/>
      <c r="G1"/>
      <c r="H1"/>
      <c r="I1"/>
      <c r="J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/>
      <c r="B2"/>
      <c r="C2"/>
      <c r="D2"/>
      <c r="E2"/>
      <c r="F2"/>
      <c r="G2"/>
      <c r="H2"/>
      <c r="I2"/>
      <c r="J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/>
      <c r="B3"/>
      <c r="C3"/>
      <c r="D3"/>
      <c r="E3"/>
      <c r="F3"/>
      <c r="G3"/>
      <c r="H3"/>
      <c r="I3"/>
      <c r="J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/>
      <c r="B4"/>
      <c r="C4"/>
      <c r="D4"/>
      <c r="E4"/>
      <c r="F4"/>
      <c r="G4"/>
      <c r="H4"/>
      <c r="I4"/>
      <c r="J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/>
      <c r="B5"/>
      <c r="C5"/>
      <c r="D5"/>
      <c r="E5"/>
      <c r="F5"/>
      <c r="G5"/>
      <c r="H5"/>
      <c r="I5"/>
      <c r="J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/>
      <c r="B6"/>
      <c r="C6"/>
      <c r="D6"/>
      <c r="E6"/>
      <c r="F6"/>
      <c r="G6"/>
      <c r="H6"/>
      <c r="I6"/>
      <c r="J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/>
      <c r="B7"/>
      <c r="C7"/>
      <c r="D7"/>
      <c r="E7"/>
      <c r="F7"/>
      <c r="G7"/>
      <c r="H7"/>
      <c r="I7"/>
      <c r="J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/>
      <c r="B8"/>
      <c r="C8"/>
      <c r="D8"/>
      <c r="E8"/>
      <c r="F8"/>
      <c r="G8"/>
      <c r="H8"/>
      <c r="I8"/>
      <c r="J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/>
      <c r="B9"/>
      <c r="C9"/>
      <c r="D9"/>
      <c r="E9"/>
      <c r="F9"/>
      <c r="G9"/>
      <c r="H9"/>
      <c r="I9"/>
      <c r="J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/>
      <c r="B10"/>
      <c r="C10"/>
      <c r="D10"/>
      <c r="E10"/>
      <c r="F10"/>
      <c r="G10"/>
      <c r="H10"/>
      <c r="I10"/>
      <c r="J1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/>
      <c r="B11"/>
      <c r="C11"/>
      <c r="D11"/>
      <c r="E11"/>
      <c r="F11"/>
      <c r="G11"/>
      <c r="H11"/>
      <c r="I11"/>
      <c r="J1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/>
      <c r="B12"/>
      <c r="C12"/>
      <c r="D12"/>
      <c r="E12"/>
      <c r="F12"/>
      <c r="G12"/>
      <c r="H12"/>
      <c r="I12"/>
      <c r="J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/>
      <c r="B13"/>
      <c r="C13"/>
      <c r="D13"/>
      <c r="E13"/>
      <c r="F13"/>
      <c r="G13"/>
      <c r="H13"/>
      <c r="I13"/>
      <c r="J1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/>
      <c r="B14"/>
      <c r="C14"/>
      <c r="D14"/>
      <c r="E14"/>
      <c r="F14"/>
      <c r="G14"/>
      <c r="H14"/>
      <c r="I14"/>
      <c r="J1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/>
      <c r="B15"/>
      <c r="C15"/>
      <c r="D15"/>
      <c r="E15"/>
      <c r="F15"/>
      <c r="G15"/>
      <c r="H15"/>
      <c r="I15"/>
      <c r="J1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/>
      <c r="B16"/>
      <c r="C16"/>
      <c r="D16"/>
      <c r="E16"/>
      <c r="F16"/>
      <c r="G16"/>
      <c r="H16"/>
      <c r="I16"/>
      <c r="J1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/>
      <c r="B17"/>
      <c r="C17"/>
      <c r="D17"/>
      <c r="E17"/>
      <c r="F17"/>
      <c r="G17"/>
      <c r="H17"/>
      <c r="I17"/>
      <c r="J1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/>
      <c r="B18"/>
      <c r="C18"/>
      <c r="D18"/>
      <c r="E18"/>
      <c r="F18"/>
      <c r="G18"/>
      <c r="H18"/>
      <c r="I18"/>
      <c r="J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/>
      <c r="B19"/>
      <c r="C19"/>
      <c r="D19"/>
      <c r="E19"/>
      <c r="F19"/>
      <c r="G19"/>
      <c r="H19"/>
      <c r="I19"/>
      <c r="J1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/>
      <c r="B20"/>
      <c r="C20"/>
      <c r="D20"/>
      <c r="E20"/>
      <c r="F20"/>
      <c r="G20"/>
      <c r="H20"/>
      <c r="I20"/>
      <c r="J2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9" ht="12.75">
      <c r="A24" s="40"/>
      <c r="B24" s="40"/>
      <c r="C24" s="40"/>
      <c r="D24" s="40"/>
      <c r="E24" s="40"/>
      <c r="F24" s="42"/>
      <c r="G24" s="42"/>
      <c r="H24" s="42"/>
      <c r="I24" s="41"/>
    </row>
    <row r="25" spans="1:9" ht="12.75">
      <c r="A25" s="40"/>
      <c r="B25" s="40"/>
      <c r="C25" s="40"/>
      <c r="D25" s="40"/>
      <c r="E25" s="40"/>
      <c r="F25" s="42"/>
      <c r="G25" s="42"/>
      <c r="H25" s="42"/>
      <c r="I25" s="41"/>
    </row>
    <row r="26" spans="1:9" ht="12.75">
      <c r="A26" s="40"/>
      <c r="B26" s="40"/>
      <c r="C26" s="40"/>
      <c r="D26" s="40"/>
      <c r="E26" s="40"/>
      <c r="F26" s="42"/>
      <c r="G26" s="42"/>
      <c r="H26" s="42"/>
      <c r="I26" s="41"/>
    </row>
    <row r="27" spans="1:9" ht="12.75">
      <c r="A27" s="40"/>
      <c r="B27" s="40"/>
      <c r="C27" s="40"/>
      <c r="D27" s="40"/>
      <c r="E27" s="40"/>
      <c r="F27" s="42"/>
      <c r="G27" s="42"/>
      <c r="H27" s="42"/>
      <c r="I27" s="41"/>
    </row>
    <row r="28" spans="1:9" ht="12.75">
      <c r="A28" s="40"/>
      <c r="B28" s="40"/>
      <c r="C28" s="40"/>
      <c r="D28" s="40"/>
      <c r="E28" s="40"/>
      <c r="F28" s="42"/>
      <c r="G28" s="42"/>
      <c r="H28" s="42"/>
      <c r="I28" s="41"/>
    </row>
    <row r="29" spans="1:9" ht="12.75">
      <c r="A29" s="40"/>
      <c r="B29" s="40"/>
      <c r="C29" s="40"/>
      <c r="D29" s="40"/>
      <c r="E29" s="40"/>
      <c r="F29" s="42"/>
      <c r="G29" s="42"/>
      <c r="H29" s="42"/>
      <c r="I29" s="41"/>
    </row>
    <row r="30" spans="1:9" ht="12.75">
      <c r="A30" s="40"/>
      <c r="B30" s="40"/>
      <c r="C30" s="40"/>
      <c r="D30" s="40"/>
      <c r="E30" s="40"/>
      <c r="F30" s="42"/>
      <c r="G30" s="42"/>
      <c r="H30" s="42"/>
      <c r="I30" s="41"/>
    </row>
    <row r="31" spans="1:9" ht="12.75">
      <c r="A31" s="40"/>
      <c r="B31" s="40"/>
      <c r="C31" s="40"/>
      <c r="D31" s="40"/>
      <c r="E31" s="40"/>
      <c r="F31" s="40"/>
      <c r="G31" s="40"/>
      <c r="H31" s="40"/>
      <c r="I31" s="41"/>
    </row>
    <row r="32" spans="1:9" ht="12.75">
      <c r="A32" s="40"/>
      <c r="B32" s="40"/>
      <c r="C32" s="40"/>
      <c r="D32" s="40"/>
      <c r="E32" s="40"/>
      <c r="F32" s="42"/>
      <c r="G32" s="42"/>
      <c r="H32" s="42"/>
      <c r="I32" s="41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1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1"/>
    </row>
    <row r="35" spans="1:9" ht="12.75">
      <c r="A35" s="40"/>
      <c r="B35" s="40"/>
      <c r="C35" s="40"/>
      <c r="D35" s="40"/>
      <c r="E35" s="40"/>
      <c r="F35" s="42"/>
      <c r="G35" s="42"/>
      <c r="H35" s="42"/>
      <c r="I35" s="41"/>
    </row>
    <row r="36" spans="1:9" ht="12.75">
      <c r="A36" s="40"/>
      <c r="B36" s="40"/>
      <c r="C36" s="40"/>
      <c r="D36" s="40"/>
      <c r="E36" s="40"/>
      <c r="F36" s="40"/>
      <c r="G36" s="40"/>
      <c r="H36" s="40"/>
      <c r="I36" s="41"/>
    </row>
    <row r="37" spans="1:9" ht="12.75">
      <c r="A37" s="40"/>
      <c r="B37" s="40"/>
      <c r="C37" s="40"/>
      <c r="D37" s="40"/>
      <c r="E37" s="40"/>
      <c r="F37" s="42"/>
      <c r="G37" s="42"/>
      <c r="H37" s="42"/>
      <c r="I37" s="41"/>
    </row>
    <row r="38" spans="1:9" ht="12.75">
      <c r="A38" s="40"/>
      <c r="B38" s="40"/>
      <c r="C38" s="40"/>
      <c r="D38" s="40"/>
      <c r="E38" s="40"/>
      <c r="F38" s="40"/>
      <c r="G38" s="40"/>
      <c r="H38" s="40"/>
      <c r="I38" s="41"/>
    </row>
    <row r="39" spans="1:9" ht="12.75">
      <c r="A39" s="40"/>
      <c r="B39" s="40"/>
      <c r="C39" s="40"/>
      <c r="D39" s="40"/>
      <c r="E39" s="40"/>
      <c r="F39" s="40"/>
      <c r="G39" s="40"/>
      <c r="H39" s="40"/>
      <c r="I39" s="41"/>
    </row>
    <row r="40" spans="1:9" ht="12.75">
      <c r="A40" s="40"/>
      <c r="B40" s="40"/>
      <c r="C40" s="40"/>
      <c r="D40" s="40"/>
      <c r="E40" s="40"/>
      <c r="F40" s="42"/>
      <c r="G40" s="42"/>
      <c r="H40" s="42"/>
      <c r="I40" s="41"/>
    </row>
    <row r="41" spans="1:9" ht="12.75">
      <c r="A41" s="40"/>
      <c r="B41" s="40"/>
      <c r="C41" s="40"/>
      <c r="D41" s="40"/>
      <c r="E41" s="40"/>
      <c r="F41" s="40"/>
      <c r="G41" s="40"/>
      <c r="H41" s="40"/>
      <c r="I41" s="41"/>
    </row>
    <row r="42" spans="1:9" ht="12.75">
      <c r="A42" s="40"/>
      <c r="B42" s="40"/>
      <c r="C42" s="40"/>
      <c r="D42" s="40"/>
      <c r="E42" s="40"/>
      <c r="F42" s="42"/>
      <c r="G42" s="42"/>
      <c r="H42" s="42"/>
      <c r="I42" s="41"/>
    </row>
    <row r="43" spans="1:9" ht="12.75">
      <c r="A43" s="40"/>
      <c r="B43" s="40"/>
      <c r="C43" s="40"/>
      <c r="D43" s="40"/>
      <c r="E43" s="40"/>
      <c r="F43" s="40"/>
      <c r="G43" s="40"/>
      <c r="H43" s="40"/>
      <c r="I43" s="41"/>
    </row>
    <row r="44" spans="1:9" ht="12.75">
      <c r="A44" s="40"/>
      <c r="B44" s="40"/>
      <c r="C44" s="40"/>
      <c r="D44" s="40"/>
      <c r="E44" s="40"/>
      <c r="F44" s="42"/>
      <c r="G44" s="42"/>
      <c r="H44" s="42"/>
      <c r="I44" s="41"/>
    </row>
    <row r="45" spans="1:9" ht="12.75">
      <c r="A45" s="40"/>
      <c r="B45" s="40"/>
      <c r="C45" s="40"/>
      <c r="D45" s="40"/>
      <c r="E45" s="40"/>
      <c r="F45" s="40"/>
      <c r="G45" s="40"/>
      <c r="H45" s="40"/>
      <c r="I45" s="41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&amp;LRekapitulace&amp;C&amp;F&amp;RStránka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Porings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miniRozpočet</dc:title>
  <dc:subject/>
  <dc:creator>Martin Fontan</dc:creator>
  <cp:keywords/>
  <dc:description/>
  <cp:lastModifiedBy>Petr Šimonik</cp:lastModifiedBy>
  <dcterms:created xsi:type="dcterms:W3CDTF">2001-11-23T16:23:28Z</dcterms:created>
  <dcterms:modified xsi:type="dcterms:W3CDTF">2017-12-19T08:01:17Z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PH_NovePolozky">
    <vt:i4>9</vt:i4>
  </property>
</Properties>
</file>