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KrycíList" sheetId="1" r:id="rId1"/>
    <sheet name="Rekap" sheetId="2" r:id="rId2"/>
    <sheet name="Rozpočet" sheetId="3" r:id="rId3"/>
  </sheets>
  <definedNames>
    <definedName name="__MAIN__">'Rozpočet'!$A$2:$AC$122</definedName>
    <definedName name="__MAIN__Rek">'Rekap'!$B$1:$IH$30</definedName>
    <definedName name="__MAIN1__">'KrycíList'!$A$1:$L$52</definedName>
    <definedName name="__MvymF__">'Rozpočet'!#REF!</definedName>
    <definedName name="__OobjF__">'Rozpočet'!$A$8:$AC$122</definedName>
    <definedName name="__OobjF__Rek">'Rekap'!$A$8:$IK$9</definedName>
    <definedName name="__OoddF__">'Rozpočet'!$A$10:$AC$13</definedName>
    <definedName name="__OoddF__Rek">'Rekap'!$A$9:$IK$9</definedName>
    <definedName name="__OradF__">'Rozpočet'!$A$12:$AC$13</definedName>
    <definedName name="Excel_BuiltIn_Print_Titles_3_1">'Rozpočet'!$A$2:$IS$8</definedName>
    <definedName name="_xlnm.Print_Titles" localSheetId="1">'Rekap'!$1:$7</definedName>
    <definedName name="_xlnm.Print_Titles" localSheetId="2">'Rozpočet'!$2:$8</definedName>
  </definedNames>
  <calcPr fullCalcOnLoad="1"/>
</workbook>
</file>

<file path=xl/sharedStrings.xml><?xml version="1.0" encoding="utf-8"?>
<sst xmlns="http://schemas.openxmlformats.org/spreadsheetml/2006/main" count="453" uniqueCount="251">
  <si>
    <t>%</t>
  </si>
  <si>
    <t>.</t>
  </si>
  <si>
    <t>B</t>
  </si>
  <si>
    <t>O</t>
  </si>
  <si>
    <t>P</t>
  </si>
  <si>
    <t>S</t>
  </si>
  <si>
    <t>U</t>
  </si>
  <si>
    <t>V</t>
  </si>
  <si>
    <t>m</t>
  </si>
  <si>
    <t>t</t>
  </si>
  <si>
    <t>Ř</t>
  </si>
  <si>
    <t>Mj</t>
  </si>
  <si>
    <t>m2</t>
  </si>
  <si>
    <t>m3</t>
  </si>
  <si>
    <t>001</t>
  </si>
  <si>
    <t>011</t>
  </si>
  <si>
    <t>031</t>
  </si>
  <si>
    <t>061</t>
  </si>
  <si>
    <t>063</t>
  </si>
  <si>
    <t>094</t>
  </si>
  <si>
    <t>095</t>
  </si>
  <si>
    <t>097</t>
  </si>
  <si>
    <t>099</t>
  </si>
  <si>
    <t>4*2</t>
  </si>
  <si>
    <t>735</t>
  </si>
  <si>
    <t>776</t>
  </si>
  <si>
    <t>784</t>
  </si>
  <si>
    <t>8+8</t>
  </si>
  <si>
    <t>921</t>
  </si>
  <si>
    <t>999</t>
  </si>
  <si>
    <t>HSV</t>
  </si>
  <si>
    <t>HZS</t>
  </si>
  <si>
    <t>MON</t>
  </si>
  <si>
    <t>OST</t>
  </si>
  <si>
    <t>PSV</t>
  </si>
  <si>
    <t>VRN</t>
  </si>
  <si>
    <t>hod</t>
  </si>
  <si>
    <t>kus</t>
  </si>
  <si>
    <t>.Hdr</t>
  </si>
  <si>
    <t>Druh</t>
  </si>
  <si>
    <t>Mzdy</t>
  </si>
  <si>
    <t>PRIR</t>
  </si>
  <si>
    <t>Prir</t>
  </si>
  <si>
    <t>% Dph</t>
  </si>
  <si>
    <t>4*2*2</t>
  </si>
  <si>
    <t>4,6*3</t>
  </si>
  <si>
    <t>5*0,3</t>
  </si>
  <si>
    <t>5*0,6</t>
  </si>
  <si>
    <t>5*2*2</t>
  </si>
  <si>
    <t>Název</t>
  </si>
  <si>
    <t>Oddíl</t>
  </si>
  <si>
    <t>Sazba</t>
  </si>
  <si>
    <t>malby</t>
  </si>
  <si>
    <t>Daň</t>
  </si>
  <si>
    <t>5*9,12</t>
  </si>
  <si>
    <t>Celkem</t>
  </si>
  <si>
    <t>Hm1[t]</t>
  </si>
  <si>
    <t>Hm2[t]</t>
  </si>
  <si>
    <t>Objekt</t>
  </si>
  <si>
    <t>Oddíly</t>
  </si>
  <si>
    <t>Základ</t>
  </si>
  <si>
    <t>soubor</t>
  </si>
  <si>
    <t>0,005*4</t>
  </si>
  <si>
    <t>0,5*4,1</t>
  </si>
  <si>
    <t>1,5*4,1</t>
  </si>
  <si>
    <t>2*1,2*4</t>
  </si>
  <si>
    <t>2*2,2*3</t>
  </si>
  <si>
    <t>2,6*1*2</t>
  </si>
  <si>
    <t>3,4*0,3</t>
  </si>
  <si>
    <t>4*0,2*2</t>
  </si>
  <si>
    <t>4,1*5,5</t>
  </si>
  <si>
    <t>4,5*0,5</t>
  </si>
  <si>
    <t>5*3,4*2</t>
  </si>
  <si>
    <t>Datum :</t>
  </si>
  <si>
    <t>Dodávka</t>
  </si>
  <si>
    <t>HZS3131</t>
  </si>
  <si>
    <t>Mzdy/Mj</t>
  </si>
  <si>
    <t>Nhod/Mj</t>
  </si>
  <si>
    <t>Název MJ</t>
  </si>
  <si>
    <t>Razítko:</t>
  </si>
  <si>
    <t>Sazba[%]</t>
  </si>
  <si>
    <t>Soubor :</t>
  </si>
  <si>
    <t>Základna</t>
  </si>
  <si>
    <t>0,5*3,4*2</t>
  </si>
  <si>
    <t>1,2*2,2*2</t>
  </si>
  <si>
    <t>1,5*3,4*2</t>
  </si>
  <si>
    <t>3,4*1,2*2</t>
  </si>
  <si>
    <t>310239211</t>
  </si>
  <si>
    <t>317234410</t>
  </si>
  <si>
    <t>319201311</t>
  </si>
  <si>
    <t>346244381</t>
  </si>
  <si>
    <t>4*0,3*0,1</t>
  </si>
  <si>
    <t>4,1*1,2*2</t>
  </si>
  <si>
    <t>4,1*2,8*2</t>
  </si>
  <si>
    <t>4,6*0,2*2</t>
  </si>
  <si>
    <t>5,5*1,2*4</t>
  </si>
  <si>
    <t>5,5*2,8*2</t>
  </si>
  <si>
    <t>612401391</t>
  </si>
  <si>
    <t>612403399</t>
  </si>
  <si>
    <t>612425931</t>
  </si>
  <si>
    <t>631312131</t>
  </si>
  <si>
    <t>766411811</t>
  </si>
  <si>
    <t>766411822</t>
  </si>
  <si>
    <t>784121001</t>
  </si>
  <si>
    <t>784161001</t>
  </si>
  <si>
    <t>784453621</t>
  </si>
  <si>
    <t>921456456</t>
  </si>
  <si>
    <t>949111111</t>
  </si>
  <si>
    <t>952901111</t>
  </si>
  <si>
    <t>962032641</t>
  </si>
  <si>
    <t>968062456</t>
  </si>
  <si>
    <t>971033641</t>
  </si>
  <si>
    <t>971033651</t>
  </si>
  <si>
    <t>974031666</t>
  </si>
  <si>
    <t>975024121</t>
  </si>
  <si>
    <t>975024141</t>
  </si>
  <si>
    <t>975024221</t>
  </si>
  <si>
    <t>975024241</t>
  </si>
  <si>
    <t>979011111</t>
  </si>
  <si>
    <t>979011121</t>
  </si>
  <si>
    <t>979081111</t>
  </si>
  <si>
    <t>979081121</t>
  </si>
  <si>
    <t>979082111</t>
  </si>
  <si>
    <t>979082121</t>
  </si>
  <si>
    <t>997013603</t>
  </si>
  <si>
    <t>997013811</t>
  </si>
  <si>
    <t>999281111</t>
  </si>
  <si>
    <t>Faktura :</t>
  </si>
  <si>
    <t>Hm1[t]/Mj</t>
  </si>
  <si>
    <t>Hm2[t]/Mj</t>
  </si>
  <si>
    <t>Sazba DPH</t>
  </si>
  <si>
    <t>Zakázka :</t>
  </si>
  <si>
    <t>Řádek</t>
  </si>
  <si>
    <t>0,0362*4*2</t>
  </si>
  <si>
    <t>0,3*2,56*2</t>
  </si>
  <si>
    <t>16/03/2021</t>
  </si>
  <si>
    <t>9,12*3,4*2</t>
  </si>
  <si>
    <t>Investor :</t>
  </si>
  <si>
    <t>Náklady/MJ</t>
  </si>
  <si>
    <t>Objednal :</t>
  </si>
  <si>
    <t>1,1*2,2*0,3</t>
  </si>
  <si>
    <t>3,4*0,4*0,1</t>
  </si>
  <si>
    <t>4,1*0,6*0,1</t>
  </si>
  <si>
    <t>4,1*3,4*0,5</t>
  </si>
  <si>
    <t>4,6*0,5*0,1</t>
  </si>
  <si>
    <t>Cena
celkem</t>
  </si>
  <si>
    <t>Cena celkem</t>
  </si>
  <si>
    <t>Normohodiny</t>
  </si>
  <si>
    <t>Vypracoval:</t>
  </si>
  <si>
    <t>Zpracoval :</t>
  </si>
  <si>
    <t>Částka</t>
  </si>
  <si>
    <t>Montáž</t>
  </si>
  <si>
    <t>0,0362*4,6*3</t>
  </si>
  <si>
    <t>2,56*3,4*0,3</t>
  </si>
  <si>
    <t>Odsouhlasil:</t>
  </si>
  <si>
    <t>Projektant :</t>
  </si>
  <si>
    <t>Rekapitulace</t>
  </si>
  <si>
    <t>Název nákladu</t>
  </si>
  <si>
    <t>provozní vlivy</t>
  </si>
  <si>
    <t>Hmoty1[t] za Mj</t>
  </si>
  <si>
    <t>Hmoty2[t] za Mj</t>
  </si>
  <si>
    <t>Ostatní náklady</t>
  </si>
  <si>
    <t>Přirážky</t>
  </si>
  <si>
    <t>Počet MJ</t>
  </si>
  <si>
    <t>přirážky</t>
  </si>
  <si>
    <t>0,800*0,460*3,450</t>
  </si>
  <si>
    <t>podlahy povlakové</t>
  </si>
  <si>
    <t>Dílčí DPH</t>
  </si>
  <si>
    <t>Číslo(SKP)</t>
  </si>
  <si>
    <t>Sazba [Kč]</t>
  </si>
  <si>
    <t>Umístění :</t>
  </si>
  <si>
    <t>Kurz měny :</t>
  </si>
  <si>
    <t>Množství Mj</t>
  </si>
  <si>
    <t>Popis řádku</t>
  </si>
  <si>
    <t>přesun hmot</t>
  </si>
  <si>
    <t>Celkové ostatní náklady</t>
  </si>
  <si>
    <t>uprava elektroinstalace</t>
  </si>
  <si>
    <t>1 Kč za 1 Kč</t>
  </si>
  <si>
    <t>Cena vč. DPH</t>
  </si>
  <si>
    <t>Množství [Mj]</t>
  </si>
  <si>
    <t>otopná tělesa</t>
  </si>
  <si>
    <t>elektromontáže</t>
  </si>
  <si>
    <t>podlahy a podlah. konstrukce</t>
  </si>
  <si>
    <t>Dodatek číslo :</t>
  </si>
  <si>
    <t>Zakázka číslo :</t>
  </si>
  <si>
    <t>roznášecí desky</t>
  </si>
  <si>
    <t>Archivní číslo :</t>
  </si>
  <si>
    <t>Rozpočet číslo :</t>
  </si>
  <si>
    <t>Položkový rozpočet</t>
  </si>
  <si>
    <t>Rozpočtové náklady</t>
  </si>
  <si>
    <t>zdi podpěrné a volné</t>
  </si>
  <si>
    <t>dva nové dveřní otvory</t>
  </si>
  <si>
    <t>úpravy povrchu vnitřní</t>
  </si>
  <si>
    <t>Vyzdívka mezi nosníky z cihel pálených na MC</t>
  </si>
  <si>
    <t>zakrývání podlah a konstrukcí folii ochrannou</t>
  </si>
  <si>
    <t>Stavební objekt číslo :</t>
  </si>
  <si>
    <t>zazdívka dverního otvoru 3np naproti schodisti</t>
  </si>
  <si>
    <t>lešení a stavební výtahy</t>
  </si>
  <si>
    <t>Odvoz suti a vybouraných hmot na skládku do 1 km</t>
  </si>
  <si>
    <t>Seznam položek pro oddíl :</t>
  </si>
  <si>
    <t>Vyrovnání nerovného povrchu zdiva tl do 30 mm maltou</t>
  </si>
  <si>
    <t>Základní rozpočtové náklady</t>
  </si>
  <si>
    <t>globální zařízení staveniště</t>
  </si>
  <si>
    <t>přípravné a přidružené práce</t>
  </si>
  <si>
    <t>různé dokončovací konstrukce</t>
  </si>
  <si>
    <t>Krycí list [ceny uvedeny v Kč]</t>
  </si>
  <si>
    <t>Účelové měrné jednotky (bez DPH)</t>
  </si>
  <si>
    <t>proražení otvorů a ost.bour.práce</t>
  </si>
  <si>
    <t>Celkové rozpočtové náklady (bezDPH)</t>
  </si>
  <si>
    <t>přesunutí otopného tělesa vč potrubí</t>
  </si>
  <si>
    <t>ochrana před poškozením a znečištěním</t>
  </si>
  <si>
    <t>Daň z přidané hodnoty (Rozpočet+Ostatní)</t>
  </si>
  <si>
    <t>Omítka malých ploch vnitřních stěn do 1m2</t>
  </si>
  <si>
    <t>Celkové náklady (Rozpočet +Ostatní) vč. DPH</t>
  </si>
  <si>
    <t>Hrubá výplň rýh ve vnitřních stěnách maltou</t>
  </si>
  <si>
    <t>Oškrabání malby v mísnostech výšky do 3,80 m</t>
  </si>
  <si>
    <t>elektromateriál pro přesun vypínačů a kabelů</t>
  </si>
  <si>
    <t>Hodinová zúčtovací sazba elektromontér VN a VVN</t>
  </si>
  <si>
    <t>Přesun hmot pro opravy a údržbu budov v do 25 m</t>
  </si>
  <si>
    <t>Vybourání dřevěných dveřních zárubní pl přes 2 m2</t>
  </si>
  <si>
    <t>Doplnění podlahové krytiny pvc vc dodání materiálu</t>
  </si>
  <si>
    <t>Svislá doprava suti a vybouraných hmot ZKD podlaží</t>
  </si>
  <si>
    <t>Bourání zdiva komínového nad střechou z cihel na MC</t>
  </si>
  <si>
    <t>MŠ Krnov-nové dveřní otvory v nosném vnitřním zdivu</t>
  </si>
  <si>
    <t>Demontáž truhlářského obložení stěn podkladových roštů</t>
  </si>
  <si>
    <t>Svislá doprava suti a vybouraných hmot za prvé podlaží</t>
  </si>
  <si>
    <t>Odvoz suti a vybouraných hmot na skládku ZKD 1 km přes 1 km</t>
  </si>
  <si>
    <t>Demontáž truhlářského obložení stěn z panelů plochy do 1,5 m2</t>
  </si>
  <si>
    <t>Omítka vápenná štuková vnitřního ostění okenního nebo dveřního</t>
  </si>
  <si>
    <t>Plentování jednostranné v do 200 mm válcovaných nosníků cihlami</t>
  </si>
  <si>
    <t>Zřízení podepření uvolněného zdiva tl do 300 mm dřevěnou výztuhou</t>
  </si>
  <si>
    <t>Zřízení podepření uvolněného zdiva tl do 600 mm dřevěnou výztuhou</t>
  </si>
  <si>
    <t>Vnitrostaveništní vodorovná doprava suti a vybouraných hmot do 10 m</t>
  </si>
  <si>
    <t>Vyčištění budov bytové a občanské výstavby při výšce podlaží do 4 m</t>
  </si>
  <si>
    <t>Odstranění podepření uvolněného zdiva tl do 300 mm dřevěnou výztuhou</t>
  </si>
  <si>
    <t>Odstranění podepření uvolněného zdiva tl do 600 mm dřevěnou výztuhou</t>
  </si>
  <si>
    <t>Lešení lehké pomocné kozové trubkové o výšce lešeňové podlahy do 1,2 m</t>
  </si>
  <si>
    <t>Vybourání otvorů ve zdivu cihelném pl do 4 m2 na MVC nebo MV tl do 300 mm</t>
  </si>
  <si>
    <t>Vybourání otvorů ve zdivu cihelném pl do 4 m2 na MVC nebo MV tl do 600 mm</t>
  </si>
  <si>
    <t>Zazdívka otvorů pl do 4 m2 ve zdivu nadzákladovém cihlami pálenými na MVC</t>
  </si>
  <si>
    <t>Vnitrostaveništní vodorovná doprava suti a vybouraných hmot ZKD 5 m přes 10 m</t>
  </si>
  <si>
    <t>Vysekání rýh ve zdivu cihelném pro vtahování nosníků hl do 150 mm v do 250 mm</t>
  </si>
  <si>
    <t>Doplnění dosavadních mazanin betonem prostým plochy do 4 m2 tloušťky přes 80 mm</t>
  </si>
  <si>
    <t>Tmelení spar a rohů šířky do 3 mm akrylátovým tmelem v místnostech výšky do 3,80 m</t>
  </si>
  <si>
    <t>C:\RozpNz\Data\Kovařík - 382, MŠ Krnov-nové dveřní otvory v nosném vnitřním zdivu.o32</t>
  </si>
  <si>
    <t>Poplatek za uložení na skládce (skládkovné) stavebního odpadu cihelného kód odpadu 17 01 02</t>
  </si>
  <si>
    <t>Poplatek za uložení na skládce (skládkovné) stavebního odpadu dřevěného kód odpadu 17 02 01</t>
  </si>
  <si>
    <t>Malby směsi PRIMALEX tekuté disperzní bílé omyvatelné dvojnásobné s penetrací místnost v do 3,8 m</t>
  </si>
  <si>
    <t>pro práce prováděné za nepřerušeného nebo omezeného provozu v dotčených objektech nebo samostatném areálu</t>
  </si>
  <si>
    <t>kanceláře řídících pracovníků stavby, případně vrátnice 
  sociální objekty pro pracovníky stavby 
  údržbářské objekty, sklady, dílny, garáže, apod. 
   zpevněné plochy pro skladování materiálů 
   oplocení nebo jiné zabezpečení díla 
   vnitrostaveništní rozvody energií</t>
  </si>
  <si>
    <t>Válcované nosníky nad č.24 do připravených otvorů včetně dodávky profilu I č. 24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</si>
</sst>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&quot; Kč&quot;;[Red]\-#,##0.00&quot; Kč&quot;"/>
    <numFmt numFmtId="170" formatCode="#,##0.00;\-#,##0.00"/>
    <numFmt numFmtId="171" formatCode="#,##0.000"/>
    <numFmt numFmtId="172" formatCode="#,##0.000;\-#,##0.000;&quot;&quot;"/>
    <numFmt numFmtId="173" formatCode="_-* #,##0.00\,_K_č_-;\-* #,##0.00\,_K_č_-;_-* \-??\ _K_č_-;_-@_-"/>
  </numFmts>
  <fonts count="61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ndale Sans UI;Arial Unicode MS"/>
      <family val="1"/>
    </font>
    <font>
      <sz val="9"/>
      <color indexed="8"/>
      <name val="Arial"/>
      <family val="2"/>
    </font>
    <font>
      <i/>
      <sz val="8"/>
      <color indexed="63"/>
      <name val="Arial"/>
      <family val="2"/>
    </font>
    <font>
      <b/>
      <sz val="10"/>
      <color indexed="60"/>
      <name val="Arial"/>
      <family val="2"/>
    </font>
    <font>
      <sz val="8"/>
      <color indexed="17"/>
      <name val="Arial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0" fontId="5" fillId="35" borderId="14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/>
    </xf>
    <xf numFmtId="164" fontId="4" fillId="35" borderId="17" xfId="0" applyNumberFormat="1" applyFont="1" applyFill="1" applyBorder="1" applyAlignment="1">
      <alignment horizontal="center"/>
    </xf>
    <xf numFmtId="164" fontId="4" fillId="35" borderId="18" xfId="0" applyNumberFormat="1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4" fontId="4" fillId="35" borderId="15" xfId="0" applyNumberFormat="1" applyFont="1" applyFill="1" applyBorder="1" applyAlignment="1">
      <alignment/>
    </xf>
    <xf numFmtId="0" fontId="4" fillId="35" borderId="17" xfId="0" applyFont="1" applyFill="1" applyBorder="1" applyAlignment="1">
      <alignment horizontal="center" vertical="center"/>
    </xf>
    <xf numFmtId="165" fontId="0" fillId="33" borderId="15" xfId="0" applyNumberFormat="1" applyFont="1" applyFill="1" applyBorder="1" applyAlignment="1">
      <alignment/>
    </xf>
    <xf numFmtId="165" fontId="0" fillId="33" borderId="15" xfId="0" applyNumberFormat="1" applyFont="1" applyFill="1" applyBorder="1" applyAlignment="1">
      <alignment/>
    </xf>
    <xf numFmtId="165" fontId="0" fillId="33" borderId="19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166" fontId="0" fillId="33" borderId="15" xfId="0" applyNumberFormat="1" applyFont="1" applyFill="1" applyBorder="1" applyAlignment="1">
      <alignment/>
    </xf>
    <xf numFmtId="0" fontId="4" fillId="35" borderId="16" xfId="0" applyFont="1" applyFill="1" applyBorder="1" applyAlignment="1">
      <alignment horizontal="center"/>
    </xf>
    <xf numFmtId="165" fontId="4" fillId="35" borderId="17" xfId="0" applyNumberFormat="1" applyFont="1" applyFill="1" applyBorder="1" applyAlignment="1">
      <alignment/>
    </xf>
    <xf numFmtId="165" fontId="4" fillId="35" borderId="17" xfId="0" applyNumberFormat="1" applyFont="1" applyFill="1" applyBorder="1" applyAlignment="1">
      <alignment/>
    </xf>
    <xf numFmtId="165" fontId="4" fillId="35" borderId="18" xfId="0" applyNumberFormat="1" applyFont="1" applyFill="1" applyBorder="1" applyAlignment="1">
      <alignment/>
    </xf>
    <xf numFmtId="166" fontId="4" fillId="35" borderId="17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5" borderId="20" xfId="0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 horizontal="left"/>
    </xf>
    <xf numFmtId="0" fontId="16" fillId="33" borderId="0" xfId="0" applyFont="1" applyFill="1" applyBorder="1" applyAlignment="1">
      <alignment/>
    </xf>
    <xf numFmtId="168" fontId="15" fillId="33" borderId="0" xfId="0" applyNumberFormat="1" applyFont="1" applyFill="1" applyBorder="1" applyAlignment="1">
      <alignment/>
    </xf>
    <xf numFmtId="168" fontId="17" fillId="33" borderId="0" xfId="0" applyNumberFormat="1" applyFont="1" applyFill="1" applyBorder="1" applyAlignment="1">
      <alignment/>
    </xf>
    <xf numFmtId="168" fontId="17" fillId="33" borderId="0" xfId="0" applyNumberFormat="1" applyFont="1" applyFill="1" applyBorder="1" applyAlignment="1">
      <alignment horizontal="left"/>
    </xf>
    <xf numFmtId="168" fontId="4" fillId="33" borderId="0" xfId="0" applyNumberFormat="1" applyFont="1" applyFill="1" applyBorder="1" applyAlignment="1">
      <alignment/>
    </xf>
    <xf numFmtId="168" fontId="0" fillId="33" borderId="0" xfId="0" applyNumberFormat="1" applyFont="1" applyFill="1" applyBorder="1" applyAlignment="1">
      <alignment horizontal="center"/>
    </xf>
    <xf numFmtId="169" fontId="18" fillId="33" borderId="0" xfId="0" applyNumberFormat="1" applyFont="1" applyFill="1" applyBorder="1" applyAlignment="1">
      <alignment/>
    </xf>
    <xf numFmtId="4" fontId="18" fillId="33" borderId="0" xfId="0" applyNumberFormat="1" applyFont="1" applyFill="1" applyBorder="1" applyAlignment="1">
      <alignment/>
    </xf>
    <xf numFmtId="4" fontId="16" fillId="33" borderId="0" xfId="0" applyNumberFormat="1" applyFont="1" applyFill="1" applyBorder="1" applyAlignment="1">
      <alignment/>
    </xf>
    <xf numFmtId="0" fontId="7" fillId="34" borderId="15" xfId="0" applyFont="1" applyFill="1" applyBorder="1" applyAlignment="1">
      <alignment horizontal="center"/>
    </xf>
    <xf numFmtId="168" fontId="7" fillId="34" borderId="15" xfId="0" applyNumberFormat="1" applyFont="1" applyFill="1" applyBorder="1" applyAlignment="1">
      <alignment horizontal="center"/>
    </xf>
    <xf numFmtId="168" fontId="19" fillId="34" borderId="15" xfId="0" applyNumberFormat="1" applyFont="1" applyFill="1" applyBorder="1" applyAlignment="1">
      <alignment horizontal="left"/>
    </xf>
    <xf numFmtId="0" fontId="20" fillId="34" borderId="15" xfId="0" applyFont="1" applyFill="1" applyBorder="1" applyAlignment="1">
      <alignment horizontal="center"/>
    </xf>
    <xf numFmtId="169" fontId="21" fillId="34" borderId="15" xfId="0" applyNumberFormat="1" applyFont="1" applyFill="1" applyBorder="1" applyAlignment="1">
      <alignment horizontal="center"/>
    </xf>
    <xf numFmtId="4" fontId="21" fillId="34" borderId="15" xfId="0" applyNumberFormat="1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vertical="center"/>
    </xf>
    <xf numFmtId="0" fontId="13" fillId="34" borderId="17" xfId="0" applyFont="1" applyFill="1" applyBorder="1" applyAlignment="1">
      <alignment horizontal="center" vertical="center" wrapText="1"/>
    </xf>
    <xf numFmtId="4" fontId="13" fillId="34" borderId="17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33" borderId="17" xfId="0" applyFont="1" applyFill="1" applyBorder="1" applyAlignment="1">
      <alignment horizontal="right" vertical="top"/>
    </xf>
    <xf numFmtId="0" fontId="22" fillId="33" borderId="17" xfId="0" applyFont="1" applyFill="1" applyBorder="1" applyAlignment="1">
      <alignment vertical="top"/>
    </xf>
    <xf numFmtId="0" fontId="10" fillId="33" borderId="17" xfId="0" applyFont="1" applyFill="1" applyBorder="1" applyAlignment="1">
      <alignment horizontal="center" vertical="top"/>
    </xf>
    <xf numFmtId="0" fontId="10" fillId="33" borderId="17" xfId="0" applyFont="1" applyFill="1" applyBorder="1" applyAlignment="1">
      <alignment vertical="top"/>
    </xf>
    <xf numFmtId="0" fontId="10" fillId="33" borderId="17" xfId="0" applyFont="1" applyFill="1" applyBorder="1" applyAlignment="1">
      <alignment vertical="top" wrapText="1"/>
    </xf>
    <xf numFmtId="170" fontId="10" fillId="36" borderId="17" xfId="0" applyNumberFormat="1" applyFont="1" applyFill="1" applyBorder="1" applyAlignment="1">
      <alignment vertical="top"/>
    </xf>
    <xf numFmtId="171" fontId="10" fillId="36" borderId="17" xfId="0" applyNumberFormat="1" applyFont="1" applyFill="1" applyBorder="1" applyAlignment="1">
      <alignment vertical="top"/>
    </xf>
    <xf numFmtId="0" fontId="10" fillId="36" borderId="17" xfId="0" applyFont="1" applyFill="1" applyBorder="1" applyAlignment="1">
      <alignment horizontal="center" vertical="top"/>
    </xf>
    <xf numFmtId="0" fontId="22" fillId="36" borderId="17" xfId="0" applyFont="1" applyFill="1" applyBorder="1" applyAlignment="1">
      <alignment vertical="top"/>
    </xf>
    <xf numFmtId="0" fontId="10" fillId="36" borderId="17" xfId="0" applyFont="1" applyFill="1" applyBorder="1" applyAlignment="1">
      <alignment vertical="top"/>
    </xf>
    <xf numFmtId="0" fontId="10" fillId="36" borderId="17" xfId="0" applyFont="1" applyFill="1" applyBorder="1" applyAlignment="1">
      <alignment vertical="top" wrapText="1"/>
    </xf>
    <xf numFmtId="168" fontId="10" fillId="36" borderId="17" xfId="0" applyNumberFormat="1" applyFont="1" applyFill="1" applyBorder="1" applyAlignment="1">
      <alignment vertical="top"/>
    </xf>
    <xf numFmtId="4" fontId="10" fillId="36" borderId="17" xfId="0" applyNumberFormat="1" applyFont="1" applyFill="1" applyBorder="1" applyAlignment="1">
      <alignment vertical="top"/>
    </xf>
    <xf numFmtId="0" fontId="10" fillId="37" borderId="17" xfId="0" applyFont="1" applyFill="1" applyBorder="1" applyAlignment="1">
      <alignment horizontal="right" vertical="top"/>
    </xf>
    <xf numFmtId="0" fontId="10" fillId="37" borderId="17" xfId="0" applyFont="1" applyFill="1" applyBorder="1" applyAlignment="1">
      <alignment horizontal="center" vertical="top"/>
    </xf>
    <xf numFmtId="0" fontId="10" fillId="37" borderId="17" xfId="0" applyFont="1" applyFill="1" applyBorder="1" applyAlignment="1">
      <alignment vertical="top"/>
    </xf>
    <xf numFmtId="0" fontId="10" fillId="37" borderId="17" xfId="0" applyFont="1" applyFill="1" applyBorder="1" applyAlignment="1">
      <alignment vertical="top" wrapText="1"/>
    </xf>
    <xf numFmtId="168" fontId="10" fillId="37" borderId="17" xfId="0" applyNumberFormat="1" applyFont="1" applyFill="1" applyBorder="1" applyAlignment="1">
      <alignment vertical="top"/>
    </xf>
    <xf numFmtId="4" fontId="10" fillId="37" borderId="17" xfId="0" applyNumberFormat="1" applyFont="1" applyFill="1" applyBorder="1" applyAlignment="1">
      <alignment vertical="top"/>
    </xf>
    <xf numFmtId="171" fontId="10" fillId="37" borderId="17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171" fontId="13" fillId="0" borderId="0" xfId="0" applyNumberFormat="1" applyFont="1" applyBorder="1" applyAlignment="1">
      <alignment horizontal="center"/>
    </xf>
    <xf numFmtId="0" fontId="23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4" fontId="18" fillId="33" borderId="0" xfId="0" applyNumberFormat="1" applyFont="1" applyFill="1" applyBorder="1" applyAlignment="1">
      <alignment horizontal="right"/>
    </xf>
    <xf numFmtId="168" fontId="13" fillId="34" borderId="15" xfId="0" applyNumberFormat="1" applyFont="1" applyFill="1" applyBorder="1" applyAlignment="1">
      <alignment horizontal="left"/>
    </xf>
    <xf numFmtId="0" fontId="7" fillId="33" borderId="17" xfId="0" applyFont="1" applyFill="1" applyBorder="1" applyAlignment="1">
      <alignment/>
    </xf>
    <xf numFmtId="168" fontId="10" fillId="33" borderId="17" xfId="0" applyNumberFormat="1" applyFont="1" applyFill="1" applyBorder="1" applyAlignment="1">
      <alignment horizontal="center"/>
    </xf>
    <xf numFmtId="168" fontId="24" fillId="33" borderId="17" xfId="0" applyNumberFormat="1" applyFont="1" applyFill="1" applyBorder="1" applyAlignment="1">
      <alignment/>
    </xf>
    <xf numFmtId="0" fontId="20" fillId="33" borderId="17" xfId="0" applyFont="1" applyFill="1" applyBorder="1" applyAlignment="1">
      <alignment/>
    </xf>
    <xf numFmtId="170" fontId="10" fillId="36" borderId="17" xfId="0" applyNumberFormat="1" applyFont="1" applyFill="1" applyBorder="1" applyAlignment="1">
      <alignment/>
    </xf>
    <xf numFmtId="4" fontId="10" fillId="36" borderId="17" xfId="0" applyNumberFormat="1" applyFont="1" applyFill="1" applyBorder="1" applyAlignment="1">
      <alignment/>
    </xf>
    <xf numFmtId="171" fontId="10" fillId="36" borderId="17" xfId="0" applyNumberFormat="1" applyFont="1" applyFill="1" applyBorder="1" applyAlignment="1">
      <alignment/>
    </xf>
    <xf numFmtId="4" fontId="10" fillId="36" borderId="17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10" fillId="36" borderId="17" xfId="0" applyFont="1" applyFill="1" applyBorder="1" applyAlignment="1">
      <alignment horizontal="right" vertical="top"/>
    </xf>
    <xf numFmtId="4" fontId="10" fillId="36" borderId="17" xfId="0" applyNumberFormat="1" applyFont="1" applyFill="1" applyBorder="1" applyAlignment="1">
      <alignment horizontal="right" vertical="top"/>
    </xf>
    <xf numFmtId="0" fontId="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vertical="top"/>
    </xf>
    <xf numFmtId="170" fontId="10" fillId="37" borderId="17" xfId="0" applyNumberFormat="1" applyFont="1" applyFill="1" applyBorder="1" applyAlignment="1">
      <alignment vertical="top"/>
    </xf>
    <xf numFmtId="4" fontId="10" fillId="37" borderId="17" xfId="0" applyNumberFormat="1" applyFont="1" applyFill="1" applyBorder="1" applyAlignment="1">
      <alignment horizontal="right" vertical="top"/>
    </xf>
    <xf numFmtId="0" fontId="13" fillId="33" borderId="0" xfId="0" applyFont="1" applyFill="1" applyBorder="1" applyAlignment="1">
      <alignment vertical="top"/>
    </xf>
    <xf numFmtId="0" fontId="25" fillId="33" borderId="0" xfId="0" applyFont="1" applyFill="1" applyBorder="1" applyAlignment="1">
      <alignment vertical="top" wrapText="1"/>
    </xf>
    <xf numFmtId="0" fontId="13" fillId="33" borderId="0" xfId="0" applyFont="1" applyFill="1" applyBorder="1" applyAlignment="1">
      <alignment horizontal="center" vertical="top"/>
    </xf>
    <xf numFmtId="4" fontId="13" fillId="33" borderId="0" xfId="0" applyNumberFormat="1" applyFont="1" applyFill="1" applyBorder="1" applyAlignment="1">
      <alignment vertical="top"/>
    </xf>
    <xf numFmtId="171" fontId="13" fillId="33" borderId="0" xfId="0" applyNumberFormat="1" applyFont="1" applyFill="1" applyBorder="1" applyAlignment="1">
      <alignment vertical="top"/>
    </xf>
    <xf numFmtId="0" fontId="13" fillId="33" borderId="0" xfId="0" applyFont="1" applyFill="1" applyBorder="1" applyAlignment="1">
      <alignment horizontal="right" vertical="top"/>
    </xf>
    <xf numFmtId="0" fontId="13" fillId="0" borderId="0" xfId="0" applyFont="1" applyBorder="1" applyAlignment="1">
      <alignment vertical="top"/>
    </xf>
    <xf numFmtId="0" fontId="26" fillId="33" borderId="0" xfId="0" applyFont="1" applyFill="1" applyBorder="1" applyAlignment="1">
      <alignment vertical="top"/>
    </xf>
    <xf numFmtId="0" fontId="26" fillId="35" borderId="0" xfId="0" applyFont="1" applyFill="1" applyBorder="1" applyAlignment="1">
      <alignment horizontal="right" vertical="top"/>
    </xf>
    <xf numFmtId="0" fontId="26" fillId="35" borderId="0" xfId="0" applyFont="1" applyFill="1" applyBorder="1" applyAlignment="1">
      <alignment horizontal="center" vertical="top"/>
    </xf>
    <xf numFmtId="0" fontId="3" fillId="35" borderId="0" xfId="0" applyFont="1" applyFill="1" applyBorder="1" applyAlignment="1">
      <alignment vertical="top"/>
    </xf>
    <xf numFmtId="0" fontId="26" fillId="35" borderId="0" xfId="0" applyFont="1" applyFill="1" applyBorder="1" applyAlignment="1">
      <alignment vertical="top"/>
    </xf>
    <xf numFmtId="0" fontId="26" fillId="35" borderId="0" xfId="0" applyFont="1" applyFill="1" applyBorder="1" applyAlignment="1">
      <alignment vertical="top" wrapText="1"/>
    </xf>
    <xf numFmtId="164" fontId="26" fillId="35" borderId="0" xfId="0" applyNumberFormat="1" applyFont="1" applyFill="1" applyBorder="1" applyAlignment="1">
      <alignment vertical="top"/>
    </xf>
    <xf numFmtId="4" fontId="26" fillId="35" borderId="0" xfId="0" applyNumberFormat="1" applyFont="1" applyFill="1" applyBorder="1" applyAlignment="1">
      <alignment vertical="top"/>
    </xf>
    <xf numFmtId="171" fontId="26" fillId="35" borderId="0" xfId="0" applyNumberFormat="1" applyFont="1" applyFill="1" applyBorder="1" applyAlignment="1">
      <alignment vertical="top"/>
    </xf>
    <xf numFmtId="4" fontId="26" fillId="35" borderId="0" xfId="0" applyNumberFormat="1" applyFont="1" applyFill="1" applyBorder="1" applyAlignment="1">
      <alignment horizontal="right" vertical="top"/>
    </xf>
    <xf numFmtId="0" fontId="7" fillId="33" borderId="15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vertical="top"/>
    </xf>
    <xf numFmtId="0" fontId="0" fillId="33" borderId="15" xfId="0" applyFont="1" applyFill="1" applyBorder="1" applyAlignment="1">
      <alignment vertical="top" wrapText="1"/>
    </xf>
    <xf numFmtId="171" fontId="0" fillId="33" borderId="15" xfId="0" applyNumberFormat="1" applyFont="1" applyFill="1" applyBorder="1" applyAlignment="1">
      <alignment vertical="top"/>
    </xf>
    <xf numFmtId="0" fontId="0" fillId="33" borderId="15" xfId="0" applyFont="1" applyFill="1" applyBorder="1" applyAlignment="1">
      <alignment horizontal="center" vertical="top"/>
    </xf>
    <xf numFmtId="4" fontId="0" fillId="33" borderId="15" xfId="0" applyNumberFormat="1" applyFont="1" applyFill="1" applyBorder="1" applyAlignment="1">
      <alignment vertical="top"/>
    </xf>
    <xf numFmtId="165" fontId="4" fillId="33" borderId="15" xfId="0" applyNumberFormat="1" applyFont="1" applyFill="1" applyBorder="1" applyAlignment="1">
      <alignment vertical="top"/>
    </xf>
    <xf numFmtId="165" fontId="7" fillId="33" borderId="15" xfId="0" applyNumberFormat="1" applyFont="1" applyFill="1" applyBorder="1" applyAlignment="1">
      <alignment vertical="top"/>
    </xf>
    <xf numFmtId="165" fontId="0" fillId="33" borderId="15" xfId="0" applyNumberFormat="1" applyFont="1" applyFill="1" applyBorder="1" applyAlignment="1">
      <alignment vertical="top"/>
    </xf>
    <xf numFmtId="172" fontId="0" fillId="33" borderId="15" xfId="0" applyNumberFormat="1" applyFont="1" applyFill="1" applyBorder="1" applyAlignment="1">
      <alignment vertical="top"/>
    </xf>
    <xf numFmtId="166" fontId="7" fillId="33" borderId="15" xfId="0" applyNumberFormat="1" applyFont="1" applyFill="1" applyBorder="1" applyAlignment="1">
      <alignment horizontal="right" vertical="top"/>
    </xf>
    <xf numFmtId="165" fontId="7" fillId="33" borderId="15" xfId="0" applyNumberFormat="1" applyFont="1" applyFill="1" applyBorder="1" applyAlignment="1">
      <alignment horizontal="right" vertical="top"/>
    </xf>
    <xf numFmtId="173" fontId="0" fillId="33" borderId="0" xfId="0" applyNumberFormat="1" applyFont="1" applyFill="1" applyBorder="1" applyAlignment="1">
      <alignment horizontal="right" vertical="top"/>
    </xf>
    <xf numFmtId="0" fontId="27" fillId="33" borderId="0" xfId="0" applyFont="1" applyFill="1" applyBorder="1" applyAlignment="1">
      <alignment/>
    </xf>
    <xf numFmtId="171" fontId="27" fillId="33" borderId="0" xfId="0" applyNumberFormat="1" applyFont="1" applyFill="1" applyBorder="1" applyAlignment="1">
      <alignment horizontal="right"/>
    </xf>
    <xf numFmtId="0" fontId="27" fillId="33" borderId="0" xfId="0" applyFont="1" applyFill="1" applyBorder="1" applyAlignment="1">
      <alignment horizontal="center"/>
    </xf>
    <xf numFmtId="4" fontId="27" fillId="33" borderId="0" xfId="0" applyNumberFormat="1" applyFont="1" applyFill="1" applyBorder="1" applyAlignment="1">
      <alignment/>
    </xf>
    <xf numFmtId="0" fontId="27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13" fillId="33" borderId="0" xfId="0" applyFont="1" applyFill="1" applyBorder="1" applyAlignment="1">
      <alignment vertical="top" wrapText="1"/>
    </xf>
    <xf numFmtId="0" fontId="4" fillId="34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168" fontId="4" fillId="35" borderId="15" xfId="0" applyNumberFormat="1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/>
    </xf>
    <xf numFmtId="165" fontId="12" fillId="35" borderId="11" xfId="0" applyNumberFormat="1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4" fillId="35" borderId="17" xfId="0" applyFont="1" applyFill="1" applyBorder="1" applyAlignment="1">
      <alignment horizontal="left" vertical="center"/>
    </xf>
    <xf numFmtId="165" fontId="4" fillId="35" borderId="0" xfId="0" applyNumberFormat="1" applyFont="1" applyFill="1" applyBorder="1" applyAlignment="1">
      <alignment horizontal="center" vertical="center"/>
    </xf>
    <xf numFmtId="165" fontId="10" fillId="35" borderId="18" xfId="0" applyNumberFormat="1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165" fontId="0" fillId="33" borderId="15" xfId="0" applyNumberFormat="1" applyFont="1" applyFill="1" applyBorder="1" applyAlignment="1">
      <alignment horizontal="center"/>
    </xf>
    <xf numFmtId="165" fontId="0" fillId="33" borderId="19" xfId="0" applyNumberFormat="1" applyFont="1" applyFill="1" applyBorder="1" applyAlignment="1">
      <alignment horizontal="center"/>
    </xf>
    <xf numFmtId="167" fontId="0" fillId="33" borderId="15" xfId="0" applyNumberFormat="1" applyFont="1" applyFill="1" applyBorder="1" applyAlignment="1">
      <alignment horizontal="center"/>
    </xf>
    <xf numFmtId="167" fontId="7" fillId="33" borderId="15" xfId="0" applyNumberFormat="1" applyFont="1" applyFill="1" applyBorder="1" applyAlignment="1">
      <alignment horizontal="center"/>
    </xf>
    <xf numFmtId="167" fontId="4" fillId="35" borderId="15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2" fontId="4" fillId="35" borderId="17" xfId="0" applyNumberFormat="1" applyFont="1" applyFill="1" applyBorder="1" applyAlignment="1">
      <alignment horizontal="center"/>
    </xf>
    <xf numFmtId="4" fontId="4" fillId="35" borderId="18" xfId="0" applyNumberFormat="1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4" fontId="4" fillId="35" borderId="15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165" fontId="4" fillId="33" borderId="23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/>
    </xf>
    <xf numFmtId="0" fontId="4" fillId="35" borderId="17" xfId="0" applyFont="1" applyFill="1" applyBorder="1" applyAlignment="1">
      <alignment horizontal="left" vertical="center" wrapText="1"/>
    </xf>
    <xf numFmtId="165" fontId="4" fillId="35" borderId="23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/>
    </xf>
    <xf numFmtId="165" fontId="10" fillId="33" borderId="24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0" fontId="7" fillId="33" borderId="15" xfId="0" applyFont="1" applyFill="1" applyBorder="1" applyAlignment="1">
      <alignment horizontal="left"/>
    </xf>
    <xf numFmtId="0" fontId="0" fillId="33" borderId="15" xfId="0" applyFont="1" applyFill="1" applyBorder="1" applyAlignment="1">
      <alignment/>
    </xf>
    <xf numFmtId="0" fontId="8" fillId="34" borderId="13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49" fontId="0" fillId="33" borderId="15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vertical="center"/>
    </xf>
    <xf numFmtId="168" fontId="15" fillId="33" borderId="0" xfId="0" applyNumberFormat="1" applyFont="1" applyFill="1" applyBorder="1" applyAlignment="1">
      <alignment horizontal="center"/>
    </xf>
    <xf numFmtId="168" fontId="4" fillId="33" borderId="0" xfId="0" applyNumberFormat="1" applyFont="1" applyFill="1" applyBorder="1" applyAlignment="1">
      <alignment horizontal="center"/>
    </xf>
    <xf numFmtId="168" fontId="15" fillId="33" borderId="0" xfId="0" applyNumberFormat="1" applyFont="1" applyFill="1" applyBorder="1" applyAlignment="1">
      <alignment/>
    </xf>
    <xf numFmtId="168" fontId="0" fillId="33" borderId="0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B2" sqref="B2:K3"/>
    </sheetView>
  </sheetViews>
  <sheetFormatPr defaultColWidth="12.421875" defaultRowHeight="12.75"/>
  <cols>
    <col min="1" max="1" width="1.421875" style="1" customWidth="1"/>
    <col min="2" max="2" width="9.28125" style="2" customWidth="1"/>
    <col min="3" max="3" width="11.8515625" style="2" customWidth="1"/>
    <col min="4" max="5" width="12.28125" style="2" customWidth="1"/>
    <col min="6" max="6" width="10.00390625" style="2" customWidth="1"/>
    <col min="7" max="7" width="7.28125" style="2" customWidth="1"/>
    <col min="8" max="10" width="12.28125" style="2" customWidth="1"/>
    <col min="11" max="11" width="10.8515625" style="2" customWidth="1"/>
    <col min="12" max="12" width="1.421875" style="2" customWidth="1"/>
    <col min="13" max="13" width="11.57421875" style="2" customWidth="1"/>
    <col min="14" max="254" width="11.7109375" style="2" customWidth="1"/>
  </cols>
  <sheetData>
    <row r="1" spans="1:12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.5" customHeight="1">
      <c r="A2" s="6"/>
      <c r="B2" s="184" t="s">
        <v>205</v>
      </c>
      <c r="C2" s="184"/>
      <c r="D2" s="184"/>
      <c r="E2" s="184"/>
      <c r="F2" s="184"/>
      <c r="G2" s="184"/>
      <c r="H2" s="184"/>
      <c r="I2" s="184"/>
      <c r="J2" s="184"/>
      <c r="K2" s="184"/>
      <c r="L2" s="7"/>
    </row>
    <row r="3" spans="1:12" ht="17.25" customHeight="1">
      <c r="A3" s="6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7"/>
    </row>
    <row r="4" spans="1:12" ht="24" customHeight="1">
      <c r="A4" s="6"/>
      <c r="B4" s="8" t="s">
        <v>131</v>
      </c>
      <c r="C4" s="185" t="s">
        <v>223</v>
      </c>
      <c r="D4" s="185"/>
      <c r="E4" s="185"/>
      <c r="F4" s="185"/>
      <c r="G4" s="185"/>
      <c r="H4" s="185"/>
      <c r="I4" s="185"/>
      <c r="J4" s="185"/>
      <c r="K4" s="185"/>
      <c r="L4" s="9"/>
    </row>
    <row r="5" spans="1:12" ht="23.25" customHeight="1">
      <c r="A5" s="6"/>
      <c r="B5" s="10" t="s">
        <v>127</v>
      </c>
      <c r="C5" s="11"/>
      <c r="D5" s="186"/>
      <c r="E5" s="186"/>
      <c r="F5" s="187"/>
      <c r="G5" s="187"/>
      <c r="H5" s="187"/>
      <c r="I5" s="187"/>
      <c r="J5" s="187"/>
      <c r="K5" s="187"/>
      <c r="L5" s="12"/>
    </row>
    <row r="6" spans="1:12" ht="15" customHeight="1">
      <c r="A6" s="6"/>
      <c r="B6" s="180" t="s">
        <v>184</v>
      </c>
      <c r="C6" s="180"/>
      <c r="D6" s="183"/>
      <c r="E6" s="183"/>
      <c r="F6" s="13" t="s">
        <v>170</v>
      </c>
      <c r="G6" s="180"/>
      <c r="H6" s="180"/>
      <c r="I6" s="180"/>
      <c r="J6" s="180"/>
      <c r="K6" s="180"/>
      <c r="L6" s="12"/>
    </row>
    <row r="7" spans="1:12" ht="15" customHeight="1">
      <c r="A7" s="6"/>
      <c r="B7" s="180" t="s">
        <v>195</v>
      </c>
      <c r="C7" s="180"/>
      <c r="D7" s="183"/>
      <c r="E7" s="183"/>
      <c r="F7" s="13" t="s">
        <v>137</v>
      </c>
      <c r="G7" s="180"/>
      <c r="H7" s="180"/>
      <c r="I7" s="180"/>
      <c r="J7" s="180"/>
      <c r="K7" s="180"/>
      <c r="L7" s="12"/>
    </row>
    <row r="8" spans="1:12" ht="15" customHeight="1">
      <c r="A8" s="6"/>
      <c r="B8" s="180" t="s">
        <v>187</v>
      </c>
      <c r="C8" s="180"/>
      <c r="D8" s="183" t="s">
        <v>244</v>
      </c>
      <c r="E8" s="183"/>
      <c r="F8" s="13" t="s">
        <v>139</v>
      </c>
      <c r="G8" s="178"/>
      <c r="H8" s="178"/>
      <c r="I8" s="178"/>
      <c r="J8" s="178"/>
      <c r="K8" s="178"/>
      <c r="L8" s="12"/>
    </row>
    <row r="9" spans="1:12" ht="15" customHeight="1">
      <c r="A9" s="6"/>
      <c r="B9" s="180" t="s">
        <v>183</v>
      </c>
      <c r="C9" s="180"/>
      <c r="D9" s="183"/>
      <c r="E9" s="183"/>
      <c r="F9" s="13" t="s">
        <v>155</v>
      </c>
      <c r="G9" s="178"/>
      <c r="H9" s="178"/>
      <c r="I9" s="178"/>
      <c r="J9" s="178"/>
      <c r="K9" s="178"/>
      <c r="L9" s="12"/>
    </row>
    <row r="10" spans="1:12" ht="15" customHeight="1">
      <c r="A10" s="6"/>
      <c r="B10" s="180" t="s">
        <v>186</v>
      </c>
      <c r="C10" s="180"/>
      <c r="D10" s="180"/>
      <c r="E10" s="180"/>
      <c r="F10" s="13" t="s">
        <v>149</v>
      </c>
      <c r="G10" s="178"/>
      <c r="H10" s="178"/>
      <c r="I10" s="178"/>
      <c r="J10" s="178"/>
      <c r="K10" s="178"/>
      <c r="L10" s="12"/>
    </row>
    <row r="11" spans="1:12" ht="15" customHeight="1">
      <c r="A11" s="6"/>
      <c r="B11" s="180" t="s">
        <v>73</v>
      </c>
      <c r="C11" s="180"/>
      <c r="D11" s="155" t="s">
        <v>135</v>
      </c>
      <c r="E11" s="155"/>
      <c r="F11" s="13"/>
      <c r="G11" s="180"/>
      <c r="H11" s="180"/>
      <c r="I11" s="180"/>
      <c r="J11" s="180"/>
      <c r="K11" s="180"/>
      <c r="L11" s="12"/>
    </row>
    <row r="12" spans="1:12" ht="15" customHeight="1">
      <c r="A12" s="6"/>
      <c r="B12" s="178" t="s">
        <v>171</v>
      </c>
      <c r="C12" s="178"/>
      <c r="D12" s="179" t="s">
        <v>177</v>
      </c>
      <c r="E12" s="179"/>
      <c r="F12" s="13" t="s">
        <v>81</v>
      </c>
      <c r="G12" s="180" t="s">
        <v>244</v>
      </c>
      <c r="H12" s="180"/>
      <c r="I12" s="180"/>
      <c r="J12" s="180"/>
      <c r="K12" s="180"/>
      <c r="L12" s="12"/>
    </row>
    <row r="13" spans="1:12" ht="15" customHeight="1">
      <c r="A13" s="6"/>
      <c r="B13" s="181" t="s">
        <v>189</v>
      </c>
      <c r="C13" s="181"/>
      <c r="D13" s="181"/>
      <c r="E13" s="181"/>
      <c r="F13" s="181"/>
      <c r="G13" s="182" t="s">
        <v>161</v>
      </c>
      <c r="H13" s="182"/>
      <c r="I13" s="182"/>
      <c r="J13" s="182"/>
      <c r="K13" s="182"/>
      <c r="L13" s="12"/>
    </row>
    <row r="14" spans="1:12" ht="15" customHeight="1">
      <c r="A14" s="6"/>
      <c r="B14" s="14" t="s">
        <v>59</v>
      </c>
      <c r="C14" s="15" t="s">
        <v>74</v>
      </c>
      <c r="D14" s="15" t="s">
        <v>151</v>
      </c>
      <c r="E14" s="16" t="s">
        <v>31</v>
      </c>
      <c r="F14" s="17" t="s">
        <v>162</v>
      </c>
      <c r="G14" s="169" t="s">
        <v>157</v>
      </c>
      <c r="H14" s="169"/>
      <c r="I14" s="169"/>
      <c r="J14" s="19" t="s">
        <v>150</v>
      </c>
      <c r="K14" s="20" t="s">
        <v>130</v>
      </c>
      <c r="L14" s="12"/>
    </row>
    <row r="15" spans="1:12" ht="15" customHeight="1">
      <c r="A15" s="6"/>
      <c r="B15" s="21" t="s">
        <v>30</v>
      </c>
      <c r="C15" s="22">
        <f>SUMIF(Rozpočet!F9:F123,B15,Rozpočet!L9:L123)</f>
        <v>0</v>
      </c>
      <c r="D15" s="22">
        <f>SUMIF(Rozpočet!F9:F123,B15,Rozpočet!M9:M123)</f>
        <v>0</v>
      </c>
      <c r="E15" s="23">
        <f>SUMIF(Rozpočet!F9:F123,B15,Rozpočet!N9:N123)</f>
        <v>0</v>
      </c>
      <c r="F15" s="24">
        <f>SUMIF(Rozpočet!F9:F123,B15,Rozpočet!O9:O123)</f>
        <v>0</v>
      </c>
      <c r="G15" s="173"/>
      <c r="H15" s="173"/>
      <c r="I15" s="173"/>
      <c r="J15" s="25"/>
      <c r="K15" s="26"/>
      <c r="L15" s="12"/>
    </row>
    <row r="16" spans="1:12" ht="15" customHeight="1">
      <c r="A16" s="6"/>
      <c r="B16" s="21" t="s">
        <v>34</v>
      </c>
      <c r="C16" s="22">
        <f>SUMIF(Rozpočet!F9:F123,B16,Rozpočet!L9:L123)</f>
        <v>0</v>
      </c>
      <c r="D16" s="22">
        <f>SUMIF(Rozpočet!F9:F123,B16,Rozpočet!M9:M123)</f>
        <v>0</v>
      </c>
      <c r="E16" s="23">
        <f>SUMIF(Rozpočet!F9:F123,B16,Rozpočet!N9:N123)</f>
        <v>0</v>
      </c>
      <c r="F16" s="24">
        <f>SUMIF(Rozpočet!F9:F123,B16,Rozpočet!O9:O123)</f>
        <v>0</v>
      </c>
      <c r="G16" s="173"/>
      <c r="H16" s="173"/>
      <c r="I16" s="173"/>
      <c r="J16" s="25"/>
      <c r="K16" s="26"/>
      <c r="L16" s="12"/>
    </row>
    <row r="17" spans="1:12" ht="15" customHeight="1">
      <c r="A17" s="6"/>
      <c r="B17" s="21" t="s">
        <v>32</v>
      </c>
      <c r="C17" s="22">
        <f>SUMIF(Rozpočet!F9:F123,B17,Rozpočet!L9:L123)</f>
        <v>0</v>
      </c>
      <c r="D17" s="22">
        <f>SUMIF(Rozpočet!F9:F123,B17,Rozpočet!M9:M123)</f>
        <v>0</v>
      </c>
      <c r="E17" s="23">
        <f>SUMIF(Rozpočet!F9:F123,B17,Rozpočet!N9:N123)</f>
        <v>0</v>
      </c>
      <c r="F17" s="24">
        <f>SUMIF(Rozpočet!F9:F123,B17,Rozpočet!O9:O123)</f>
        <v>0</v>
      </c>
      <c r="G17" s="173"/>
      <c r="H17" s="173"/>
      <c r="I17" s="173"/>
      <c r="J17" s="25"/>
      <c r="K17" s="26"/>
      <c r="L17" s="12"/>
    </row>
    <row r="18" spans="1:12" ht="15" customHeight="1">
      <c r="A18" s="6"/>
      <c r="B18" s="21" t="s">
        <v>35</v>
      </c>
      <c r="C18" s="22">
        <f>SUMIF(Rozpočet!F9:F123,B18,Rozpočet!L9:L123)</f>
        <v>0</v>
      </c>
      <c r="D18" s="22">
        <f>SUMIF(Rozpočet!F9:F123,B18,Rozpočet!M9:M123)</f>
        <v>0</v>
      </c>
      <c r="E18" s="23">
        <f>SUMIF(Rozpočet!F9:F123,B18,Rozpočet!N9:N123)</f>
        <v>0</v>
      </c>
      <c r="F18" s="24">
        <f>SUMIF(Rozpočet!F9:F123,B18,Rozpočet!O9:O123)</f>
        <v>0</v>
      </c>
      <c r="G18" s="173"/>
      <c r="H18" s="173"/>
      <c r="I18" s="173"/>
      <c r="J18" s="25"/>
      <c r="K18" s="26"/>
      <c r="L18" s="12"/>
    </row>
    <row r="19" spans="1:12" ht="15" customHeight="1">
      <c r="A19" s="6"/>
      <c r="B19" s="21" t="s">
        <v>33</v>
      </c>
      <c r="C19" s="22">
        <f>Rozpočet!L7-SUM(C15:C18)</f>
        <v>0</v>
      </c>
      <c r="D19" s="22">
        <f>Rozpočet!M7-SUM(D15:D18)</f>
        <v>0</v>
      </c>
      <c r="E19" s="23">
        <f>Rozpočet!N7-SUM(E15:E18)</f>
        <v>0</v>
      </c>
      <c r="F19" s="24">
        <f>Rozpočet!O7-SUM(F15:F18)</f>
        <v>0</v>
      </c>
      <c r="G19" s="173"/>
      <c r="H19" s="173"/>
      <c r="I19" s="173"/>
      <c r="J19" s="25"/>
      <c r="K19" s="26"/>
      <c r="L19" s="12"/>
    </row>
    <row r="20" spans="1:12" ht="15" customHeight="1">
      <c r="A20" s="6"/>
      <c r="B20" s="27" t="s">
        <v>55</v>
      </c>
      <c r="C20" s="28">
        <f>SUM(C15:C19)</f>
        <v>0</v>
      </c>
      <c r="D20" s="28">
        <f>SUM(D15:D19)</f>
        <v>0</v>
      </c>
      <c r="E20" s="29">
        <f>SUM(E15:E19)</f>
        <v>0</v>
      </c>
      <c r="F20" s="30">
        <f>SUM(F15:F19)</f>
        <v>0</v>
      </c>
      <c r="G20" s="173"/>
      <c r="H20" s="173"/>
      <c r="I20" s="173"/>
      <c r="J20" s="25"/>
      <c r="K20" s="26"/>
      <c r="L20" s="12"/>
    </row>
    <row r="21" spans="1:12" ht="15" customHeight="1">
      <c r="A21" s="6"/>
      <c r="B21" s="176" t="s">
        <v>201</v>
      </c>
      <c r="C21" s="176"/>
      <c r="D21" s="176"/>
      <c r="E21" s="177">
        <f>SUM(C20:E20)</f>
        <v>0</v>
      </c>
      <c r="F21" s="177"/>
      <c r="G21" s="173"/>
      <c r="H21" s="173"/>
      <c r="I21" s="173"/>
      <c r="J21" s="25"/>
      <c r="K21" s="26"/>
      <c r="L21" s="12"/>
    </row>
    <row r="22" spans="1:12" ht="15" customHeight="1">
      <c r="A22" s="6"/>
      <c r="B22" s="171" t="s">
        <v>162</v>
      </c>
      <c r="C22" s="171"/>
      <c r="D22" s="171"/>
      <c r="E22" s="172">
        <f>F20</f>
        <v>0</v>
      </c>
      <c r="F22" s="172"/>
      <c r="G22" s="173"/>
      <c r="H22" s="173"/>
      <c r="I22" s="173"/>
      <c r="J22" s="25"/>
      <c r="K22" s="26"/>
      <c r="L22" s="12"/>
    </row>
    <row r="23" spans="1:12" ht="15" customHeight="1">
      <c r="A23" s="6"/>
      <c r="B23" s="174" t="s">
        <v>208</v>
      </c>
      <c r="C23" s="174"/>
      <c r="D23" s="174"/>
      <c r="E23" s="175">
        <f>E21+E22</f>
        <v>0</v>
      </c>
      <c r="F23" s="175"/>
      <c r="G23" s="159" t="s">
        <v>175</v>
      </c>
      <c r="H23" s="159"/>
      <c r="I23" s="159"/>
      <c r="J23" s="164">
        <f>SUM(J15:J22)</f>
        <v>0</v>
      </c>
      <c r="K23" s="164"/>
      <c r="L23" s="12"/>
    </row>
    <row r="24" spans="1:12" ht="15" customHeight="1">
      <c r="A24" s="6"/>
      <c r="B24" s="174"/>
      <c r="C24" s="174"/>
      <c r="D24" s="174"/>
      <c r="E24" s="175"/>
      <c r="F24" s="175"/>
      <c r="G24" s="159"/>
      <c r="H24" s="159"/>
      <c r="I24" s="159"/>
      <c r="J24" s="164"/>
      <c r="K24" s="164"/>
      <c r="L24" s="12"/>
    </row>
    <row r="25" spans="1:12" ht="15" customHeight="1">
      <c r="A25" s="6"/>
      <c r="B25" s="165" t="s">
        <v>211</v>
      </c>
      <c r="C25" s="165"/>
      <c r="D25" s="165"/>
      <c r="E25" s="165"/>
      <c r="F25" s="165"/>
      <c r="G25" s="166" t="s">
        <v>167</v>
      </c>
      <c r="H25" s="166"/>
      <c r="I25" s="166"/>
      <c r="J25" s="166"/>
      <c r="K25" s="166"/>
      <c r="L25" s="12"/>
    </row>
    <row r="26" spans="1:12" ht="15" customHeight="1">
      <c r="A26" s="6"/>
      <c r="B26" s="27" t="s">
        <v>80</v>
      </c>
      <c r="C26" s="167" t="s">
        <v>60</v>
      </c>
      <c r="D26" s="167"/>
      <c r="E26" s="168" t="s">
        <v>53</v>
      </c>
      <c r="F26" s="168"/>
      <c r="G26" s="18"/>
      <c r="H26" s="169" t="s">
        <v>82</v>
      </c>
      <c r="I26" s="169"/>
      <c r="J26" s="170" t="s">
        <v>53</v>
      </c>
      <c r="K26" s="170"/>
      <c r="L26" s="12"/>
    </row>
    <row r="27" spans="1:12" ht="15" customHeight="1">
      <c r="A27" s="6"/>
      <c r="B27" s="31">
        <v>21</v>
      </c>
      <c r="C27" s="160">
        <f>SUMIF(Rozpočet!T9:T123,B27,Rozpočet!K9:K123)+H27</f>
        <v>0</v>
      </c>
      <c r="D27" s="160"/>
      <c r="E27" s="161">
        <f>C27/100*B27</f>
        <v>0</v>
      </c>
      <c r="F27" s="161"/>
      <c r="G27" s="32"/>
      <c r="H27" s="163">
        <f>SUMIF(K15:K22,B27,J15:J22)</f>
        <v>0</v>
      </c>
      <c r="I27" s="163"/>
      <c r="J27" s="162">
        <f>H27*B27/100</f>
        <v>0</v>
      </c>
      <c r="K27" s="162"/>
      <c r="L27" s="12"/>
    </row>
    <row r="28" spans="1:12" ht="15" customHeight="1">
      <c r="A28" s="6"/>
      <c r="B28" s="31">
        <v>15</v>
      </c>
      <c r="C28" s="160">
        <f>SUMIF(Rozpočet!T9:T123,B28,Rozpočet!K9:K123)+H28</f>
        <v>0</v>
      </c>
      <c r="D28" s="160"/>
      <c r="E28" s="161">
        <f>C28/100*B28</f>
        <v>0</v>
      </c>
      <c r="F28" s="161"/>
      <c r="G28" s="32"/>
      <c r="H28" s="162">
        <f>SUMIF(K15:K22,B28,J15:J22)</f>
        <v>0</v>
      </c>
      <c r="I28" s="162"/>
      <c r="J28" s="162">
        <f>H28*B28/100</f>
        <v>0</v>
      </c>
      <c r="K28" s="162"/>
      <c r="L28" s="12"/>
    </row>
    <row r="29" spans="1:12" ht="15" customHeight="1">
      <c r="A29" s="6"/>
      <c r="B29" s="31">
        <v>0</v>
      </c>
      <c r="C29" s="160">
        <f>(E23+J23)-(C27+C28)</f>
        <v>0</v>
      </c>
      <c r="D29" s="160"/>
      <c r="E29" s="161">
        <f>C29/100*B29</f>
        <v>0</v>
      </c>
      <c r="F29" s="161"/>
      <c r="G29" s="32"/>
      <c r="H29" s="162">
        <f>J23-(H27+H28)</f>
        <v>0</v>
      </c>
      <c r="I29" s="162"/>
      <c r="J29" s="162">
        <f>H29*B29/100</f>
        <v>0</v>
      </c>
      <c r="K29" s="162"/>
      <c r="L29" s="12"/>
    </row>
    <row r="30" spans="1:12" ht="15" customHeight="1">
      <c r="A30" s="6"/>
      <c r="B30" s="156"/>
      <c r="C30" s="157">
        <f>ROUNDUP(C27+C28+C29,1)</f>
        <v>0</v>
      </c>
      <c r="D30" s="157"/>
      <c r="E30" s="158">
        <f>ROUNDUP(E27+E28+E29,1)</f>
        <v>0</v>
      </c>
      <c r="F30" s="158"/>
      <c r="G30" s="159"/>
      <c r="H30" s="159"/>
      <c r="I30" s="159"/>
      <c r="J30" s="150">
        <f>J27+J28+J29</f>
        <v>0</v>
      </c>
      <c r="K30" s="150"/>
      <c r="L30" s="12"/>
    </row>
    <row r="31" spans="1:12" ht="15" customHeight="1">
      <c r="A31" s="6"/>
      <c r="B31" s="156"/>
      <c r="C31" s="157"/>
      <c r="D31" s="157"/>
      <c r="E31" s="158"/>
      <c r="F31" s="158"/>
      <c r="G31" s="159"/>
      <c r="H31" s="159"/>
      <c r="I31" s="159"/>
      <c r="J31" s="150"/>
      <c r="K31" s="150"/>
      <c r="L31" s="12"/>
    </row>
    <row r="32" spans="1:12" ht="15" customHeight="1">
      <c r="A32" s="6"/>
      <c r="B32" s="151" t="s">
        <v>213</v>
      </c>
      <c r="C32" s="151"/>
      <c r="D32" s="151"/>
      <c r="E32" s="151"/>
      <c r="F32" s="151"/>
      <c r="G32" s="152" t="s">
        <v>206</v>
      </c>
      <c r="H32" s="152"/>
      <c r="I32" s="152"/>
      <c r="J32" s="152"/>
      <c r="K32" s="152"/>
      <c r="L32" s="12"/>
    </row>
    <row r="33" spans="1:12" ht="15" customHeight="1">
      <c r="A33" s="6"/>
      <c r="B33" s="153">
        <f>C30+E30</f>
        <v>0</v>
      </c>
      <c r="C33" s="153"/>
      <c r="D33" s="153"/>
      <c r="E33" s="153"/>
      <c r="F33" s="153"/>
      <c r="G33" s="154" t="s">
        <v>78</v>
      </c>
      <c r="H33" s="154"/>
      <c r="I33" s="154"/>
      <c r="J33" s="15" t="s">
        <v>163</v>
      </c>
      <c r="K33" s="33" t="s">
        <v>138</v>
      </c>
      <c r="L33" s="12"/>
    </row>
    <row r="34" spans="1:12" ht="15" customHeight="1">
      <c r="A34" s="6"/>
      <c r="B34" s="153"/>
      <c r="C34" s="153"/>
      <c r="D34" s="153"/>
      <c r="E34" s="153"/>
      <c r="F34" s="153"/>
      <c r="G34" s="155"/>
      <c r="H34" s="155"/>
      <c r="I34" s="155"/>
      <c r="J34" s="13"/>
      <c r="K34" s="34">
        <f>IF(J34&gt;0,E23/J34,"")</f>
      </c>
      <c r="L34" s="12"/>
    </row>
    <row r="35" spans="1:12" ht="15" customHeight="1">
      <c r="A35" s="6"/>
      <c r="B35" s="153"/>
      <c r="C35" s="153"/>
      <c r="D35" s="153"/>
      <c r="E35" s="153"/>
      <c r="F35" s="153"/>
      <c r="G35" s="155"/>
      <c r="H35" s="155"/>
      <c r="I35" s="155"/>
      <c r="J35" s="13"/>
      <c r="K35" s="34">
        <f>IF(J35&gt;0,E23/J35,"")</f>
      </c>
      <c r="L35" s="12"/>
    </row>
    <row r="36" spans="1:12" ht="15" customHeight="1">
      <c r="A36" s="6"/>
      <c r="B36" s="153"/>
      <c r="C36" s="153"/>
      <c r="D36" s="153"/>
      <c r="E36" s="153"/>
      <c r="F36" s="153"/>
      <c r="G36" s="155"/>
      <c r="H36" s="155"/>
      <c r="I36" s="155"/>
      <c r="J36" s="13"/>
      <c r="K36" s="34">
        <f>IF(J36&gt;0,E23/J36,"")</f>
      </c>
      <c r="L36" s="12"/>
    </row>
    <row r="37" spans="1:12" ht="16.5" customHeight="1">
      <c r="A37" s="3"/>
      <c r="B37" s="147" t="s">
        <v>148</v>
      </c>
      <c r="C37" s="147"/>
      <c r="D37" s="147"/>
      <c r="E37" s="147" t="s">
        <v>154</v>
      </c>
      <c r="F37" s="147"/>
      <c r="G37" s="147"/>
      <c r="H37" s="147"/>
      <c r="I37" s="147" t="s">
        <v>79</v>
      </c>
      <c r="J37" s="147"/>
      <c r="K37" s="147"/>
      <c r="L37" s="3"/>
    </row>
    <row r="38" spans="1:12" ht="84" customHeight="1">
      <c r="A38" s="3"/>
      <c r="B38" s="148"/>
      <c r="C38" s="148"/>
      <c r="D38" s="148"/>
      <c r="E38" s="148"/>
      <c r="F38" s="148"/>
      <c r="G38" s="148"/>
      <c r="H38" s="148"/>
      <c r="I38" s="149"/>
      <c r="J38" s="149"/>
      <c r="K38" s="149"/>
      <c r="L38" s="3"/>
    </row>
    <row r="39" spans="1:12" ht="7.5" customHeight="1">
      <c r="A39" s="3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3"/>
    </row>
    <row r="40" spans="1:13" s="36" customFormat="1" ht="268.5" customHeight="1">
      <c r="A40" s="35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35"/>
      <c r="M40"/>
    </row>
  </sheetData>
  <sheetProtection/>
  <mergeCells count="83">
    <mergeCell ref="B2:K3"/>
    <mergeCell ref="C4:G4"/>
    <mergeCell ref="H4:K4"/>
    <mergeCell ref="D5:E5"/>
    <mergeCell ref="F5:K5"/>
    <mergeCell ref="B6:C6"/>
    <mergeCell ref="D6:E6"/>
    <mergeCell ref="G6:K6"/>
    <mergeCell ref="B7:C7"/>
    <mergeCell ref="D7:E7"/>
    <mergeCell ref="G7:K7"/>
    <mergeCell ref="B8:C8"/>
    <mergeCell ref="D8:E8"/>
    <mergeCell ref="G8:K8"/>
    <mergeCell ref="B9:C9"/>
    <mergeCell ref="D9:E9"/>
    <mergeCell ref="G9:K9"/>
    <mergeCell ref="B10:C10"/>
    <mergeCell ref="D10:E10"/>
    <mergeCell ref="G10:K10"/>
    <mergeCell ref="B11:C11"/>
    <mergeCell ref="D11:E11"/>
    <mergeCell ref="G11:K11"/>
    <mergeCell ref="G14:I14"/>
    <mergeCell ref="G15:I15"/>
    <mergeCell ref="G16:I16"/>
    <mergeCell ref="G17:I17"/>
    <mergeCell ref="B12:C12"/>
    <mergeCell ref="D12:E12"/>
    <mergeCell ref="G12:K12"/>
    <mergeCell ref="B13:F13"/>
    <mergeCell ref="G13:K13"/>
    <mergeCell ref="G18:I18"/>
    <mergeCell ref="G19:I19"/>
    <mergeCell ref="G20:I20"/>
    <mergeCell ref="B21:D21"/>
    <mergeCell ref="E21:F21"/>
    <mergeCell ref="G21:I21"/>
    <mergeCell ref="B22:D22"/>
    <mergeCell ref="E22:F22"/>
    <mergeCell ref="G22:I22"/>
    <mergeCell ref="B23:D24"/>
    <mergeCell ref="E23:F24"/>
    <mergeCell ref="G23:I24"/>
    <mergeCell ref="J23:K24"/>
    <mergeCell ref="B25:F25"/>
    <mergeCell ref="G25:K25"/>
    <mergeCell ref="C26:D26"/>
    <mergeCell ref="E26:F26"/>
    <mergeCell ref="H26:I26"/>
    <mergeCell ref="J26:K26"/>
    <mergeCell ref="C28:D28"/>
    <mergeCell ref="E28:F28"/>
    <mergeCell ref="H28:I28"/>
    <mergeCell ref="J28:K28"/>
    <mergeCell ref="C27:D27"/>
    <mergeCell ref="E27:F27"/>
    <mergeCell ref="H27:I27"/>
    <mergeCell ref="J27:K27"/>
    <mergeCell ref="E30:F31"/>
    <mergeCell ref="G30:I31"/>
    <mergeCell ref="C29:D29"/>
    <mergeCell ref="E29:F29"/>
    <mergeCell ref="H29:I29"/>
    <mergeCell ref="J29:K29"/>
    <mergeCell ref="J30:K31"/>
    <mergeCell ref="B32:F32"/>
    <mergeCell ref="G32:K32"/>
    <mergeCell ref="B33:F36"/>
    <mergeCell ref="G33:I33"/>
    <mergeCell ref="G34:I34"/>
    <mergeCell ref="G35:I35"/>
    <mergeCell ref="G36:I36"/>
    <mergeCell ref="B30:B31"/>
    <mergeCell ref="C30:D31"/>
    <mergeCell ref="B39:K39"/>
    <mergeCell ref="B40:K40"/>
    <mergeCell ref="B37:D37"/>
    <mergeCell ref="E37:H37"/>
    <mergeCell ref="I37:K37"/>
    <mergeCell ref="B38:D38"/>
    <mergeCell ref="E38:H38"/>
    <mergeCell ref="I38:K38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"/>
  <sheetViews>
    <sheetView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C1" sqref="C1"/>
    </sheetView>
  </sheetViews>
  <sheetFormatPr defaultColWidth="12.421875" defaultRowHeight="12.75"/>
  <cols>
    <col min="1" max="1" width="1.7109375" style="0" customWidth="1"/>
    <col min="2" max="2" width="5.28125" style="0" customWidth="1"/>
    <col min="3" max="3" width="7.28125" style="0" customWidth="1"/>
    <col min="4" max="4" width="3.421875" style="0" customWidth="1"/>
    <col min="5" max="5" width="3.7109375" style="0" customWidth="1"/>
    <col min="6" max="6" width="11.57421875" style="0" customWidth="1"/>
    <col min="7" max="7" width="76.28125" style="0" customWidth="1"/>
    <col min="8" max="8" width="15.421875" style="0" customWidth="1"/>
    <col min="9" max="14" width="0" style="0" hidden="1" customWidth="1"/>
    <col min="15" max="15" width="1.7109375" style="0" customWidth="1"/>
    <col min="16" max="246" width="11.57421875" style="0" customWidth="1"/>
  </cols>
  <sheetData>
    <row r="1" spans="1:256" s="2" customFormat="1" ht="29.25" customHeight="1">
      <c r="A1" s="37"/>
      <c r="B1" s="3"/>
      <c r="C1" s="3"/>
      <c r="D1" s="3"/>
      <c r="E1" s="3"/>
      <c r="F1" s="3"/>
      <c r="G1" s="38" t="s">
        <v>156</v>
      </c>
      <c r="H1" s="38"/>
      <c r="I1" s="38"/>
      <c r="J1" s="38"/>
      <c r="K1" s="38"/>
      <c r="L1" s="39"/>
      <c r="M1" s="39"/>
      <c r="N1" s="39"/>
      <c r="O1" s="39"/>
      <c r="P1"/>
      <c r="Q1"/>
      <c r="R1"/>
      <c r="S1"/>
      <c r="T1"/>
      <c r="U1"/>
      <c r="V1"/>
      <c r="W1"/>
      <c r="X1"/>
      <c r="Y1"/>
      <c r="Z1"/>
      <c r="IN1"/>
      <c r="IO1"/>
      <c r="IP1"/>
      <c r="IQ1"/>
      <c r="IR1"/>
      <c r="IS1"/>
      <c r="IT1"/>
      <c r="IU1"/>
      <c r="IV1"/>
    </row>
    <row r="2" spans="1:256" s="2" customFormat="1" ht="18.75" customHeight="1">
      <c r="A2" s="37"/>
      <c r="B2" s="40" t="s">
        <v>131</v>
      </c>
      <c r="C2" s="41"/>
      <c r="D2" s="188">
        <f>KrycíList!D6</f>
        <v>0</v>
      </c>
      <c r="E2" s="188"/>
      <c r="F2" s="188"/>
      <c r="G2" s="42" t="str">
        <f>KrycíList!C4</f>
        <v>MŠ Krnov-nové dveřní otvory v nosném vnitřním zdivu</v>
      </c>
      <c r="H2" s="43"/>
      <c r="I2" s="43"/>
      <c r="J2" s="43"/>
      <c r="K2" s="43"/>
      <c r="L2" s="44"/>
      <c r="M2" s="44"/>
      <c r="N2" s="44"/>
      <c r="O2" s="44" t="s">
        <v>1</v>
      </c>
      <c r="P2"/>
      <c r="Q2"/>
      <c r="R2"/>
      <c r="S2"/>
      <c r="T2"/>
      <c r="U2"/>
      <c r="V2"/>
      <c r="W2"/>
      <c r="X2"/>
      <c r="Y2"/>
      <c r="Z2"/>
      <c r="IN2"/>
      <c r="IO2"/>
      <c r="IP2"/>
      <c r="IQ2"/>
      <c r="IR2"/>
      <c r="IS2"/>
      <c r="IT2"/>
      <c r="IU2"/>
      <c r="IV2"/>
    </row>
    <row r="3" spans="1:256" s="2" customFormat="1" ht="14.25" customHeight="1">
      <c r="A3" s="37"/>
      <c r="B3" s="3"/>
      <c r="C3" s="3"/>
      <c r="D3" s="189">
        <f>KrycíList!C5</f>
        <v>0</v>
      </c>
      <c r="E3" s="189"/>
      <c r="F3" s="189"/>
      <c r="G3" s="45">
        <f>KrycíList!F5</f>
        <v>0</v>
      </c>
      <c r="H3" s="46">
        <f>KrycíList!D5</f>
        <v>0</v>
      </c>
      <c r="I3" s="46"/>
      <c r="J3" s="41"/>
      <c r="K3" s="47"/>
      <c r="L3" s="48"/>
      <c r="M3" s="48"/>
      <c r="N3" s="48"/>
      <c r="O3" s="49" t="s">
        <v>1</v>
      </c>
      <c r="P3"/>
      <c r="Q3"/>
      <c r="R3"/>
      <c r="S3"/>
      <c r="T3"/>
      <c r="U3"/>
      <c r="V3"/>
      <c r="W3"/>
      <c r="X3"/>
      <c r="Y3"/>
      <c r="Z3"/>
      <c r="IN3"/>
      <c r="IO3"/>
      <c r="IP3"/>
      <c r="IQ3"/>
      <c r="IR3"/>
      <c r="IS3"/>
      <c r="IT3"/>
      <c r="IU3"/>
      <c r="IV3"/>
    </row>
    <row r="4" spans="1:256" s="2" customFormat="1" ht="11.25" customHeight="1">
      <c r="A4" s="37"/>
      <c r="B4" s="50"/>
      <c r="C4" s="50"/>
      <c r="D4" s="51"/>
      <c r="E4" s="51"/>
      <c r="F4" s="51"/>
      <c r="G4" s="52">
        <f>KrycíList!H4</f>
        <v>0</v>
      </c>
      <c r="H4" s="51"/>
      <c r="I4" s="51"/>
      <c r="J4" s="53"/>
      <c r="K4" s="54"/>
      <c r="L4" s="55"/>
      <c r="M4" s="55"/>
      <c r="N4" s="55"/>
      <c r="O4" s="37" t="s">
        <v>1</v>
      </c>
      <c r="P4"/>
      <c r="Q4"/>
      <c r="R4"/>
      <c r="S4"/>
      <c r="T4"/>
      <c r="U4"/>
      <c r="V4"/>
      <c r="W4"/>
      <c r="X4"/>
      <c r="Y4"/>
      <c r="Z4"/>
      <c r="IN4"/>
      <c r="IO4"/>
      <c r="IP4"/>
      <c r="IQ4"/>
      <c r="IR4"/>
      <c r="IS4"/>
      <c r="IT4"/>
      <c r="IU4"/>
      <c r="IV4"/>
    </row>
    <row r="5" spans="1:245" s="61" customFormat="1" ht="21.75" customHeight="1">
      <c r="A5" s="37"/>
      <c r="B5" s="56" t="s">
        <v>58</v>
      </c>
      <c r="C5" s="56" t="s">
        <v>50</v>
      </c>
      <c r="D5" s="57" t="s">
        <v>39</v>
      </c>
      <c r="E5" s="56" t="s">
        <v>10</v>
      </c>
      <c r="F5" s="56" t="s">
        <v>168</v>
      </c>
      <c r="G5" s="56" t="s">
        <v>173</v>
      </c>
      <c r="H5" s="56" t="s">
        <v>55</v>
      </c>
      <c r="I5" s="56" t="s">
        <v>74</v>
      </c>
      <c r="J5" s="56" t="s">
        <v>151</v>
      </c>
      <c r="K5" s="58" t="s">
        <v>31</v>
      </c>
      <c r="L5" s="59" t="s">
        <v>162</v>
      </c>
      <c r="M5" s="59" t="s">
        <v>56</v>
      </c>
      <c r="N5" s="59" t="s">
        <v>57</v>
      </c>
      <c r="O5" s="60" t="s">
        <v>1</v>
      </c>
      <c r="IB5"/>
      <c r="IC5"/>
      <c r="ID5"/>
      <c r="IE5"/>
      <c r="IF5"/>
      <c r="IG5"/>
      <c r="IH5"/>
      <c r="II5"/>
      <c r="IJ5"/>
      <c r="IK5"/>
    </row>
    <row r="6" spans="1:15" ht="15" customHeight="1">
      <c r="A6" s="37"/>
      <c r="B6" s="62"/>
      <c r="C6" s="63"/>
      <c r="D6" s="64"/>
      <c r="E6" s="63"/>
      <c r="F6" s="65"/>
      <c r="G6" s="66"/>
      <c r="H6" s="67">
        <f aca="true" t="shared" si="0" ref="H6:N6">SUMIF($D8:$D22,"B",H8:H22)</f>
        <v>0</v>
      </c>
      <c r="I6" s="67">
        <f t="shared" si="0"/>
        <v>1800</v>
      </c>
      <c r="J6" s="67">
        <f t="shared" si="0"/>
        <v>202899.26303492681</v>
      </c>
      <c r="K6" s="67">
        <f t="shared" si="0"/>
        <v>0</v>
      </c>
      <c r="L6" s="67">
        <f t="shared" si="0"/>
        <v>14328.948412444879</v>
      </c>
      <c r="M6" s="68">
        <f t="shared" si="0"/>
        <v>8.536144258999883</v>
      </c>
      <c r="N6" s="68">
        <f t="shared" si="0"/>
        <v>23.28657246</v>
      </c>
      <c r="O6" s="37" t="s">
        <v>1</v>
      </c>
    </row>
    <row r="7" spans="1:15" ht="7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5" customHeight="1">
      <c r="A8" s="37"/>
      <c r="B8" s="69" t="s">
        <v>14</v>
      </c>
      <c r="C8" s="70"/>
      <c r="D8" s="69" t="s">
        <v>2</v>
      </c>
      <c r="E8" s="70"/>
      <c r="F8" s="71"/>
      <c r="G8" s="72" t="s">
        <v>191</v>
      </c>
      <c r="H8" s="73"/>
      <c r="I8" s="74">
        <v>1800</v>
      </c>
      <c r="J8" s="74">
        <v>202899.26303492681</v>
      </c>
      <c r="K8" s="74"/>
      <c r="L8" s="74">
        <v>14328.948412444879</v>
      </c>
      <c r="M8" s="68">
        <v>8.536144258999883</v>
      </c>
      <c r="N8" s="68">
        <v>23.28657246</v>
      </c>
      <c r="O8" s="37"/>
    </row>
    <row r="9" spans="1:15" ht="13.5" customHeight="1">
      <c r="A9" s="37"/>
      <c r="B9" s="37"/>
      <c r="C9" s="75" t="s">
        <v>15</v>
      </c>
      <c r="D9" s="76" t="s">
        <v>3</v>
      </c>
      <c r="E9" s="77"/>
      <c r="F9" s="77" t="s">
        <v>30</v>
      </c>
      <c r="G9" s="78" t="s">
        <v>203</v>
      </c>
      <c r="H9" s="79"/>
      <c r="I9" s="80"/>
      <c r="J9" s="80">
        <v>7800</v>
      </c>
      <c r="K9" s="80"/>
      <c r="L9" s="80"/>
      <c r="M9" s="81"/>
      <c r="N9" s="81"/>
      <c r="O9" s="37"/>
    </row>
    <row r="10" spans="2:15" ht="13.5" customHeight="1">
      <c r="B10" s="37"/>
      <c r="C10" s="75" t="s">
        <v>16</v>
      </c>
      <c r="D10" s="76" t="s">
        <v>3</v>
      </c>
      <c r="E10" s="77"/>
      <c r="F10" s="77" t="s">
        <v>30</v>
      </c>
      <c r="G10" s="78" t="s">
        <v>190</v>
      </c>
      <c r="H10" s="79"/>
      <c r="I10" s="80"/>
      <c r="J10" s="80">
        <v>49663.52</v>
      </c>
      <c r="K10" s="80"/>
      <c r="L10" s="80"/>
      <c r="M10" s="81">
        <v>2.925106400000118</v>
      </c>
      <c r="N10" s="81"/>
      <c r="O10" s="37"/>
    </row>
    <row r="11" spans="2:15" ht="13.5" customHeight="1">
      <c r="B11" s="37"/>
      <c r="C11" s="75" t="s">
        <v>17</v>
      </c>
      <c r="D11" s="76" t="s">
        <v>3</v>
      </c>
      <c r="E11" s="77"/>
      <c r="F11" s="77" t="s">
        <v>30</v>
      </c>
      <c r="G11" s="78" t="s">
        <v>192</v>
      </c>
      <c r="H11" s="79"/>
      <c r="I11" s="80"/>
      <c r="J11" s="80">
        <v>22078.732000000004</v>
      </c>
      <c r="K11" s="80"/>
      <c r="L11" s="80"/>
      <c r="M11" s="81">
        <v>4.388526987999899</v>
      </c>
      <c r="N11" s="81"/>
      <c r="O11" s="37"/>
    </row>
    <row r="12" spans="2:15" ht="13.5" customHeight="1">
      <c r="B12" s="37"/>
      <c r="C12" s="75" t="s">
        <v>18</v>
      </c>
      <c r="D12" s="76" t="s">
        <v>3</v>
      </c>
      <c r="E12" s="77"/>
      <c r="F12" s="77" t="s">
        <v>30</v>
      </c>
      <c r="G12" s="78" t="s">
        <v>182</v>
      </c>
      <c r="H12" s="79"/>
      <c r="I12" s="80"/>
      <c r="J12" s="80">
        <v>1382.84</v>
      </c>
      <c r="K12" s="80"/>
      <c r="L12" s="80"/>
      <c r="M12" s="81">
        <v>0.8619218799999999</v>
      </c>
      <c r="N12" s="81"/>
      <c r="O12" s="37"/>
    </row>
    <row r="13" spans="2:15" ht="13.5" customHeight="1">
      <c r="B13" s="37"/>
      <c r="C13" s="75" t="s">
        <v>19</v>
      </c>
      <c r="D13" s="76" t="s">
        <v>3</v>
      </c>
      <c r="E13" s="77"/>
      <c r="F13" s="77" t="s">
        <v>30</v>
      </c>
      <c r="G13" s="78" t="s">
        <v>197</v>
      </c>
      <c r="H13" s="79"/>
      <c r="I13" s="80"/>
      <c r="J13" s="80">
        <v>2894.4</v>
      </c>
      <c r="K13" s="80"/>
      <c r="L13" s="80"/>
      <c r="M13" s="81"/>
      <c r="N13" s="81"/>
      <c r="O13" s="37"/>
    </row>
    <row r="14" spans="2:15" ht="13.5" customHeight="1">
      <c r="B14" s="37"/>
      <c r="C14" s="75" t="s">
        <v>20</v>
      </c>
      <c r="D14" s="76" t="s">
        <v>3</v>
      </c>
      <c r="E14" s="77"/>
      <c r="F14" s="77" t="s">
        <v>30</v>
      </c>
      <c r="G14" s="78" t="s">
        <v>204</v>
      </c>
      <c r="H14" s="79"/>
      <c r="I14" s="80"/>
      <c r="J14" s="80">
        <v>7440</v>
      </c>
      <c r="K14" s="80"/>
      <c r="L14" s="80"/>
      <c r="M14" s="81">
        <v>0.0032</v>
      </c>
      <c r="N14" s="81"/>
      <c r="O14" s="37"/>
    </row>
    <row r="15" spans="2:15" ht="13.5" customHeight="1">
      <c r="B15" s="37"/>
      <c r="C15" s="75" t="s">
        <v>21</v>
      </c>
      <c r="D15" s="76" t="s">
        <v>3</v>
      </c>
      <c r="E15" s="77"/>
      <c r="F15" s="77" t="s">
        <v>30</v>
      </c>
      <c r="G15" s="78" t="s">
        <v>207</v>
      </c>
      <c r="H15" s="79"/>
      <c r="I15" s="80"/>
      <c r="J15" s="80">
        <v>77732.0350177228</v>
      </c>
      <c r="K15" s="80"/>
      <c r="L15" s="80"/>
      <c r="M15" s="81">
        <v>0.05327185099998532</v>
      </c>
      <c r="N15" s="81">
        <v>23.2190154</v>
      </c>
      <c r="O15" s="37"/>
    </row>
    <row r="16" spans="2:15" ht="13.5" customHeight="1">
      <c r="B16" s="37"/>
      <c r="C16" s="75" t="s">
        <v>22</v>
      </c>
      <c r="D16" s="76" t="s">
        <v>3</v>
      </c>
      <c r="E16" s="77"/>
      <c r="F16" s="77" t="s">
        <v>30</v>
      </c>
      <c r="G16" s="78" t="s">
        <v>174</v>
      </c>
      <c r="H16" s="79"/>
      <c r="I16" s="80"/>
      <c r="J16" s="80">
        <v>5894.131417204002</v>
      </c>
      <c r="K16" s="80"/>
      <c r="L16" s="80"/>
      <c r="M16" s="81"/>
      <c r="N16" s="81"/>
      <c r="O16" s="37"/>
    </row>
    <row r="17" spans="2:15" ht="13.5" customHeight="1">
      <c r="B17" s="37"/>
      <c r="C17" s="75" t="s">
        <v>24</v>
      </c>
      <c r="D17" s="76" t="s">
        <v>3</v>
      </c>
      <c r="E17" s="77"/>
      <c r="F17" s="77" t="s">
        <v>34</v>
      </c>
      <c r="G17" s="78" t="s">
        <v>180</v>
      </c>
      <c r="H17" s="79"/>
      <c r="I17" s="80"/>
      <c r="J17" s="80">
        <v>1500</v>
      </c>
      <c r="K17" s="80"/>
      <c r="L17" s="80"/>
      <c r="M17" s="81"/>
      <c r="N17" s="81"/>
      <c r="O17" s="37"/>
    </row>
    <row r="18" spans="2:15" ht="13.5" customHeight="1">
      <c r="B18" s="37"/>
      <c r="C18" s="75" t="s">
        <v>25</v>
      </c>
      <c r="D18" s="76" t="s">
        <v>3</v>
      </c>
      <c r="E18" s="77"/>
      <c r="F18" s="77" t="s">
        <v>34</v>
      </c>
      <c r="G18" s="78" t="s">
        <v>166</v>
      </c>
      <c r="H18" s="79"/>
      <c r="I18" s="80"/>
      <c r="J18" s="80">
        <v>3150</v>
      </c>
      <c r="K18" s="80"/>
      <c r="L18" s="80"/>
      <c r="M18" s="81"/>
      <c r="N18" s="81"/>
      <c r="O18" s="37"/>
    </row>
    <row r="19" spans="2:15" ht="13.5" customHeight="1">
      <c r="B19" s="37"/>
      <c r="C19" s="75" t="s">
        <v>26</v>
      </c>
      <c r="D19" s="76" t="s">
        <v>3</v>
      </c>
      <c r="E19" s="77"/>
      <c r="F19" s="77" t="s">
        <v>34</v>
      </c>
      <c r="G19" s="78" t="s">
        <v>52</v>
      </c>
      <c r="H19" s="79"/>
      <c r="I19" s="80"/>
      <c r="J19" s="80">
        <v>15741.2046</v>
      </c>
      <c r="K19" s="80"/>
      <c r="L19" s="80"/>
      <c r="M19" s="81">
        <v>0.3041171399998792</v>
      </c>
      <c r="N19" s="81">
        <v>0.06755706</v>
      </c>
      <c r="O19" s="37"/>
    </row>
    <row r="20" spans="2:15" ht="13.5" customHeight="1">
      <c r="B20" s="37"/>
      <c r="C20" s="75" t="s">
        <v>28</v>
      </c>
      <c r="D20" s="76" t="s">
        <v>3</v>
      </c>
      <c r="E20" s="77"/>
      <c r="F20" s="77" t="s">
        <v>32</v>
      </c>
      <c r="G20" s="78" t="s">
        <v>181</v>
      </c>
      <c r="H20" s="79"/>
      <c r="I20" s="80">
        <v>1800</v>
      </c>
      <c r="J20" s="80">
        <v>7622.4</v>
      </c>
      <c r="K20" s="80"/>
      <c r="L20" s="80"/>
      <c r="M20" s="81"/>
      <c r="N20" s="81"/>
      <c r="O20" s="37"/>
    </row>
    <row r="21" spans="2:15" ht="13.5" customHeight="1">
      <c r="B21" s="37"/>
      <c r="C21" s="75" t="s">
        <v>29</v>
      </c>
      <c r="D21" s="76" t="s">
        <v>3</v>
      </c>
      <c r="E21" s="77"/>
      <c r="F21" s="77" t="s">
        <v>41</v>
      </c>
      <c r="G21" s="78" t="s">
        <v>164</v>
      </c>
      <c r="H21" s="79"/>
      <c r="I21" s="80"/>
      <c r="J21" s="80"/>
      <c r="K21" s="80"/>
      <c r="L21" s="80">
        <v>14328.948412444879</v>
      </c>
      <c r="M21" s="81"/>
      <c r="N21" s="81"/>
      <c r="O21" s="37"/>
    </row>
    <row r="22" spans="1:15" ht="7.5" customHeight="1">
      <c r="A22" s="37" t="s">
        <v>1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</sheetData>
  <sheetProtection/>
  <mergeCells count="2">
    <mergeCell ref="D2:F2"/>
    <mergeCell ref="D3:F3"/>
  </mergeCells>
  <printOptions/>
  <pageMargins left="0.7875" right="0.7875" top="0.6590277777777778" bottom="0.4618055555555556" header="0.39375" footer="0.19652777777777777"/>
  <pageSetup horizontalDpi="300" verticalDpi="300" orientation="portrait" paperSize="9" scale="65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122"/>
  <sheetViews>
    <sheetView tabSelected="1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F16" sqref="F16"/>
    </sheetView>
  </sheetViews>
  <sheetFormatPr defaultColWidth="12.421875" defaultRowHeight="12.75" outlineLevelRow="3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82" customWidth="1"/>
    <col min="10" max="10" width="11.7109375" style="2" customWidth="1"/>
    <col min="11" max="11" width="15.28125" style="2" customWidth="1"/>
    <col min="12" max="15" width="0" style="83" hidden="1" customWidth="1"/>
    <col min="16" max="16" width="0" style="84" hidden="1" customWidth="1"/>
    <col min="17" max="19" width="0" style="2" hidden="1" customWidth="1"/>
    <col min="20" max="21" width="0" style="85" hidden="1" customWidth="1"/>
    <col min="22" max="22" width="1.57421875" style="2" customWidth="1"/>
    <col min="23" max="243" width="11.57421875" style="2" customWidth="1"/>
    <col min="244" max="254" width="11.57421875" style="0" customWidth="1"/>
  </cols>
  <sheetData>
    <row r="1" spans="1:253" s="36" customFormat="1" ht="12.75" customHeight="1" hidden="1">
      <c r="A1" s="86" t="s">
        <v>38</v>
      </c>
      <c r="B1" s="87" t="s">
        <v>58</v>
      </c>
      <c r="C1" s="87" t="s">
        <v>50</v>
      </c>
      <c r="D1" s="87" t="s">
        <v>39</v>
      </c>
      <c r="E1" s="87" t="s">
        <v>132</v>
      </c>
      <c r="F1" s="87" t="s">
        <v>168</v>
      </c>
      <c r="G1" s="87" t="s">
        <v>49</v>
      </c>
      <c r="H1" s="87" t="s">
        <v>179</v>
      </c>
      <c r="I1" s="87" t="s">
        <v>11</v>
      </c>
      <c r="J1" s="87" t="s">
        <v>169</v>
      </c>
      <c r="K1" s="87" t="s">
        <v>146</v>
      </c>
      <c r="L1" s="88" t="s">
        <v>74</v>
      </c>
      <c r="M1" s="88" t="s">
        <v>151</v>
      </c>
      <c r="N1" s="88" t="s">
        <v>31</v>
      </c>
      <c r="O1" s="88" t="s">
        <v>162</v>
      </c>
      <c r="P1" s="89" t="s">
        <v>159</v>
      </c>
      <c r="Q1" s="87" t="s">
        <v>160</v>
      </c>
      <c r="R1" s="87" t="s">
        <v>147</v>
      </c>
      <c r="S1" s="87" t="s">
        <v>40</v>
      </c>
      <c r="T1" s="87" t="s">
        <v>43</v>
      </c>
      <c r="U1" s="87" t="s">
        <v>178</v>
      </c>
      <c r="IJ1"/>
      <c r="IK1"/>
      <c r="IL1"/>
      <c r="IM1"/>
      <c r="IN1"/>
      <c r="IO1"/>
      <c r="IP1"/>
      <c r="IQ1"/>
      <c r="IR1"/>
      <c r="IS1"/>
    </row>
    <row r="2" spans="1:22" ht="29.25" customHeight="1">
      <c r="A2" s="90"/>
      <c r="B2" s="3"/>
      <c r="C2" s="3"/>
      <c r="D2" s="3"/>
      <c r="E2" s="3"/>
      <c r="F2" s="3"/>
      <c r="G2" s="38" t="s">
        <v>188</v>
      </c>
      <c r="H2" s="38"/>
      <c r="I2" s="38"/>
      <c r="J2" s="38"/>
      <c r="K2" s="38"/>
      <c r="L2" s="39"/>
      <c r="M2" s="39"/>
      <c r="N2" s="39"/>
      <c r="O2" s="39"/>
      <c r="P2" s="39"/>
      <c r="Q2" s="39"/>
      <c r="R2" s="39"/>
      <c r="S2" s="39"/>
      <c r="T2" s="91"/>
      <c r="U2" s="91"/>
      <c r="V2" s="3"/>
    </row>
    <row r="3" spans="1:22" ht="18.75" customHeight="1">
      <c r="A3" s="3"/>
      <c r="B3" s="40" t="s">
        <v>131</v>
      </c>
      <c r="C3" s="41"/>
      <c r="D3" s="188">
        <f>KrycíList!D6</f>
        <v>0</v>
      </c>
      <c r="E3" s="188"/>
      <c r="F3" s="188"/>
      <c r="G3" s="190" t="str">
        <f>KrycíList!C4</f>
        <v>MŠ Krnov-nové dveřní otvory v nosném vnitřním zdivu</v>
      </c>
      <c r="H3" s="190"/>
      <c r="I3" s="190"/>
      <c r="J3" s="190"/>
      <c r="K3" s="190"/>
      <c r="L3" s="44"/>
      <c r="M3" s="44"/>
      <c r="N3" s="44"/>
      <c r="O3" s="37"/>
      <c r="P3" s="37"/>
      <c r="Q3" s="37"/>
      <c r="R3" s="37"/>
      <c r="S3" s="37"/>
      <c r="T3" s="37"/>
      <c r="U3" s="37"/>
      <c r="V3" s="41"/>
    </row>
    <row r="4" spans="1:22" ht="14.25" customHeight="1">
      <c r="A4" s="3"/>
      <c r="B4" s="3"/>
      <c r="C4" s="3"/>
      <c r="D4" s="189">
        <f>KrycíList!C5</f>
        <v>0</v>
      </c>
      <c r="E4" s="189"/>
      <c r="F4" s="189"/>
      <c r="G4" s="45">
        <f>KrycíList!F5</f>
        <v>0</v>
      </c>
      <c r="H4" s="191">
        <f>KrycíList!D5</f>
        <v>0</v>
      </c>
      <c r="I4" s="191"/>
      <c r="J4" s="41"/>
      <c r="K4" s="47"/>
      <c r="L4" s="48"/>
      <c r="M4" s="48"/>
      <c r="N4" s="48"/>
      <c r="O4" s="48"/>
      <c r="P4" s="48"/>
      <c r="Q4" s="48"/>
      <c r="R4" s="48"/>
      <c r="S4" s="48"/>
      <c r="T4" s="92"/>
      <c r="U4" s="92"/>
      <c r="V4" s="3"/>
    </row>
    <row r="5" spans="1:22" ht="11.25" customHeight="1">
      <c r="A5" s="3"/>
      <c r="B5" s="50"/>
      <c r="C5" s="50"/>
      <c r="D5" s="51"/>
      <c r="E5" s="51"/>
      <c r="F5" s="51"/>
      <c r="G5" s="93">
        <f>KrycíList!H4</f>
        <v>0</v>
      </c>
      <c r="H5" s="51"/>
      <c r="I5" s="51"/>
      <c r="J5" s="53"/>
      <c r="K5" s="54"/>
      <c r="L5" s="55"/>
      <c r="M5" s="55"/>
      <c r="N5" s="55"/>
      <c r="O5" s="55"/>
      <c r="P5" s="55"/>
      <c r="Q5" s="55"/>
      <c r="R5" s="55"/>
      <c r="S5" s="55"/>
      <c r="T5" s="55"/>
      <c r="U5" s="55"/>
      <c r="V5" s="3" t="s">
        <v>1</v>
      </c>
    </row>
    <row r="6" spans="1:253" s="61" customFormat="1" ht="21.75" customHeight="1">
      <c r="A6" s="60"/>
      <c r="B6" s="56" t="s">
        <v>58</v>
      </c>
      <c r="C6" s="56" t="s">
        <v>50</v>
      </c>
      <c r="D6" s="57" t="s">
        <v>39</v>
      </c>
      <c r="E6" s="56" t="s">
        <v>10</v>
      </c>
      <c r="F6" s="56" t="s">
        <v>168</v>
      </c>
      <c r="G6" s="56" t="s">
        <v>173</v>
      </c>
      <c r="H6" s="56" t="s">
        <v>172</v>
      </c>
      <c r="I6" s="56" t="s">
        <v>11</v>
      </c>
      <c r="J6" s="56" t="s">
        <v>51</v>
      </c>
      <c r="K6" s="58" t="s">
        <v>145</v>
      </c>
      <c r="L6" s="59" t="s">
        <v>74</v>
      </c>
      <c r="M6" s="59" t="s">
        <v>151</v>
      </c>
      <c r="N6" s="59" t="s">
        <v>31</v>
      </c>
      <c r="O6" s="59" t="s">
        <v>162</v>
      </c>
      <c r="P6" s="59" t="s">
        <v>128</v>
      </c>
      <c r="Q6" s="59" t="s">
        <v>129</v>
      </c>
      <c r="R6" s="59" t="s">
        <v>77</v>
      </c>
      <c r="S6" s="59" t="s">
        <v>76</v>
      </c>
      <c r="T6" s="59" t="s">
        <v>43</v>
      </c>
      <c r="U6" s="59" t="s">
        <v>178</v>
      </c>
      <c r="V6" s="60"/>
      <c r="IJ6"/>
      <c r="IK6"/>
      <c r="IL6"/>
      <c r="IM6"/>
      <c r="IN6"/>
      <c r="IO6"/>
      <c r="IP6"/>
      <c r="IQ6"/>
      <c r="IR6"/>
      <c r="IS6"/>
    </row>
    <row r="7" spans="1:22" ht="14.25" customHeight="1">
      <c r="A7" s="3"/>
      <c r="B7" s="94"/>
      <c r="C7" s="94"/>
      <c r="D7" s="95">
        <f>KrycíList!C8</f>
        <v>0</v>
      </c>
      <c r="E7" s="95"/>
      <c r="F7" s="95"/>
      <c r="G7" s="96"/>
      <c r="H7" s="95"/>
      <c r="I7" s="95"/>
      <c r="J7" s="97"/>
      <c r="K7" s="98">
        <f aca="true" t="shared" si="0" ref="K7:S7">SUMIF($D9:$D124,"B",K9:K124)</f>
        <v>0</v>
      </c>
      <c r="L7" s="99">
        <f t="shared" si="0"/>
        <v>0</v>
      </c>
      <c r="M7" s="99">
        <f t="shared" si="0"/>
        <v>0</v>
      </c>
      <c r="N7" s="99">
        <f t="shared" si="0"/>
        <v>0</v>
      </c>
      <c r="O7" s="99">
        <f t="shared" si="0"/>
        <v>0</v>
      </c>
      <c r="P7" s="100">
        <f t="shared" si="0"/>
        <v>8.536144258999883</v>
      </c>
      <c r="Q7" s="100">
        <f t="shared" si="0"/>
        <v>23.286572460000002</v>
      </c>
      <c r="R7" s="100">
        <f t="shared" si="0"/>
        <v>323.52112861538484</v>
      </c>
      <c r="S7" s="99">
        <f t="shared" si="0"/>
        <v>43008.10714161537</v>
      </c>
      <c r="T7" s="101">
        <f>ROUNDUP(SUMIF($D9:$D124,"B",T9:T124),1)</f>
        <v>0</v>
      </c>
      <c r="U7" s="101">
        <f>ROUNDUP(K7+T7,1)</f>
        <v>0</v>
      </c>
      <c r="V7" s="3"/>
    </row>
    <row r="8" spans="1:22" ht="8.25" customHeight="1">
      <c r="A8" s="3"/>
      <c r="B8" s="3"/>
      <c r="C8" s="3"/>
      <c r="D8" s="3"/>
      <c r="E8" s="3"/>
      <c r="F8" s="3"/>
      <c r="G8" s="3"/>
      <c r="H8" s="3"/>
      <c r="I8" s="102"/>
      <c r="J8" s="3"/>
      <c r="K8" s="3"/>
      <c r="L8" s="39"/>
      <c r="M8" s="39"/>
      <c r="N8" s="39"/>
      <c r="O8" s="39"/>
      <c r="P8" s="39"/>
      <c r="Q8" s="39"/>
      <c r="R8" s="39"/>
      <c r="S8" s="39"/>
      <c r="T8" s="91"/>
      <c r="U8" s="91"/>
      <c r="V8" s="3"/>
    </row>
    <row r="9" spans="1:22" ht="15">
      <c r="A9" s="3"/>
      <c r="B9" s="103" t="s">
        <v>14</v>
      </c>
      <c r="C9" s="70"/>
      <c r="D9" s="69" t="s">
        <v>2</v>
      </c>
      <c r="E9" s="70"/>
      <c r="F9" s="71"/>
      <c r="G9" s="72" t="s">
        <v>191</v>
      </c>
      <c r="H9" s="70"/>
      <c r="I9" s="69"/>
      <c r="J9" s="70"/>
      <c r="K9" s="67">
        <f aca="true" t="shared" si="1" ref="K9:T9">SUMIF($D10:$D122,"O",K10:K122)</f>
        <v>0</v>
      </c>
      <c r="L9" s="74">
        <f t="shared" si="1"/>
        <v>0</v>
      </c>
      <c r="M9" s="74">
        <f t="shared" si="1"/>
        <v>0</v>
      </c>
      <c r="N9" s="74">
        <f t="shared" si="1"/>
        <v>0</v>
      </c>
      <c r="O9" s="74">
        <f t="shared" si="1"/>
        <v>0</v>
      </c>
      <c r="P9" s="68">
        <f t="shared" si="1"/>
        <v>8.536144258999883</v>
      </c>
      <c r="Q9" s="68">
        <f t="shared" si="1"/>
        <v>23.286572460000002</v>
      </c>
      <c r="R9" s="68">
        <f t="shared" si="1"/>
        <v>323.52112861538484</v>
      </c>
      <c r="S9" s="74">
        <f t="shared" si="1"/>
        <v>43008.10714161537</v>
      </c>
      <c r="T9" s="104">
        <f t="shared" si="1"/>
        <v>0</v>
      </c>
      <c r="U9" s="104">
        <f>K9+T9</f>
        <v>0</v>
      </c>
      <c r="V9" s="105"/>
    </row>
    <row r="10" spans="1:22" ht="12.75" outlineLevel="1">
      <c r="A10" s="3"/>
      <c r="B10" s="106"/>
      <c r="C10" s="75" t="s">
        <v>15</v>
      </c>
      <c r="D10" s="76" t="s">
        <v>3</v>
      </c>
      <c r="E10" s="77"/>
      <c r="F10" s="77" t="s">
        <v>30</v>
      </c>
      <c r="G10" s="78" t="s">
        <v>203</v>
      </c>
      <c r="H10" s="77"/>
      <c r="I10" s="76"/>
      <c r="J10" s="77"/>
      <c r="K10" s="107">
        <f>SUBTOTAL(9,K11:K13)</f>
        <v>0</v>
      </c>
      <c r="L10" s="80">
        <f>SUBTOTAL(9,L11:L13)</f>
        <v>0</v>
      </c>
      <c r="M10" s="80">
        <f>SUBTOTAL(9,M11:M13)</f>
        <v>0</v>
      </c>
      <c r="N10" s="80">
        <f>SUBTOTAL(9,N11:N13)</f>
        <v>0</v>
      </c>
      <c r="O10" s="80">
        <f>SUBTOTAL(9,O11:O13)</f>
        <v>0</v>
      </c>
      <c r="P10" s="81">
        <f>SUMPRODUCT(P11:P13,$H11:$H13)</f>
        <v>0</v>
      </c>
      <c r="Q10" s="81">
        <f>SUMPRODUCT(Q11:Q13,$H11:$H13)</f>
        <v>0</v>
      </c>
      <c r="R10" s="81">
        <f>SUMPRODUCT(R11:R13,$H11:$H13)</f>
        <v>0</v>
      </c>
      <c r="S10" s="80">
        <f>SUMPRODUCT(S11:S13,$H11:$H13)</f>
        <v>0</v>
      </c>
      <c r="T10" s="108">
        <f>SUMPRODUCT(T11:T13,$K11:$K13)/100</f>
        <v>0</v>
      </c>
      <c r="U10" s="108">
        <f>K10+T10</f>
        <v>0</v>
      </c>
      <c r="V10" s="105"/>
    </row>
    <row r="11" spans="1:22" ht="12.75" outlineLevel="2">
      <c r="A11" s="3"/>
      <c r="B11" s="116"/>
      <c r="C11" s="117"/>
      <c r="D11" s="118"/>
      <c r="E11" s="119" t="s">
        <v>199</v>
      </c>
      <c r="F11" s="120"/>
      <c r="G11" s="121"/>
      <c r="H11" s="120"/>
      <c r="I11" s="118"/>
      <c r="J11" s="120"/>
      <c r="K11" s="122"/>
      <c r="L11" s="123"/>
      <c r="M11" s="123"/>
      <c r="N11" s="123"/>
      <c r="O11" s="123"/>
      <c r="P11" s="124"/>
      <c r="Q11" s="124"/>
      <c r="R11" s="124"/>
      <c r="S11" s="124"/>
      <c r="T11" s="125"/>
      <c r="U11" s="125"/>
      <c r="V11" s="105"/>
    </row>
    <row r="12" spans="1:22" ht="12.75" outlineLevel="2">
      <c r="A12" s="3"/>
      <c r="B12" s="105"/>
      <c r="C12" s="105"/>
      <c r="D12" s="126" t="s">
        <v>4</v>
      </c>
      <c r="E12" s="127">
        <v>1</v>
      </c>
      <c r="F12" s="128" t="s">
        <v>15</v>
      </c>
      <c r="G12" s="129" t="s">
        <v>194</v>
      </c>
      <c r="H12" s="130">
        <v>120</v>
      </c>
      <c r="I12" s="131" t="s">
        <v>12</v>
      </c>
      <c r="J12" s="132"/>
      <c r="K12" s="133">
        <f>H12*J12</f>
        <v>0</v>
      </c>
      <c r="L12" s="134">
        <f>IF(D12="S",K12,"")</f>
      </c>
      <c r="M12" s="135">
        <f>IF(OR(D12="P",D12="U"),K12,"")</f>
        <v>0</v>
      </c>
      <c r="N12" s="135">
        <f>IF(D12="H",K12,"")</f>
      </c>
      <c r="O12" s="135">
        <f>IF(D12="V",K12,"")</f>
      </c>
      <c r="P12" s="136">
        <v>0</v>
      </c>
      <c r="Q12" s="136">
        <v>0</v>
      </c>
      <c r="R12" s="136">
        <v>0</v>
      </c>
      <c r="S12" s="132">
        <v>0</v>
      </c>
      <c r="T12" s="137">
        <v>21</v>
      </c>
      <c r="U12" s="138">
        <f>K12*(T12+100)/100</f>
        <v>0</v>
      </c>
      <c r="V12" s="139"/>
    </row>
    <row r="13" spans="1:253" s="115" customFormat="1" ht="12.75" outlineLevel="2">
      <c r="A13" s="109"/>
      <c r="B13" s="109"/>
      <c r="C13" s="109"/>
      <c r="D13" s="109"/>
      <c r="E13" s="109"/>
      <c r="F13" s="109"/>
      <c r="G13" s="110" t="s">
        <v>210</v>
      </c>
      <c r="H13" s="109"/>
      <c r="I13" s="111"/>
      <c r="J13" s="109"/>
      <c r="K13" s="109"/>
      <c r="L13" s="112"/>
      <c r="M13" s="112"/>
      <c r="N13" s="112"/>
      <c r="O13" s="112"/>
      <c r="P13" s="113"/>
      <c r="Q13" s="109"/>
      <c r="R13" s="109"/>
      <c r="S13" s="109"/>
      <c r="T13" s="114"/>
      <c r="U13" s="114"/>
      <c r="V13" s="109"/>
      <c r="IJ13"/>
      <c r="IK13"/>
      <c r="IL13"/>
      <c r="IM13"/>
      <c r="IN13"/>
      <c r="IO13"/>
      <c r="IP13"/>
      <c r="IQ13"/>
      <c r="IR13"/>
      <c r="IS13"/>
    </row>
    <row r="14" spans="1:22" ht="12.75" outlineLevel="1">
      <c r="A14" s="3"/>
      <c r="B14" s="106"/>
      <c r="C14" s="75" t="s">
        <v>16</v>
      </c>
      <c r="D14" s="76" t="s">
        <v>3</v>
      </c>
      <c r="E14" s="77"/>
      <c r="F14" s="77" t="s">
        <v>30</v>
      </c>
      <c r="G14" s="78" t="s">
        <v>190</v>
      </c>
      <c r="H14" s="77"/>
      <c r="I14" s="76"/>
      <c r="J14" s="77"/>
      <c r="K14" s="107">
        <f>SUBTOTAL(9,K15:K26)</f>
        <v>0</v>
      </c>
      <c r="L14" s="80">
        <f>SUBTOTAL(9,L15:L26)</f>
        <v>0</v>
      </c>
      <c r="M14" s="80">
        <f>SUBTOTAL(9,M15:M26)</f>
        <v>0</v>
      </c>
      <c r="N14" s="80">
        <f>SUBTOTAL(9,N15:N26)</f>
        <v>0</v>
      </c>
      <c r="O14" s="80">
        <f>SUBTOTAL(9,O15:O26)</f>
        <v>0</v>
      </c>
      <c r="P14" s="81">
        <f>SUMPRODUCT(P15:P26,$H15:$H26)</f>
        <v>2.9251064000001175</v>
      </c>
      <c r="Q14" s="81">
        <f>SUMPRODUCT(Q15:Q26,$H15:$H26)</f>
        <v>0</v>
      </c>
      <c r="R14" s="81">
        <f>SUMPRODUCT(R15:R26,$H15:$H26)</f>
        <v>35.01679600000825</v>
      </c>
      <c r="S14" s="80">
        <f>SUMPRODUCT(S15:S26,$H15:$H26)</f>
        <v>4857.96123520116</v>
      </c>
      <c r="T14" s="108">
        <f>SUMPRODUCT(T15:T26,$K15:$K26)/100</f>
        <v>0</v>
      </c>
      <c r="U14" s="108">
        <f>K14+T14</f>
        <v>0</v>
      </c>
      <c r="V14" s="105"/>
    </row>
    <row r="15" spans="1:22" ht="12.75" outlineLevel="2">
      <c r="A15" s="3"/>
      <c r="B15" s="116"/>
      <c r="C15" s="117"/>
      <c r="D15" s="118"/>
      <c r="E15" s="119" t="s">
        <v>199</v>
      </c>
      <c r="F15" s="120"/>
      <c r="G15" s="121"/>
      <c r="H15" s="120"/>
      <c r="I15" s="118"/>
      <c r="J15" s="120"/>
      <c r="K15" s="122"/>
      <c r="L15" s="123"/>
      <c r="M15" s="123"/>
      <c r="N15" s="123"/>
      <c r="O15" s="123"/>
      <c r="P15" s="124"/>
      <c r="Q15" s="124"/>
      <c r="R15" s="124"/>
      <c r="S15" s="124"/>
      <c r="T15" s="125"/>
      <c r="U15" s="125"/>
      <c r="V15" s="105"/>
    </row>
    <row r="16" spans="1:22" ht="25.5" outlineLevel="2">
      <c r="A16" s="3"/>
      <c r="B16" s="105"/>
      <c r="C16" s="105"/>
      <c r="D16" s="126" t="s">
        <v>4</v>
      </c>
      <c r="E16" s="127">
        <v>1</v>
      </c>
      <c r="F16" s="192">
        <v>317944315</v>
      </c>
      <c r="G16" s="129" t="s">
        <v>250</v>
      </c>
      <c r="H16" s="130">
        <v>0.80916</v>
      </c>
      <c r="I16" s="131" t="s">
        <v>9</v>
      </c>
      <c r="J16" s="132"/>
      <c r="K16" s="133">
        <f>H16*J16</f>
        <v>0</v>
      </c>
      <c r="L16" s="134">
        <f>IF(D16="S",K16,"")</f>
      </c>
      <c r="M16" s="135">
        <f>IF(OR(D16="P",D16="U"),K16,"")</f>
        <v>0</v>
      </c>
      <c r="N16" s="135">
        <f>IF(D16="H",K16,"")</f>
      </c>
      <c r="O16" s="135">
        <f>IF(D16="V",K16,"")</f>
      </c>
      <c r="P16" s="136">
        <v>1.0900000000001453</v>
      </c>
      <c r="Q16" s="136">
        <v>0</v>
      </c>
      <c r="R16" s="136">
        <v>36.900000000008724</v>
      </c>
      <c r="S16" s="132">
        <v>5169.690000001223</v>
      </c>
      <c r="T16" s="137">
        <v>21</v>
      </c>
      <c r="U16" s="138">
        <f>K16*(T16+100)/100</f>
        <v>0</v>
      </c>
      <c r="V16" s="139"/>
    </row>
    <row r="17" spans="1:22" s="36" customFormat="1" ht="10.5" customHeight="1" outlineLevel="3">
      <c r="A17" s="35"/>
      <c r="B17" s="140"/>
      <c r="C17" s="140"/>
      <c r="D17" s="140"/>
      <c r="E17" s="140"/>
      <c r="F17" s="140"/>
      <c r="G17" s="140" t="s">
        <v>133</v>
      </c>
      <c r="H17" s="141">
        <v>0.2896</v>
      </c>
      <c r="I17" s="142"/>
      <c r="J17" s="140"/>
      <c r="K17" s="140"/>
      <c r="L17" s="143"/>
      <c r="M17" s="143"/>
      <c r="N17" s="143"/>
      <c r="O17" s="143"/>
      <c r="P17" s="143"/>
      <c r="Q17" s="143"/>
      <c r="R17" s="143"/>
      <c r="S17" s="143"/>
      <c r="T17" s="144"/>
      <c r="U17" s="144"/>
      <c r="V17" s="140"/>
    </row>
    <row r="18" spans="1:22" s="36" customFormat="1" ht="10.5" customHeight="1" outlineLevel="3">
      <c r="A18" s="35"/>
      <c r="B18" s="140"/>
      <c r="C18" s="140"/>
      <c r="D18" s="140"/>
      <c r="E18" s="140"/>
      <c r="F18" s="140"/>
      <c r="G18" s="140" t="s">
        <v>152</v>
      </c>
      <c r="H18" s="141">
        <v>0.4996</v>
      </c>
      <c r="I18" s="142"/>
      <c r="J18" s="140"/>
      <c r="K18" s="140"/>
      <c r="L18" s="143"/>
      <c r="M18" s="143"/>
      <c r="N18" s="143"/>
      <c r="O18" s="143"/>
      <c r="P18" s="143"/>
      <c r="Q18" s="143"/>
      <c r="R18" s="143"/>
      <c r="S18" s="143"/>
      <c r="T18" s="144"/>
      <c r="U18" s="144"/>
      <c r="V18" s="140"/>
    </row>
    <row r="19" spans="1:22" s="36" customFormat="1" ht="10.5" customHeight="1" outlineLevel="3">
      <c r="A19" s="35"/>
      <c r="B19" s="140"/>
      <c r="C19" s="140"/>
      <c r="D19" s="140"/>
      <c r="E19" s="140"/>
      <c r="F19" s="140"/>
      <c r="G19" s="140" t="s">
        <v>185</v>
      </c>
      <c r="H19" s="141">
        <v>0</v>
      </c>
      <c r="I19" s="142"/>
      <c r="J19" s="140"/>
      <c r="K19" s="140"/>
      <c r="L19" s="143"/>
      <c r="M19" s="143"/>
      <c r="N19" s="143"/>
      <c r="O19" s="143"/>
      <c r="P19" s="143"/>
      <c r="Q19" s="143"/>
      <c r="R19" s="143"/>
      <c r="S19" s="143"/>
      <c r="T19" s="144"/>
      <c r="U19" s="144"/>
      <c r="V19" s="140"/>
    </row>
    <row r="20" spans="1:22" s="36" customFormat="1" ht="10.5" customHeight="1" outlineLevel="3">
      <c r="A20" s="35"/>
      <c r="B20" s="140"/>
      <c r="C20" s="140"/>
      <c r="D20" s="140"/>
      <c r="E20" s="140"/>
      <c r="F20" s="140"/>
      <c r="G20" s="140" t="s">
        <v>62</v>
      </c>
      <c r="H20" s="141">
        <v>0.02</v>
      </c>
      <c r="I20" s="142"/>
      <c r="J20" s="140"/>
      <c r="K20" s="140"/>
      <c r="L20" s="143"/>
      <c r="M20" s="143"/>
      <c r="N20" s="143"/>
      <c r="O20" s="143"/>
      <c r="P20" s="143"/>
      <c r="Q20" s="143"/>
      <c r="R20" s="143"/>
      <c r="S20" s="143"/>
      <c r="T20" s="144"/>
      <c r="U20" s="144"/>
      <c r="V20" s="140"/>
    </row>
    <row r="21" spans="1:22" ht="12.75" outlineLevel="2">
      <c r="A21" s="3"/>
      <c r="B21" s="105"/>
      <c r="C21" s="105"/>
      <c r="D21" s="126" t="s">
        <v>4</v>
      </c>
      <c r="E21" s="127">
        <v>2</v>
      </c>
      <c r="F21" s="128" t="s">
        <v>88</v>
      </c>
      <c r="G21" s="129" t="s">
        <v>193</v>
      </c>
      <c r="H21" s="130">
        <v>0.35</v>
      </c>
      <c r="I21" s="131" t="s">
        <v>13</v>
      </c>
      <c r="J21" s="132"/>
      <c r="K21" s="133">
        <f>H21*J21</f>
        <v>0</v>
      </c>
      <c r="L21" s="134">
        <f>IF(D21="S",K21,"")</f>
      </c>
      <c r="M21" s="135">
        <f>IF(OR(D21="P",D21="U"),K21,"")</f>
        <v>0</v>
      </c>
      <c r="N21" s="135">
        <f>IF(D21="H",K21,"")</f>
      </c>
      <c r="O21" s="135">
        <f>IF(D21="V",K21,"")</f>
      </c>
      <c r="P21" s="136">
        <v>1.9430199999999997</v>
      </c>
      <c r="Q21" s="136">
        <v>0</v>
      </c>
      <c r="R21" s="136">
        <v>6.770000000002255</v>
      </c>
      <c r="S21" s="132">
        <v>893.4620000003081</v>
      </c>
      <c r="T21" s="137">
        <v>21</v>
      </c>
      <c r="U21" s="138">
        <f>K21*(T21+100)/100</f>
        <v>0</v>
      </c>
      <c r="V21" s="139"/>
    </row>
    <row r="22" spans="1:22" s="36" customFormat="1" ht="10.5" customHeight="1" outlineLevel="3">
      <c r="A22" s="35"/>
      <c r="B22" s="140"/>
      <c r="C22" s="140"/>
      <c r="D22" s="140"/>
      <c r="E22" s="140"/>
      <c r="F22" s="140"/>
      <c r="G22" s="140" t="s">
        <v>91</v>
      </c>
      <c r="H22" s="141">
        <v>0.12</v>
      </c>
      <c r="I22" s="142"/>
      <c r="J22" s="140"/>
      <c r="K22" s="140"/>
      <c r="L22" s="143"/>
      <c r="M22" s="143"/>
      <c r="N22" s="143"/>
      <c r="O22" s="143"/>
      <c r="P22" s="143"/>
      <c r="Q22" s="143"/>
      <c r="R22" s="143"/>
      <c r="S22" s="143"/>
      <c r="T22" s="144"/>
      <c r="U22" s="144"/>
      <c r="V22" s="140"/>
    </row>
    <row r="23" spans="1:22" s="36" customFormat="1" ht="10.5" customHeight="1" outlineLevel="3">
      <c r="A23" s="35"/>
      <c r="B23" s="140"/>
      <c r="C23" s="140"/>
      <c r="D23" s="140"/>
      <c r="E23" s="140"/>
      <c r="F23" s="140"/>
      <c r="G23" s="140" t="s">
        <v>144</v>
      </c>
      <c r="H23" s="141">
        <v>0.23</v>
      </c>
      <c r="I23" s="142"/>
      <c r="J23" s="140"/>
      <c r="K23" s="140"/>
      <c r="L23" s="143"/>
      <c r="M23" s="143"/>
      <c r="N23" s="143"/>
      <c r="O23" s="143"/>
      <c r="P23" s="143"/>
      <c r="Q23" s="143"/>
      <c r="R23" s="143"/>
      <c r="S23" s="143"/>
      <c r="T23" s="144"/>
      <c r="U23" s="144"/>
      <c r="V23" s="140"/>
    </row>
    <row r="24" spans="1:22" ht="25.5" outlineLevel="2">
      <c r="A24" s="3"/>
      <c r="B24" s="105"/>
      <c r="C24" s="105"/>
      <c r="D24" s="126" t="s">
        <v>4</v>
      </c>
      <c r="E24" s="127">
        <v>3</v>
      </c>
      <c r="F24" s="128" t="s">
        <v>87</v>
      </c>
      <c r="G24" s="129" t="s">
        <v>239</v>
      </c>
      <c r="H24" s="130">
        <v>0.726</v>
      </c>
      <c r="I24" s="131" t="s">
        <v>13</v>
      </c>
      <c r="J24" s="132"/>
      <c r="K24" s="133">
        <f>H24*J24</f>
        <v>0</v>
      </c>
      <c r="L24" s="134">
        <f>IF(D24="S",K24,"")</f>
      </c>
      <c r="M24" s="135">
        <f>IF(OR(D24="P",D24="U"),K24,"")</f>
        <v>0</v>
      </c>
      <c r="N24" s="135">
        <f>IF(D24="H",K24,"")</f>
      </c>
      <c r="O24" s="135">
        <f>IF(D24="V",K24,"")</f>
      </c>
      <c r="P24" s="136">
        <v>1.8775</v>
      </c>
      <c r="Q24" s="136">
        <v>0</v>
      </c>
      <c r="R24" s="136">
        <v>3.8420000000005534</v>
      </c>
      <c r="S24" s="132">
        <v>498.81980000008593</v>
      </c>
      <c r="T24" s="137">
        <v>21</v>
      </c>
      <c r="U24" s="138">
        <f>K24*(T24+100)/100</f>
        <v>0</v>
      </c>
      <c r="V24" s="139"/>
    </row>
    <row r="25" spans="1:22" s="36" customFormat="1" ht="10.5" customHeight="1" outlineLevel="3">
      <c r="A25" s="35"/>
      <c r="B25" s="140"/>
      <c r="C25" s="140"/>
      <c r="D25" s="140"/>
      <c r="E25" s="140"/>
      <c r="F25" s="140"/>
      <c r="G25" s="140" t="s">
        <v>196</v>
      </c>
      <c r="H25" s="141">
        <v>0</v>
      </c>
      <c r="I25" s="142"/>
      <c r="J25" s="140"/>
      <c r="K25" s="140"/>
      <c r="L25" s="143"/>
      <c r="M25" s="143"/>
      <c r="N25" s="143"/>
      <c r="O25" s="143"/>
      <c r="P25" s="143"/>
      <c r="Q25" s="143"/>
      <c r="R25" s="143"/>
      <c r="S25" s="143"/>
      <c r="T25" s="144"/>
      <c r="U25" s="144"/>
      <c r="V25" s="140"/>
    </row>
    <row r="26" spans="1:22" s="36" customFormat="1" ht="10.5" customHeight="1" outlineLevel="3">
      <c r="A26" s="35"/>
      <c r="B26" s="140"/>
      <c r="C26" s="140"/>
      <c r="D26" s="140"/>
      <c r="E26" s="140"/>
      <c r="F26" s="140"/>
      <c r="G26" s="140" t="s">
        <v>140</v>
      </c>
      <c r="H26" s="141">
        <v>0.726</v>
      </c>
      <c r="I26" s="142"/>
      <c r="J26" s="140"/>
      <c r="K26" s="140"/>
      <c r="L26" s="143"/>
      <c r="M26" s="143"/>
      <c r="N26" s="143"/>
      <c r="O26" s="143"/>
      <c r="P26" s="143"/>
      <c r="Q26" s="143"/>
      <c r="R26" s="143"/>
      <c r="S26" s="143"/>
      <c r="T26" s="144"/>
      <c r="U26" s="144"/>
      <c r="V26" s="140"/>
    </row>
    <row r="27" spans="1:22" ht="12.75" outlineLevel="1">
      <c r="A27" s="3"/>
      <c r="B27" s="106"/>
      <c r="C27" s="75" t="s">
        <v>17</v>
      </c>
      <c r="D27" s="76" t="s">
        <v>3</v>
      </c>
      <c r="E27" s="77"/>
      <c r="F27" s="77" t="s">
        <v>30</v>
      </c>
      <c r="G27" s="78" t="s">
        <v>192</v>
      </c>
      <c r="H27" s="77"/>
      <c r="I27" s="76"/>
      <c r="J27" s="77"/>
      <c r="K27" s="107">
        <f>SUBTOTAL(9,K28:K43)</f>
        <v>0</v>
      </c>
      <c r="L27" s="80">
        <f>SUBTOTAL(9,L28:L43)</f>
        <v>0</v>
      </c>
      <c r="M27" s="80">
        <f>SUBTOTAL(9,M28:M43)</f>
        <v>0</v>
      </c>
      <c r="N27" s="80">
        <f>SUBTOTAL(9,N28:N43)</f>
        <v>0</v>
      </c>
      <c r="O27" s="80">
        <f>SUBTOTAL(9,O28:O43)</f>
        <v>0</v>
      </c>
      <c r="P27" s="81">
        <f>SUMPRODUCT(P28:P43,$H28:$H43)</f>
        <v>4.388526987999899</v>
      </c>
      <c r="Q27" s="81">
        <f>SUMPRODUCT(Q28:Q43,$H28:$H43)</f>
        <v>0</v>
      </c>
      <c r="R27" s="81">
        <f>SUMPRODUCT(R28:R43,$H28:$H43)</f>
        <v>59.02053999999705</v>
      </c>
      <c r="S27" s="80">
        <f>SUMPRODUCT(S28:S43,$H28:$H43)</f>
        <v>8652.97255999951</v>
      </c>
      <c r="T27" s="108">
        <f>SUMPRODUCT(T28:T43,$K28:$K43)/100</f>
        <v>0</v>
      </c>
      <c r="U27" s="108">
        <f>K27+T27</f>
        <v>0</v>
      </c>
      <c r="V27" s="105"/>
    </row>
    <row r="28" spans="1:22" ht="12.75" outlineLevel="2">
      <c r="A28" s="3"/>
      <c r="B28" s="116"/>
      <c r="C28" s="117"/>
      <c r="D28" s="118"/>
      <c r="E28" s="119" t="s">
        <v>199</v>
      </c>
      <c r="F28" s="120"/>
      <c r="G28" s="121"/>
      <c r="H28" s="120"/>
      <c r="I28" s="118"/>
      <c r="J28" s="120"/>
      <c r="K28" s="122"/>
      <c r="L28" s="123"/>
      <c r="M28" s="123"/>
      <c r="N28" s="123"/>
      <c r="O28" s="123"/>
      <c r="P28" s="124"/>
      <c r="Q28" s="124"/>
      <c r="R28" s="124"/>
      <c r="S28" s="124"/>
      <c r="T28" s="125"/>
      <c r="U28" s="125"/>
      <c r="V28" s="105"/>
    </row>
    <row r="29" spans="1:22" ht="12.75" outlineLevel="2">
      <c r="A29" s="3"/>
      <c r="B29" s="105"/>
      <c r="C29" s="105"/>
      <c r="D29" s="126" t="s">
        <v>4</v>
      </c>
      <c r="E29" s="127">
        <v>1</v>
      </c>
      <c r="F29" s="128" t="s">
        <v>99</v>
      </c>
      <c r="G29" s="129" t="s">
        <v>228</v>
      </c>
      <c r="H29" s="130">
        <v>31.21</v>
      </c>
      <c r="I29" s="131" t="s">
        <v>12</v>
      </c>
      <c r="J29" s="132"/>
      <c r="K29" s="133">
        <f>H29*J29</f>
        <v>0</v>
      </c>
      <c r="L29" s="134">
        <f>IF(D29="S",K29,"")</f>
      </c>
      <c r="M29" s="135">
        <f>IF(OR(D29="P",D29="U"),K29,"")</f>
        <v>0</v>
      </c>
      <c r="N29" s="135">
        <f>IF(D29="H",K29,"")</f>
      </c>
      <c r="O29" s="135">
        <f>IF(D29="V",K29,"")</f>
      </c>
      <c r="P29" s="136">
        <v>0.057339999999999995</v>
      </c>
      <c r="Q29" s="136">
        <v>0</v>
      </c>
      <c r="R29" s="136">
        <v>0.9980000000000472</v>
      </c>
      <c r="S29" s="132">
        <v>148.59020000000868</v>
      </c>
      <c r="T29" s="137">
        <v>21</v>
      </c>
      <c r="U29" s="138">
        <f>K29*(T29+100)/100</f>
        <v>0</v>
      </c>
      <c r="V29" s="139"/>
    </row>
    <row r="30" spans="1:22" s="36" customFormat="1" ht="10.5" customHeight="1" outlineLevel="3">
      <c r="A30" s="35"/>
      <c r="B30" s="140"/>
      <c r="C30" s="140"/>
      <c r="D30" s="140"/>
      <c r="E30" s="140"/>
      <c r="F30" s="140"/>
      <c r="G30" s="140" t="s">
        <v>64</v>
      </c>
      <c r="H30" s="141">
        <v>6.15</v>
      </c>
      <c r="I30" s="142"/>
      <c r="J30" s="140"/>
      <c r="K30" s="140"/>
      <c r="L30" s="143"/>
      <c r="M30" s="143"/>
      <c r="N30" s="143"/>
      <c r="O30" s="143"/>
      <c r="P30" s="143"/>
      <c r="Q30" s="143"/>
      <c r="R30" s="143"/>
      <c r="S30" s="143"/>
      <c r="T30" s="144"/>
      <c r="U30" s="144"/>
      <c r="V30" s="140"/>
    </row>
    <row r="31" spans="1:22" s="36" customFormat="1" ht="10.5" customHeight="1" outlineLevel="3">
      <c r="A31" s="35"/>
      <c r="B31" s="140"/>
      <c r="C31" s="140"/>
      <c r="D31" s="140"/>
      <c r="E31" s="140"/>
      <c r="F31" s="140"/>
      <c r="G31" s="140" t="s">
        <v>85</v>
      </c>
      <c r="H31" s="141">
        <v>10.2</v>
      </c>
      <c r="I31" s="142"/>
      <c r="J31" s="140"/>
      <c r="K31" s="140"/>
      <c r="L31" s="143"/>
      <c r="M31" s="143"/>
      <c r="N31" s="143"/>
      <c r="O31" s="143"/>
      <c r="P31" s="143"/>
      <c r="Q31" s="143"/>
      <c r="R31" s="143"/>
      <c r="S31" s="143"/>
      <c r="T31" s="144"/>
      <c r="U31" s="144"/>
      <c r="V31" s="140"/>
    </row>
    <row r="32" spans="1:22" s="36" customFormat="1" ht="10.5" customHeight="1" outlineLevel="3">
      <c r="A32" s="35"/>
      <c r="B32" s="140"/>
      <c r="C32" s="140"/>
      <c r="D32" s="140"/>
      <c r="E32" s="140"/>
      <c r="F32" s="140"/>
      <c r="G32" s="140" t="s">
        <v>67</v>
      </c>
      <c r="H32" s="141">
        <v>5.2</v>
      </c>
      <c r="I32" s="142"/>
      <c r="J32" s="140"/>
      <c r="K32" s="140"/>
      <c r="L32" s="143"/>
      <c r="M32" s="143"/>
      <c r="N32" s="143"/>
      <c r="O32" s="143"/>
      <c r="P32" s="143"/>
      <c r="Q32" s="143"/>
      <c r="R32" s="143"/>
      <c r="S32" s="143"/>
      <c r="T32" s="144"/>
      <c r="U32" s="144"/>
      <c r="V32" s="140"/>
    </row>
    <row r="33" spans="1:22" s="36" customFormat="1" ht="10.5" customHeight="1" outlineLevel="3">
      <c r="A33" s="35"/>
      <c r="B33" s="140"/>
      <c r="C33" s="140"/>
      <c r="D33" s="140"/>
      <c r="E33" s="140"/>
      <c r="F33" s="140"/>
      <c r="G33" s="140" t="s">
        <v>86</v>
      </c>
      <c r="H33" s="141">
        <v>8.16</v>
      </c>
      <c r="I33" s="142"/>
      <c r="J33" s="140"/>
      <c r="K33" s="140"/>
      <c r="L33" s="143"/>
      <c r="M33" s="143"/>
      <c r="N33" s="143"/>
      <c r="O33" s="143"/>
      <c r="P33" s="143"/>
      <c r="Q33" s="143"/>
      <c r="R33" s="143"/>
      <c r="S33" s="143"/>
      <c r="T33" s="144"/>
      <c r="U33" s="144"/>
      <c r="V33" s="140"/>
    </row>
    <row r="34" spans="1:22" s="36" customFormat="1" ht="10.5" customHeight="1" outlineLevel="3">
      <c r="A34" s="35"/>
      <c r="B34" s="140"/>
      <c r="C34" s="140"/>
      <c r="D34" s="140"/>
      <c r="E34" s="140"/>
      <c r="F34" s="140"/>
      <c r="G34" s="140" t="s">
        <v>46</v>
      </c>
      <c r="H34" s="141">
        <v>1.5</v>
      </c>
      <c r="I34" s="142"/>
      <c r="J34" s="140"/>
      <c r="K34" s="140"/>
      <c r="L34" s="143"/>
      <c r="M34" s="143"/>
      <c r="N34" s="143"/>
      <c r="O34" s="143"/>
      <c r="P34" s="143"/>
      <c r="Q34" s="143"/>
      <c r="R34" s="143"/>
      <c r="S34" s="143"/>
      <c r="T34" s="144"/>
      <c r="U34" s="144"/>
      <c r="V34" s="140"/>
    </row>
    <row r="35" spans="1:22" ht="12.75" outlineLevel="2">
      <c r="A35" s="3"/>
      <c r="B35" s="105"/>
      <c r="C35" s="105"/>
      <c r="D35" s="126" t="s">
        <v>4</v>
      </c>
      <c r="E35" s="127">
        <v>2</v>
      </c>
      <c r="F35" s="128" t="s">
        <v>90</v>
      </c>
      <c r="G35" s="129" t="s">
        <v>229</v>
      </c>
      <c r="H35" s="130">
        <v>3.44</v>
      </c>
      <c r="I35" s="131" t="s">
        <v>12</v>
      </c>
      <c r="J35" s="132"/>
      <c r="K35" s="133">
        <f>H35*J35</f>
        <v>0</v>
      </c>
      <c r="L35" s="134">
        <f>IF(D35="S",K35,"")</f>
      </c>
      <c r="M35" s="135">
        <f>IF(OR(D35="P",D35="U"),K35,"")</f>
        <v>0</v>
      </c>
      <c r="N35" s="135">
        <f>IF(D35="H",K35,"")</f>
      </c>
      <c r="O35" s="135">
        <f>IF(D35="V",K35,"")</f>
      </c>
      <c r="P35" s="136">
        <v>0.17818</v>
      </c>
      <c r="Q35" s="136">
        <v>0</v>
      </c>
      <c r="R35" s="136">
        <v>1.2099999999995819</v>
      </c>
      <c r="S35" s="132">
        <v>160.96099999994252</v>
      </c>
      <c r="T35" s="137">
        <v>21</v>
      </c>
      <c r="U35" s="138">
        <f>K35*(T35+100)/100</f>
        <v>0</v>
      </c>
      <c r="V35" s="139"/>
    </row>
    <row r="36" spans="1:22" s="36" customFormat="1" ht="10.5" customHeight="1" outlineLevel="3">
      <c r="A36" s="35"/>
      <c r="B36" s="140"/>
      <c r="C36" s="140"/>
      <c r="D36" s="140"/>
      <c r="E36" s="140"/>
      <c r="F36" s="140"/>
      <c r="G36" s="140" t="s">
        <v>69</v>
      </c>
      <c r="H36" s="141">
        <v>1.6</v>
      </c>
      <c r="I36" s="142"/>
      <c r="J36" s="140"/>
      <c r="K36" s="140"/>
      <c r="L36" s="143"/>
      <c r="M36" s="143"/>
      <c r="N36" s="143"/>
      <c r="O36" s="143"/>
      <c r="P36" s="143"/>
      <c r="Q36" s="143"/>
      <c r="R36" s="143"/>
      <c r="S36" s="143"/>
      <c r="T36" s="144"/>
      <c r="U36" s="144"/>
      <c r="V36" s="140"/>
    </row>
    <row r="37" spans="1:22" s="36" customFormat="1" ht="10.5" customHeight="1" outlineLevel="3">
      <c r="A37" s="35"/>
      <c r="B37" s="140"/>
      <c r="C37" s="140"/>
      <c r="D37" s="140"/>
      <c r="E37" s="140"/>
      <c r="F37" s="140"/>
      <c r="G37" s="140" t="s">
        <v>94</v>
      </c>
      <c r="H37" s="141">
        <v>1.84</v>
      </c>
      <c r="I37" s="142"/>
      <c r="J37" s="140"/>
      <c r="K37" s="140"/>
      <c r="L37" s="143"/>
      <c r="M37" s="143"/>
      <c r="N37" s="143"/>
      <c r="O37" s="143"/>
      <c r="P37" s="143"/>
      <c r="Q37" s="143"/>
      <c r="R37" s="143"/>
      <c r="S37" s="143"/>
      <c r="T37" s="144"/>
      <c r="U37" s="144"/>
      <c r="V37" s="140"/>
    </row>
    <row r="38" spans="1:22" ht="12.75" outlineLevel="2">
      <c r="A38" s="3"/>
      <c r="B38" s="105"/>
      <c r="C38" s="105"/>
      <c r="D38" s="126" t="s">
        <v>4</v>
      </c>
      <c r="E38" s="127">
        <v>3</v>
      </c>
      <c r="F38" s="128" t="s">
        <v>89</v>
      </c>
      <c r="G38" s="129" t="s">
        <v>200</v>
      </c>
      <c r="H38" s="130">
        <v>10.216</v>
      </c>
      <c r="I38" s="131" t="s">
        <v>12</v>
      </c>
      <c r="J38" s="132"/>
      <c r="K38" s="133">
        <f>H38*J38</f>
        <v>0</v>
      </c>
      <c r="L38" s="134">
        <f>IF(D38="S",K38,"")</f>
      </c>
      <c r="M38" s="135">
        <f>IF(OR(D38="P",D38="U"),K38,"")</f>
        <v>0</v>
      </c>
      <c r="N38" s="135">
        <f>IF(D38="H",K38,"")</f>
      </c>
      <c r="O38" s="135">
        <f>IF(D38="V",K38,"")</f>
      </c>
      <c r="P38" s="136">
        <v>0.03279</v>
      </c>
      <c r="Q38" s="136">
        <v>0</v>
      </c>
      <c r="R38" s="136">
        <v>0.4100000000000818</v>
      </c>
      <c r="S38" s="132">
        <v>53.408000000009736</v>
      </c>
      <c r="T38" s="137">
        <v>21</v>
      </c>
      <c r="U38" s="138">
        <f>K38*(T38+100)/100</f>
        <v>0</v>
      </c>
      <c r="V38" s="139"/>
    </row>
    <row r="39" spans="1:22" s="36" customFormat="1" ht="10.5" customHeight="1" outlineLevel="3">
      <c r="A39" s="35"/>
      <c r="B39" s="140"/>
      <c r="C39" s="140"/>
      <c r="D39" s="140"/>
      <c r="E39" s="140"/>
      <c r="F39" s="140"/>
      <c r="G39" s="140" t="s">
        <v>83</v>
      </c>
      <c r="H39" s="141">
        <v>3.4</v>
      </c>
      <c r="I39" s="142"/>
      <c r="J39" s="140"/>
      <c r="K39" s="140"/>
      <c r="L39" s="143"/>
      <c r="M39" s="143"/>
      <c r="N39" s="143"/>
      <c r="O39" s="143"/>
      <c r="P39" s="143"/>
      <c r="Q39" s="143"/>
      <c r="R39" s="143"/>
      <c r="S39" s="143"/>
      <c r="T39" s="144"/>
      <c r="U39" s="144"/>
      <c r="V39" s="140"/>
    </row>
    <row r="40" spans="1:22" s="36" customFormat="1" ht="10.5" customHeight="1" outlineLevel="3">
      <c r="A40" s="35"/>
      <c r="B40" s="140"/>
      <c r="C40" s="140"/>
      <c r="D40" s="140"/>
      <c r="E40" s="140"/>
      <c r="F40" s="140"/>
      <c r="G40" s="140" t="s">
        <v>134</v>
      </c>
      <c r="H40" s="141">
        <v>1.536</v>
      </c>
      <c r="I40" s="142"/>
      <c r="J40" s="140"/>
      <c r="K40" s="140"/>
      <c r="L40" s="143"/>
      <c r="M40" s="143"/>
      <c r="N40" s="143"/>
      <c r="O40" s="143"/>
      <c r="P40" s="143"/>
      <c r="Q40" s="143"/>
      <c r="R40" s="143"/>
      <c r="S40" s="143"/>
      <c r="T40" s="144"/>
      <c r="U40" s="144"/>
      <c r="V40" s="140"/>
    </row>
    <row r="41" spans="1:22" s="36" customFormat="1" ht="10.5" customHeight="1" outlineLevel="3">
      <c r="A41" s="35"/>
      <c r="B41" s="140"/>
      <c r="C41" s="140"/>
      <c r="D41" s="140"/>
      <c r="E41" s="140"/>
      <c r="F41" s="140"/>
      <c r="G41" s="140" t="s">
        <v>84</v>
      </c>
      <c r="H41" s="141">
        <v>5.28</v>
      </c>
      <c r="I41" s="142"/>
      <c r="J41" s="140"/>
      <c r="K41" s="140"/>
      <c r="L41" s="143"/>
      <c r="M41" s="143"/>
      <c r="N41" s="143"/>
      <c r="O41" s="143"/>
      <c r="P41" s="143"/>
      <c r="Q41" s="143"/>
      <c r="R41" s="143"/>
      <c r="S41" s="143"/>
      <c r="T41" s="144"/>
      <c r="U41" s="144"/>
      <c r="V41" s="140"/>
    </row>
    <row r="42" spans="1:22" ht="12.75" outlineLevel="2">
      <c r="A42" s="3"/>
      <c r="B42" s="105"/>
      <c r="C42" s="105"/>
      <c r="D42" s="126" t="s">
        <v>4</v>
      </c>
      <c r="E42" s="127">
        <v>4</v>
      </c>
      <c r="F42" s="128" t="s">
        <v>98</v>
      </c>
      <c r="G42" s="129" t="s">
        <v>214</v>
      </c>
      <c r="H42" s="130">
        <v>6.5</v>
      </c>
      <c r="I42" s="131" t="s">
        <v>12</v>
      </c>
      <c r="J42" s="132"/>
      <c r="K42" s="133">
        <f>H42*J42</f>
        <v>0</v>
      </c>
      <c r="L42" s="134">
        <f>IF(D42="S",K42,"")</f>
      </c>
      <c r="M42" s="135">
        <f>IF(OR(D42="P",D42="U"),K42,"")</f>
        <v>0</v>
      </c>
      <c r="N42" s="135">
        <f>IF(D42="H",K42,"")</f>
      </c>
      <c r="O42" s="135">
        <f>IF(D42="V",K42,"")</f>
      </c>
      <c r="P42" s="136">
        <v>0.10712</v>
      </c>
      <c r="Q42" s="136">
        <v>0</v>
      </c>
      <c r="R42" s="136">
        <v>0.5899999999999181</v>
      </c>
      <c r="S42" s="132">
        <v>77.19149999998956</v>
      </c>
      <c r="T42" s="137">
        <v>21</v>
      </c>
      <c r="U42" s="138">
        <f>K42*(T42+100)/100</f>
        <v>0</v>
      </c>
      <c r="V42" s="139"/>
    </row>
    <row r="43" spans="1:22" ht="12.75" outlineLevel="2">
      <c r="A43" s="3"/>
      <c r="B43" s="105"/>
      <c r="C43" s="105"/>
      <c r="D43" s="126" t="s">
        <v>4</v>
      </c>
      <c r="E43" s="127">
        <v>5</v>
      </c>
      <c r="F43" s="128" t="s">
        <v>97</v>
      </c>
      <c r="G43" s="129" t="s">
        <v>212</v>
      </c>
      <c r="H43" s="130">
        <v>21</v>
      </c>
      <c r="I43" s="131" t="s">
        <v>37</v>
      </c>
      <c r="J43" s="132"/>
      <c r="K43" s="133">
        <f>H43*J43</f>
        <v>0</v>
      </c>
      <c r="L43" s="134">
        <f>IF(D43="S",K43,"")</f>
      </c>
      <c r="M43" s="135">
        <f>IF(OR(D43="P",D43="U"),K43,"")</f>
        <v>0</v>
      </c>
      <c r="N43" s="135">
        <f>IF(D43="H",K43,"")</f>
      </c>
      <c r="O43" s="135">
        <f>IF(D43="V",K43,"")</f>
      </c>
      <c r="P43" s="136">
        <v>0.04546398799999523</v>
      </c>
      <c r="Q43" s="136">
        <v>0</v>
      </c>
      <c r="R43" s="136">
        <v>0.7469999999998436</v>
      </c>
      <c r="S43" s="132">
        <v>114.97169999997172</v>
      </c>
      <c r="T43" s="137">
        <v>21</v>
      </c>
      <c r="U43" s="138">
        <f>K43*(T43+100)/100</f>
        <v>0</v>
      </c>
      <c r="V43" s="139"/>
    </row>
    <row r="44" spans="1:22" ht="12.75" outlineLevel="1">
      <c r="A44" s="3"/>
      <c r="B44" s="106"/>
      <c r="C44" s="75" t="s">
        <v>18</v>
      </c>
      <c r="D44" s="76" t="s">
        <v>3</v>
      </c>
      <c r="E44" s="77"/>
      <c r="F44" s="77" t="s">
        <v>30</v>
      </c>
      <c r="G44" s="78" t="s">
        <v>182</v>
      </c>
      <c r="H44" s="77"/>
      <c r="I44" s="76"/>
      <c r="J44" s="77"/>
      <c r="K44" s="107">
        <f>SUBTOTAL(9,K45:K48)</f>
        <v>0</v>
      </c>
      <c r="L44" s="80">
        <f>SUBTOTAL(9,L45:L48)</f>
        <v>0</v>
      </c>
      <c r="M44" s="80">
        <f>SUBTOTAL(9,M45:M48)</f>
        <v>0</v>
      </c>
      <c r="N44" s="80">
        <f>SUBTOTAL(9,N45:N48)</f>
        <v>0</v>
      </c>
      <c r="O44" s="80">
        <f>SUBTOTAL(9,O45:O48)</f>
        <v>0</v>
      </c>
      <c r="P44" s="81">
        <f>SUMPRODUCT(P45:P48,$H45:$H48)</f>
        <v>0.8619218799999999</v>
      </c>
      <c r="Q44" s="81">
        <f>SUMPRODUCT(Q45:Q48,$H45:$H48)</f>
        <v>0</v>
      </c>
      <c r="R44" s="81">
        <f>SUMPRODUCT(R45:R48,$H45:$H48)</f>
        <v>1.298799999999861</v>
      </c>
      <c r="S44" s="80">
        <f>SUMPRODUCT(S45:S48,$H45:$H48)</f>
        <v>170.69478999997955</v>
      </c>
      <c r="T44" s="108">
        <f>SUMPRODUCT(T45:T48,$K45:$K48)/100</f>
        <v>0</v>
      </c>
      <c r="U44" s="108">
        <f>K44+T44</f>
        <v>0</v>
      </c>
      <c r="V44" s="105"/>
    </row>
    <row r="45" spans="1:22" ht="12.75" outlineLevel="2">
      <c r="A45" s="3"/>
      <c r="B45" s="116"/>
      <c r="C45" s="117"/>
      <c r="D45" s="118"/>
      <c r="E45" s="119" t="s">
        <v>199</v>
      </c>
      <c r="F45" s="120"/>
      <c r="G45" s="121"/>
      <c r="H45" s="120"/>
      <c r="I45" s="118"/>
      <c r="J45" s="120"/>
      <c r="K45" s="122"/>
      <c r="L45" s="123"/>
      <c r="M45" s="123"/>
      <c r="N45" s="123"/>
      <c r="O45" s="123"/>
      <c r="P45" s="124"/>
      <c r="Q45" s="124"/>
      <c r="R45" s="124"/>
      <c r="S45" s="124"/>
      <c r="T45" s="125"/>
      <c r="U45" s="125"/>
      <c r="V45" s="105"/>
    </row>
    <row r="46" spans="1:22" ht="25.5" outlineLevel="2">
      <c r="A46" s="3"/>
      <c r="B46" s="105"/>
      <c r="C46" s="105"/>
      <c r="D46" s="126" t="s">
        <v>4</v>
      </c>
      <c r="E46" s="127">
        <v>1</v>
      </c>
      <c r="F46" s="128" t="s">
        <v>100</v>
      </c>
      <c r="G46" s="129" t="s">
        <v>242</v>
      </c>
      <c r="H46" s="130">
        <v>0.382</v>
      </c>
      <c r="I46" s="131" t="s">
        <v>13</v>
      </c>
      <c r="J46" s="132"/>
      <c r="K46" s="133">
        <f>H46*J46</f>
        <v>0</v>
      </c>
      <c r="L46" s="134">
        <f>IF(D46="S",K46,"")</f>
      </c>
      <c r="M46" s="135">
        <f>IF(OR(D46="P",D46="U"),K46,"")</f>
        <v>0</v>
      </c>
      <c r="N46" s="135">
        <f>IF(D46="H",K46,"")</f>
      </c>
      <c r="O46" s="135">
        <f>IF(D46="V",K46,"")</f>
      </c>
      <c r="P46" s="136">
        <v>2.25634</v>
      </c>
      <c r="Q46" s="136">
        <v>0</v>
      </c>
      <c r="R46" s="136">
        <v>3.3999999999996358</v>
      </c>
      <c r="S46" s="132">
        <v>446.8449999999464</v>
      </c>
      <c r="T46" s="137">
        <v>21</v>
      </c>
      <c r="U46" s="138">
        <f>K46*(T46+100)/100</f>
        <v>0</v>
      </c>
      <c r="V46" s="139"/>
    </row>
    <row r="47" spans="1:22" s="36" customFormat="1" ht="10.5" customHeight="1" outlineLevel="3">
      <c r="A47" s="35"/>
      <c r="B47" s="140"/>
      <c r="C47" s="140"/>
      <c r="D47" s="140"/>
      <c r="E47" s="140"/>
      <c r="F47" s="140"/>
      <c r="G47" s="140" t="s">
        <v>142</v>
      </c>
      <c r="H47" s="141">
        <v>0.246</v>
      </c>
      <c r="I47" s="142"/>
      <c r="J47" s="140"/>
      <c r="K47" s="140"/>
      <c r="L47" s="143"/>
      <c r="M47" s="143"/>
      <c r="N47" s="143"/>
      <c r="O47" s="143"/>
      <c r="P47" s="143"/>
      <c r="Q47" s="143"/>
      <c r="R47" s="143"/>
      <c r="S47" s="143"/>
      <c r="T47" s="144"/>
      <c r="U47" s="144"/>
      <c r="V47" s="140"/>
    </row>
    <row r="48" spans="1:22" s="36" customFormat="1" ht="10.5" customHeight="1" outlineLevel="3">
      <c r="A48" s="35"/>
      <c r="B48" s="140"/>
      <c r="C48" s="140"/>
      <c r="D48" s="140"/>
      <c r="E48" s="140"/>
      <c r="F48" s="140"/>
      <c r="G48" s="140" t="s">
        <v>141</v>
      </c>
      <c r="H48" s="141">
        <v>0.136</v>
      </c>
      <c r="I48" s="142"/>
      <c r="J48" s="140"/>
      <c r="K48" s="140"/>
      <c r="L48" s="143"/>
      <c r="M48" s="143"/>
      <c r="N48" s="143"/>
      <c r="O48" s="143"/>
      <c r="P48" s="143"/>
      <c r="Q48" s="143"/>
      <c r="R48" s="143"/>
      <c r="S48" s="143"/>
      <c r="T48" s="144"/>
      <c r="U48" s="144"/>
      <c r="V48" s="140"/>
    </row>
    <row r="49" spans="1:22" ht="12.75" outlineLevel="1">
      <c r="A49" s="3"/>
      <c r="B49" s="106"/>
      <c r="C49" s="75" t="s">
        <v>19</v>
      </c>
      <c r="D49" s="76" t="s">
        <v>3</v>
      </c>
      <c r="E49" s="77"/>
      <c r="F49" s="77" t="s">
        <v>30</v>
      </c>
      <c r="G49" s="78" t="s">
        <v>197</v>
      </c>
      <c r="H49" s="77"/>
      <c r="I49" s="76"/>
      <c r="J49" s="77"/>
      <c r="K49" s="107">
        <f>SUBTOTAL(9,K50:K53)</f>
        <v>0</v>
      </c>
      <c r="L49" s="80">
        <f>SUBTOTAL(9,L50:L53)</f>
        <v>0</v>
      </c>
      <c r="M49" s="80">
        <f>SUBTOTAL(9,M50:M53)</f>
        <v>0</v>
      </c>
      <c r="N49" s="80">
        <f>SUBTOTAL(9,N50:N53)</f>
        <v>0</v>
      </c>
      <c r="O49" s="80">
        <f>SUBTOTAL(9,O50:O53)</f>
        <v>0</v>
      </c>
      <c r="P49" s="81">
        <f>SUMPRODUCT(P50:P53,$H50:$H53)</f>
        <v>0</v>
      </c>
      <c r="Q49" s="81">
        <f>SUMPRODUCT(Q50:Q53,$H50:$H53)</f>
        <v>0</v>
      </c>
      <c r="R49" s="81">
        <f>SUMPRODUCT(R50:R53,$H50:$H53)</f>
        <v>6.4080000000039945</v>
      </c>
      <c r="S49" s="80">
        <f>SUMPRODUCT(S50:S53,$H50:$H53)</f>
        <v>781.1352000004867</v>
      </c>
      <c r="T49" s="108">
        <f>SUMPRODUCT(T50:T53,$K50:$K53)/100</f>
        <v>0</v>
      </c>
      <c r="U49" s="108">
        <f>K49+T49</f>
        <v>0</v>
      </c>
      <c r="V49" s="105"/>
    </row>
    <row r="50" spans="1:22" ht="12.75" outlineLevel="2">
      <c r="A50" s="3"/>
      <c r="B50" s="116"/>
      <c r="C50" s="117"/>
      <c r="D50" s="118"/>
      <c r="E50" s="119" t="s">
        <v>199</v>
      </c>
      <c r="F50" s="120"/>
      <c r="G50" s="121"/>
      <c r="H50" s="120"/>
      <c r="I50" s="118"/>
      <c r="J50" s="120"/>
      <c r="K50" s="122"/>
      <c r="L50" s="123"/>
      <c r="M50" s="123"/>
      <c r="N50" s="123"/>
      <c r="O50" s="123"/>
      <c r="P50" s="124"/>
      <c r="Q50" s="124"/>
      <c r="R50" s="124"/>
      <c r="S50" s="124"/>
      <c r="T50" s="125"/>
      <c r="U50" s="125"/>
      <c r="V50" s="105"/>
    </row>
    <row r="51" spans="1:22" ht="25.5" outlineLevel="2">
      <c r="A51" s="3"/>
      <c r="B51" s="105"/>
      <c r="C51" s="105"/>
      <c r="D51" s="126" t="s">
        <v>4</v>
      </c>
      <c r="E51" s="127">
        <v>1</v>
      </c>
      <c r="F51" s="128" t="s">
        <v>107</v>
      </c>
      <c r="G51" s="129" t="s">
        <v>236</v>
      </c>
      <c r="H51" s="130">
        <v>36</v>
      </c>
      <c r="I51" s="131" t="s">
        <v>12</v>
      </c>
      <c r="J51" s="132"/>
      <c r="K51" s="133">
        <f>H51*J51</f>
        <v>0</v>
      </c>
      <c r="L51" s="134">
        <f>IF(D51="S",K51,"")</f>
      </c>
      <c r="M51" s="135">
        <f>IF(OR(D51="P",D51="U"),K51,"")</f>
        <v>0</v>
      </c>
      <c r="N51" s="135">
        <f>IF(D51="H",K51,"")</f>
      </c>
      <c r="O51" s="135">
        <f>IF(D51="V",K51,"")</f>
      </c>
      <c r="P51" s="136">
        <v>0</v>
      </c>
      <c r="Q51" s="136">
        <v>0</v>
      </c>
      <c r="R51" s="136">
        <v>0.17800000000011096</v>
      </c>
      <c r="S51" s="132">
        <v>21.69820000001352</v>
      </c>
      <c r="T51" s="137">
        <v>21</v>
      </c>
      <c r="U51" s="138">
        <f>K51*(T51+100)/100</f>
        <v>0</v>
      </c>
      <c r="V51" s="139"/>
    </row>
    <row r="52" spans="1:22" s="36" customFormat="1" ht="10.5" customHeight="1" outlineLevel="3">
      <c r="A52" s="35"/>
      <c r="B52" s="140"/>
      <c r="C52" s="140"/>
      <c r="D52" s="140"/>
      <c r="E52" s="140"/>
      <c r="F52" s="140"/>
      <c r="G52" s="140" t="s">
        <v>48</v>
      </c>
      <c r="H52" s="141">
        <v>20</v>
      </c>
      <c r="I52" s="142"/>
      <c r="J52" s="140"/>
      <c r="K52" s="140"/>
      <c r="L52" s="143"/>
      <c r="M52" s="143"/>
      <c r="N52" s="143"/>
      <c r="O52" s="143"/>
      <c r="P52" s="143"/>
      <c r="Q52" s="143"/>
      <c r="R52" s="143"/>
      <c r="S52" s="143"/>
      <c r="T52" s="144"/>
      <c r="U52" s="144"/>
      <c r="V52" s="140"/>
    </row>
    <row r="53" spans="1:22" s="36" customFormat="1" ht="10.5" customHeight="1" outlineLevel="3">
      <c r="A53" s="35"/>
      <c r="B53" s="140"/>
      <c r="C53" s="140"/>
      <c r="D53" s="140"/>
      <c r="E53" s="140"/>
      <c r="F53" s="140"/>
      <c r="G53" s="140" t="s">
        <v>44</v>
      </c>
      <c r="H53" s="141">
        <v>16</v>
      </c>
      <c r="I53" s="142"/>
      <c r="J53" s="140"/>
      <c r="K53" s="140"/>
      <c r="L53" s="143"/>
      <c r="M53" s="143"/>
      <c r="N53" s="143"/>
      <c r="O53" s="143"/>
      <c r="P53" s="143"/>
      <c r="Q53" s="143"/>
      <c r="R53" s="143"/>
      <c r="S53" s="143"/>
      <c r="T53" s="144"/>
      <c r="U53" s="144"/>
      <c r="V53" s="140"/>
    </row>
    <row r="54" spans="1:22" ht="12.75" outlineLevel="1">
      <c r="A54" s="3"/>
      <c r="B54" s="106"/>
      <c r="C54" s="75" t="s">
        <v>20</v>
      </c>
      <c r="D54" s="76" t="s">
        <v>3</v>
      </c>
      <c r="E54" s="77"/>
      <c r="F54" s="77" t="s">
        <v>30</v>
      </c>
      <c r="G54" s="78" t="s">
        <v>204</v>
      </c>
      <c r="H54" s="77"/>
      <c r="I54" s="76"/>
      <c r="J54" s="77"/>
      <c r="K54" s="107">
        <f>SUBTOTAL(9,K55:K56)</f>
        <v>0</v>
      </c>
      <c r="L54" s="80">
        <f>SUBTOTAL(9,L55:L56)</f>
        <v>0</v>
      </c>
      <c r="M54" s="80">
        <f>SUBTOTAL(9,M55:M56)</f>
        <v>0</v>
      </c>
      <c r="N54" s="80">
        <f>SUBTOTAL(9,N55:N56)</f>
        <v>0</v>
      </c>
      <c r="O54" s="80">
        <f>SUBTOTAL(9,O55:O56)</f>
        <v>0</v>
      </c>
      <c r="P54" s="81">
        <f>SUMPRODUCT(P55:P56,$H55:$H56)</f>
        <v>0.0032</v>
      </c>
      <c r="Q54" s="81">
        <f>SUMPRODUCT(Q55:Q56,$H55:$H56)</f>
        <v>0</v>
      </c>
      <c r="R54" s="81">
        <f>SUMPRODUCT(R55:R56,$H55:$H56)</f>
        <v>24.639999999999418</v>
      </c>
      <c r="S54" s="80">
        <f>SUMPRODUCT(S55:S56,$H55:$H56)</f>
        <v>3003.615999999929</v>
      </c>
      <c r="T54" s="108">
        <f>SUMPRODUCT(T55:T56,$K55:$K56)/100</f>
        <v>0</v>
      </c>
      <c r="U54" s="108">
        <f>K54+T54</f>
        <v>0</v>
      </c>
      <c r="V54" s="105"/>
    </row>
    <row r="55" spans="1:22" ht="12.75" outlineLevel="2">
      <c r="A55" s="3"/>
      <c r="B55" s="116"/>
      <c r="C55" s="117"/>
      <c r="D55" s="118"/>
      <c r="E55" s="119" t="s">
        <v>199</v>
      </c>
      <c r="F55" s="120"/>
      <c r="G55" s="121"/>
      <c r="H55" s="120"/>
      <c r="I55" s="118"/>
      <c r="J55" s="120"/>
      <c r="K55" s="122"/>
      <c r="L55" s="123"/>
      <c r="M55" s="123"/>
      <c r="N55" s="123"/>
      <c r="O55" s="123"/>
      <c r="P55" s="124"/>
      <c r="Q55" s="124"/>
      <c r="R55" s="124"/>
      <c r="S55" s="124"/>
      <c r="T55" s="125"/>
      <c r="U55" s="125"/>
      <c r="V55" s="105"/>
    </row>
    <row r="56" spans="1:22" ht="12.75" outlineLevel="2">
      <c r="A56" s="3"/>
      <c r="B56" s="105"/>
      <c r="C56" s="105"/>
      <c r="D56" s="126" t="s">
        <v>4</v>
      </c>
      <c r="E56" s="127">
        <v>1</v>
      </c>
      <c r="F56" s="128" t="s">
        <v>108</v>
      </c>
      <c r="G56" s="129" t="s">
        <v>233</v>
      </c>
      <c r="H56" s="130">
        <v>80</v>
      </c>
      <c r="I56" s="131" t="s">
        <v>12</v>
      </c>
      <c r="J56" s="132"/>
      <c r="K56" s="133">
        <f>H56*J56</f>
        <v>0</v>
      </c>
      <c r="L56" s="134">
        <f>IF(D56="S",K56,"")</f>
      </c>
      <c r="M56" s="135">
        <f>IF(OR(D56="P",D56="U"),K56,"")</f>
        <v>0</v>
      </c>
      <c r="N56" s="135">
        <f>IF(D56="H",K56,"")</f>
      </c>
      <c r="O56" s="135">
        <f>IF(D56="V",K56,"")</f>
      </c>
      <c r="P56" s="136">
        <v>4E-05</v>
      </c>
      <c r="Q56" s="136">
        <v>0</v>
      </c>
      <c r="R56" s="136">
        <v>0.3079999999999927</v>
      </c>
      <c r="S56" s="132">
        <v>37.54519999999911</v>
      </c>
      <c r="T56" s="137">
        <v>21</v>
      </c>
      <c r="U56" s="138">
        <f>K56*(T56+100)/100</f>
        <v>0</v>
      </c>
      <c r="V56" s="139"/>
    </row>
    <row r="57" spans="1:22" ht="12.75" outlineLevel="1">
      <c r="A57" s="3"/>
      <c r="B57" s="106"/>
      <c r="C57" s="75" t="s">
        <v>21</v>
      </c>
      <c r="D57" s="76" t="s">
        <v>3</v>
      </c>
      <c r="E57" s="77"/>
      <c r="F57" s="77" t="s">
        <v>30</v>
      </c>
      <c r="G57" s="78" t="s">
        <v>207</v>
      </c>
      <c r="H57" s="77"/>
      <c r="I57" s="76"/>
      <c r="J57" s="77"/>
      <c r="K57" s="107">
        <f>SUBTOTAL(9,K58:K88)</f>
        <v>0</v>
      </c>
      <c r="L57" s="80">
        <f>SUBTOTAL(9,L58:L88)</f>
        <v>0</v>
      </c>
      <c r="M57" s="80">
        <f>SUBTOTAL(9,M58:M88)</f>
        <v>0</v>
      </c>
      <c r="N57" s="80">
        <f>SUBTOTAL(9,N58:N88)</f>
        <v>0</v>
      </c>
      <c r="O57" s="80">
        <f>SUBTOTAL(9,O58:O88)</f>
        <v>0</v>
      </c>
      <c r="P57" s="81">
        <f>SUMPRODUCT(P58:P88,$H58:$H88)</f>
        <v>0.05327185099998532</v>
      </c>
      <c r="Q57" s="81">
        <f>SUMPRODUCT(Q58:Q88,$H58:$H88)</f>
        <v>23.219015400000004</v>
      </c>
      <c r="R57" s="81">
        <f>SUMPRODUCT(R58:R88,$H58:$H88)</f>
        <v>141.60602816020483</v>
      </c>
      <c r="S57" s="80">
        <f>SUMPRODUCT(S58:S88,$H58:$H88)</f>
        <v>18169.543480729048</v>
      </c>
      <c r="T57" s="108">
        <f>SUMPRODUCT(T58:T88,$K58:$K88)/100</f>
        <v>0</v>
      </c>
      <c r="U57" s="108">
        <f>K57+T57</f>
        <v>0</v>
      </c>
      <c r="V57" s="105"/>
    </row>
    <row r="58" spans="1:22" ht="12.75" outlineLevel="2">
      <c r="A58" s="3"/>
      <c r="B58" s="116"/>
      <c r="C58" s="117"/>
      <c r="D58" s="118"/>
      <c r="E58" s="119" t="s">
        <v>199</v>
      </c>
      <c r="F58" s="120"/>
      <c r="G58" s="121"/>
      <c r="H58" s="120"/>
      <c r="I58" s="118"/>
      <c r="J58" s="120"/>
      <c r="K58" s="122"/>
      <c r="L58" s="123"/>
      <c r="M58" s="123"/>
      <c r="N58" s="123"/>
      <c r="O58" s="123"/>
      <c r="P58" s="124"/>
      <c r="Q58" s="124"/>
      <c r="R58" s="124"/>
      <c r="S58" s="124"/>
      <c r="T58" s="125"/>
      <c r="U58" s="125"/>
      <c r="V58" s="105"/>
    </row>
    <row r="59" spans="1:22" ht="12.75" outlineLevel="2">
      <c r="A59" s="3"/>
      <c r="B59" s="105"/>
      <c r="C59" s="105"/>
      <c r="D59" s="126" t="s">
        <v>4</v>
      </c>
      <c r="E59" s="127">
        <v>1</v>
      </c>
      <c r="F59" s="128" t="s">
        <v>110</v>
      </c>
      <c r="G59" s="129" t="s">
        <v>219</v>
      </c>
      <c r="H59" s="130">
        <v>13.2</v>
      </c>
      <c r="I59" s="131" t="s">
        <v>12</v>
      </c>
      <c r="J59" s="132"/>
      <c r="K59" s="133">
        <f>H59*J59</f>
        <v>0</v>
      </c>
      <c r="L59" s="134">
        <f>IF(D59="S",K59,"")</f>
      </c>
      <c r="M59" s="135">
        <f>IF(OR(D59="P",D59="U"),K59,"")</f>
        <v>0</v>
      </c>
      <c r="N59" s="135">
        <f>IF(D59="H",K59,"")</f>
      </c>
      <c r="O59" s="135">
        <f>IF(D59="V",K59,"")</f>
      </c>
      <c r="P59" s="136">
        <v>0</v>
      </c>
      <c r="Q59" s="136">
        <v>0.067</v>
      </c>
      <c r="R59" s="136">
        <v>0</v>
      </c>
      <c r="S59" s="132">
        <v>0</v>
      </c>
      <c r="T59" s="137">
        <v>21</v>
      </c>
      <c r="U59" s="138">
        <f>K59*(T59+100)/100</f>
        <v>0</v>
      </c>
      <c r="V59" s="139"/>
    </row>
    <row r="60" spans="1:22" s="36" customFormat="1" ht="10.5" customHeight="1" outlineLevel="3">
      <c r="A60" s="35"/>
      <c r="B60" s="140"/>
      <c r="C60" s="140"/>
      <c r="D60" s="140"/>
      <c r="E60" s="140"/>
      <c r="F60" s="140"/>
      <c r="G60" s="140" t="s">
        <v>66</v>
      </c>
      <c r="H60" s="141">
        <v>13.2</v>
      </c>
      <c r="I60" s="142"/>
      <c r="J60" s="140"/>
      <c r="K60" s="140"/>
      <c r="L60" s="143"/>
      <c r="M60" s="143"/>
      <c r="N60" s="143"/>
      <c r="O60" s="143"/>
      <c r="P60" s="143"/>
      <c r="Q60" s="143"/>
      <c r="R60" s="143"/>
      <c r="S60" s="143"/>
      <c r="T60" s="144"/>
      <c r="U60" s="144"/>
      <c r="V60" s="140"/>
    </row>
    <row r="61" spans="1:22" ht="25.5" outlineLevel="2">
      <c r="A61" s="3"/>
      <c r="B61" s="105"/>
      <c r="C61" s="105"/>
      <c r="D61" s="126" t="s">
        <v>4</v>
      </c>
      <c r="E61" s="127">
        <v>2</v>
      </c>
      <c r="F61" s="128" t="s">
        <v>111</v>
      </c>
      <c r="G61" s="129" t="s">
        <v>237</v>
      </c>
      <c r="H61" s="130">
        <v>2.6112</v>
      </c>
      <c r="I61" s="131" t="s">
        <v>13</v>
      </c>
      <c r="J61" s="132"/>
      <c r="K61" s="133">
        <f>H61*J61</f>
        <v>0</v>
      </c>
      <c r="L61" s="134">
        <f>IF(D61="S",K61,"")</f>
      </c>
      <c r="M61" s="135">
        <f>IF(OR(D61="P",D61="U"),K61,"")</f>
        <v>0</v>
      </c>
      <c r="N61" s="135">
        <f>IF(D61="H",K61,"")</f>
      </c>
      <c r="O61" s="135">
        <f>IF(D61="V",K61,"")</f>
      </c>
      <c r="P61" s="136">
        <v>0</v>
      </c>
      <c r="Q61" s="136">
        <v>1.8</v>
      </c>
      <c r="R61" s="136">
        <v>3.1959999999999127</v>
      </c>
      <c r="S61" s="132">
        <v>389.59239999998937</v>
      </c>
      <c r="T61" s="137">
        <v>21</v>
      </c>
      <c r="U61" s="138">
        <f>K61*(T61+100)/100</f>
        <v>0</v>
      </c>
      <c r="V61" s="139"/>
    </row>
    <row r="62" spans="1:22" s="36" customFormat="1" ht="10.5" customHeight="1" outlineLevel="3">
      <c r="A62" s="35"/>
      <c r="B62" s="140"/>
      <c r="C62" s="140"/>
      <c r="D62" s="140"/>
      <c r="E62" s="140"/>
      <c r="F62" s="140"/>
      <c r="G62" s="140" t="s">
        <v>153</v>
      </c>
      <c r="H62" s="141">
        <v>2.6112</v>
      </c>
      <c r="I62" s="142"/>
      <c r="J62" s="140"/>
      <c r="K62" s="140"/>
      <c r="L62" s="143"/>
      <c r="M62" s="143"/>
      <c r="N62" s="143"/>
      <c r="O62" s="143"/>
      <c r="P62" s="143"/>
      <c r="Q62" s="143"/>
      <c r="R62" s="143"/>
      <c r="S62" s="143"/>
      <c r="T62" s="144"/>
      <c r="U62" s="144"/>
      <c r="V62" s="140"/>
    </row>
    <row r="63" spans="1:22" ht="25.5" outlineLevel="2">
      <c r="A63" s="3"/>
      <c r="B63" s="105"/>
      <c r="C63" s="105"/>
      <c r="D63" s="126" t="s">
        <v>4</v>
      </c>
      <c r="E63" s="127">
        <v>3</v>
      </c>
      <c r="F63" s="128" t="s">
        <v>112</v>
      </c>
      <c r="G63" s="129" t="s">
        <v>238</v>
      </c>
      <c r="H63" s="130">
        <v>6.97</v>
      </c>
      <c r="I63" s="131" t="s">
        <v>13</v>
      </c>
      <c r="J63" s="132"/>
      <c r="K63" s="133">
        <f>H63*J63</f>
        <v>0</v>
      </c>
      <c r="L63" s="134">
        <f>IF(D63="S",K63,"")</f>
      </c>
      <c r="M63" s="135">
        <f>IF(OR(D63="P",D63="U"),K63,"")</f>
        <v>0</v>
      </c>
      <c r="N63" s="135">
        <f>IF(D63="H",K63,"")</f>
      </c>
      <c r="O63" s="135">
        <f>IF(D63="V",K63,"")</f>
      </c>
      <c r="P63" s="136">
        <v>0</v>
      </c>
      <c r="Q63" s="136">
        <v>1.8</v>
      </c>
      <c r="R63" s="136">
        <v>3.608000000000174</v>
      </c>
      <c r="S63" s="132">
        <v>469.4008000000227</v>
      </c>
      <c r="T63" s="137">
        <v>21</v>
      </c>
      <c r="U63" s="138">
        <f>K63*(T63+100)/100</f>
        <v>0</v>
      </c>
      <c r="V63" s="139"/>
    </row>
    <row r="64" spans="1:22" s="36" customFormat="1" ht="10.5" customHeight="1" outlineLevel="3">
      <c r="A64" s="35"/>
      <c r="B64" s="140"/>
      <c r="C64" s="140"/>
      <c r="D64" s="140"/>
      <c r="E64" s="140"/>
      <c r="F64" s="140"/>
      <c r="G64" s="140" t="s">
        <v>143</v>
      </c>
      <c r="H64" s="141">
        <v>6.97</v>
      </c>
      <c r="I64" s="142"/>
      <c r="J64" s="140"/>
      <c r="K64" s="140"/>
      <c r="L64" s="143"/>
      <c r="M64" s="143"/>
      <c r="N64" s="143"/>
      <c r="O64" s="143"/>
      <c r="P64" s="143"/>
      <c r="Q64" s="143"/>
      <c r="R64" s="143"/>
      <c r="S64" s="143"/>
      <c r="T64" s="144"/>
      <c r="U64" s="144"/>
      <c r="V64" s="140"/>
    </row>
    <row r="65" spans="1:22" ht="25.5" outlineLevel="2">
      <c r="A65" s="3"/>
      <c r="B65" s="105"/>
      <c r="C65" s="105"/>
      <c r="D65" s="126" t="s">
        <v>4</v>
      </c>
      <c r="E65" s="127">
        <v>4</v>
      </c>
      <c r="F65" s="128" t="s">
        <v>113</v>
      </c>
      <c r="G65" s="129" t="s">
        <v>241</v>
      </c>
      <c r="H65" s="130">
        <v>21.8</v>
      </c>
      <c r="I65" s="131" t="s">
        <v>8</v>
      </c>
      <c r="J65" s="132"/>
      <c r="K65" s="133">
        <f>H65*J65</f>
        <v>0</v>
      </c>
      <c r="L65" s="134">
        <f>IF(D65="S",K65,"")</f>
      </c>
      <c r="M65" s="135">
        <f>IF(OR(D65="P",D65="U"),K65,"")</f>
        <v>0</v>
      </c>
      <c r="N65" s="135">
        <f>IF(D65="H",K65,"")</f>
      </c>
      <c r="O65" s="135">
        <f>IF(D65="V",K65,"")</f>
      </c>
      <c r="P65" s="136">
        <v>0</v>
      </c>
      <c r="Q65" s="136">
        <v>0.065</v>
      </c>
      <c r="R65" s="136">
        <v>0.930000000000291</v>
      </c>
      <c r="S65" s="132">
        <v>120.99300000003784</v>
      </c>
      <c r="T65" s="137">
        <v>21</v>
      </c>
      <c r="U65" s="138">
        <f>K65*(T65+100)/100</f>
        <v>0</v>
      </c>
      <c r="V65" s="139"/>
    </row>
    <row r="66" spans="1:22" s="36" customFormat="1" ht="10.5" customHeight="1" outlineLevel="3">
      <c r="A66" s="35"/>
      <c r="B66" s="140"/>
      <c r="C66" s="140"/>
      <c r="D66" s="140"/>
      <c r="E66" s="140"/>
      <c r="F66" s="140"/>
      <c r="G66" s="140" t="s">
        <v>23</v>
      </c>
      <c r="H66" s="141">
        <v>8</v>
      </c>
      <c r="I66" s="142"/>
      <c r="J66" s="140"/>
      <c r="K66" s="140"/>
      <c r="L66" s="143"/>
      <c r="M66" s="143"/>
      <c r="N66" s="143"/>
      <c r="O66" s="143"/>
      <c r="P66" s="143"/>
      <c r="Q66" s="143"/>
      <c r="R66" s="143"/>
      <c r="S66" s="143"/>
      <c r="T66" s="144"/>
      <c r="U66" s="144"/>
      <c r="V66" s="140"/>
    </row>
    <row r="67" spans="1:22" s="36" customFormat="1" ht="10.5" customHeight="1" outlineLevel="3">
      <c r="A67" s="35"/>
      <c r="B67" s="140"/>
      <c r="C67" s="140"/>
      <c r="D67" s="140"/>
      <c r="E67" s="140"/>
      <c r="F67" s="140"/>
      <c r="G67" s="140" t="s">
        <v>45</v>
      </c>
      <c r="H67" s="141">
        <v>13.8</v>
      </c>
      <c r="I67" s="142"/>
      <c r="J67" s="140"/>
      <c r="K67" s="140"/>
      <c r="L67" s="143"/>
      <c r="M67" s="143"/>
      <c r="N67" s="143"/>
      <c r="O67" s="143"/>
      <c r="P67" s="143"/>
      <c r="Q67" s="143"/>
      <c r="R67" s="143"/>
      <c r="S67" s="143"/>
      <c r="T67" s="144"/>
      <c r="U67" s="144"/>
      <c r="V67" s="140"/>
    </row>
    <row r="68" spans="1:22" ht="12.75" outlineLevel="2">
      <c r="A68" s="3"/>
      <c r="B68" s="105"/>
      <c r="C68" s="105"/>
      <c r="D68" s="126" t="s">
        <v>4</v>
      </c>
      <c r="E68" s="127">
        <v>5</v>
      </c>
      <c r="F68" s="128" t="s">
        <v>109</v>
      </c>
      <c r="G68" s="129" t="s">
        <v>222</v>
      </c>
      <c r="H68" s="130">
        <v>1.2696</v>
      </c>
      <c r="I68" s="131" t="s">
        <v>13</v>
      </c>
      <c r="J68" s="132"/>
      <c r="K68" s="133">
        <f>H68*J68</f>
        <v>0</v>
      </c>
      <c r="L68" s="134">
        <f>IF(D68="S",K68,"")</f>
      </c>
      <c r="M68" s="135">
        <f>IF(OR(D68="P",D68="U"),K68,"")</f>
        <v>0</v>
      </c>
      <c r="N68" s="135">
        <f>IF(D68="H",K68,"")</f>
      </c>
      <c r="O68" s="135">
        <f>IF(D68="V",K68,"")</f>
      </c>
      <c r="P68" s="136">
        <v>0</v>
      </c>
      <c r="Q68" s="136">
        <v>1.6710000000000003</v>
      </c>
      <c r="R68" s="136">
        <v>0</v>
      </c>
      <c r="S68" s="132">
        <v>0</v>
      </c>
      <c r="T68" s="137">
        <v>21</v>
      </c>
      <c r="U68" s="138">
        <f>K68*(T68+100)/100</f>
        <v>0</v>
      </c>
      <c r="V68" s="139"/>
    </row>
    <row r="69" spans="1:22" s="36" customFormat="1" ht="10.5" customHeight="1" outlineLevel="3">
      <c r="A69" s="35"/>
      <c r="B69" s="140"/>
      <c r="C69" s="140"/>
      <c r="D69" s="140"/>
      <c r="E69" s="140"/>
      <c r="F69" s="140"/>
      <c r="G69" s="140" t="s">
        <v>165</v>
      </c>
      <c r="H69" s="141">
        <v>1.2696</v>
      </c>
      <c r="I69" s="142"/>
      <c r="J69" s="140"/>
      <c r="K69" s="140"/>
      <c r="L69" s="143"/>
      <c r="M69" s="143"/>
      <c r="N69" s="143"/>
      <c r="O69" s="143"/>
      <c r="P69" s="143"/>
      <c r="Q69" s="143"/>
      <c r="R69" s="143"/>
      <c r="S69" s="143"/>
      <c r="T69" s="144"/>
      <c r="U69" s="144"/>
      <c r="V69" s="140"/>
    </row>
    <row r="70" spans="1:22" ht="12.75" outlineLevel="2">
      <c r="A70" s="3"/>
      <c r="B70" s="105"/>
      <c r="C70" s="105"/>
      <c r="D70" s="126" t="s">
        <v>4</v>
      </c>
      <c r="E70" s="127">
        <v>6</v>
      </c>
      <c r="F70" s="128" t="s">
        <v>114</v>
      </c>
      <c r="G70" s="129" t="s">
        <v>230</v>
      </c>
      <c r="H70" s="130">
        <v>1.02</v>
      </c>
      <c r="I70" s="131" t="s">
        <v>12</v>
      </c>
      <c r="J70" s="132"/>
      <c r="K70" s="133">
        <f>H70*J70</f>
        <v>0</v>
      </c>
      <c r="L70" s="134">
        <f>IF(D70="S",K70,"")</f>
      </c>
      <c r="M70" s="135">
        <f>IF(OR(D70="P",D70="U"),K70,"")</f>
        <v>0</v>
      </c>
      <c r="N70" s="135">
        <f>IF(D70="H",K70,"")</f>
      </c>
      <c r="O70" s="135">
        <f>IF(D70="V",K70,"")</f>
      </c>
      <c r="P70" s="136">
        <v>0.01059079999999808</v>
      </c>
      <c r="Q70" s="136">
        <v>0</v>
      </c>
      <c r="R70" s="136">
        <v>0.799000000000234</v>
      </c>
      <c r="S70" s="132">
        <v>125.69360000003624</v>
      </c>
      <c r="T70" s="137">
        <v>21</v>
      </c>
      <c r="U70" s="138">
        <f>K70*(T70+100)/100</f>
        <v>0</v>
      </c>
      <c r="V70" s="139"/>
    </row>
    <row r="71" spans="1:22" s="36" customFormat="1" ht="10.5" customHeight="1" outlineLevel="3">
      <c r="A71" s="35"/>
      <c r="B71" s="140"/>
      <c r="C71" s="140"/>
      <c r="D71" s="140"/>
      <c r="E71" s="140"/>
      <c r="F71" s="140"/>
      <c r="G71" s="140" t="s">
        <v>68</v>
      </c>
      <c r="H71" s="141">
        <v>1.02</v>
      </c>
      <c r="I71" s="142"/>
      <c r="J71" s="140"/>
      <c r="K71" s="140"/>
      <c r="L71" s="143"/>
      <c r="M71" s="143"/>
      <c r="N71" s="143"/>
      <c r="O71" s="143"/>
      <c r="P71" s="143"/>
      <c r="Q71" s="143"/>
      <c r="R71" s="143"/>
      <c r="S71" s="143"/>
      <c r="T71" s="144"/>
      <c r="U71" s="144"/>
      <c r="V71" s="140"/>
    </row>
    <row r="72" spans="1:22" ht="12.75" outlineLevel="2">
      <c r="A72" s="3"/>
      <c r="B72" s="105"/>
      <c r="C72" s="105"/>
      <c r="D72" s="126" t="s">
        <v>4</v>
      </c>
      <c r="E72" s="127">
        <v>7</v>
      </c>
      <c r="F72" s="128" t="s">
        <v>115</v>
      </c>
      <c r="G72" s="129" t="s">
        <v>231</v>
      </c>
      <c r="H72" s="130">
        <v>2.05</v>
      </c>
      <c r="I72" s="131" t="s">
        <v>12</v>
      </c>
      <c r="J72" s="132"/>
      <c r="K72" s="133">
        <f>H72*J72</f>
        <v>0</v>
      </c>
      <c r="L72" s="134">
        <f>IF(D72="S",K72,"")</f>
      </c>
      <c r="M72" s="135">
        <f>IF(OR(D72="P",D72="U"),K72,"")</f>
        <v>0</v>
      </c>
      <c r="N72" s="135">
        <f>IF(D72="H",K72,"")</f>
      </c>
      <c r="O72" s="135">
        <f>IF(D72="V",K72,"")</f>
      </c>
      <c r="P72" s="136">
        <v>0.020716699999993794</v>
      </c>
      <c r="Q72" s="136">
        <v>0</v>
      </c>
      <c r="R72" s="136">
        <v>1.2969999999997412</v>
      </c>
      <c r="S72" s="132">
        <v>203.4061999999637</v>
      </c>
      <c r="T72" s="137">
        <v>21</v>
      </c>
      <c r="U72" s="138">
        <f>K72*(T72+100)/100</f>
        <v>0</v>
      </c>
      <c r="V72" s="139"/>
    </row>
    <row r="73" spans="1:22" s="36" customFormat="1" ht="10.5" customHeight="1" outlineLevel="3">
      <c r="A73" s="35"/>
      <c r="B73" s="140"/>
      <c r="C73" s="140"/>
      <c r="D73" s="140"/>
      <c r="E73" s="140"/>
      <c r="F73" s="140"/>
      <c r="G73" s="140" t="s">
        <v>63</v>
      </c>
      <c r="H73" s="141">
        <v>2.05</v>
      </c>
      <c r="I73" s="142"/>
      <c r="J73" s="140"/>
      <c r="K73" s="140"/>
      <c r="L73" s="143"/>
      <c r="M73" s="143"/>
      <c r="N73" s="143"/>
      <c r="O73" s="143"/>
      <c r="P73" s="143"/>
      <c r="Q73" s="143"/>
      <c r="R73" s="143"/>
      <c r="S73" s="143"/>
      <c r="T73" s="144"/>
      <c r="U73" s="144"/>
      <c r="V73" s="140"/>
    </row>
    <row r="74" spans="1:22" ht="12.75" outlineLevel="2">
      <c r="A74" s="3"/>
      <c r="B74" s="105"/>
      <c r="C74" s="105"/>
      <c r="D74" s="126" t="s">
        <v>4</v>
      </c>
      <c r="E74" s="127">
        <v>8</v>
      </c>
      <c r="F74" s="128" t="s">
        <v>116</v>
      </c>
      <c r="G74" s="129" t="s">
        <v>234</v>
      </c>
      <c r="H74" s="130">
        <v>1.02</v>
      </c>
      <c r="I74" s="131" t="s">
        <v>12</v>
      </c>
      <c r="J74" s="132"/>
      <c r="K74" s="133">
        <f>H74*J74</f>
        <v>0</v>
      </c>
      <c r="L74" s="134">
        <f>IF(D74="S",K74,"")</f>
      </c>
      <c r="M74" s="135">
        <f>IF(OR(D74="P",D74="U"),K74,"")</f>
        <v>0</v>
      </c>
      <c r="N74" s="135">
        <f>IF(D74="H",K74,"")</f>
      </c>
      <c r="O74" s="135">
        <f>IF(D74="V",K74,"")</f>
      </c>
      <c r="P74" s="136">
        <v>0</v>
      </c>
      <c r="Q74" s="136">
        <v>0.01059</v>
      </c>
      <c r="R74" s="136">
        <v>0.4800000000001034</v>
      </c>
      <c r="S74" s="132">
        <v>75.51600000001808</v>
      </c>
      <c r="T74" s="137">
        <v>21</v>
      </c>
      <c r="U74" s="138">
        <f>K74*(T74+100)/100</f>
        <v>0</v>
      </c>
      <c r="V74" s="139"/>
    </row>
    <row r="75" spans="1:22" ht="12.75" outlineLevel="2">
      <c r="A75" s="3"/>
      <c r="B75" s="105"/>
      <c r="C75" s="105"/>
      <c r="D75" s="126" t="s">
        <v>4</v>
      </c>
      <c r="E75" s="127">
        <v>9</v>
      </c>
      <c r="F75" s="128" t="s">
        <v>117</v>
      </c>
      <c r="G75" s="129" t="s">
        <v>235</v>
      </c>
      <c r="H75" s="130">
        <v>2.05</v>
      </c>
      <c r="I75" s="131" t="s">
        <v>12</v>
      </c>
      <c r="J75" s="132"/>
      <c r="K75" s="133">
        <f>H75*J75</f>
        <v>0</v>
      </c>
      <c r="L75" s="134">
        <f>IF(D75="S",K75,"")</f>
      </c>
      <c r="M75" s="135">
        <f>IF(OR(D75="P",D75="U"),K75,"")</f>
        <v>0</v>
      </c>
      <c r="N75" s="135">
        <f>IF(D75="H",K75,"")</f>
      </c>
      <c r="O75" s="135">
        <f>IF(D75="V",K75,"")</f>
      </c>
      <c r="P75" s="136">
        <v>0</v>
      </c>
      <c r="Q75" s="136">
        <v>0.02072</v>
      </c>
      <c r="R75" s="136">
        <v>0.7780000000003611</v>
      </c>
      <c r="S75" s="132">
        <v>122.0177000000586</v>
      </c>
      <c r="T75" s="137">
        <v>21</v>
      </c>
      <c r="U75" s="138">
        <f>K75*(T75+100)/100</f>
        <v>0</v>
      </c>
      <c r="V75" s="139"/>
    </row>
    <row r="76" spans="1:22" ht="12.75" outlineLevel="2">
      <c r="A76" s="3"/>
      <c r="B76" s="105"/>
      <c r="C76" s="105"/>
      <c r="D76" s="126" t="s">
        <v>4</v>
      </c>
      <c r="E76" s="127">
        <v>10</v>
      </c>
      <c r="F76" s="128" t="s">
        <v>101</v>
      </c>
      <c r="G76" s="129" t="s">
        <v>227</v>
      </c>
      <c r="H76" s="130">
        <v>45.84</v>
      </c>
      <c r="I76" s="131" t="s">
        <v>12</v>
      </c>
      <c r="J76" s="132"/>
      <c r="K76" s="133">
        <f>H76*J76</f>
        <v>0</v>
      </c>
      <c r="L76" s="134">
        <f>IF(D76="S",K76,"")</f>
      </c>
      <c r="M76" s="135">
        <f>IF(OR(D76="P",D76="U"),K76,"")</f>
        <v>0</v>
      </c>
      <c r="N76" s="135">
        <f>IF(D76="H",K76,"")</f>
      </c>
      <c r="O76" s="135">
        <f>IF(D76="V",K76,"")</f>
      </c>
      <c r="P76" s="136">
        <v>0</v>
      </c>
      <c r="Q76" s="136">
        <v>0.02465</v>
      </c>
      <c r="R76" s="136">
        <v>0.25</v>
      </c>
      <c r="S76" s="132">
        <v>36.275</v>
      </c>
      <c r="T76" s="137">
        <v>21</v>
      </c>
      <c r="U76" s="138">
        <f>K76*(T76+100)/100</f>
        <v>0</v>
      </c>
      <c r="V76" s="139"/>
    </row>
    <row r="77" spans="1:22" s="36" customFormat="1" ht="10.5" customHeight="1" outlineLevel="3">
      <c r="A77" s="35"/>
      <c r="B77" s="140"/>
      <c r="C77" s="140"/>
      <c r="D77" s="140"/>
      <c r="E77" s="140"/>
      <c r="F77" s="140"/>
      <c r="G77" s="140" t="s">
        <v>95</v>
      </c>
      <c r="H77" s="141">
        <v>26.4</v>
      </c>
      <c r="I77" s="142"/>
      <c r="J77" s="140"/>
      <c r="K77" s="140"/>
      <c r="L77" s="143"/>
      <c r="M77" s="143"/>
      <c r="N77" s="143"/>
      <c r="O77" s="143"/>
      <c r="P77" s="143"/>
      <c r="Q77" s="143"/>
      <c r="R77" s="143"/>
      <c r="S77" s="143"/>
      <c r="T77" s="144"/>
      <c r="U77" s="144"/>
      <c r="V77" s="140"/>
    </row>
    <row r="78" spans="1:22" s="36" customFormat="1" ht="10.5" customHeight="1" outlineLevel="3">
      <c r="A78" s="35"/>
      <c r="B78" s="140"/>
      <c r="C78" s="140"/>
      <c r="D78" s="140"/>
      <c r="E78" s="140"/>
      <c r="F78" s="140"/>
      <c r="G78" s="140" t="s">
        <v>65</v>
      </c>
      <c r="H78" s="141">
        <v>9.6</v>
      </c>
      <c r="I78" s="142"/>
      <c r="J78" s="140"/>
      <c r="K78" s="140"/>
      <c r="L78" s="143"/>
      <c r="M78" s="143"/>
      <c r="N78" s="143"/>
      <c r="O78" s="143"/>
      <c r="P78" s="143"/>
      <c r="Q78" s="143"/>
      <c r="R78" s="143"/>
      <c r="S78" s="143"/>
      <c r="T78" s="144"/>
      <c r="U78" s="144"/>
      <c r="V78" s="140"/>
    </row>
    <row r="79" spans="1:22" s="36" customFormat="1" ht="10.5" customHeight="1" outlineLevel="3">
      <c r="A79" s="35"/>
      <c r="B79" s="140"/>
      <c r="C79" s="140"/>
      <c r="D79" s="140"/>
      <c r="E79" s="140"/>
      <c r="F79" s="140"/>
      <c r="G79" s="140" t="s">
        <v>92</v>
      </c>
      <c r="H79" s="141">
        <v>9.84</v>
      </c>
      <c r="I79" s="142"/>
      <c r="J79" s="140"/>
      <c r="K79" s="140"/>
      <c r="L79" s="143"/>
      <c r="M79" s="143"/>
      <c r="N79" s="143"/>
      <c r="O79" s="143"/>
      <c r="P79" s="143"/>
      <c r="Q79" s="143"/>
      <c r="R79" s="143"/>
      <c r="S79" s="143"/>
      <c r="T79" s="144"/>
      <c r="U79" s="144"/>
      <c r="V79" s="140"/>
    </row>
    <row r="80" spans="1:22" ht="12.75" outlineLevel="2">
      <c r="A80" s="3"/>
      <c r="B80" s="105"/>
      <c r="C80" s="105"/>
      <c r="D80" s="126" t="s">
        <v>4</v>
      </c>
      <c r="E80" s="127">
        <v>11</v>
      </c>
      <c r="F80" s="128" t="s">
        <v>102</v>
      </c>
      <c r="G80" s="129" t="s">
        <v>224</v>
      </c>
      <c r="H80" s="130">
        <v>45.84</v>
      </c>
      <c r="I80" s="131" t="s">
        <v>12</v>
      </c>
      <c r="J80" s="132"/>
      <c r="K80" s="133">
        <f aca="true" t="shared" si="2" ref="K80:K88">H80*J80</f>
        <v>0</v>
      </c>
      <c r="L80" s="134">
        <f aca="true" t="shared" si="3" ref="L80:L88">IF(D80="S",K80,"")</f>
      </c>
      <c r="M80" s="135">
        <f aca="true" t="shared" si="4" ref="M80:M88">IF(OR(D80="P",D80="U"),K80,"")</f>
        <v>0</v>
      </c>
      <c r="N80" s="135">
        <f aca="true" t="shared" si="5" ref="N80:N88">IF(D80="H",K80,"")</f>
      </c>
      <c r="O80" s="135">
        <f aca="true" t="shared" si="6" ref="O80:O88">IF(D80="V",K80,"")</f>
      </c>
      <c r="P80" s="136">
        <v>0</v>
      </c>
      <c r="Q80" s="136">
        <v>0.008</v>
      </c>
      <c r="R80" s="136">
        <v>0.08699999999998909</v>
      </c>
      <c r="S80" s="132">
        <v>12.23369999999826</v>
      </c>
      <c r="T80" s="137">
        <v>21</v>
      </c>
      <c r="U80" s="138">
        <f aca="true" t="shared" si="7" ref="U80:U88">K80*(T80+100)/100</f>
        <v>0</v>
      </c>
      <c r="V80" s="139"/>
    </row>
    <row r="81" spans="1:22" ht="12.75" outlineLevel="2">
      <c r="A81" s="3"/>
      <c r="B81" s="105"/>
      <c r="C81" s="105"/>
      <c r="D81" s="126" t="s">
        <v>6</v>
      </c>
      <c r="E81" s="127">
        <v>12</v>
      </c>
      <c r="F81" s="128" t="s">
        <v>122</v>
      </c>
      <c r="G81" s="129" t="s">
        <v>232</v>
      </c>
      <c r="H81" s="130">
        <v>23.28657246</v>
      </c>
      <c r="I81" s="131" t="s">
        <v>9</v>
      </c>
      <c r="J81" s="132"/>
      <c r="K81" s="133">
        <f t="shared" si="2"/>
        <v>0</v>
      </c>
      <c r="L81" s="134">
        <f t="shared" si="3"/>
      </c>
      <c r="M81" s="135">
        <f t="shared" si="4"/>
        <v>0</v>
      </c>
      <c r="N81" s="135">
        <f t="shared" si="5"/>
      </c>
      <c r="O81" s="135">
        <f t="shared" si="6"/>
      </c>
      <c r="P81" s="136">
        <v>0</v>
      </c>
      <c r="Q81" s="136">
        <v>0</v>
      </c>
      <c r="R81" s="136">
        <v>0.9420000000000074</v>
      </c>
      <c r="S81" s="132">
        <v>114.82980000000089</v>
      </c>
      <c r="T81" s="137">
        <v>21</v>
      </c>
      <c r="U81" s="138">
        <f t="shared" si="7"/>
        <v>0</v>
      </c>
      <c r="V81" s="139"/>
    </row>
    <row r="82" spans="1:22" ht="25.5" outlineLevel="2">
      <c r="A82" s="3"/>
      <c r="B82" s="105"/>
      <c r="C82" s="105"/>
      <c r="D82" s="126" t="s">
        <v>6</v>
      </c>
      <c r="E82" s="127">
        <v>13</v>
      </c>
      <c r="F82" s="128" t="s">
        <v>123</v>
      </c>
      <c r="G82" s="129" t="s">
        <v>240</v>
      </c>
      <c r="H82" s="130">
        <v>23.28657246</v>
      </c>
      <c r="I82" s="131" t="s">
        <v>9</v>
      </c>
      <c r="J82" s="132"/>
      <c r="K82" s="133">
        <f t="shared" si="2"/>
        <v>0</v>
      </c>
      <c r="L82" s="134">
        <f t="shared" si="3"/>
      </c>
      <c r="M82" s="135">
        <f t="shared" si="4"/>
        <v>0</v>
      </c>
      <c r="N82" s="135">
        <f t="shared" si="5"/>
      </c>
      <c r="O82" s="135">
        <f t="shared" si="6"/>
      </c>
      <c r="P82" s="136">
        <v>0</v>
      </c>
      <c r="Q82" s="136">
        <v>0</v>
      </c>
      <c r="R82" s="136">
        <v>0.10500000000001819</v>
      </c>
      <c r="S82" s="132">
        <v>12.79950000000222</v>
      </c>
      <c r="T82" s="137">
        <v>21</v>
      </c>
      <c r="U82" s="138">
        <f t="shared" si="7"/>
        <v>0</v>
      </c>
      <c r="V82" s="139"/>
    </row>
    <row r="83" spans="1:22" ht="12.75" outlineLevel="2">
      <c r="A83" s="3"/>
      <c r="B83" s="105"/>
      <c r="C83" s="105"/>
      <c r="D83" s="126" t="s">
        <v>6</v>
      </c>
      <c r="E83" s="127">
        <v>14</v>
      </c>
      <c r="F83" s="128" t="s">
        <v>118</v>
      </c>
      <c r="G83" s="129" t="s">
        <v>225</v>
      </c>
      <c r="H83" s="130">
        <v>23.28657246</v>
      </c>
      <c r="I83" s="131" t="s">
        <v>9</v>
      </c>
      <c r="J83" s="132"/>
      <c r="K83" s="133">
        <f t="shared" si="2"/>
        <v>0</v>
      </c>
      <c r="L83" s="134">
        <f t="shared" si="3"/>
      </c>
      <c r="M83" s="135">
        <f t="shared" si="4"/>
        <v>0</v>
      </c>
      <c r="N83" s="135">
        <f t="shared" si="5"/>
      </c>
      <c r="O83" s="135">
        <f t="shared" si="6"/>
      </c>
      <c r="P83" s="136">
        <v>0</v>
      </c>
      <c r="Q83" s="136">
        <v>0</v>
      </c>
      <c r="R83" s="136">
        <v>0.9329999999999928</v>
      </c>
      <c r="S83" s="132">
        <v>113.73269999999913</v>
      </c>
      <c r="T83" s="137">
        <v>21</v>
      </c>
      <c r="U83" s="138">
        <f t="shared" si="7"/>
        <v>0</v>
      </c>
      <c r="V83" s="139"/>
    </row>
    <row r="84" spans="1:22" ht="12.75" outlineLevel="2">
      <c r="A84" s="3"/>
      <c r="B84" s="105"/>
      <c r="C84" s="105"/>
      <c r="D84" s="126" t="s">
        <v>6</v>
      </c>
      <c r="E84" s="127">
        <v>15</v>
      </c>
      <c r="F84" s="128" t="s">
        <v>119</v>
      </c>
      <c r="G84" s="129" t="s">
        <v>221</v>
      </c>
      <c r="H84" s="130">
        <v>23.28657246</v>
      </c>
      <c r="I84" s="131" t="s">
        <v>9</v>
      </c>
      <c r="J84" s="132"/>
      <c r="K84" s="133">
        <f t="shared" si="2"/>
        <v>0</v>
      </c>
      <c r="L84" s="134">
        <f t="shared" si="3"/>
      </c>
      <c r="M84" s="135">
        <f t="shared" si="4"/>
        <v>0</v>
      </c>
      <c r="N84" s="135">
        <f t="shared" si="5"/>
      </c>
      <c r="O84" s="135">
        <f t="shared" si="6"/>
      </c>
      <c r="P84" s="136">
        <v>0</v>
      </c>
      <c r="Q84" s="136">
        <v>0</v>
      </c>
      <c r="R84" s="136">
        <v>0.400000000000091</v>
      </c>
      <c r="S84" s="132">
        <v>48.7600000000111</v>
      </c>
      <c r="T84" s="137">
        <v>21</v>
      </c>
      <c r="U84" s="138">
        <f t="shared" si="7"/>
        <v>0</v>
      </c>
      <c r="V84" s="139"/>
    </row>
    <row r="85" spans="1:22" ht="12.75" outlineLevel="2">
      <c r="A85" s="3"/>
      <c r="B85" s="105"/>
      <c r="C85" s="105"/>
      <c r="D85" s="126" t="s">
        <v>6</v>
      </c>
      <c r="E85" s="127">
        <v>16</v>
      </c>
      <c r="F85" s="128" t="s">
        <v>120</v>
      </c>
      <c r="G85" s="129" t="s">
        <v>198</v>
      </c>
      <c r="H85" s="130">
        <v>23.28657246</v>
      </c>
      <c r="I85" s="131" t="s">
        <v>9</v>
      </c>
      <c r="J85" s="132"/>
      <c r="K85" s="133">
        <f t="shared" si="2"/>
        <v>0</v>
      </c>
      <c r="L85" s="134">
        <f t="shared" si="3"/>
      </c>
      <c r="M85" s="135">
        <f t="shared" si="4"/>
        <v>0</v>
      </c>
      <c r="N85" s="135">
        <f t="shared" si="5"/>
      </c>
      <c r="O85" s="135">
        <f t="shared" si="6"/>
      </c>
      <c r="P85" s="136">
        <v>0</v>
      </c>
      <c r="Q85" s="136">
        <v>0</v>
      </c>
      <c r="R85" s="136">
        <v>0.4899999999997817</v>
      </c>
      <c r="S85" s="132">
        <v>59.73099999997339</v>
      </c>
      <c r="T85" s="137">
        <v>21</v>
      </c>
      <c r="U85" s="138">
        <f t="shared" si="7"/>
        <v>0</v>
      </c>
      <c r="V85" s="139"/>
    </row>
    <row r="86" spans="1:22" ht="12.75" outlineLevel="2">
      <c r="A86" s="3"/>
      <c r="B86" s="105"/>
      <c r="C86" s="105"/>
      <c r="D86" s="126" t="s">
        <v>6</v>
      </c>
      <c r="E86" s="127">
        <v>17</v>
      </c>
      <c r="F86" s="128" t="s">
        <v>121</v>
      </c>
      <c r="G86" s="129" t="s">
        <v>226</v>
      </c>
      <c r="H86" s="130">
        <v>279.43886951999997</v>
      </c>
      <c r="I86" s="131" t="s">
        <v>9</v>
      </c>
      <c r="J86" s="132"/>
      <c r="K86" s="133">
        <f t="shared" si="2"/>
        <v>0</v>
      </c>
      <c r="L86" s="134">
        <f t="shared" si="3"/>
      </c>
      <c r="M86" s="135">
        <f t="shared" si="4"/>
        <v>0</v>
      </c>
      <c r="N86" s="135">
        <f t="shared" si="5"/>
      </c>
      <c r="O86" s="135">
        <f t="shared" si="6"/>
      </c>
      <c r="P86" s="136">
        <v>0</v>
      </c>
      <c r="Q86" s="136">
        <v>0</v>
      </c>
      <c r="R86" s="136">
        <v>0</v>
      </c>
      <c r="S86" s="132">
        <v>0</v>
      </c>
      <c r="T86" s="137">
        <v>21</v>
      </c>
      <c r="U86" s="138">
        <f t="shared" si="7"/>
        <v>0</v>
      </c>
      <c r="V86" s="139"/>
    </row>
    <row r="87" spans="1:22" ht="25.5" outlineLevel="2">
      <c r="A87" s="3"/>
      <c r="B87" s="105"/>
      <c r="C87" s="105"/>
      <c r="D87" s="126" t="s">
        <v>4</v>
      </c>
      <c r="E87" s="127">
        <v>18</v>
      </c>
      <c r="F87" s="128" t="s">
        <v>125</v>
      </c>
      <c r="G87" s="129" t="s">
        <v>246</v>
      </c>
      <c r="H87" s="130">
        <v>2.1</v>
      </c>
      <c r="I87" s="131" t="s">
        <v>9</v>
      </c>
      <c r="J87" s="132"/>
      <c r="K87" s="133">
        <f t="shared" si="2"/>
        <v>0</v>
      </c>
      <c r="L87" s="134">
        <f t="shared" si="3"/>
      </c>
      <c r="M87" s="135">
        <f t="shared" si="4"/>
        <v>0</v>
      </c>
      <c r="N87" s="135">
        <f t="shared" si="5"/>
      </c>
      <c r="O87" s="135">
        <f t="shared" si="6"/>
      </c>
      <c r="P87" s="136">
        <v>0</v>
      </c>
      <c r="Q87" s="136">
        <v>0</v>
      </c>
      <c r="R87" s="136">
        <v>0</v>
      </c>
      <c r="S87" s="132">
        <v>0</v>
      </c>
      <c r="T87" s="137">
        <v>21</v>
      </c>
      <c r="U87" s="138">
        <f t="shared" si="7"/>
        <v>0</v>
      </c>
      <c r="V87" s="139"/>
    </row>
    <row r="88" spans="1:22" ht="25.5" outlineLevel="2">
      <c r="A88" s="3"/>
      <c r="B88" s="105"/>
      <c r="C88" s="105"/>
      <c r="D88" s="126" t="s">
        <v>4</v>
      </c>
      <c r="E88" s="127">
        <v>19</v>
      </c>
      <c r="F88" s="128" t="s">
        <v>124</v>
      </c>
      <c r="G88" s="129" t="s">
        <v>245</v>
      </c>
      <c r="H88" s="130">
        <v>18.8</v>
      </c>
      <c r="I88" s="131" t="s">
        <v>9</v>
      </c>
      <c r="J88" s="132"/>
      <c r="K88" s="133">
        <f t="shared" si="2"/>
        <v>0</v>
      </c>
      <c r="L88" s="134">
        <f t="shared" si="3"/>
      </c>
      <c r="M88" s="135">
        <f t="shared" si="4"/>
        <v>0</v>
      </c>
      <c r="N88" s="135">
        <f t="shared" si="5"/>
      </c>
      <c r="O88" s="135">
        <f t="shared" si="6"/>
      </c>
      <c r="P88" s="136">
        <v>0</v>
      </c>
      <c r="Q88" s="136">
        <v>0</v>
      </c>
      <c r="R88" s="136">
        <v>0</v>
      </c>
      <c r="S88" s="132">
        <v>0</v>
      </c>
      <c r="T88" s="137">
        <v>21</v>
      </c>
      <c r="U88" s="138">
        <f t="shared" si="7"/>
        <v>0</v>
      </c>
      <c r="V88" s="139"/>
    </row>
    <row r="89" spans="1:22" ht="12.75" outlineLevel="1">
      <c r="A89" s="3"/>
      <c r="B89" s="106"/>
      <c r="C89" s="75" t="s">
        <v>22</v>
      </c>
      <c r="D89" s="76" t="s">
        <v>3</v>
      </c>
      <c r="E89" s="77"/>
      <c r="F89" s="77" t="s">
        <v>30</v>
      </c>
      <c r="G89" s="78" t="s">
        <v>174</v>
      </c>
      <c r="H89" s="77"/>
      <c r="I89" s="76"/>
      <c r="J89" s="77"/>
      <c r="K89" s="107">
        <f>SUBTOTAL(9,K90:K91)</f>
        <v>0</v>
      </c>
      <c r="L89" s="80">
        <f>SUBTOTAL(9,L90:L91)</f>
        <v>0</v>
      </c>
      <c r="M89" s="80">
        <f>SUBTOTAL(9,M90:M91)</f>
        <v>0</v>
      </c>
      <c r="N89" s="80">
        <f>SUBTOTAL(9,N90:N91)</f>
        <v>0</v>
      </c>
      <c r="O89" s="80">
        <f>SUBTOTAL(9,O90:O91)</f>
        <v>0</v>
      </c>
      <c r="P89" s="81">
        <f>SUMPRODUCT(P90:P91,$H90:$H91)</f>
        <v>0</v>
      </c>
      <c r="Q89" s="81">
        <f>SUMPRODUCT(Q90:Q91,$H90:$H91)</f>
        <v>0</v>
      </c>
      <c r="R89" s="81">
        <f>SUMPRODUCT(R90:R91,$H90:$H91)</f>
        <v>21.38680645517475</v>
      </c>
      <c r="S89" s="80">
        <f>SUMPRODUCT(S90:S91,$H90:$H91)</f>
        <v>2607.051706885802</v>
      </c>
      <c r="T89" s="108">
        <f>SUMPRODUCT(T90:T91,$K90:$K91)/100</f>
        <v>0</v>
      </c>
      <c r="U89" s="108">
        <f>K89+T89</f>
        <v>0</v>
      </c>
      <c r="V89" s="105"/>
    </row>
    <row r="90" spans="1:22" ht="12.75" outlineLevel="2">
      <c r="A90" s="3"/>
      <c r="B90" s="116"/>
      <c r="C90" s="117"/>
      <c r="D90" s="118"/>
      <c r="E90" s="119" t="s">
        <v>199</v>
      </c>
      <c r="F90" s="120"/>
      <c r="G90" s="121"/>
      <c r="H90" s="120"/>
      <c r="I90" s="118"/>
      <c r="J90" s="120"/>
      <c r="K90" s="122"/>
      <c r="L90" s="123"/>
      <c r="M90" s="123"/>
      <c r="N90" s="123"/>
      <c r="O90" s="123"/>
      <c r="P90" s="124"/>
      <c r="Q90" s="124"/>
      <c r="R90" s="124"/>
      <c r="S90" s="124"/>
      <c r="T90" s="125"/>
      <c r="U90" s="125"/>
      <c r="V90" s="105"/>
    </row>
    <row r="91" spans="1:22" ht="12.75" outlineLevel="2">
      <c r="A91" s="3"/>
      <c r="B91" s="105"/>
      <c r="C91" s="105"/>
      <c r="D91" s="126" t="s">
        <v>6</v>
      </c>
      <c r="E91" s="127">
        <v>1</v>
      </c>
      <c r="F91" s="128" t="s">
        <v>126</v>
      </c>
      <c r="G91" s="129" t="s">
        <v>218</v>
      </c>
      <c r="H91" s="130">
        <v>8.232027119000003</v>
      </c>
      <c r="I91" s="131" t="s">
        <v>9</v>
      </c>
      <c r="J91" s="132"/>
      <c r="K91" s="133">
        <f>H91*J91</f>
        <v>0</v>
      </c>
      <c r="L91" s="134">
        <f>IF(D91="S",K91,"")</f>
      </c>
      <c r="M91" s="135">
        <f>IF(OR(D91="P",D91="U"),K91,"")</f>
        <v>0</v>
      </c>
      <c r="N91" s="135">
        <f>IF(D91="H",K91,"")</f>
      </c>
      <c r="O91" s="135">
        <f>IF(D91="V",K91,"")</f>
      </c>
      <c r="P91" s="136">
        <v>0</v>
      </c>
      <c r="Q91" s="136">
        <v>0</v>
      </c>
      <c r="R91" s="136">
        <v>2.598000000001548</v>
      </c>
      <c r="S91" s="132">
        <v>316.6962000001887</v>
      </c>
      <c r="T91" s="137">
        <v>21</v>
      </c>
      <c r="U91" s="138">
        <f>K91*(T91+100)/100</f>
        <v>0</v>
      </c>
      <c r="V91" s="139"/>
    </row>
    <row r="92" spans="1:22" ht="12.75" outlineLevel="1">
      <c r="A92" s="3"/>
      <c r="B92" s="106"/>
      <c r="C92" s="75" t="s">
        <v>24</v>
      </c>
      <c r="D92" s="76" t="s">
        <v>3</v>
      </c>
      <c r="E92" s="77"/>
      <c r="F92" s="77" t="s">
        <v>34</v>
      </c>
      <c r="G92" s="78" t="s">
        <v>180</v>
      </c>
      <c r="H92" s="77"/>
      <c r="I92" s="76"/>
      <c r="J92" s="77"/>
      <c r="K92" s="107">
        <f>SUBTOTAL(9,K93:K94)</f>
        <v>0</v>
      </c>
      <c r="L92" s="80">
        <f>SUBTOTAL(9,L93:L94)</f>
        <v>0</v>
      </c>
      <c r="M92" s="80">
        <f>SUBTOTAL(9,M93:M94)</f>
        <v>0</v>
      </c>
      <c r="N92" s="80">
        <f>SUBTOTAL(9,N93:N94)</f>
        <v>0</v>
      </c>
      <c r="O92" s="80">
        <f>SUBTOTAL(9,O93:O94)</f>
        <v>0</v>
      </c>
      <c r="P92" s="81">
        <f>SUMPRODUCT(P93:P94,$H93:$H94)</f>
        <v>0</v>
      </c>
      <c r="Q92" s="81">
        <f>SUMPRODUCT(Q93:Q94,$H93:$H94)</f>
        <v>0</v>
      </c>
      <c r="R92" s="81">
        <f>SUMPRODUCT(R93:R94,$H93:$H94)</f>
        <v>0</v>
      </c>
      <c r="S92" s="80">
        <f>SUMPRODUCT(S93:S94,$H93:$H94)</f>
        <v>0</v>
      </c>
      <c r="T92" s="108">
        <f>SUMPRODUCT(T93:T94,$K93:$K94)/100</f>
        <v>0</v>
      </c>
      <c r="U92" s="108">
        <f>K92+T92</f>
        <v>0</v>
      </c>
      <c r="V92" s="105"/>
    </row>
    <row r="93" spans="1:22" ht="12.75" outlineLevel="2">
      <c r="A93" s="3"/>
      <c r="B93" s="116"/>
      <c r="C93" s="117"/>
      <c r="D93" s="118"/>
      <c r="E93" s="119" t="s">
        <v>199</v>
      </c>
      <c r="F93" s="120"/>
      <c r="G93" s="121"/>
      <c r="H93" s="120"/>
      <c r="I93" s="118"/>
      <c r="J93" s="120"/>
      <c r="K93" s="122"/>
      <c r="L93" s="123"/>
      <c r="M93" s="123"/>
      <c r="N93" s="123"/>
      <c r="O93" s="123"/>
      <c r="P93" s="124"/>
      <c r="Q93" s="124"/>
      <c r="R93" s="124"/>
      <c r="S93" s="124"/>
      <c r="T93" s="125"/>
      <c r="U93" s="125"/>
      <c r="V93" s="105"/>
    </row>
    <row r="94" spans="1:22" ht="12.75" outlineLevel="2">
      <c r="A94" s="3"/>
      <c r="B94" s="105"/>
      <c r="C94" s="105"/>
      <c r="D94" s="126" t="s">
        <v>4</v>
      </c>
      <c r="E94" s="127">
        <v>1</v>
      </c>
      <c r="F94" s="128" t="s">
        <v>24</v>
      </c>
      <c r="G94" s="129" t="s">
        <v>209</v>
      </c>
      <c r="H94" s="130">
        <v>1</v>
      </c>
      <c r="I94" s="131" t="s">
        <v>61</v>
      </c>
      <c r="J94" s="132"/>
      <c r="K94" s="133">
        <f>H94*J94</f>
        <v>0</v>
      </c>
      <c r="L94" s="134">
        <f>IF(D94="S",K94,"")</f>
      </c>
      <c r="M94" s="135">
        <f>IF(OR(D94="P",D94="U"),K94,"")</f>
        <v>0</v>
      </c>
      <c r="N94" s="135">
        <f>IF(D94="H",K94,"")</f>
      </c>
      <c r="O94" s="135">
        <f>IF(D94="V",K94,"")</f>
      </c>
      <c r="P94" s="136">
        <v>0</v>
      </c>
      <c r="Q94" s="136">
        <v>0</v>
      </c>
      <c r="R94" s="136">
        <v>0</v>
      </c>
      <c r="S94" s="132">
        <v>0</v>
      </c>
      <c r="T94" s="137">
        <v>21</v>
      </c>
      <c r="U94" s="138">
        <f>K94*(T94+100)/100</f>
        <v>0</v>
      </c>
      <c r="V94" s="139"/>
    </row>
    <row r="95" spans="1:22" ht="12.75" outlineLevel="1">
      <c r="A95" s="3"/>
      <c r="B95" s="106"/>
      <c r="C95" s="75" t="s">
        <v>25</v>
      </c>
      <c r="D95" s="76" t="s">
        <v>3</v>
      </c>
      <c r="E95" s="77"/>
      <c r="F95" s="77" t="s">
        <v>34</v>
      </c>
      <c r="G95" s="78" t="s">
        <v>166</v>
      </c>
      <c r="H95" s="77"/>
      <c r="I95" s="76"/>
      <c r="J95" s="77"/>
      <c r="K95" s="107">
        <f>SUBTOTAL(9,K96:K99)</f>
        <v>0</v>
      </c>
      <c r="L95" s="80">
        <f>SUBTOTAL(9,L96:L99)</f>
        <v>0</v>
      </c>
      <c r="M95" s="80">
        <f>SUBTOTAL(9,M96:M99)</f>
        <v>0</v>
      </c>
      <c r="N95" s="80">
        <f>SUBTOTAL(9,N96:N99)</f>
        <v>0</v>
      </c>
      <c r="O95" s="80">
        <f>SUBTOTAL(9,O96:O99)</f>
        <v>0</v>
      </c>
      <c r="P95" s="81">
        <f>SUMPRODUCT(P96:P99,$H96:$H99)</f>
        <v>0</v>
      </c>
      <c r="Q95" s="81">
        <f>SUMPRODUCT(Q96:Q99,$H96:$H99)</f>
        <v>0</v>
      </c>
      <c r="R95" s="81">
        <f>SUMPRODUCT(R96:R99,$H96:$H99)</f>
        <v>0</v>
      </c>
      <c r="S95" s="80">
        <f>SUMPRODUCT(S96:S99,$H96:$H99)</f>
        <v>0</v>
      </c>
      <c r="T95" s="108">
        <f>SUMPRODUCT(T96:T99,$K96:$K99)/100</f>
        <v>0</v>
      </c>
      <c r="U95" s="108">
        <f>K95+T95</f>
        <v>0</v>
      </c>
      <c r="V95" s="105"/>
    </row>
    <row r="96" spans="1:22" ht="12.75" outlineLevel="2">
      <c r="A96" s="3"/>
      <c r="B96" s="116"/>
      <c r="C96" s="117"/>
      <c r="D96" s="118"/>
      <c r="E96" s="119" t="s">
        <v>199</v>
      </c>
      <c r="F96" s="120"/>
      <c r="G96" s="121"/>
      <c r="H96" s="120"/>
      <c r="I96" s="118"/>
      <c r="J96" s="120"/>
      <c r="K96" s="122"/>
      <c r="L96" s="123"/>
      <c r="M96" s="123"/>
      <c r="N96" s="123"/>
      <c r="O96" s="123"/>
      <c r="P96" s="124"/>
      <c r="Q96" s="124"/>
      <c r="R96" s="124"/>
      <c r="S96" s="124"/>
      <c r="T96" s="125"/>
      <c r="U96" s="125"/>
      <c r="V96" s="105"/>
    </row>
    <row r="97" spans="1:22" ht="12.75" outlineLevel="2">
      <c r="A97" s="3"/>
      <c r="B97" s="105"/>
      <c r="C97" s="105"/>
      <c r="D97" s="126" t="s">
        <v>4</v>
      </c>
      <c r="E97" s="127">
        <v>1</v>
      </c>
      <c r="F97" s="128" t="s">
        <v>25</v>
      </c>
      <c r="G97" s="129" t="s">
        <v>220</v>
      </c>
      <c r="H97" s="130">
        <v>5.25</v>
      </c>
      <c r="I97" s="131" t="s">
        <v>8</v>
      </c>
      <c r="J97" s="132"/>
      <c r="K97" s="133">
        <f>H97*J97</f>
        <v>0</v>
      </c>
      <c r="L97" s="134">
        <f>IF(D97="S",K97,"")</f>
      </c>
      <c r="M97" s="135">
        <f>IF(OR(D97="P",D97="U"),K97,"")</f>
        <v>0</v>
      </c>
      <c r="N97" s="135">
        <f>IF(D97="H",K97,"")</f>
      </c>
      <c r="O97" s="135">
        <f>IF(D97="V",K97,"")</f>
      </c>
      <c r="P97" s="136">
        <v>0</v>
      </c>
      <c r="Q97" s="136">
        <v>0</v>
      </c>
      <c r="R97" s="136">
        <v>0</v>
      </c>
      <c r="S97" s="132">
        <v>0</v>
      </c>
      <c r="T97" s="137">
        <v>21</v>
      </c>
      <c r="U97" s="138">
        <f>K97*(T97+100)/100</f>
        <v>0</v>
      </c>
      <c r="V97" s="139"/>
    </row>
    <row r="98" spans="1:22" s="36" customFormat="1" ht="10.5" customHeight="1" outlineLevel="3">
      <c r="A98" s="35"/>
      <c r="B98" s="140"/>
      <c r="C98" s="140"/>
      <c r="D98" s="140"/>
      <c r="E98" s="140"/>
      <c r="F98" s="140"/>
      <c r="G98" s="140" t="s">
        <v>47</v>
      </c>
      <c r="H98" s="141">
        <v>3</v>
      </c>
      <c r="I98" s="142"/>
      <c r="J98" s="140"/>
      <c r="K98" s="140"/>
      <c r="L98" s="143"/>
      <c r="M98" s="143"/>
      <c r="N98" s="143"/>
      <c r="O98" s="143"/>
      <c r="P98" s="143"/>
      <c r="Q98" s="143"/>
      <c r="R98" s="143"/>
      <c r="S98" s="143"/>
      <c r="T98" s="144"/>
      <c r="U98" s="144"/>
      <c r="V98" s="140"/>
    </row>
    <row r="99" spans="1:22" s="36" customFormat="1" ht="10.5" customHeight="1" outlineLevel="3">
      <c r="A99" s="35"/>
      <c r="B99" s="140"/>
      <c r="C99" s="140"/>
      <c r="D99" s="140"/>
      <c r="E99" s="140"/>
      <c r="F99" s="140"/>
      <c r="G99" s="140" t="s">
        <v>71</v>
      </c>
      <c r="H99" s="141">
        <v>2.25</v>
      </c>
      <c r="I99" s="142"/>
      <c r="J99" s="140"/>
      <c r="K99" s="140"/>
      <c r="L99" s="143"/>
      <c r="M99" s="143"/>
      <c r="N99" s="143"/>
      <c r="O99" s="143"/>
      <c r="P99" s="143"/>
      <c r="Q99" s="143"/>
      <c r="R99" s="143"/>
      <c r="S99" s="143"/>
      <c r="T99" s="144"/>
      <c r="U99" s="144"/>
      <c r="V99" s="140"/>
    </row>
    <row r="100" spans="1:22" ht="12.75" outlineLevel="1">
      <c r="A100" s="3"/>
      <c r="B100" s="106"/>
      <c r="C100" s="75" t="s">
        <v>26</v>
      </c>
      <c r="D100" s="76" t="s">
        <v>3</v>
      </c>
      <c r="E100" s="77"/>
      <c r="F100" s="77" t="s">
        <v>34</v>
      </c>
      <c r="G100" s="78" t="s">
        <v>52</v>
      </c>
      <c r="H100" s="77"/>
      <c r="I100" s="76"/>
      <c r="J100" s="77"/>
      <c r="K100" s="107">
        <f>SUBTOTAL(9,K101:K110)</f>
        <v>0</v>
      </c>
      <c r="L100" s="80">
        <f>SUBTOTAL(9,L101:L110)</f>
        <v>0</v>
      </c>
      <c r="M100" s="80">
        <f>SUBTOTAL(9,M101:M110)</f>
        <v>0</v>
      </c>
      <c r="N100" s="80">
        <f>SUBTOTAL(9,N101:N110)</f>
        <v>0</v>
      </c>
      <c r="O100" s="80">
        <f>SUBTOTAL(9,O101:O110)</f>
        <v>0</v>
      </c>
      <c r="P100" s="81">
        <f>SUMPRODUCT(P101:P110,$H101:$H110)</f>
        <v>0.30411713999987916</v>
      </c>
      <c r="Q100" s="81">
        <f>SUMPRODUCT(Q101:Q110,$H101:$H110)</f>
        <v>0.06755706</v>
      </c>
      <c r="R100" s="81">
        <f>SUMPRODUCT(R101:R110,$H101:$H110)</f>
        <v>34.14415799999669</v>
      </c>
      <c r="S100" s="80">
        <f>SUMPRODUCT(S101:S110,$H101:$H110)</f>
        <v>4765.132168799453</v>
      </c>
      <c r="T100" s="108">
        <f>SUMPRODUCT(T101:T110,$K101:$K110)/100</f>
        <v>0</v>
      </c>
      <c r="U100" s="108">
        <f>K100+T100</f>
        <v>0</v>
      </c>
      <c r="V100" s="105"/>
    </row>
    <row r="101" spans="1:22" ht="12.75" outlineLevel="2">
      <c r="A101" s="3"/>
      <c r="B101" s="116"/>
      <c r="C101" s="117"/>
      <c r="D101" s="118"/>
      <c r="E101" s="119" t="s">
        <v>199</v>
      </c>
      <c r="F101" s="120"/>
      <c r="G101" s="121"/>
      <c r="H101" s="120"/>
      <c r="I101" s="118"/>
      <c r="J101" s="120"/>
      <c r="K101" s="122"/>
      <c r="L101" s="123"/>
      <c r="M101" s="123"/>
      <c r="N101" s="123"/>
      <c r="O101" s="123"/>
      <c r="P101" s="124"/>
      <c r="Q101" s="124"/>
      <c r="R101" s="124"/>
      <c r="S101" s="124"/>
      <c r="T101" s="125"/>
      <c r="U101" s="125"/>
      <c r="V101" s="105"/>
    </row>
    <row r="102" spans="1:22" ht="12.75" outlineLevel="2">
      <c r="A102" s="3"/>
      <c r="B102" s="105"/>
      <c r="C102" s="105"/>
      <c r="D102" s="126" t="s">
        <v>4</v>
      </c>
      <c r="E102" s="127">
        <v>1</v>
      </c>
      <c r="F102" s="128" t="s">
        <v>103</v>
      </c>
      <c r="G102" s="129" t="s">
        <v>215</v>
      </c>
      <c r="H102" s="130">
        <v>217.926</v>
      </c>
      <c r="I102" s="131" t="s">
        <v>12</v>
      </c>
      <c r="J102" s="132"/>
      <c r="K102" s="133">
        <f>H102*J102</f>
        <v>0</v>
      </c>
      <c r="L102" s="134">
        <f>IF(D102="S",K102,"")</f>
      </c>
      <c r="M102" s="135">
        <f>IF(OR(D102="P",D102="U"),K102,"")</f>
        <v>0</v>
      </c>
      <c r="N102" s="135">
        <f>IF(D102="H",K102,"")</f>
      </c>
      <c r="O102" s="135">
        <f>IF(D102="V",K102,"")</f>
      </c>
      <c r="P102" s="136">
        <v>0.0009999999999994458</v>
      </c>
      <c r="Q102" s="136">
        <v>0.00031</v>
      </c>
      <c r="R102" s="136">
        <v>0.07399999999995542</v>
      </c>
      <c r="S102" s="132">
        <v>10.737399999993531</v>
      </c>
      <c r="T102" s="137">
        <v>21</v>
      </c>
      <c r="U102" s="138">
        <f>K102*(T102+100)/100</f>
        <v>0</v>
      </c>
      <c r="V102" s="139"/>
    </row>
    <row r="103" spans="1:22" s="36" customFormat="1" ht="10.5" customHeight="1" outlineLevel="3">
      <c r="A103" s="35"/>
      <c r="B103" s="140"/>
      <c r="C103" s="140"/>
      <c r="D103" s="140"/>
      <c r="E103" s="140"/>
      <c r="F103" s="140"/>
      <c r="G103" s="140" t="s">
        <v>70</v>
      </c>
      <c r="H103" s="141">
        <v>22.55</v>
      </c>
      <c r="I103" s="142"/>
      <c r="J103" s="140"/>
      <c r="K103" s="140"/>
      <c r="L103" s="143"/>
      <c r="M103" s="143"/>
      <c r="N103" s="143"/>
      <c r="O103" s="143"/>
      <c r="P103" s="143"/>
      <c r="Q103" s="143"/>
      <c r="R103" s="143"/>
      <c r="S103" s="143"/>
      <c r="T103" s="144"/>
      <c r="U103" s="144"/>
      <c r="V103" s="140"/>
    </row>
    <row r="104" spans="1:22" s="36" customFormat="1" ht="10.5" customHeight="1" outlineLevel="3">
      <c r="A104" s="35"/>
      <c r="B104" s="140"/>
      <c r="C104" s="140"/>
      <c r="D104" s="140"/>
      <c r="E104" s="140"/>
      <c r="F104" s="140"/>
      <c r="G104" s="140" t="s">
        <v>54</v>
      </c>
      <c r="H104" s="141">
        <v>45.6</v>
      </c>
      <c r="I104" s="142"/>
      <c r="J104" s="140"/>
      <c r="K104" s="140"/>
      <c r="L104" s="143"/>
      <c r="M104" s="143"/>
      <c r="N104" s="143"/>
      <c r="O104" s="143"/>
      <c r="P104" s="143"/>
      <c r="Q104" s="143"/>
      <c r="R104" s="143"/>
      <c r="S104" s="143"/>
      <c r="T104" s="144"/>
      <c r="U104" s="144"/>
      <c r="V104" s="140"/>
    </row>
    <row r="105" spans="1:22" s="36" customFormat="1" ht="10.5" customHeight="1" outlineLevel="3">
      <c r="A105" s="35"/>
      <c r="B105" s="140"/>
      <c r="C105" s="140"/>
      <c r="D105" s="140"/>
      <c r="E105" s="140"/>
      <c r="F105" s="140"/>
      <c r="G105" s="140" t="s">
        <v>96</v>
      </c>
      <c r="H105" s="141">
        <v>30.8</v>
      </c>
      <c r="I105" s="142"/>
      <c r="J105" s="140"/>
      <c r="K105" s="140"/>
      <c r="L105" s="143"/>
      <c r="M105" s="143"/>
      <c r="N105" s="143"/>
      <c r="O105" s="143"/>
      <c r="P105" s="143"/>
      <c r="Q105" s="143"/>
      <c r="R105" s="143"/>
      <c r="S105" s="143"/>
      <c r="T105" s="144"/>
      <c r="U105" s="144"/>
      <c r="V105" s="140"/>
    </row>
    <row r="106" spans="1:22" s="36" customFormat="1" ht="10.5" customHeight="1" outlineLevel="3">
      <c r="A106" s="35"/>
      <c r="B106" s="140"/>
      <c r="C106" s="140"/>
      <c r="D106" s="140"/>
      <c r="E106" s="140"/>
      <c r="F106" s="140"/>
      <c r="G106" s="140" t="s">
        <v>93</v>
      </c>
      <c r="H106" s="141">
        <v>22.96</v>
      </c>
      <c r="I106" s="142"/>
      <c r="J106" s="140"/>
      <c r="K106" s="140"/>
      <c r="L106" s="143"/>
      <c r="M106" s="143"/>
      <c r="N106" s="143"/>
      <c r="O106" s="143"/>
      <c r="P106" s="143"/>
      <c r="Q106" s="143"/>
      <c r="R106" s="143"/>
      <c r="S106" s="143"/>
      <c r="T106" s="144"/>
      <c r="U106" s="144"/>
      <c r="V106" s="140"/>
    </row>
    <row r="107" spans="1:22" s="36" customFormat="1" ht="10.5" customHeight="1" outlineLevel="3">
      <c r="A107" s="35"/>
      <c r="B107" s="140"/>
      <c r="C107" s="140"/>
      <c r="D107" s="140"/>
      <c r="E107" s="140"/>
      <c r="F107" s="140"/>
      <c r="G107" s="140" t="s">
        <v>72</v>
      </c>
      <c r="H107" s="141">
        <v>34</v>
      </c>
      <c r="I107" s="142"/>
      <c r="J107" s="140"/>
      <c r="K107" s="140"/>
      <c r="L107" s="143"/>
      <c r="M107" s="143"/>
      <c r="N107" s="143"/>
      <c r="O107" s="143"/>
      <c r="P107" s="143"/>
      <c r="Q107" s="143"/>
      <c r="R107" s="143"/>
      <c r="S107" s="143"/>
      <c r="T107" s="144"/>
      <c r="U107" s="144"/>
      <c r="V107" s="140"/>
    </row>
    <row r="108" spans="1:22" s="36" customFormat="1" ht="10.5" customHeight="1" outlineLevel="3">
      <c r="A108" s="35"/>
      <c r="B108" s="140"/>
      <c r="C108" s="140"/>
      <c r="D108" s="140"/>
      <c r="E108" s="140"/>
      <c r="F108" s="140"/>
      <c r="G108" s="140" t="s">
        <v>136</v>
      </c>
      <c r="H108" s="141">
        <v>62.016</v>
      </c>
      <c r="I108" s="142"/>
      <c r="J108" s="140"/>
      <c r="K108" s="140"/>
      <c r="L108" s="143"/>
      <c r="M108" s="143"/>
      <c r="N108" s="143"/>
      <c r="O108" s="143"/>
      <c r="P108" s="143"/>
      <c r="Q108" s="143"/>
      <c r="R108" s="143"/>
      <c r="S108" s="143"/>
      <c r="T108" s="144"/>
      <c r="U108" s="144"/>
      <c r="V108" s="140"/>
    </row>
    <row r="109" spans="1:22" ht="25.5" outlineLevel="2">
      <c r="A109" s="3"/>
      <c r="B109" s="105"/>
      <c r="C109" s="105"/>
      <c r="D109" s="126" t="s">
        <v>4</v>
      </c>
      <c r="E109" s="127">
        <v>2</v>
      </c>
      <c r="F109" s="128" t="s">
        <v>105</v>
      </c>
      <c r="G109" s="129" t="s">
        <v>247</v>
      </c>
      <c r="H109" s="130">
        <v>217.926</v>
      </c>
      <c r="I109" s="131" t="s">
        <v>12</v>
      </c>
      <c r="J109" s="132"/>
      <c r="K109" s="133">
        <f>H109*J109</f>
        <v>0</v>
      </c>
      <c r="L109" s="134">
        <f>IF(D109="S",K109,"")</f>
      </c>
      <c r="M109" s="135">
        <f>IF(OR(D109="P",D109="U"),K109,"")</f>
        <v>0</v>
      </c>
      <c r="N109" s="135">
        <f>IF(D109="H",K109,"")</f>
      </c>
      <c r="O109" s="135">
        <f>IF(D109="V",K109,"")</f>
      </c>
      <c r="P109" s="136">
        <v>0.00038999999999999994</v>
      </c>
      <c r="Q109" s="136">
        <v>0</v>
      </c>
      <c r="R109" s="136">
        <v>0.059000000000025914</v>
      </c>
      <c r="S109" s="132">
        <v>7.941400000003488</v>
      </c>
      <c r="T109" s="137">
        <v>21</v>
      </c>
      <c r="U109" s="138">
        <f>K109*(T109+100)/100</f>
        <v>0</v>
      </c>
      <c r="V109" s="139"/>
    </row>
    <row r="110" spans="1:22" ht="25.5" outlineLevel="2">
      <c r="A110" s="3"/>
      <c r="B110" s="105"/>
      <c r="C110" s="105"/>
      <c r="D110" s="126" t="s">
        <v>4</v>
      </c>
      <c r="E110" s="127">
        <v>3</v>
      </c>
      <c r="F110" s="128" t="s">
        <v>104</v>
      </c>
      <c r="G110" s="129" t="s">
        <v>243</v>
      </c>
      <c r="H110" s="130">
        <v>120</v>
      </c>
      <c r="I110" s="131" t="s">
        <v>8</v>
      </c>
      <c r="J110" s="132"/>
      <c r="K110" s="133">
        <f>H110*J110</f>
        <v>0</v>
      </c>
      <c r="L110" s="134">
        <f>IF(D110="S",K110,"")</f>
      </c>
      <c r="M110" s="135">
        <f>IF(OR(D110="P",D110="U"),K110,"")</f>
        <v>0</v>
      </c>
      <c r="N110" s="135">
        <f>IF(D110="H",K110,"")</f>
      </c>
      <c r="O110" s="135">
        <f>IF(D110="V",K110,"")</f>
      </c>
      <c r="P110" s="136">
        <v>1E-05</v>
      </c>
      <c r="Q110" s="136">
        <v>0</v>
      </c>
      <c r="R110" s="136">
        <v>0.043000000000006366</v>
      </c>
      <c r="S110" s="132">
        <v>5.787800000000857</v>
      </c>
      <c r="T110" s="137">
        <v>21</v>
      </c>
      <c r="U110" s="138">
        <f>K110*(T110+100)/100</f>
        <v>0</v>
      </c>
      <c r="V110" s="139"/>
    </row>
    <row r="111" spans="1:22" ht="12.75" outlineLevel="1">
      <c r="A111" s="3"/>
      <c r="B111" s="106"/>
      <c r="C111" s="75" t="s">
        <v>28</v>
      </c>
      <c r="D111" s="76" t="s">
        <v>3</v>
      </c>
      <c r="E111" s="77"/>
      <c r="F111" s="77" t="s">
        <v>32</v>
      </c>
      <c r="G111" s="78" t="s">
        <v>181</v>
      </c>
      <c r="H111" s="77"/>
      <c r="I111" s="76"/>
      <c r="J111" s="77"/>
      <c r="K111" s="107">
        <f>SUBTOTAL(9,K112:K116)</f>
        <v>0</v>
      </c>
      <c r="L111" s="80">
        <f>SUBTOTAL(9,L112:L116)</f>
        <v>0</v>
      </c>
      <c r="M111" s="80">
        <f>SUBTOTAL(9,M112:M116)</f>
        <v>0</v>
      </c>
      <c r="N111" s="80">
        <f>SUBTOTAL(9,N112:N116)</f>
        <v>0</v>
      </c>
      <c r="O111" s="80">
        <f>SUBTOTAL(9,O112:O116)</f>
        <v>0</v>
      </c>
      <c r="P111" s="81">
        <f>SUMPRODUCT(P112:P116,$H112:$H116)</f>
        <v>0</v>
      </c>
      <c r="Q111" s="81">
        <f>SUMPRODUCT(Q112:Q116,$H112:$H116)</f>
        <v>0</v>
      </c>
      <c r="R111" s="81">
        <f>SUMPRODUCT(R112:R116,$H112:$H116)</f>
        <v>0</v>
      </c>
      <c r="S111" s="80">
        <f>SUMPRODUCT(S112:S116,$H112:$H116)</f>
        <v>0</v>
      </c>
      <c r="T111" s="108">
        <f>SUMPRODUCT(T112:T116,$K112:$K116)/100</f>
        <v>0</v>
      </c>
      <c r="U111" s="108">
        <f>K111+T111</f>
        <v>0</v>
      </c>
      <c r="V111" s="105"/>
    </row>
    <row r="112" spans="1:22" ht="12.75" outlineLevel="2">
      <c r="A112" s="3"/>
      <c r="B112" s="116"/>
      <c r="C112" s="117"/>
      <c r="D112" s="118"/>
      <c r="E112" s="119" t="s">
        <v>199</v>
      </c>
      <c r="F112" s="120"/>
      <c r="G112" s="121"/>
      <c r="H112" s="120"/>
      <c r="I112" s="118"/>
      <c r="J112" s="120"/>
      <c r="K112" s="122"/>
      <c r="L112" s="123"/>
      <c r="M112" s="123"/>
      <c r="N112" s="123"/>
      <c r="O112" s="123"/>
      <c r="P112" s="124"/>
      <c r="Q112" s="124"/>
      <c r="R112" s="124"/>
      <c r="S112" s="124"/>
      <c r="T112" s="125"/>
      <c r="U112" s="125"/>
      <c r="V112" s="105"/>
    </row>
    <row r="113" spans="1:22" ht="12.75" outlineLevel="2">
      <c r="A113" s="3"/>
      <c r="B113" s="105"/>
      <c r="C113" s="105"/>
      <c r="D113" s="126" t="s">
        <v>4</v>
      </c>
      <c r="E113" s="127">
        <v>1</v>
      </c>
      <c r="F113" s="128" t="s">
        <v>75</v>
      </c>
      <c r="G113" s="129" t="s">
        <v>217</v>
      </c>
      <c r="H113" s="130">
        <v>16</v>
      </c>
      <c r="I113" s="131" t="s">
        <v>36</v>
      </c>
      <c r="J113" s="132"/>
      <c r="K113" s="133">
        <f>H113*J113</f>
        <v>0</v>
      </c>
      <c r="L113" s="134">
        <f>IF(D113="S",K113,"")</f>
      </c>
      <c r="M113" s="135">
        <f>IF(OR(D113="P",D113="U"),K113,"")</f>
        <v>0</v>
      </c>
      <c r="N113" s="135">
        <f>IF(D113="H",K113,"")</f>
      </c>
      <c r="O113" s="135">
        <f>IF(D113="V",K113,"")</f>
      </c>
      <c r="P113" s="136">
        <v>0</v>
      </c>
      <c r="Q113" s="136">
        <v>0</v>
      </c>
      <c r="R113" s="136">
        <v>0</v>
      </c>
      <c r="S113" s="132">
        <v>0</v>
      </c>
      <c r="T113" s="137">
        <v>21</v>
      </c>
      <c r="U113" s="138">
        <f>K113*(T113+100)/100</f>
        <v>0</v>
      </c>
      <c r="V113" s="139"/>
    </row>
    <row r="114" spans="1:22" s="36" customFormat="1" ht="10.5" customHeight="1" outlineLevel="3">
      <c r="A114" s="35"/>
      <c r="B114" s="140"/>
      <c r="C114" s="140"/>
      <c r="D114" s="140"/>
      <c r="E114" s="140"/>
      <c r="F114" s="140"/>
      <c r="G114" s="140" t="s">
        <v>176</v>
      </c>
      <c r="H114" s="141">
        <v>0</v>
      </c>
      <c r="I114" s="142"/>
      <c r="J114" s="140"/>
      <c r="K114" s="140"/>
      <c r="L114" s="143"/>
      <c r="M114" s="143"/>
      <c r="N114" s="143"/>
      <c r="O114" s="143"/>
      <c r="P114" s="143"/>
      <c r="Q114" s="143"/>
      <c r="R114" s="143"/>
      <c r="S114" s="143"/>
      <c r="T114" s="144"/>
      <c r="U114" s="144"/>
      <c r="V114" s="140"/>
    </row>
    <row r="115" spans="1:22" s="36" customFormat="1" ht="10.5" customHeight="1" outlineLevel="3">
      <c r="A115" s="35"/>
      <c r="B115" s="140"/>
      <c r="C115" s="140"/>
      <c r="D115" s="140"/>
      <c r="E115" s="140"/>
      <c r="F115" s="140"/>
      <c r="G115" s="140" t="s">
        <v>27</v>
      </c>
      <c r="H115" s="141">
        <v>16</v>
      </c>
      <c r="I115" s="142"/>
      <c r="J115" s="140"/>
      <c r="K115" s="140"/>
      <c r="L115" s="143"/>
      <c r="M115" s="143"/>
      <c r="N115" s="143"/>
      <c r="O115" s="143"/>
      <c r="P115" s="143"/>
      <c r="Q115" s="143"/>
      <c r="R115" s="143"/>
      <c r="S115" s="143"/>
      <c r="T115" s="144"/>
      <c r="U115" s="144"/>
      <c r="V115" s="140"/>
    </row>
    <row r="116" spans="1:22" ht="12.75" outlineLevel="2">
      <c r="A116" s="3"/>
      <c r="B116" s="105"/>
      <c r="C116" s="105"/>
      <c r="D116" s="126" t="s">
        <v>5</v>
      </c>
      <c r="E116" s="127">
        <v>2</v>
      </c>
      <c r="F116" s="128" t="s">
        <v>106</v>
      </c>
      <c r="G116" s="129" t="s">
        <v>216</v>
      </c>
      <c r="H116" s="130">
        <v>1</v>
      </c>
      <c r="I116" s="131" t="s">
        <v>61</v>
      </c>
      <c r="J116" s="132"/>
      <c r="K116" s="133">
        <f>H116*J116</f>
        <v>0</v>
      </c>
      <c r="L116" s="134">
        <f>IF(D116="S",K116,"")</f>
        <v>0</v>
      </c>
      <c r="M116" s="135">
        <f>IF(OR(D116="P",D116="U"),K116,"")</f>
      </c>
      <c r="N116" s="135">
        <f>IF(D116="H",K116,"")</f>
      </c>
      <c r="O116" s="135">
        <f>IF(D116="V",K116,"")</f>
      </c>
      <c r="P116" s="136">
        <v>0</v>
      </c>
      <c r="Q116" s="136">
        <v>0</v>
      </c>
      <c r="R116" s="136">
        <v>0</v>
      </c>
      <c r="S116" s="132">
        <v>0</v>
      </c>
      <c r="T116" s="137">
        <v>21</v>
      </c>
      <c r="U116" s="138">
        <f>K116*(T116+100)/100</f>
        <v>0</v>
      </c>
      <c r="V116" s="139"/>
    </row>
    <row r="117" spans="1:22" ht="12.75" outlineLevel="1">
      <c r="A117" s="3"/>
      <c r="B117" s="106"/>
      <c r="C117" s="75" t="s">
        <v>29</v>
      </c>
      <c r="D117" s="76" t="s">
        <v>3</v>
      </c>
      <c r="E117" s="77"/>
      <c r="F117" s="77" t="s">
        <v>41</v>
      </c>
      <c r="G117" s="78" t="s">
        <v>164</v>
      </c>
      <c r="H117" s="77"/>
      <c r="I117" s="76"/>
      <c r="J117" s="77"/>
      <c r="K117" s="107">
        <f>SUBTOTAL(9,K118:K122)</f>
        <v>0</v>
      </c>
      <c r="L117" s="80">
        <f>SUBTOTAL(9,L118:L122)</f>
        <v>0</v>
      </c>
      <c r="M117" s="80">
        <f>SUBTOTAL(9,M118:M122)</f>
        <v>0</v>
      </c>
      <c r="N117" s="80">
        <f>SUBTOTAL(9,N118:N122)</f>
        <v>0</v>
      </c>
      <c r="O117" s="80">
        <f>SUBTOTAL(9,O118:O122)</f>
        <v>0</v>
      </c>
      <c r="P117" s="81">
        <f>SUMPRODUCT(P118:P122,$H118:$H122)</f>
        <v>0</v>
      </c>
      <c r="Q117" s="81">
        <f>SUMPRODUCT(Q118:Q122,$H118:$H122)</f>
        <v>0</v>
      </c>
      <c r="R117" s="81">
        <f>SUMPRODUCT(R118:R122,$H118:$H122)</f>
        <v>0</v>
      </c>
      <c r="S117" s="80">
        <f>SUMPRODUCT(S118:S122,$H118:$H122)</f>
        <v>0</v>
      </c>
      <c r="T117" s="108">
        <f>SUMPRODUCT(T118:T122,$K118:$K122)/100</f>
        <v>0</v>
      </c>
      <c r="U117" s="108">
        <f>K117+T117</f>
        <v>0</v>
      </c>
      <c r="V117" s="105"/>
    </row>
    <row r="118" spans="1:22" ht="12.75" outlineLevel="2">
      <c r="A118" s="3"/>
      <c r="B118" s="116"/>
      <c r="C118" s="117"/>
      <c r="D118" s="118"/>
      <c r="E118" s="119" t="s">
        <v>199</v>
      </c>
      <c r="F118" s="120"/>
      <c r="G118" s="121"/>
      <c r="H118" s="120"/>
      <c r="I118" s="118"/>
      <c r="J118" s="120"/>
      <c r="K118" s="122"/>
      <c r="L118" s="123"/>
      <c r="M118" s="123"/>
      <c r="N118" s="123"/>
      <c r="O118" s="123"/>
      <c r="P118" s="124"/>
      <c r="Q118" s="124"/>
      <c r="R118" s="124"/>
      <c r="S118" s="124"/>
      <c r="T118" s="125"/>
      <c r="U118" s="125"/>
      <c r="V118" s="105"/>
    </row>
    <row r="119" spans="1:22" ht="12.75" outlineLevel="2">
      <c r="A119" s="3"/>
      <c r="B119" s="105"/>
      <c r="C119" s="105"/>
      <c r="D119" s="126" t="s">
        <v>7</v>
      </c>
      <c r="E119" s="127">
        <v>1</v>
      </c>
      <c r="F119" s="128" t="s">
        <v>42</v>
      </c>
      <c r="G119" s="129" t="s">
        <v>202</v>
      </c>
      <c r="H119" s="130"/>
      <c r="I119" s="131" t="s">
        <v>0</v>
      </c>
      <c r="J119" s="132"/>
      <c r="K119" s="133">
        <f>H119*J119</f>
        <v>0</v>
      </c>
      <c r="L119" s="134">
        <f>IF(D119="S",K119,"")</f>
      </c>
      <c r="M119" s="135">
        <f>IF(OR(D119="P",D119="U"),K119,"")</f>
      </c>
      <c r="N119" s="135">
        <f>IF(D119="H",K119,"")</f>
      </c>
      <c r="O119" s="135">
        <f>IF(D119="V",K119,"")</f>
        <v>0</v>
      </c>
      <c r="P119" s="136">
        <v>0</v>
      </c>
      <c r="Q119" s="136">
        <v>0</v>
      </c>
      <c r="R119" s="136">
        <v>0</v>
      </c>
      <c r="S119" s="132">
        <v>0</v>
      </c>
      <c r="T119" s="137">
        <v>21</v>
      </c>
      <c r="U119" s="138">
        <f>K119*(T119+100)/100</f>
        <v>0</v>
      </c>
      <c r="V119" s="139"/>
    </row>
    <row r="120" spans="1:22" s="115" customFormat="1" ht="67.5" outlineLevel="2">
      <c r="A120" s="109"/>
      <c r="B120" s="109"/>
      <c r="C120" s="109"/>
      <c r="D120" s="109"/>
      <c r="E120" s="109"/>
      <c r="F120" s="109"/>
      <c r="G120" s="110" t="s">
        <v>249</v>
      </c>
      <c r="H120" s="109"/>
      <c r="I120" s="111"/>
      <c r="J120" s="109"/>
      <c r="K120" s="109"/>
      <c r="L120" s="112"/>
      <c r="M120" s="112"/>
      <c r="N120" s="112"/>
      <c r="O120" s="112"/>
      <c r="P120" s="113"/>
      <c r="Q120" s="109"/>
      <c r="R120" s="109"/>
      <c r="S120" s="109"/>
      <c r="T120" s="114"/>
      <c r="U120" s="114"/>
      <c r="V120" s="109"/>
    </row>
    <row r="121" spans="1:22" ht="12.75" outlineLevel="2">
      <c r="A121" s="3"/>
      <c r="B121" s="105"/>
      <c r="C121" s="105"/>
      <c r="D121" s="126" t="s">
        <v>7</v>
      </c>
      <c r="E121" s="127">
        <v>2</v>
      </c>
      <c r="F121" s="128" t="s">
        <v>42</v>
      </c>
      <c r="G121" s="129" t="s">
        <v>158</v>
      </c>
      <c r="H121" s="130"/>
      <c r="I121" s="131" t="s">
        <v>0</v>
      </c>
      <c r="J121" s="132"/>
      <c r="K121" s="133">
        <f>H121*J121</f>
        <v>0</v>
      </c>
      <c r="L121" s="134">
        <f>IF(D121="S",K121,"")</f>
      </c>
      <c r="M121" s="135">
        <f>IF(OR(D121="P",D121="U"),K121,"")</f>
      </c>
      <c r="N121" s="135">
        <f>IF(D121="H",K121,"")</f>
      </c>
      <c r="O121" s="135">
        <f>IF(D121="V",K121,"")</f>
        <v>0</v>
      </c>
      <c r="P121" s="136">
        <v>0</v>
      </c>
      <c r="Q121" s="136">
        <v>0</v>
      </c>
      <c r="R121" s="136">
        <v>0</v>
      </c>
      <c r="S121" s="132">
        <v>0</v>
      </c>
      <c r="T121" s="137">
        <v>21</v>
      </c>
      <c r="U121" s="138">
        <f>K121*(T121+100)/100</f>
        <v>0</v>
      </c>
      <c r="V121" s="139"/>
    </row>
    <row r="122" spans="1:22" s="115" customFormat="1" ht="22.5" outlineLevel="2">
      <c r="A122" s="109"/>
      <c r="B122" s="109"/>
      <c r="C122" s="109"/>
      <c r="D122" s="109"/>
      <c r="E122" s="109"/>
      <c r="F122" s="109"/>
      <c r="G122" s="110" t="s">
        <v>248</v>
      </c>
      <c r="H122" s="109"/>
      <c r="I122" s="111"/>
      <c r="J122" s="109"/>
      <c r="K122" s="109"/>
      <c r="L122" s="112"/>
      <c r="M122" s="112"/>
      <c r="N122" s="112"/>
      <c r="O122" s="112"/>
      <c r="P122" s="113"/>
      <c r="Q122" s="109"/>
      <c r="R122" s="109"/>
      <c r="S122" s="109"/>
      <c r="T122" s="114"/>
      <c r="U122" s="114"/>
      <c r="V122" s="109"/>
    </row>
  </sheetData>
  <sheetProtection/>
  <mergeCells count="4">
    <mergeCell ref="D3:F3"/>
    <mergeCell ref="G3:K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60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klimek</cp:lastModifiedBy>
  <dcterms:created xsi:type="dcterms:W3CDTF">2021-06-08T06:19:54Z</dcterms:created>
  <dcterms:modified xsi:type="dcterms:W3CDTF">2021-06-09T10:04:48Z</dcterms:modified>
  <cp:category/>
  <cp:version/>
  <cp:contentType/>
  <cp:contentStatus/>
</cp:coreProperties>
</file>