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5 - Stavební a zemní pr..." sheetId="2" r:id="rId2"/>
  </sheets>
  <definedNames>
    <definedName name="_xlnm.Print_Titles" localSheetId="1">'005 - Stavební a zemní pr...'!$119:$119</definedName>
    <definedName name="_xlnm.Print_Titles" localSheetId="0">'Rekapitulace stavby'!$85:$85</definedName>
    <definedName name="_xlnm.Print_Area" localSheetId="1">'005 - Stavební a zemní pr...'!$C$4:$Q$70,'005 - Stavební a zemní pr...'!$C$76:$Q$103,'005 - Stavební a zemní pr...'!$C$109:$Q$169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<sst xmlns="http://schemas.openxmlformats.org/spreadsheetml/2006/main" count="770" uniqueCount="251">
  <si>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</si>
  <si>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</si>
  <si>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</si>
  <si>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</si>
  <si>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</si>
  <si>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</si>
  <si>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</si>
  <si>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</si>
  <si>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</si>
  <si>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</si>
  <si>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</si>
  <si>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</si>
  <si>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</si>
  <si>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</si>
  <si>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</si>
  <si>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</si>
  <si>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oplocení MŠ Albrechtická</t>
  </si>
  <si>
    <t>0,1</t>
  </si>
  <si>
    <t>JKSO:</t>
  </si>
  <si>
    <t>CC-CZ:</t>
  </si>
  <si>
    <t>1</t>
  </si>
  <si>
    <t>Místo:</t>
  </si>
  <si>
    <t>Krnov</t>
  </si>
  <si>
    <t>Datum:</t>
  </si>
  <si>
    <t>15.05.2014</t>
  </si>
  <si>
    <t>10</t>
  </si>
  <si>
    <t>100</t>
  </si>
  <si>
    <t>Objednavatel:</t>
  </si>
  <si>
    <t>IČ:</t>
  </si>
  <si>
    <t>00296139</t>
  </si>
  <si>
    <t>Město Krnov</t>
  </si>
  <si>
    <t>DIČ:</t>
  </si>
  <si>
    <t>CZ00296139</t>
  </si>
  <si>
    <t>Zhotovitel:</t>
  </si>
  <si>
    <t>Vyplň údaj</t>
  </si>
  <si>
    <t>Projektant:</t>
  </si>
  <si>
    <t xml:space="preserve"> 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</si>
  <si>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</si>
  <si>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</si>
  <si>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</si>
  <si>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</si>
  <si>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</si>
  <si>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</si>
  <si>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</si>
  <si>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</si>
  <si>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</si>
  <si>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</si>
  <si>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</si>
  <si>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</si>
  <si>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</si>
  <si>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</si>
  <si>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</si>
  <si>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</si>
  <si>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</si>
  <si>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</si>
  <si>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</si>
  <si>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</si>
  <si>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</si>
  <si>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</si>
  <si>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</si>
  <si>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</si>
  <si>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</si>
  <si>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</si>
  <si>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</si>
  <si>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</si>
  <si>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</si>
  <si>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</si>
  <si>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</si>
  <si>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</si>
  <si>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</si>
  <si>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</si>
  <si>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</si>
  <si>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</si>
  <si>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</si>
  <si>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</si>
  <si>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</si>
  <si>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</si>
  <si>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</si>
  <si>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</si>
  <si>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</si>
  <si>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</si>
  <si>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{26281EF2-7E50-4AC8-8A11-DB7C80974ECE}</t>
  </si>
  <si>
    <t>{00000000-0000-0000-0000-000000000000}</t>
  </si>
  <si>
    <t>005</t>
  </si>
  <si>
    <t>Stavební a zemní práce 45+12 po stromky</t>
  </si>
  <si>
    <t>{01267D08-C717-4730-8920-9C4678632CBF}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</si>
  <si>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</si>
  <si>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</si>
  <si>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</si>
  <si>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</si>
  <si>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</si>
  <si>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</si>
  <si>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</si>
  <si>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</si>
  <si>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</si>
  <si>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</si>
  <si>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</si>
  <si>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</si>
  <si>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</si>
  <si>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005 - Stavební a zemní práce 45+12 po stromky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</si>
  <si>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</si>
  <si>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</si>
  <si>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</si>
  <si>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</si>
  <si>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</si>
  <si>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</si>
  <si>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</si>
  <si>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</si>
  <si>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</si>
  <si>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práce-bourání</t>
  </si>
  <si>
    <t xml:space="preserve">    99 -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</si>
  <si>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</si>
  <si>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</si>
  <si>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</si>
  <si>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</si>
  <si>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</si>
  <si>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</si>
  <si>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</si>
  <si>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</si>
  <si>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</si>
  <si>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</si>
  <si>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</si>
  <si>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</si>
  <si>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</si>
  <si>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</si>
  <si>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</si>
  <si>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</si>
  <si>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</si>
  <si>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</si>
  <si>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</si>
  <si>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</si>
  <si>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</si>
  <si>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</si>
  <si>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</si>
  <si>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</si>
  <si>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</si>
  <si>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</si>
  <si>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133202011</t>
  </si>
  <si>
    <t>Hloubení šachet ručním nebo pneum nářadím v soudržných horninách tř. 3, plocha výkopu do 4 m2</t>
  </si>
  <si>
    <t>m3</t>
  </si>
  <si>
    <t>4</t>
  </si>
  <si>
    <t>0,90*0,90*0,70*30/2</t>
  </si>
  <si>
    <t>VV</t>
  </si>
  <si>
    <t>2,00*0,20*0,20*28/2</t>
  </si>
  <si>
    <t>Součet</t>
  </si>
  <si>
    <t>132202109</t>
  </si>
  <si>
    <t>Příplatek za lepivost u hloubení rýh š do 600 mm ručním nebo pneum nářadím v hornině tř. 3</t>
  </si>
  <si>
    <t>3</t>
  </si>
  <si>
    <t>133302011</t>
  </si>
  <si>
    <t>Hloubení šachet ručním nebo pneum nářadím v soudržných horninách tř. 4, plocha výkopu do 4 m2</t>
  </si>
  <si>
    <t>133302019</t>
  </si>
  <si>
    <t>Příplatek za lepivost u hloubení šachet ručním nebo pneum nářadím v horninách tř. 4</t>
  </si>
  <si>
    <t>5</t>
  </si>
  <si>
    <t>161101101</t>
  </si>
  <si>
    <t>Svislé přemístění výkopku z horniny tř. 1 až 4 hl výkopu do 2,5 m</t>
  </si>
  <si>
    <t>9,625*2</t>
  </si>
  <si>
    <t>6</t>
  </si>
  <si>
    <t>162201201</t>
  </si>
  <si>
    <t>Vodorovné přemístění do 10 m nošením výkopku z horniny tř. 1 až 4</t>
  </si>
  <si>
    <t>7</t>
  </si>
  <si>
    <t>162201209</t>
  </si>
  <si>
    <t>Příplatek k vodorovnému přemístění nošením ZKD 10 m nošení výkopku z horniny tř. 1 až 4</t>
  </si>
  <si>
    <t>17,57*4</t>
  </si>
  <si>
    <t>8</t>
  </si>
  <si>
    <t>162601102</t>
  </si>
  <si>
    <t>Vodorovné přemístění do 5000 m výkopku/sypaniny z horniny tř. 1 až 4</t>
  </si>
  <si>
    <t>19,25-1,68</t>
  </si>
  <si>
    <t>9</t>
  </si>
  <si>
    <t>167101101</t>
  </si>
  <si>
    <t>Nakládání výkopku z hornin tř. 1 až 4 do 100 m3</t>
  </si>
  <si>
    <t>171201201</t>
  </si>
  <si>
    <t>Uložení sypaniny na skládky</t>
  </si>
  <si>
    <t>11</t>
  </si>
  <si>
    <t>171202301</t>
  </si>
  <si>
    <t>Poplatek za skládku - Krnov-Cvilín</t>
  </si>
  <si>
    <t>12</t>
  </si>
  <si>
    <t>175101201</t>
  </si>
  <si>
    <t>Obsypání objektů bez prohození sypaniny z hornin tř. 1 až 4 uloženým do 30 m od kraje objektu</t>
  </si>
  <si>
    <t>2,00*0,20*0,15*28</t>
  </si>
  <si>
    <t>13</t>
  </si>
  <si>
    <t>181102302</t>
  </si>
  <si>
    <t>Úprava pláně v zářezech se zhutněním</t>
  </si>
  <si>
    <t>m2</t>
  </si>
  <si>
    <t>58,50*1,00</t>
  </si>
  <si>
    <t>14</t>
  </si>
  <si>
    <t>213311113</t>
  </si>
  <si>
    <t>Polštáře zhutněné pod základy z kameniva drceného frakce 16 až 63 mm</t>
  </si>
  <si>
    <t>0,90*0,90*0,10*30</t>
  </si>
  <si>
    <t>338121127.1</t>
  </si>
  <si>
    <t>Osazování sloupků a vzpěr ŽB plotových zabetonováním patky</t>
  </si>
  <si>
    <t>kus</t>
  </si>
  <si>
    <t>16</t>
  </si>
  <si>
    <t>348121121</t>
  </si>
  <si>
    <t>Osazování ŽB desek plotových na MC 500x50x2000 mm</t>
  </si>
  <si>
    <t>17</t>
  </si>
  <si>
    <t>M</t>
  </si>
  <si>
    <t>592.1</t>
  </si>
  <si>
    <t>Oplocení Beves</t>
  </si>
  <si>
    <t>soubor</t>
  </si>
  <si>
    <t>18</t>
  </si>
  <si>
    <t>605</t>
  </si>
  <si>
    <t>Dřevěné fošny</t>
  </si>
  <si>
    <t>19</t>
  </si>
  <si>
    <t>783626020</t>
  </si>
  <si>
    <t>Nátěry syntetické truhlářských konstrukcí barva standardní 2x lakování</t>
  </si>
  <si>
    <t>2,00*(0,16*2+0,045*2)*42</t>
  </si>
  <si>
    <t>0,16*0,045*2*42</t>
  </si>
  <si>
    <t>20</t>
  </si>
  <si>
    <t>919735111.1</t>
  </si>
  <si>
    <t>Řezání hl do 50 mm</t>
  </si>
  <si>
    <t>m</t>
  </si>
  <si>
    <t>955.6</t>
  </si>
  <si>
    <t>Doplnění stávajícím oplocením</t>
  </si>
  <si>
    <t>22</t>
  </si>
  <si>
    <t>966071711</t>
  </si>
  <si>
    <t>Bourání sloupků a vzpěr plotových ocelových do 2,5 m zabetonovaných</t>
  </si>
  <si>
    <t>23</t>
  </si>
  <si>
    <t>966072811</t>
  </si>
  <si>
    <t>Rozebrání rámového oplocení na bet sloupky výšky do 2m</t>
  </si>
  <si>
    <t>24</t>
  </si>
  <si>
    <t>963015111</t>
  </si>
  <si>
    <t>Demontáž prefabrikovaných desek do hmotnosti 0,06 t</t>
  </si>
  <si>
    <t>25</t>
  </si>
  <si>
    <t>130901121</t>
  </si>
  <si>
    <t>Bourání kcí v hloubených vykopávkách ze zdiva z betonu prostého ručně</t>
  </si>
  <si>
    <t>0,50*19</t>
  </si>
  <si>
    <t>26</t>
  </si>
  <si>
    <t>997221121</t>
  </si>
  <si>
    <t>Vodorovná doprava suti z kusových materiálů do 50 m</t>
  </si>
  <si>
    <t>t</t>
  </si>
  <si>
    <t>27</t>
  </si>
  <si>
    <t>997221561</t>
  </si>
  <si>
    <t>Vodorovná doprava suti z kusových materiálů do 1 km</t>
  </si>
  <si>
    <t>28</t>
  </si>
  <si>
    <t>997221569</t>
  </si>
  <si>
    <t>Příplatek ZKD 1 km u vodorovné dopravy suti z kusových materiálů</t>
  </si>
  <si>
    <t>29</t>
  </si>
  <si>
    <t>979092115</t>
  </si>
  <si>
    <t>Poplatek za skládku TS Krnov - Cvilín</t>
  </si>
  <si>
    <t>30</t>
  </si>
  <si>
    <t>998223011</t>
  </si>
  <si>
    <t>Přesun hmot pro pozemní komunikace s krytem dlážděným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</si>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</sst>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164" fontId="23" fillId="0" borderId="15" xfId="0" applyFont="1" applyBorder="1" applyAlignment="1">
      <alignment horizontal="right" vertical="center"/>
    </xf>
    <xf numFmtId="164" fontId="23" fillId="0" borderId="16" xfId="0" applyFont="1" applyBorder="1" applyAlignment="1">
      <alignment horizontal="right" vertical="center"/>
    </xf>
    <xf numFmtId="167" fontId="23" fillId="0" borderId="16" xfId="0" applyFont="1" applyBorder="1" applyAlignment="1">
      <alignment horizontal="right" vertical="center"/>
    </xf>
    <xf numFmtId="164" fontId="23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3" borderId="24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Font="1" applyAlignment="1">
      <alignment horizontal="righ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Font="1" applyAlignment="1">
      <alignment horizontal="right" vertical="center"/>
    </xf>
    <xf numFmtId="0" fontId="30" fillId="0" borderId="5" xfId="0" applyBorder="1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1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49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168" fontId="31" fillId="3" borderId="24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4" borderId="27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0" fontId="33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4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164" fontId="24" fillId="3" borderId="0" xfId="0" applyFont="1" applyFill="1" applyAlignment="1">
      <alignment horizontal="right" vertical="center"/>
    </xf>
    <xf numFmtId="164" fontId="24" fillId="0" borderId="0" xfId="0" applyFont="1" applyAlignment="1">
      <alignment horizontal="right" vertical="center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49" fontId="7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4" fontId="25" fillId="0" borderId="0" xfId="0" applyFont="1" applyAlignment="1">
      <alignment horizontal="right"/>
    </xf>
    <xf numFmtId="0" fontId="34" fillId="2" borderId="0" xfId="17" applyFont="1" applyFill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164" fontId="0" fillId="3" borderId="24" xfId="0" applyFont="1" applyFill="1" applyBorder="1" applyAlignment="1">
      <alignment horizontal="right" vertical="center"/>
    </xf>
    <xf numFmtId="164" fontId="0" fillId="0" borderId="24" xfId="0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24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24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/>
    </xf>
    <xf numFmtId="164" fontId="31" fillId="3" borderId="24" xfId="0" applyFont="1" applyFill="1" applyBorder="1" applyAlignment="1">
      <alignment horizontal="right" vertical="center"/>
    </xf>
    <xf numFmtId="164" fontId="31" fillId="0" borderId="24" xfId="0" applyFont="1" applyBorder="1" applyAlignment="1">
      <alignment horizontal="right" vertical="center"/>
    </xf>
    <xf numFmtId="0" fontId="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4" fontId="18" fillId="0" borderId="0" xfId="0" applyFont="1" applyAlignment="1">
      <alignment horizontal="right"/>
    </xf>
    <xf numFmtId="166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164" fontId="13" fillId="0" borderId="0" xfId="0" applyFont="1" applyAlignment="1">
      <alignment horizontal="right" vertical="center"/>
    </xf>
    <xf numFmtId="164" fontId="12" fillId="0" borderId="0" xfId="0" applyFont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166" fontId="7" fillId="3" borderId="0" xfId="0" applyFont="1" applyFill="1" applyAlignment="1">
      <alignment horizontal="left" vertical="top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992D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7D3F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workbookViewId="0" topLeftCell="A1">
      <pane ySplit="1" topLeftCell="BM49" activePane="bottomLeft" state="frozen"/>
      <selection pane="topLeft" activeCell="A1" sqref="A1"/>
      <selection pane="bottomLeft" activeCell="K5" sqref="K5:AO5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66" t="s">
        <v>0</v>
      </c>
      <c r="B1" s="167"/>
      <c r="C1" s="167"/>
      <c r="D1" s="168" t="s">
        <v>1</v>
      </c>
      <c r="E1" s="167"/>
      <c r="F1" s="167"/>
      <c r="G1" s="167"/>
      <c r="H1" s="167"/>
      <c r="I1" s="167"/>
      <c r="J1" s="167"/>
      <c r="K1" s="169" t="s">
        <v>244</v>
      </c>
      <c r="L1" s="169"/>
      <c r="M1" s="169"/>
      <c r="N1" s="169"/>
      <c r="O1" s="169"/>
      <c r="P1" s="169"/>
      <c r="Q1" s="169"/>
      <c r="R1" s="169"/>
      <c r="S1" s="169"/>
      <c r="T1" s="167"/>
      <c r="U1" s="167"/>
      <c r="V1" s="167"/>
      <c r="W1" s="169" t="s">
        <v>245</v>
      </c>
      <c r="X1" s="169"/>
      <c r="Y1" s="169"/>
      <c r="Z1" s="169"/>
      <c r="AA1" s="169"/>
      <c r="AB1" s="169"/>
      <c r="AC1" s="169"/>
      <c r="AD1" s="169"/>
      <c r="AE1" s="169"/>
      <c r="AF1" s="169"/>
      <c r="AG1" s="167"/>
      <c r="AH1" s="16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4" t="s">
        <v>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8" t="s">
        <v>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60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Q5" s="11"/>
      <c r="BE5" s="155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56" t="s">
        <v>16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Q6" s="11"/>
      <c r="BE6" s="174"/>
      <c r="BS6" s="6" t="s">
        <v>17</v>
      </c>
    </row>
    <row r="7" spans="2:71" s="2" customFormat="1" ht="15" customHeight="1">
      <c r="B7" s="10"/>
      <c r="D7" s="17" t="s">
        <v>18</v>
      </c>
      <c r="K7" s="15"/>
      <c r="AK7" s="17" t="s">
        <v>19</v>
      </c>
      <c r="AN7" s="15"/>
      <c r="AQ7" s="11"/>
      <c r="BE7" s="174"/>
      <c r="BS7" s="6" t="s">
        <v>20</v>
      </c>
    </row>
    <row r="8" spans="2:71" s="2" customFormat="1" ht="15" customHeight="1">
      <c r="B8" s="10"/>
      <c r="D8" s="17" t="s">
        <v>21</v>
      </c>
      <c r="K8" s="15" t="s">
        <v>22</v>
      </c>
      <c r="AK8" s="17" t="s">
        <v>23</v>
      </c>
      <c r="AN8" s="18" t="s">
        <v>24</v>
      </c>
      <c r="AQ8" s="11"/>
      <c r="BE8" s="174"/>
      <c r="BS8" s="6" t="s">
        <v>25</v>
      </c>
    </row>
    <row r="9" spans="2:71" s="2" customFormat="1" ht="15" customHeight="1">
      <c r="B9" s="10"/>
      <c r="AQ9" s="11"/>
      <c r="BE9" s="174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 t="s">
        <v>29</v>
      </c>
      <c r="AQ10" s="11"/>
      <c r="BE10" s="174"/>
      <c r="BS10" s="6" t="s">
        <v>17</v>
      </c>
    </row>
    <row r="11" spans="2:71" s="2" customFormat="1" ht="19.5" customHeight="1">
      <c r="B11" s="10"/>
      <c r="E11" s="15" t="s">
        <v>30</v>
      </c>
      <c r="AK11" s="17" t="s">
        <v>31</v>
      </c>
      <c r="AN11" s="15" t="s">
        <v>32</v>
      </c>
      <c r="AQ11" s="11"/>
      <c r="BE11" s="174"/>
      <c r="BS11" s="6" t="s">
        <v>17</v>
      </c>
    </row>
    <row r="12" spans="2:71" s="2" customFormat="1" ht="7.5" customHeight="1">
      <c r="B12" s="10"/>
      <c r="AQ12" s="11"/>
      <c r="BE12" s="174"/>
      <c r="BS12" s="6" t="s">
        <v>17</v>
      </c>
    </row>
    <row r="13" spans="2:71" s="2" customFormat="1" ht="15" customHeight="1">
      <c r="B13" s="10"/>
      <c r="D13" s="17" t="s">
        <v>33</v>
      </c>
      <c r="AK13" s="17" t="s">
        <v>28</v>
      </c>
      <c r="AN13" s="19" t="s">
        <v>34</v>
      </c>
      <c r="AQ13" s="11"/>
      <c r="BE13" s="174"/>
      <c r="BS13" s="6" t="s">
        <v>17</v>
      </c>
    </row>
    <row r="14" spans="2:71" s="2" customFormat="1" ht="15.75" customHeight="1">
      <c r="B14" s="10"/>
      <c r="E14" s="188" t="s">
        <v>34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" t="s">
        <v>31</v>
      </c>
      <c r="AN14" s="19" t="s">
        <v>34</v>
      </c>
      <c r="AQ14" s="11"/>
      <c r="BE14" s="174"/>
      <c r="BS14" s="6" t="s">
        <v>17</v>
      </c>
    </row>
    <row r="15" spans="2:71" s="2" customFormat="1" ht="7.5" customHeight="1">
      <c r="B15" s="10"/>
      <c r="AQ15" s="11"/>
      <c r="BE15" s="174"/>
      <c r="BS15" s="6" t="s">
        <v>3</v>
      </c>
    </row>
    <row r="16" spans="2:71" s="2" customFormat="1" ht="15" customHeight="1">
      <c r="B16" s="10"/>
      <c r="D16" s="17" t="s">
        <v>35</v>
      </c>
      <c r="AK16" s="17" t="s">
        <v>28</v>
      </c>
      <c r="AN16" s="15"/>
      <c r="AQ16" s="11"/>
      <c r="BE16" s="174"/>
      <c r="BS16" s="6" t="s">
        <v>3</v>
      </c>
    </row>
    <row r="17" spans="2:71" ht="19.5" customHeight="1">
      <c r="B17" s="10"/>
      <c r="E17" s="15" t="s">
        <v>36</v>
      </c>
      <c r="AK17" s="17" t="s">
        <v>31</v>
      </c>
      <c r="AN17" s="15"/>
      <c r="AQ17" s="11"/>
      <c r="AR17" s="2"/>
      <c r="BE17" s="174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37</v>
      </c>
    </row>
    <row r="18" spans="2:71" ht="7.5" customHeight="1">
      <c r="B18" s="10"/>
      <c r="AQ18" s="11"/>
      <c r="AR18" s="2"/>
      <c r="BE18" s="174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7" t="s">
        <v>38</v>
      </c>
      <c r="AK19" s="17" t="s">
        <v>28</v>
      </c>
      <c r="AN19" s="15"/>
      <c r="AQ19" s="11"/>
      <c r="AR19" s="2"/>
      <c r="BE19" s="174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0" ht="19.5" customHeight="1">
      <c r="B20" s="10"/>
      <c r="E20" s="15"/>
      <c r="AK20" s="17" t="s">
        <v>31</v>
      </c>
      <c r="AN20" s="15"/>
      <c r="AQ20" s="11"/>
      <c r="AR20" s="2"/>
      <c r="BE20" s="174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E21" s="174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AR22" s="2"/>
      <c r="BE22" s="174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21" t="s">
        <v>39</v>
      </c>
      <c r="AK23" s="189">
        <f>ROUND($AG$87,2)</f>
        <v>0</v>
      </c>
      <c r="AL23" s="174"/>
      <c r="AM23" s="174"/>
      <c r="AN23" s="174"/>
      <c r="AO23" s="174"/>
      <c r="AQ23" s="11"/>
      <c r="AR23" s="2"/>
      <c r="BE23" s="174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21" t="s">
        <v>40</v>
      </c>
      <c r="AK24" s="189">
        <f>ROUND($AG$90,2)</f>
        <v>0</v>
      </c>
      <c r="AL24" s="174"/>
      <c r="AM24" s="174"/>
      <c r="AN24" s="174"/>
      <c r="AO24" s="174"/>
      <c r="AQ24" s="11"/>
      <c r="AR24" s="2"/>
      <c r="BE24" s="174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57" s="6" customFormat="1" ht="7.5" customHeight="1">
      <c r="B25" s="22"/>
      <c r="AQ25" s="23"/>
      <c r="BE25" s="177"/>
    </row>
    <row r="26" spans="2:57" s="6" customFormat="1" ht="27" customHeight="1">
      <c r="B26" s="22"/>
      <c r="D26" s="24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ROUND($AK$23+$AK$24,2)</f>
        <v>0</v>
      </c>
      <c r="AL26" s="191"/>
      <c r="AM26" s="191"/>
      <c r="AN26" s="191"/>
      <c r="AO26" s="191"/>
      <c r="AQ26" s="23"/>
      <c r="BE26" s="177"/>
    </row>
    <row r="27" spans="2:57" s="6" customFormat="1" ht="7.5" customHeight="1">
      <c r="B27" s="22"/>
      <c r="AQ27" s="23"/>
      <c r="BE27" s="177"/>
    </row>
    <row r="28" spans="2:57" s="6" customFormat="1" ht="15" customHeight="1">
      <c r="B28" s="26"/>
      <c r="D28" s="27" t="s">
        <v>42</v>
      </c>
      <c r="F28" s="27" t="s">
        <v>43</v>
      </c>
      <c r="L28" s="164">
        <v>0.21</v>
      </c>
      <c r="M28" s="150"/>
      <c r="N28" s="150"/>
      <c r="O28" s="150"/>
      <c r="T28" s="29" t="s">
        <v>44</v>
      </c>
      <c r="W28" s="151">
        <f>ROUND($AZ$87+SUM($CD$91:$CD$95),2)</f>
        <v>0</v>
      </c>
      <c r="X28" s="150"/>
      <c r="Y28" s="150"/>
      <c r="Z28" s="150"/>
      <c r="AA28" s="150"/>
      <c r="AB28" s="150"/>
      <c r="AC28" s="150"/>
      <c r="AD28" s="150"/>
      <c r="AE28" s="150"/>
      <c r="AK28" s="151">
        <f>ROUND($AV$87+SUM($BY$91:$BY$95),2)</f>
        <v>0</v>
      </c>
      <c r="AL28" s="150"/>
      <c r="AM28" s="150"/>
      <c r="AN28" s="150"/>
      <c r="AO28" s="150"/>
      <c r="AQ28" s="30"/>
      <c r="BE28" s="150"/>
    </row>
    <row r="29" spans="2:57" s="6" customFormat="1" ht="15" customHeight="1">
      <c r="B29" s="26"/>
      <c r="F29" s="27" t="s">
        <v>45</v>
      </c>
      <c r="L29" s="164">
        <v>0.15</v>
      </c>
      <c r="M29" s="150"/>
      <c r="N29" s="150"/>
      <c r="O29" s="150"/>
      <c r="T29" s="29" t="s">
        <v>44</v>
      </c>
      <c r="W29" s="151">
        <f>ROUND($BA$87+SUM($CE$91:$CE$95),2)</f>
        <v>0</v>
      </c>
      <c r="X29" s="150"/>
      <c r="Y29" s="150"/>
      <c r="Z29" s="150"/>
      <c r="AA29" s="150"/>
      <c r="AB29" s="150"/>
      <c r="AC29" s="150"/>
      <c r="AD29" s="150"/>
      <c r="AE29" s="150"/>
      <c r="AK29" s="151">
        <f>ROUND($AW$87+SUM($BZ$91:$BZ$95),2)</f>
        <v>0</v>
      </c>
      <c r="AL29" s="150"/>
      <c r="AM29" s="150"/>
      <c r="AN29" s="150"/>
      <c r="AO29" s="150"/>
      <c r="AQ29" s="30"/>
      <c r="BE29" s="150"/>
    </row>
    <row r="30" spans="2:57" s="6" customFormat="1" ht="15" customHeight="1" hidden="1">
      <c r="B30" s="26"/>
      <c r="F30" s="27" t="s">
        <v>46</v>
      </c>
      <c r="L30" s="164">
        <v>0.21</v>
      </c>
      <c r="M30" s="150"/>
      <c r="N30" s="150"/>
      <c r="O30" s="150"/>
      <c r="T30" s="29" t="s">
        <v>44</v>
      </c>
      <c r="W30" s="151">
        <f>ROUND($BB$87+SUM($CF$91:$CF$95),2)</f>
        <v>0</v>
      </c>
      <c r="X30" s="150"/>
      <c r="Y30" s="150"/>
      <c r="Z30" s="150"/>
      <c r="AA30" s="150"/>
      <c r="AB30" s="150"/>
      <c r="AC30" s="150"/>
      <c r="AD30" s="150"/>
      <c r="AE30" s="150"/>
      <c r="AK30" s="151">
        <v>0</v>
      </c>
      <c r="AL30" s="150"/>
      <c r="AM30" s="150"/>
      <c r="AN30" s="150"/>
      <c r="AO30" s="150"/>
      <c r="AQ30" s="30"/>
      <c r="BE30" s="150"/>
    </row>
    <row r="31" spans="2:57" s="6" customFormat="1" ht="15" customHeight="1" hidden="1">
      <c r="B31" s="26"/>
      <c r="F31" s="27" t="s">
        <v>47</v>
      </c>
      <c r="L31" s="164">
        <v>0.15</v>
      </c>
      <c r="M31" s="150"/>
      <c r="N31" s="150"/>
      <c r="O31" s="150"/>
      <c r="T31" s="29" t="s">
        <v>44</v>
      </c>
      <c r="W31" s="151">
        <f>ROUND($BC$87+SUM($CG$91:$CG$95),2)</f>
        <v>0</v>
      </c>
      <c r="X31" s="150"/>
      <c r="Y31" s="150"/>
      <c r="Z31" s="150"/>
      <c r="AA31" s="150"/>
      <c r="AB31" s="150"/>
      <c r="AC31" s="150"/>
      <c r="AD31" s="150"/>
      <c r="AE31" s="150"/>
      <c r="AK31" s="151">
        <v>0</v>
      </c>
      <c r="AL31" s="150"/>
      <c r="AM31" s="150"/>
      <c r="AN31" s="150"/>
      <c r="AO31" s="150"/>
      <c r="AQ31" s="30"/>
      <c r="BE31" s="150"/>
    </row>
    <row r="32" spans="2:57" s="6" customFormat="1" ht="15" customHeight="1" hidden="1">
      <c r="B32" s="26"/>
      <c r="F32" s="27" t="s">
        <v>48</v>
      </c>
      <c r="L32" s="164">
        <v>0</v>
      </c>
      <c r="M32" s="150"/>
      <c r="N32" s="150"/>
      <c r="O32" s="150"/>
      <c r="T32" s="29" t="s">
        <v>44</v>
      </c>
      <c r="W32" s="151">
        <f>ROUND($BD$87+SUM($CH$91:$CH$95),2)</f>
        <v>0</v>
      </c>
      <c r="X32" s="150"/>
      <c r="Y32" s="150"/>
      <c r="Z32" s="150"/>
      <c r="AA32" s="150"/>
      <c r="AB32" s="150"/>
      <c r="AC32" s="150"/>
      <c r="AD32" s="150"/>
      <c r="AE32" s="150"/>
      <c r="AK32" s="151">
        <v>0</v>
      </c>
      <c r="AL32" s="150"/>
      <c r="AM32" s="150"/>
      <c r="AN32" s="150"/>
      <c r="AO32" s="150"/>
      <c r="AQ32" s="30"/>
      <c r="BE32" s="150"/>
    </row>
    <row r="33" spans="2:57" s="6" customFormat="1" ht="7.5" customHeight="1">
      <c r="B33" s="22"/>
      <c r="AQ33" s="23"/>
      <c r="BE33" s="177"/>
    </row>
    <row r="34" spans="2:57" s="6" customFormat="1" ht="27" customHeight="1">
      <c r="B34" s="22"/>
      <c r="C34" s="31"/>
      <c r="D34" s="32" t="s">
        <v>49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50</v>
      </c>
      <c r="U34" s="33"/>
      <c r="V34" s="33"/>
      <c r="W34" s="33"/>
      <c r="X34" s="152" t="s">
        <v>51</v>
      </c>
      <c r="Y34" s="186"/>
      <c r="Z34" s="186"/>
      <c r="AA34" s="186"/>
      <c r="AB34" s="186"/>
      <c r="AC34" s="33"/>
      <c r="AD34" s="33"/>
      <c r="AE34" s="33"/>
      <c r="AF34" s="33"/>
      <c r="AG34" s="33"/>
      <c r="AH34" s="33"/>
      <c r="AI34" s="33"/>
      <c r="AJ34" s="33"/>
      <c r="AK34" s="153">
        <f>ROUND(SUM($AK$26:$AK$32),2)</f>
        <v>0</v>
      </c>
      <c r="AL34" s="186"/>
      <c r="AM34" s="186"/>
      <c r="AN34" s="186"/>
      <c r="AO34" s="157"/>
      <c r="AP34" s="31"/>
      <c r="AQ34" s="23"/>
      <c r="BE34" s="177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53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55</v>
      </c>
      <c r="S58" s="41"/>
      <c r="T58" s="41"/>
      <c r="U58" s="41"/>
      <c r="V58" s="41"/>
      <c r="W58" s="41"/>
      <c r="X58" s="41"/>
      <c r="Y58" s="41"/>
      <c r="Z58" s="43"/>
      <c r="AC58" s="40" t="s">
        <v>54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55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57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55</v>
      </c>
      <c r="S69" s="41"/>
      <c r="T69" s="41"/>
      <c r="U69" s="41"/>
      <c r="V69" s="41"/>
      <c r="W69" s="41"/>
      <c r="X69" s="41"/>
      <c r="Y69" s="41"/>
      <c r="Z69" s="43"/>
      <c r="AC69" s="40" t="s">
        <v>54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55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58" t="s">
        <v>58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23"/>
    </row>
    <row r="77" spans="2:43" s="15" customFormat="1" ht="15" customHeight="1">
      <c r="B77" s="50"/>
      <c r="C77" s="17" t="s">
        <v>13</v>
      </c>
      <c r="L77" s="15">
        <f>$K$5</f>
        <v>0</v>
      </c>
      <c r="AQ77" s="51"/>
    </row>
    <row r="78" spans="2:43" s="52" customFormat="1" ht="37.5" customHeight="1">
      <c r="B78" s="53"/>
      <c r="C78" s="52" t="s">
        <v>15</v>
      </c>
      <c r="L78" s="159" t="str">
        <f>$K$6</f>
        <v>Oprava oplocení MŠ Albrechtická</v>
      </c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21</v>
      </c>
      <c r="L80" s="55" t="str">
        <f>IF($K$8="","",$K$8)</f>
        <v>Krnov</v>
      </c>
      <c r="AI80" s="17" t="s">
        <v>23</v>
      </c>
      <c r="AM80" s="56" t="str">
        <f>IF($AN$8="","",$AN$8)</f>
        <v>15.05.2014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27</v>
      </c>
      <c r="L82" s="15" t="str">
        <f>IF($E$11="","",$E$11)</f>
        <v>Město Krnov</v>
      </c>
      <c r="AI82" s="17" t="s">
        <v>35</v>
      </c>
      <c r="AM82" s="160" t="str">
        <f>IF($E$17="","",$E$17)</f>
        <v> </v>
      </c>
      <c r="AN82" s="177"/>
      <c r="AO82" s="177"/>
      <c r="AP82" s="177"/>
      <c r="AQ82" s="23"/>
      <c r="AS82" s="161" t="s">
        <v>59</v>
      </c>
      <c r="AT82" s="162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33</v>
      </c>
      <c r="L83" s="15">
        <f>IF($E$14="Vyplň údaj","",$E$14)</f>
      </c>
      <c r="AI83" s="17" t="s">
        <v>38</v>
      </c>
      <c r="AM83" s="160">
        <f>IF($E$20="","",$E$20)</f>
      </c>
      <c r="AN83" s="177"/>
      <c r="AO83" s="177"/>
      <c r="AP83" s="177"/>
      <c r="AQ83" s="23"/>
      <c r="AS83" s="163"/>
      <c r="AT83" s="177"/>
      <c r="BD83" s="57"/>
    </row>
    <row r="84" spans="2:56" s="6" customFormat="1" ht="12" customHeight="1">
      <c r="B84" s="22"/>
      <c r="AQ84" s="23"/>
      <c r="AS84" s="163"/>
      <c r="AT84" s="177"/>
      <c r="BD84" s="57"/>
    </row>
    <row r="85" spans="2:57" s="6" customFormat="1" ht="30" customHeight="1">
      <c r="B85" s="22"/>
      <c r="C85" s="185" t="s">
        <v>60</v>
      </c>
      <c r="D85" s="186"/>
      <c r="E85" s="186"/>
      <c r="F85" s="186"/>
      <c r="G85" s="186"/>
      <c r="H85" s="33"/>
      <c r="I85" s="187" t="s">
        <v>61</v>
      </c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7" t="s">
        <v>62</v>
      </c>
      <c r="AH85" s="186"/>
      <c r="AI85" s="186"/>
      <c r="AJ85" s="186"/>
      <c r="AK85" s="186"/>
      <c r="AL85" s="186"/>
      <c r="AM85" s="186"/>
      <c r="AN85" s="187" t="s">
        <v>63</v>
      </c>
      <c r="AO85" s="186"/>
      <c r="AP85" s="157"/>
      <c r="AQ85" s="23"/>
      <c r="AS85" s="58" t="s">
        <v>64</v>
      </c>
      <c r="AT85" s="59" t="s">
        <v>65</v>
      </c>
      <c r="AU85" s="59" t="s">
        <v>66</v>
      </c>
      <c r="AV85" s="59" t="s">
        <v>67</v>
      </c>
      <c r="AW85" s="59" t="s">
        <v>68</v>
      </c>
      <c r="AX85" s="59" t="s">
        <v>69</v>
      </c>
      <c r="AY85" s="59" t="s">
        <v>70</v>
      </c>
      <c r="AZ85" s="59" t="s">
        <v>71</v>
      </c>
      <c r="BA85" s="59" t="s">
        <v>72</v>
      </c>
      <c r="BB85" s="59" t="s">
        <v>73</v>
      </c>
      <c r="BC85" s="59" t="s">
        <v>74</v>
      </c>
      <c r="BD85" s="60" t="s">
        <v>75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76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75">
        <f>ROUND($AG$88,2)</f>
        <v>0</v>
      </c>
      <c r="AH87" s="176"/>
      <c r="AI87" s="176"/>
      <c r="AJ87" s="176"/>
      <c r="AK87" s="176"/>
      <c r="AL87" s="176"/>
      <c r="AM87" s="176"/>
      <c r="AN87" s="175">
        <f>ROUND(SUM($AG$87,$AT$87),2)</f>
        <v>0</v>
      </c>
      <c r="AO87" s="176"/>
      <c r="AP87" s="176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605.36952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77</v>
      </c>
      <c r="BT87" s="52" t="s">
        <v>78</v>
      </c>
      <c r="BU87" s="68" t="s">
        <v>79</v>
      </c>
      <c r="BV87" s="52" t="s">
        <v>80</v>
      </c>
      <c r="BW87" s="52" t="s">
        <v>81</v>
      </c>
      <c r="BX87" s="52" t="s">
        <v>82</v>
      </c>
    </row>
    <row r="88" spans="1:76" s="69" customFormat="1" ht="28.5" customHeight="1">
      <c r="A88" s="165" t="s">
        <v>246</v>
      </c>
      <c r="B88" s="70"/>
      <c r="C88" s="71"/>
      <c r="D88" s="183" t="s">
        <v>83</v>
      </c>
      <c r="E88" s="184"/>
      <c r="F88" s="184"/>
      <c r="G88" s="184"/>
      <c r="H88" s="184"/>
      <c r="I88" s="71"/>
      <c r="J88" s="183" t="s">
        <v>84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1">
        <f>'005 - Stavební a zemní pr...'!$M$27</f>
        <v>0</v>
      </c>
      <c r="AH88" s="182"/>
      <c r="AI88" s="182"/>
      <c r="AJ88" s="182"/>
      <c r="AK88" s="182"/>
      <c r="AL88" s="182"/>
      <c r="AM88" s="182"/>
      <c r="AN88" s="181">
        <f>ROUND(SUM($AG$88,$AT$88),2)</f>
        <v>0</v>
      </c>
      <c r="AO88" s="182"/>
      <c r="AP88" s="182"/>
      <c r="AQ88" s="72"/>
      <c r="AS88" s="73">
        <f>'005 - Stavební a zemní pr...'!$M$25</f>
        <v>0</v>
      </c>
      <c r="AT88" s="74">
        <f>ROUND(SUM($AV$88:$AW$88),2)</f>
        <v>0</v>
      </c>
      <c r="AU88" s="75">
        <f>'005 - Stavební a zemní pr...'!$W$120</f>
        <v>605.3695159999999</v>
      </c>
      <c r="AV88" s="74">
        <f>'005 - Stavební a zemní pr...'!$M$29</f>
        <v>0</v>
      </c>
      <c r="AW88" s="74">
        <f>'005 - Stavební a zemní pr...'!$M$30</f>
        <v>0</v>
      </c>
      <c r="AX88" s="74">
        <f>'005 - Stavební a zemní pr...'!$M$31</f>
        <v>0</v>
      </c>
      <c r="AY88" s="74">
        <f>'005 - Stavební a zemní pr...'!$M$32</f>
        <v>0</v>
      </c>
      <c r="AZ88" s="74">
        <f>'005 - Stavební a zemní pr...'!$H$29</f>
        <v>0</v>
      </c>
      <c r="BA88" s="74">
        <f>'005 - Stavební a zemní pr...'!$H$30</f>
        <v>0</v>
      </c>
      <c r="BB88" s="74">
        <f>'005 - Stavební a zemní pr...'!$H$31</f>
        <v>0</v>
      </c>
      <c r="BC88" s="74">
        <f>'005 - Stavební a zemní pr...'!$H$32</f>
        <v>0</v>
      </c>
      <c r="BD88" s="76">
        <f>'005 - Stavební a zemní pr...'!$H$33</f>
        <v>0</v>
      </c>
      <c r="BT88" s="69" t="s">
        <v>20</v>
      </c>
      <c r="BV88" s="69" t="s">
        <v>80</v>
      </c>
      <c r="BW88" s="69" t="s">
        <v>85</v>
      </c>
      <c r="BX88" s="69" t="s">
        <v>81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86</v>
      </c>
      <c r="AG90" s="175">
        <f>ROUND(SUM($AG$91:$AG$94),2)</f>
        <v>0</v>
      </c>
      <c r="AH90" s="177"/>
      <c r="AI90" s="177"/>
      <c r="AJ90" s="177"/>
      <c r="AK90" s="177"/>
      <c r="AL90" s="177"/>
      <c r="AM90" s="177"/>
      <c r="AN90" s="175">
        <f>ROUND(SUM($AN$91:$AN$94),2)</f>
        <v>0</v>
      </c>
      <c r="AO90" s="177"/>
      <c r="AP90" s="177"/>
      <c r="AQ90" s="23"/>
      <c r="AS90" s="58" t="s">
        <v>87</v>
      </c>
      <c r="AT90" s="59" t="s">
        <v>88</v>
      </c>
      <c r="AU90" s="59" t="s">
        <v>42</v>
      </c>
      <c r="AV90" s="60" t="s">
        <v>65</v>
      </c>
      <c r="AW90" s="61"/>
    </row>
    <row r="91" spans="2:89" s="6" customFormat="1" ht="21" customHeight="1">
      <c r="B91" s="22"/>
      <c r="D91" s="77" t="s">
        <v>89</v>
      </c>
      <c r="AG91" s="179">
        <f>ROUND($AG$87*$AS$91,2)</f>
        <v>0</v>
      </c>
      <c r="AH91" s="177"/>
      <c r="AI91" s="177"/>
      <c r="AJ91" s="177"/>
      <c r="AK91" s="177"/>
      <c r="AL91" s="177"/>
      <c r="AM91" s="177"/>
      <c r="AN91" s="180">
        <f>ROUND($AG$91+$AV$91,2)</f>
        <v>0</v>
      </c>
      <c r="AO91" s="177"/>
      <c r="AP91" s="177"/>
      <c r="AQ91" s="23"/>
      <c r="AS91" s="78">
        <v>0</v>
      </c>
      <c r="AT91" s="79" t="s">
        <v>90</v>
      </c>
      <c r="AU91" s="79" t="s">
        <v>43</v>
      </c>
      <c r="AV91" s="80">
        <f>ROUND(IF($AU$91="základní",$AG$91*$L$28,IF($AU$91="snížená",$AG$91*$L$29,0)),2)</f>
        <v>0</v>
      </c>
      <c r="BV91" s="6" t="s">
        <v>91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78" t="s">
        <v>92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G92" s="179">
        <f>$AG$87*$AS$92</f>
        <v>0</v>
      </c>
      <c r="AH92" s="177"/>
      <c r="AI92" s="177"/>
      <c r="AJ92" s="177"/>
      <c r="AK92" s="177"/>
      <c r="AL92" s="177"/>
      <c r="AM92" s="177"/>
      <c r="AN92" s="180">
        <f>$AG$92+$AV$92</f>
        <v>0</v>
      </c>
      <c r="AO92" s="177"/>
      <c r="AP92" s="177"/>
      <c r="AQ92" s="23"/>
      <c r="AS92" s="82">
        <v>0</v>
      </c>
      <c r="AT92" s="83" t="s">
        <v>90</v>
      </c>
      <c r="AU92" s="83" t="s">
        <v>43</v>
      </c>
      <c r="AV92" s="84">
        <f>ROUND(IF($AU$92="nulová",0,IF(OR($AU$92="základní",$AU$92="zákl. přenesená"),$AG$92*$L$28,$AG$92*$L$29)),2)</f>
        <v>0</v>
      </c>
      <c r="BV92" s="6" t="s">
        <v>93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78" t="s">
        <v>92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G93" s="179">
        <f>$AG$87*$AS$93</f>
        <v>0</v>
      </c>
      <c r="AH93" s="177"/>
      <c r="AI93" s="177"/>
      <c r="AJ93" s="177"/>
      <c r="AK93" s="177"/>
      <c r="AL93" s="177"/>
      <c r="AM93" s="177"/>
      <c r="AN93" s="180">
        <f>$AG$93+$AV$93</f>
        <v>0</v>
      </c>
      <c r="AO93" s="177"/>
      <c r="AP93" s="177"/>
      <c r="AQ93" s="23"/>
      <c r="AS93" s="82">
        <v>0</v>
      </c>
      <c r="AT93" s="83" t="s">
        <v>90</v>
      </c>
      <c r="AU93" s="83" t="s">
        <v>43</v>
      </c>
      <c r="AV93" s="84">
        <f>ROUND(IF($AU$93="nulová",0,IF(OR($AU$93="základní",$AU$93="zákl. přenesená"),$AG$93*$L$28,$AG$93*$L$29)),2)</f>
        <v>0</v>
      </c>
      <c r="BV93" s="6" t="s">
        <v>93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78" t="s">
        <v>92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G94" s="179">
        <f>$AG$87*$AS$94</f>
        <v>0</v>
      </c>
      <c r="AH94" s="177"/>
      <c r="AI94" s="177"/>
      <c r="AJ94" s="177"/>
      <c r="AK94" s="177"/>
      <c r="AL94" s="177"/>
      <c r="AM94" s="177"/>
      <c r="AN94" s="180">
        <f>$AG$94+$AV$94</f>
        <v>0</v>
      </c>
      <c r="AO94" s="177"/>
      <c r="AP94" s="177"/>
      <c r="AQ94" s="23"/>
      <c r="AS94" s="85">
        <v>0</v>
      </c>
      <c r="AT94" s="86" t="s">
        <v>90</v>
      </c>
      <c r="AU94" s="86" t="s">
        <v>43</v>
      </c>
      <c r="AV94" s="87">
        <f>ROUND(IF($AU$94="nulová",0,IF(OR($AU$94="základní",$AU$94="zákl. přenesená"),$AG$94*$L$28,$AG$94*$L$29)),2)</f>
        <v>0</v>
      </c>
      <c r="BV94" s="6" t="s">
        <v>93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94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71">
        <f>ROUND($AG$87+$AG$90,2)</f>
        <v>0</v>
      </c>
      <c r="AH96" s="172"/>
      <c r="AI96" s="172"/>
      <c r="AJ96" s="172"/>
      <c r="AK96" s="172"/>
      <c r="AL96" s="172"/>
      <c r="AM96" s="172"/>
      <c r="AN96" s="171">
        <f>ROUND($AN$87+$AN$90,2)</f>
        <v>0</v>
      </c>
      <c r="AO96" s="172"/>
      <c r="AP96" s="172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mergeCells count="57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D92:AB92"/>
    <mergeCell ref="AG92:AM92"/>
    <mergeCell ref="AN92:AP92"/>
    <mergeCell ref="AN88:AP88"/>
    <mergeCell ref="AG88:AM88"/>
    <mergeCell ref="D88:H88"/>
    <mergeCell ref="J88:AF88"/>
    <mergeCell ref="D93:AB93"/>
    <mergeCell ref="AG93:AM93"/>
    <mergeCell ref="AN93:AP93"/>
    <mergeCell ref="D94:AB94"/>
    <mergeCell ref="AG94:AM94"/>
    <mergeCell ref="AN94:AP94"/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C76:AP76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5 - Stavební a zemní pr...'!C2" tooltip="005 - Stavební a zemní pr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E21" sqref="E2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0"/>
      <c r="B1" s="167"/>
      <c r="C1" s="167"/>
      <c r="D1" s="168" t="s">
        <v>1</v>
      </c>
      <c r="E1" s="167"/>
      <c r="F1" s="169" t="s">
        <v>247</v>
      </c>
      <c r="G1" s="169"/>
      <c r="H1" s="193" t="s">
        <v>248</v>
      </c>
      <c r="I1" s="193"/>
      <c r="J1" s="193"/>
      <c r="K1" s="193"/>
      <c r="L1" s="169" t="s">
        <v>249</v>
      </c>
      <c r="M1" s="167"/>
      <c r="N1" s="167"/>
      <c r="O1" s="168" t="s">
        <v>95</v>
      </c>
      <c r="P1" s="167"/>
      <c r="Q1" s="167"/>
      <c r="R1" s="167"/>
      <c r="S1" s="169" t="s">
        <v>250</v>
      </c>
      <c r="T1" s="169"/>
      <c r="U1" s="170"/>
      <c r="V1" s="17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4" t="s">
        <v>4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173" t="s">
        <v>5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58" t="s">
        <v>97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213" t="str">
        <f>'Rekapitulace stavby'!$K$6</f>
        <v>Oprava oplocení MŠ Albrechtická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R6" s="11"/>
    </row>
    <row r="7" spans="2:18" s="6" customFormat="1" ht="33.75" customHeight="1">
      <c r="B7" s="22"/>
      <c r="D7" s="16" t="s">
        <v>98</v>
      </c>
      <c r="F7" s="156" t="s">
        <v>99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  <c r="R7" s="23"/>
    </row>
    <row r="8" spans="2:18" s="6" customFormat="1" ht="15" customHeight="1">
      <c r="B8" s="22"/>
      <c r="D8" s="17" t="s">
        <v>18</v>
      </c>
      <c r="F8" s="15"/>
      <c r="M8" s="17" t="s">
        <v>19</v>
      </c>
      <c r="O8" s="15"/>
      <c r="R8" s="23"/>
    </row>
    <row r="9" spans="2:18" s="6" customFormat="1" ht="15" customHeight="1">
      <c r="B9" s="22"/>
      <c r="D9" s="17" t="s">
        <v>21</v>
      </c>
      <c r="F9" s="15" t="s">
        <v>22</v>
      </c>
      <c r="M9" s="17" t="s">
        <v>23</v>
      </c>
      <c r="O9" s="220" t="str">
        <f>'Rekapitulace stavby'!$AN$8</f>
        <v>15.05.2014</v>
      </c>
      <c r="P9" s="177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27</v>
      </c>
      <c r="M11" s="17" t="s">
        <v>28</v>
      </c>
      <c r="O11" s="160" t="s">
        <v>29</v>
      </c>
      <c r="P11" s="177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60" t="s">
        <v>32</v>
      </c>
      <c r="P12" s="177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33</v>
      </c>
      <c r="M14" s="17" t="s">
        <v>28</v>
      </c>
      <c r="O14" s="219"/>
      <c r="P14" s="177"/>
      <c r="R14" s="23"/>
    </row>
    <row r="15" spans="2:18" s="6" customFormat="1" ht="18.75" customHeight="1">
      <c r="B15" s="22"/>
      <c r="E15" s="219"/>
      <c r="F15" s="177"/>
      <c r="G15" s="177"/>
      <c r="H15" s="177"/>
      <c r="I15" s="177"/>
      <c r="J15" s="177"/>
      <c r="K15" s="177"/>
      <c r="L15" s="177"/>
      <c r="M15" s="17" t="s">
        <v>31</v>
      </c>
      <c r="O15" s="219"/>
      <c r="P15" s="177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35</v>
      </c>
      <c r="M17" s="17" t="s">
        <v>28</v>
      </c>
      <c r="O17" s="160">
        <f>IF('Rekapitulace stavby'!$AN$16="","",'Rekapitulace stavby'!$AN$16)</f>
      </c>
      <c r="P17" s="177"/>
      <c r="R17" s="23"/>
    </row>
    <row r="18" spans="2:18" s="6" customFormat="1" ht="18.75" customHeight="1">
      <c r="B18" s="22"/>
      <c r="E18" s="15" t="str">
        <f>IF('Rekapitulace stavby'!$E$17="","",'Rekapitulace stavby'!$E$17)</f>
        <v> </v>
      </c>
      <c r="M18" s="17" t="s">
        <v>31</v>
      </c>
      <c r="O18" s="160">
        <f>IF('Rekapitulace stavby'!$AN$17="","",'Rekapitulace stavby'!$AN$17)</f>
      </c>
      <c r="P18" s="177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38</v>
      </c>
      <c r="M20" s="17" t="s">
        <v>28</v>
      </c>
      <c r="O20" s="160"/>
      <c r="P20" s="177"/>
      <c r="R20" s="23"/>
    </row>
    <row r="21" spans="2:18" s="6" customFormat="1" ht="18.75" customHeight="1">
      <c r="B21" s="22"/>
      <c r="E21" s="15"/>
      <c r="M21" s="17" t="s">
        <v>31</v>
      </c>
      <c r="O21" s="160"/>
      <c r="P21" s="177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R23" s="23"/>
    </row>
    <row r="24" spans="2:18" s="6" customFormat="1" ht="15" customHeight="1">
      <c r="B24" s="22"/>
      <c r="D24" s="89" t="s">
        <v>100</v>
      </c>
      <c r="M24" s="189">
        <f>$N$88</f>
        <v>0</v>
      </c>
      <c r="N24" s="177"/>
      <c r="O24" s="177"/>
      <c r="P24" s="177"/>
      <c r="R24" s="23"/>
    </row>
    <row r="25" spans="2:18" s="6" customFormat="1" ht="15" customHeight="1">
      <c r="B25" s="22"/>
      <c r="D25" s="21" t="s">
        <v>89</v>
      </c>
      <c r="M25" s="189">
        <f>$N$95</f>
        <v>0</v>
      </c>
      <c r="N25" s="177"/>
      <c r="O25" s="177"/>
      <c r="P25" s="177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0" t="s">
        <v>41</v>
      </c>
      <c r="M27" s="218">
        <f>ROUND($M$24+$M$25,2)</f>
        <v>0</v>
      </c>
      <c r="N27" s="177"/>
      <c r="O27" s="177"/>
      <c r="P27" s="177"/>
      <c r="R27" s="23"/>
    </row>
    <row r="28" spans="2:18" s="6" customFormat="1" ht="7.5" customHeight="1">
      <c r="B28" s="2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23"/>
    </row>
    <row r="29" spans="2:18" s="6" customFormat="1" ht="15" customHeight="1">
      <c r="B29" s="22"/>
      <c r="D29" s="28" t="s">
        <v>42</v>
      </c>
      <c r="E29" s="28" t="s">
        <v>43</v>
      </c>
      <c r="F29" s="91">
        <v>0.21</v>
      </c>
      <c r="G29" s="92" t="s">
        <v>44</v>
      </c>
      <c r="H29" s="217">
        <f>(SUM($BE$95:$BE$102)+SUM($BE$120:$BE$168))</f>
        <v>0</v>
      </c>
      <c r="I29" s="177"/>
      <c r="J29" s="177"/>
      <c r="M29" s="217">
        <f>(SUM($BE$95:$BE$102)+SUM($BE$120:$BE$168))*$F$29</f>
        <v>0</v>
      </c>
      <c r="N29" s="177"/>
      <c r="O29" s="177"/>
      <c r="P29" s="177"/>
      <c r="R29" s="23"/>
    </row>
    <row r="30" spans="2:18" s="6" customFormat="1" ht="15" customHeight="1">
      <c r="B30" s="22"/>
      <c r="E30" s="28" t="s">
        <v>45</v>
      </c>
      <c r="F30" s="91">
        <v>0.15</v>
      </c>
      <c r="G30" s="92" t="s">
        <v>44</v>
      </c>
      <c r="H30" s="217">
        <f>(SUM($BF$95:$BF$102)+SUM($BF$120:$BF$168))</f>
        <v>0</v>
      </c>
      <c r="I30" s="177"/>
      <c r="J30" s="177"/>
      <c r="M30" s="217">
        <f>(SUM($BF$95:$BF$102)+SUM($BF$120:$BF$168))*$F$30</f>
        <v>0</v>
      </c>
      <c r="N30" s="177"/>
      <c r="O30" s="177"/>
      <c r="P30" s="177"/>
      <c r="R30" s="23"/>
    </row>
    <row r="31" spans="2:18" s="6" customFormat="1" ht="15" customHeight="1" hidden="1">
      <c r="B31" s="22"/>
      <c r="E31" s="28" t="s">
        <v>46</v>
      </c>
      <c r="F31" s="91">
        <v>0.21</v>
      </c>
      <c r="G31" s="92" t="s">
        <v>44</v>
      </c>
      <c r="H31" s="217">
        <f>(SUM($BG$95:$BG$102)+SUM($BG$120:$BG$168))</f>
        <v>0</v>
      </c>
      <c r="I31" s="177"/>
      <c r="J31" s="177"/>
      <c r="M31" s="217">
        <v>0</v>
      </c>
      <c r="N31" s="177"/>
      <c r="O31" s="177"/>
      <c r="P31" s="177"/>
      <c r="R31" s="23"/>
    </row>
    <row r="32" spans="2:18" s="6" customFormat="1" ht="15" customHeight="1" hidden="1">
      <c r="B32" s="22"/>
      <c r="E32" s="28" t="s">
        <v>47</v>
      </c>
      <c r="F32" s="91">
        <v>0.15</v>
      </c>
      <c r="G32" s="92" t="s">
        <v>44</v>
      </c>
      <c r="H32" s="217">
        <f>(SUM($BH$95:$BH$102)+SUM($BH$120:$BH$168))</f>
        <v>0</v>
      </c>
      <c r="I32" s="177"/>
      <c r="J32" s="177"/>
      <c r="M32" s="217">
        <v>0</v>
      </c>
      <c r="N32" s="177"/>
      <c r="O32" s="177"/>
      <c r="P32" s="177"/>
      <c r="R32" s="23"/>
    </row>
    <row r="33" spans="2:18" s="6" customFormat="1" ht="15" customHeight="1" hidden="1">
      <c r="B33" s="22"/>
      <c r="E33" s="28" t="s">
        <v>48</v>
      </c>
      <c r="F33" s="91">
        <v>0</v>
      </c>
      <c r="G33" s="92" t="s">
        <v>44</v>
      </c>
      <c r="H33" s="217">
        <f>(SUM($BI$95:$BI$102)+SUM($BI$120:$BI$168))</f>
        <v>0</v>
      </c>
      <c r="I33" s="177"/>
      <c r="J33" s="177"/>
      <c r="M33" s="217">
        <v>0</v>
      </c>
      <c r="N33" s="177"/>
      <c r="O33" s="177"/>
      <c r="P33" s="177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1"/>
      <c r="D35" s="32" t="s">
        <v>49</v>
      </c>
      <c r="E35" s="33"/>
      <c r="F35" s="33"/>
      <c r="G35" s="93" t="s">
        <v>50</v>
      </c>
      <c r="H35" s="34" t="s">
        <v>51</v>
      </c>
      <c r="I35" s="33"/>
      <c r="J35" s="33"/>
      <c r="K35" s="33"/>
      <c r="L35" s="153">
        <f>ROUND(SUM($M$27:$M$33),2)</f>
        <v>0</v>
      </c>
      <c r="M35" s="186"/>
      <c r="N35" s="186"/>
      <c r="O35" s="186"/>
      <c r="P35" s="157"/>
      <c r="Q35" s="31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22"/>
      <c r="D50" s="35" t="s">
        <v>52</v>
      </c>
      <c r="E50" s="36"/>
      <c r="F50" s="36"/>
      <c r="G50" s="36"/>
      <c r="H50" s="37"/>
      <c r="J50" s="35" t="s">
        <v>53</v>
      </c>
      <c r="K50" s="36"/>
      <c r="L50" s="36"/>
      <c r="M50" s="36"/>
      <c r="N50" s="36"/>
      <c r="O50" s="36"/>
      <c r="P50" s="37"/>
      <c r="R50" s="23"/>
    </row>
    <row r="51" spans="2:18" ht="14.25" customHeight="1">
      <c r="B51" s="10"/>
      <c r="D51" s="38"/>
      <c r="H51" s="39"/>
      <c r="J51" s="38"/>
      <c r="P51" s="39"/>
      <c r="R51" s="11"/>
    </row>
    <row r="52" spans="2:18" ht="14.25" customHeight="1">
      <c r="B52" s="10"/>
      <c r="D52" s="38"/>
      <c r="H52" s="39"/>
      <c r="J52" s="38"/>
      <c r="P52" s="39"/>
      <c r="R52" s="11"/>
    </row>
    <row r="53" spans="2:18" ht="14.25" customHeight="1">
      <c r="B53" s="10"/>
      <c r="D53" s="38"/>
      <c r="H53" s="39"/>
      <c r="J53" s="38"/>
      <c r="P53" s="39"/>
      <c r="R53" s="11"/>
    </row>
    <row r="54" spans="2:18" ht="14.25" customHeight="1">
      <c r="B54" s="10"/>
      <c r="D54" s="38"/>
      <c r="H54" s="39"/>
      <c r="J54" s="38"/>
      <c r="P54" s="39"/>
      <c r="R54" s="11"/>
    </row>
    <row r="55" spans="2:18" ht="14.25" customHeight="1">
      <c r="B55" s="10"/>
      <c r="D55" s="38"/>
      <c r="H55" s="39"/>
      <c r="J55" s="38"/>
      <c r="P55" s="39"/>
      <c r="R55" s="11"/>
    </row>
    <row r="56" spans="2:18" ht="14.25" customHeight="1">
      <c r="B56" s="10"/>
      <c r="D56" s="38"/>
      <c r="H56" s="39"/>
      <c r="J56" s="38"/>
      <c r="P56" s="39"/>
      <c r="R56" s="11"/>
    </row>
    <row r="57" spans="2:18" ht="14.25" customHeight="1">
      <c r="B57" s="10"/>
      <c r="D57" s="38"/>
      <c r="H57" s="39"/>
      <c r="J57" s="38"/>
      <c r="P57" s="39"/>
      <c r="R57" s="11"/>
    </row>
    <row r="58" spans="2:18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54</v>
      </c>
      <c r="E59" s="41"/>
      <c r="F59" s="41"/>
      <c r="G59" s="42" t="s">
        <v>55</v>
      </c>
      <c r="H59" s="43"/>
      <c r="J59" s="40" t="s">
        <v>54</v>
      </c>
      <c r="K59" s="41"/>
      <c r="L59" s="41"/>
      <c r="M59" s="41"/>
      <c r="N59" s="42" t="s">
        <v>55</v>
      </c>
      <c r="O59" s="41"/>
      <c r="P59" s="43"/>
      <c r="R59" s="23"/>
    </row>
    <row r="60" spans="2:18" ht="14.25" customHeight="1">
      <c r="B60" s="10"/>
      <c r="R60" s="11"/>
    </row>
    <row r="61" spans="2:18" s="6" customFormat="1" ht="15.75" customHeight="1">
      <c r="B61" s="22"/>
      <c r="D61" s="35" t="s">
        <v>56</v>
      </c>
      <c r="E61" s="36"/>
      <c r="F61" s="36"/>
      <c r="G61" s="36"/>
      <c r="H61" s="37"/>
      <c r="J61" s="35" t="s">
        <v>57</v>
      </c>
      <c r="K61" s="36"/>
      <c r="L61" s="36"/>
      <c r="M61" s="36"/>
      <c r="N61" s="36"/>
      <c r="O61" s="36"/>
      <c r="P61" s="37"/>
      <c r="R61" s="23"/>
    </row>
    <row r="62" spans="2:18" ht="14.25" customHeight="1">
      <c r="B62" s="10"/>
      <c r="D62" s="38"/>
      <c r="H62" s="39"/>
      <c r="J62" s="38"/>
      <c r="P62" s="39"/>
      <c r="R62" s="11"/>
    </row>
    <row r="63" spans="2:18" ht="14.25" customHeight="1">
      <c r="B63" s="10"/>
      <c r="D63" s="38"/>
      <c r="H63" s="39"/>
      <c r="J63" s="38"/>
      <c r="P63" s="39"/>
      <c r="R63" s="11"/>
    </row>
    <row r="64" spans="2:18" ht="14.25" customHeight="1">
      <c r="B64" s="10"/>
      <c r="D64" s="38"/>
      <c r="H64" s="39"/>
      <c r="J64" s="38"/>
      <c r="P64" s="39"/>
      <c r="R64" s="11"/>
    </row>
    <row r="65" spans="2:18" ht="14.25" customHeight="1">
      <c r="B65" s="10"/>
      <c r="D65" s="38"/>
      <c r="H65" s="39"/>
      <c r="J65" s="38"/>
      <c r="P65" s="39"/>
      <c r="R65" s="11"/>
    </row>
    <row r="66" spans="2:18" ht="14.25" customHeight="1">
      <c r="B66" s="10"/>
      <c r="D66" s="38"/>
      <c r="H66" s="39"/>
      <c r="J66" s="38"/>
      <c r="P66" s="39"/>
      <c r="R66" s="11"/>
    </row>
    <row r="67" spans="2:18" ht="14.25" customHeight="1">
      <c r="B67" s="10"/>
      <c r="D67" s="38"/>
      <c r="H67" s="39"/>
      <c r="J67" s="38"/>
      <c r="P67" s="39"/>
      <c r="R67" s="11"/>
    </row>
    <row r="68" spans="2:18" ht="14.25" customHeight="1">
      <c r="B68" s="10"/>
      <c r="D68" s="38"/>
      <c r="H68" s="39"/>
      <c r="J68" s="38"/>
      <c r="P68" s="39"/>
      <c r="R68" s="11"/>
    </row>
    <row r="69" spans="2:18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54</v>
      </c>
      <c r="E70" s="41"/>
      <c r="F70" s="41"/>
      <c r="G70" s="42" t="s">
        <v>55</v>
      </c>
      <c r="H70" s="43"/>
      <c r="J70" s="40" t="s">
        <v>54</v>
      </c>
      <c r="K70" s="41"/>
      <c r="L70" s="41"/>
      <c r="M70" s="41"/>
      <c r="N70" s="42" t="s">
        <v>55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8" t="s">
        <v>101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15</v>
      </c>
      <c r="F78" s="213" t="str">
        <f>$F$6</f>
        <v>Oprava oplocení MŠ Albrechtická</v>
      </c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R78" s="23"/>
    </row>
    <row r="79" spans="2:18" s="6" customFormat="1" ht="37.5" customHeight="1">
      <c r="B79" s="22"/>
      <c r="C79" s="52" t="s">
        <v>98</v>
      </c>
      <c r="F79" s="159" t="str">
        <f>$F$7</f>
        <v>005 - Stavební a zemní práce 45+12 po stromky</v>
      </c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21</v>
      </c>
      <c r="F81" s="15" t="str">
        <f>$F$9</f>
        <v>Krnov</v>
      </c>
      <c r="K81" s="17" t="s">
        <v>23</v>
      </c>
      <c r="M81" s="212" t="str">
        <f>IF($O$9="","",$O$9)</f>
        <v>15.05.2014</v>
      </c>
      <c r="N81" s="177"/>
      <c r="O81" s="177"/>
      <c r="P81" s="177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27</v>
      </c>
      <c r="F83" s="15" t="str">
        <f>$E$12</f>
        <v>Město Krnov</v>
      </c>
      <c r="K83" s="17" t="s">
        <v>35</v>
      </c>
      <c r="M83" s="160" t="str">
        <f>$E$18</f>
        <v> </v>
      </c>
      <c r="N83" s="177"/>
      <c r="O83" s="177"/>
      <c r="P83" s="177"/>
      <c r="Q83" s="177"/>
      <c r="R83" s="23"/>
    </row>
    <row r="84" spans="2:18" s="6" customFormat="1" ht="15" customHeight="1">
      <c r="B84" s="22"/>
      <c r="C84" s="17" t="s">
        <v>33</v>
      </c>
      <c r="F84" s="15">
        <f>IF($E$15="","",$E$15)</f>
      </c>
      <c r="K84" s="17" t="s">
        <v>38</v>
      </c>
      <c r="M84" s="160">
        <f>$E$21</f>
        <v>0</v>
      </c>
      <c r="N84" s="177"/>
      <c r="O84" s="177"/>
      <c r="P84" s="177"/>
      <c r="Q84" s="177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16" t="s">
        <v>102</v>
      </c>
      <c r="D86" s="172"/>
      <c r="E86" s="172"/>
      <c r="F86" s="172"/>
      <c r="G86" s="172"/>
      <c r="H86" s="31"/>
      <c r="I86" s="31"/>
      <c r="J86" s="31"/>
      <c r="K86" s="31"/>
      <c r="L86" s="31"/>
      <c r="M86" s="31"/>
      <c r="N86" s="216" t="s">
        <v>103</v>
      </c>
      <c r="O86" s="177"/>
      <c r="P86" s="177"/>
      <c r="Q86" s="177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104</v>
      </c>
      <c r="N88" s="175">
        <f>ROUND($N$120,2)</f>
        <v>0</v>
      </c>
      <c r="O88" s="177"/>
      <c r="P88" s="177"/>
      <c r="Q88" s="177"/>
      <c r="R88" s="23"/>
      <c r="AU88" s="6" t="s">
        <v>105</v>
      </c>
    </row>
    <row r="89" spans="2:18" s="68" customFormat="1" ht="25.5" customHeight="1">
      <c r="B89" s="94"/>
      <c r="D89" s="95" t="s">
        <v>106</v>
      </c>
      <c r="N89" s="215">
        <f>ROUND($N$121,2)</f>
        <v>0</v>
      </c>
      <c r="O89" s="214"/>
      <c r="P89" s="214"/>
      <c r="Q89" s="214"/>
      <c r="R89" s="96"/>
    </row>
    <row r="90" spans="2:18" s="89" customFormat="1" ht="21" customHeight="1">
      <c r="B90" s="97"/>
      <c r="D90" s="77" t="s">
        <v>107</v>
      </c>
      <c r="N90" s="180">
        <f>ROUND($N$122,2)</f>
        <v>0</v>
      </c>
      <c r="O90" s="214"/>
      <c r="P90" s="214"/>
      <c r="Q90" s="214"/>
      <c r="R90" s="98"/>
    </row>
    <row r="91" spans="2:18" s="89" customFormat="1" ht="21" customHeight="1">
      <c r="B91" s="97"/>
      <c r="D91" s="77" t="s">
        <v>108</v>
      </c>
      <c r="N91" s="180">
        <f>ROUND($N$144,2)</f>
        <v>0</v>
      </c>
      <c r="O91" s="214"/>
      <c r="P91" s="214"/>
      <c r="Q91" s="214"/>
      <c r="R91" s="98"/>
    </row>
    <row r="92" spans="2:18" s="89" customFormat="1" ht="21" customHeight="1">
      <c r="B92" s="97"/>
      <c r="D92" s="77" t="s">
        <v>109</v>
      </c>
      <c r="N92" s="180">
        <f>ROUND($N$156,2)</f>
        <v>0</v>
      </c>
      <c r="O92" s="214"/>
      <c r="P92" s="214"/>
      <c r="Q92" s="214"/>
      <c r="R92" s="98"/>
    </row>
    <row r="93" spans="2:18" s="89" customFormat="1" ht="21" customHeight="1">
      <c r="B93" s="97"/>
      <c r="D93" s="77" t="s">
        <v>110</v>
      </c>
      <c r="N93" s="180">
        <f>ROUND($N$163,2)</f>
        <v>0</v>
      </c>
      <c r="O93" s="214"/>
      <c r="P93" s="214"/>
      <c r="Q93" s="214"/>
      <c r="R93" s="98"/>
    </row>
    <row r="94" spans="2:18" s="6" customFormat="1" ht="22.5" customHeight="1">
      <c r="B94" s="22"/>
      <c r="R94" s="23"/>
    </row>
    <row r="95" spans="2:21" s="6" customFormat="1" ht="30" customHeight="1">
      <c r="B95" s="22"/>
      <c r="C95" s="63" t="s">
        <v>111</v>
      </c>
      <c r="N95" s="175">
        <f>ROUND($N$96+$N$97+$N$98+$N$99+$N$100+$N$101,2)</f>
        <v>0</v>
      </c>
      <c r="O95" s="177"/>
      <c r="P95" s="177"/>
      <c r="Q95" s="177"/>
      <c r="R95" s="23"/>
      <c r="T95" s="99"/>
      <c r="U95" s="100" t="s">
        <v>42</v>
      </c>
    </row>
    <row r="96" spans="2:62" s="6" customFormat="1" ht="18.75" customHeight="1">
      <c r="B96" s="22"/>
      <c r="D96" s="178" t="s">
        <v>112</v>
      </c>
      <c r="E96" s="177"/>
      <c r="F96" s="177"/>
      <c r="G96" s="177"/>
      <c r="H96" s="177"/>
      <c r="N96" s="179">
        <f>ROUND($N$88*$T$96,2)</f>
        <v>0</v>
      </c>
      <c r="O96" s="177"/>
      <c r="P96" s="177"/>
      <c r="Q96" s="177"/>
      <c r="R96" s="23"/>
      <c r="T96" s="101"/>
      <c r="U96" s="102" t="s">
        <v>43</v>
      </c>
      <c r="AY96" s="6" t="s">
        <v>113</v>
      </c>
      <c r="BE96" s="81">
        <f>IF($U$96="základní",$N$96,0)</f>
        <v>0</v>
      </c>
      <c r="BF96" s="81">
        <f>IF($U$96="snížená",$N$96,0)</f>
        <v>0</v>
      </c>
      <c r="BG96" s="81">
        <f>IF($U$96="zákl. přenesená",$N$96,0)</f>
        <v>0</v>
      </c>
      <c r="BH96" s="81">
        <f>IF($U$96="sníž. přenesená",$N$96,0)</f>
        <v>0</v>
      </c>
      <c r="BI96" s="81">
        <f>IF($U$96="nulová",$N$96,0)</f>
        <v>0</v>
      </c>
      <c r="BJ96" s="6" t="s">
        <v>20</v>
      </c>
    </row>
    <row r="97" spans="2:62" s="6" customFormat="1" ht="18.75" customHeight="1">
      <c r="B97" s="22"/>
      <c r="D97" s="178" t="s">
        <v>114</v>
      </c>
      <c r="E97" s="177"/>
      <c r="F97" s="177"/>
      <c r="G97" s="177"/>
      <c r="H97" s="177"/>
      <c r="N97" s="179">
        <f>ROUND($N$88*$T$97,2)</f>
        <v>0</v>
      </c>
      <c r="O97" s="177"/>
      <c r="P97" s="177"/>
      <c r="Q97" s="177"/>
      <c r="R97" s="23"/>
      <c r="T97" s="101"/>
      <c r="U97" s="102" t="s">
        <v>43</v>
      </c>
      <c r="AY97" s="6" t="s">
        <v>113</v>
      </c>
      <c r="BE97" s="81">
        <f>IF($U$97="základní",$N$97,0)</f>
        <v>0</v>
      </c>
      <c r="BF97" s="81">
        <f>IF($U$97="snížená",$N$97,0)</f>
        <v>0</v>
      </c>
      <c r="BG97" s="81">
        <f>IF($U$97="zákl. přenesená",$N$97,0)</f>
        <v>0</v>
      </c>
      <c r="BH97" s="81">
        <f>IF($U$97="sníž. přenesená",$N$97,0)</f>
        <v>0</v>
      </c>
      <c r="BI97" s="81">
        <f>IF($U$97="nulová",$N$97,0)</f>
        <v>0</v>
      </c>
      <c r="BJ97" s="6" t="s">
        <v>20</v>
      </c>
    </row>
    <row r="98" spans="2:62" s="6" customFormat="1" ht="18.75" customHeight="1">
      <c r="B98" s="22"/>
      <c r="D98" s="178" t="s">
        <v>115</v>
      </c>
      <c r="E98" s="177"/>
      <c r="F98" s="177"/>
      <c r="G98" s="177"/>
      <c r="H98" s="177"/>
      <c r="N98" s="179">
        <f>ROUND($N$88*$T$98,2)</f>
        <v>0</v>
      </c>
      <c r="O98" s="177"/>
      <c r="P98" s="177"/>
      <c r="Q98" s="177"/>
      <c r="R98" s="23"/>
      <c r="T98" s="101"/>
      <c r="U98" s="102" t="s">
        <v>43</v>
      </c>
      <c r="AY98" s="6" t="s">
        <v>113</v>
      </c>
      <c r="BE98" s="81">
        <f>IF($U$98="základní",$N$98,0)</f>
        <v>0</v>
      </c>
      <c r="BF98" s="81">
        <f>IF($U$98="snížená",$N$98,0)</f>
        <v>0</v>
      </c>
      <c r="BG98" s="81">
        <f>IF($U$98="zákl. přenesená",$N$98,0)</f>
        <v>0</v>
      </c>
      <c r="BH98" s="81">
        <f>IF($U$98="sníž. přenesená",$N$98,0)</f>
        <v>0</v>
      </c>
      <c r="BI98" s="81">
        <f>IF($U$98="nulová",$N$98,0)</f>
        <v>0</v>
      </c>
      <c r="BJ98" s="6" t="s">
        <v>20</v>
      </c>
    </row>
    <row r="99" spans="2:62" s="6" customFormat="1" ht="18.75" customHeight="1">
      <c r="B99" s="22"/>
      <c r="D99" s="178" t="s">
        <v>116</v>
      </c>
      <c r="E99" s="177"/>
      <c r="F99" s="177"/>
      <c r="G99" s="177"/>
      <c r="H99" s="177"/>
      <c r="N99" s="179">
        <f>ROUND($N$88*$T$99,2)</f>
        <v>0</v>
      </c>
      <c r="O99" s="177"/>
      <c r="P99" s="177"/>
      <c r="Q99" s="177"/>
      <c r="R99" s="23"/>
      <c r="T99" s="101"/>
      <c r="U99" s="102" t="s">
        <v>43</v>
      </c>
      <c r="AY99" s="6" t="s">
        <v>113</v>
      </c>
      <c r="BE99" s="81">
        <f>IF($U$99="základní",$N$99,0)</f>
        <v>0</v>
      </c>
      <c r="BF99" s="81">
        <f>IF($U$99="snížená",$N$99,0)</f>
        <v>0</v>
      </c>
      <c r="BG99" s="81">
        <f>IF($U$99="zákl. přenesená",$N$99,0)</f>
        <v>0</v>
      </c>
      <c r="BH99" s="81">
        <f>IF($U$99="sníž. přenesená",$N$99,0)</f>
        <v>0</v>
      </c>
      <c r="BI99" s="81">
        <f>IF($U$99="nulová",$N$99,0)</f>
        <v>0</v>
      </c>
      <c r="BJ99" s="6" t="s">
        <v>20</v>
      </c>
    </row>
    <row r="100" spans="2:62" s="6" customFormat="1" ht="18.75" customHeight="1">
      <c r="B100" s="22"/>
      <c r="D100" s="178" t="s">
        <v>117</v>
      </c>
      <c r="E100" s="177"/>
      <c r="F100" s="177"/>
      <c r="G100" s="177"/>
      <c r="H100" s="177"/>
      <c r="N100" s="179">
        <f>ROUND($N$88*$T$100,2)</f>
        <v>0</v>
      </c>
      <c r="O100" s="177"/>
      <c r="P100" s="177"/>
      <c r="Q100" s="177"/>
      <c r="R100" s="23"/>
      <c r="T100" s="101"/>
      <c r="U100" s="102" t="s">
        <v>43</v>
      </c>
      <c r="AY100" s="6" t="s">
        <v>113</v>
      </c>
      <c r="BE100" s="81">
        <f>IF($U$100="základní",$N$100,0)</f>
        <v>0</v>
      </c>
      <c r="BF100" s="81">
        <f>IF($U$100="snížená",$N$100,0)</f>
        <v>0</v>
      </c>
      <c r="BG100" s="81">
        <f>IF($U$100="zákl. přenesená",$N$100,0)</f>
        <v>0</v>
      </c>
      <c r="BH100" s="81">
        <f>IF($U$100="sníž. přenesená",$N$100,0)</f>
        <v>0</v>
      </c>
      <c r="BI100" s="81">
        <f>IF($U$100="nulová",$N$100,0)</f>
        <v>0</v>
      </c>
      <c r="BJ100" s="6" t="s">
        <v>20</v>
      </c>
    </row>
    <row r="101" spans="2:62" s="6" customFormat="1" ht="18.75" customHeight="1">
      <c r="B101" s="22"/>
      <c r="D101" s="77" t="s">
        <v>118</v>
      </c>
      <c r="N101" s="179">
        <f>ROUND($N$88*$T$101,2)</f>
        <v>0</v>
      </c>
      <c r="O101" s="177"/>
      <c r="P101" s="177"/>
      <c r="Q101" s="177"/>
      <c r="R101" s="23"/>
      <c r="T101" s="103"/>
      <c r="U101" s="104" t="s">
        <v>43</v>
      </c>
      <c r="AY101" s="6" t="s">
        <v>119</v>
      </c>
      <c r="BE101" s="81">
        <f>IF($U$101="základní",$N$101,0)</f>
        <v>0</v>
      </c>
      <c r="BF101" s="81">
        <f>IF($U$101="snížená",$N$101,0)</f>
        <v>0</v>
      </c>
      <c r="BG101" s="81">
        <f>IF($U$101="zákl. přenesená",$N$101,0)</f>
        <v>0</v>
      </c>
      <c r="BH101" s="81">
        <f>IF($U$101="sníž. přenesená",$N$101,0)</f>
        <v>0</v>
      </c>
      <c r="BI101" s="81">
        <f>IF($U$101="nulová",$N$101,0)</f>
        <v>0</v>
      </c>
      <c r="BJ101" s="6" t="s">
        <v>20</v>
      </c>
    </row>
    <row r="102" spans="2:18" s="6" customFormat="1" ht="14.25" customHeight="1">
      <c r="B102" s="22"/>
      <c r="R102" s="23"/>
    </row>
    <row r="103" spans="2:18" s="6" customFormat="1" ht="30" customHeight="1">
      <c r="B103" s="22"/>
      <c r="C103" s="88" t="s">
        <v>94</v>
      </c>
      <c r="D103" s="31"/>
      <c r="E103" s="31"/>
      <c r="F103" s="31"/>
      <c r="G103" s="31"/>
      <c r="H103" s="31"/>
      <c r="I103" s="31"/>
      <c r="J103" s="31"/>
      <c r="K103" s="31"/>
      <c r="L103" s="171">
        <f>ROUND(SUM($N$88+$N$95),2)</f>
        <v>0</v>
      </c>
      <c r="M103" s="172"/>
      <c r="N103" s="172"/>
      <c r="O103" s="172"/>
      <c r="P103" s="172"/>
      <c r="Q103" s="172"/>
      <c r="R103" s="23"/>
    </row>
    <row r="104" spans="2:18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8" spans="2:18" s="6" customFormat="1" ht="7.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</row>
    <row r="109" spans="2:18" s="6" customFormat="1" ht="37.5" customHeight="1">
      <c r="B109" s="22"/>
      <c r="C109" s="158" t="s">
        <v>120</v>
      </c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23"/>
    </row>
    <row r="110" spans="2:18" s="6" customFormat="1" ht="7.5" customHeight="1">
      <c r="B110" s="22"/>
      <c r="R110" s="23"/>
    </row>
    <row r="111" spans="2:18" s="6" customFormat="1" ht="30.75" customHeight="1">
      <c r="B111" s="22"/>
      <c r="C111" s="17" t="s">
        <v>15</v>
      </c>
      <c r="F111" s="213" t="str">
        <f>$F$6</f>
        <v>Oprava oplocení MŠ Albrechtická</v>
      </c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R111" s="23"/>
    </row>
    <row r="112" spans="2:18" s="6" customFormat="1" ht="37.5" customHeight="1">
      <c r="B112" s="22"/>
      <c r="C112" s="52" t="s">
        <v>98</v>
      </c>
      <c r="F112" s="159" t="str">
        <f>$F$7</f>
        <v>005 - Stavební a zemní práce 45+12 po stromky</v>
      </c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R112" s="23"/>
    </row>
    <row r="113" spans="2:18" s="6" customFormat="1" ht="7.5" customHeight="1">
      <c r="B113" s="22"/>
      <c r="R113" s="23"/>
    </row>
    <row r="114" spans="2:18" s="6" customFormat="1" ht="18.75" customHeight="1">
      <c r="B114" s="22"/>
      <c r="C114" s="17" t="s">
        <v>21</v>
      </c>
      <c r="F114" s="15" t="str">
        <f>$F$9</f>
        <v>Krnov</v>
      </c>
      <c r="K114" s="17" t="s">
        <v>23</v>
      </c>
      <c r="M114" s="212" t="str">
        <f>IF($O$9="","",$O$9)</f>
        <v>15.05.2014</v>
      </c>
      <c r="N114" s="177"/>
      <c r="O114" s="177"/>
      <c r="P114" s="177"/>
      <c r="R114" s="23"/>
    </row>
    <row r="115" spans="2:18" s="6" customFormat="1" ht="7.5" customHeight="1">
      <c r="B115" s="22"/>
      <c r="R115" s="23"/>
    </row>
    <row r="116" spans="2:18" s="6" customFormat="1" ht="15.75" customHeight="1">
      <c r="B116" s="22"/>
      <c r="C116" s="17" t="s">
        <v>27</v>
      </c>
      <c r="F116" s="15" t="str">
        <f>$E$12</f>
        <v>Město Krnov</v>
      </c>
      <c r="K116" s="17" t="s">
        <v>35</v>
      </c>
      <c r="M116" s="160" t="str">
        <f>$E$18</f>
        <v> </v>
      </c>
      <c r="N116" s="177"/>
      <c r="O116" s="177"/>
      <c r="P116" s="177"/>
      <c r="Q116" s="177"/>
      <c r="R116" s="23"/>
    </row>
    <row r="117" spans="2:18" s="6" customFormat="1" ht="15" customHeight="1">
      <c r="B117" s="22"/>
      <c r="C117" s="17" t="s">
        <v>33</v>
      </c>
      <c r="F117" s="15">
        <f>IF($E$15="","",$E$15)</f>
      </c>
      <c r="K117" s="17" t="s">
        <v>38</v>
      </c>
      <c r="M117" s="160">
        <f>$E$21</f>
        <v>0</v>
      </c>
      <c r="N117" s="177"/>
      <c r="O117" s="177"/>
      <c r="P117" s="177"/>
      <c r="Q117" s="177"/>
      <c r="R117" s="23"/>
    </row>
    <row r="118" spans="2:18" s="6" customFormat="1" ht="11.25" customHeight="1">
      <c r="B118" s="22"/>
      <c r="R118" s="23"/>
    </row>
    <row r="119" spans="2:27" s="105" customFormat="1" ht="30" customHeight="1">
      <c r="B119" s="106"/>
      <c r="C119" s="107" t="s">
        <v>121</v>
      </c>
      <c r="D119" s="108" t="s">
        <v>122</v>
      </c>
      <c r="E119" s="108" t="s">
        <v>60</v>
      </c>
      <c r="F119" s="208" t="s">
        <v>123</v>
      </c>
      <c r="G119" s="209"/>
      <c r="H119" s="209"/>
      <c r="I119" s="209"/>
      <c r="J119" s="108" t="s">
        <v>124</v>
      </c>
      <c r="K119" s="108" t="s">
        <v>125</v>
      </c>
      <c r="L119" s="208" t="s">
        <v>126</v>
      </c>
      <c r="M119" s="209"/>
      <c r="N119" s="208" t="s">
        <v>127</v>
      </c>
      <c r="O119" s="209"/>
      <c r="P119" s="209"/>
      <c r="Q119" s="210"/>
      <c r="R119" s="109"/>
      <c r="T119" s="58" t="s">
        <v>128</v>
      </c>
      <c r="U119" s="59" t="s">
        <v>42</v>
      </c>
      <c r="V119" s="59" t="s">
        <v>129</v>
      </c>
      <c r="W119" s="59" t="s">
        <v>130</v>
      </c>
      <c r="X119" s="59" t="s">
        <v>131</v>
      </c>
      <c r="Y119" s="59" t="s">
        <v>132</v>
      </c>
      <c r="Z119" s="59" t="s">
        <v>133</v>
      </c>
      <c r="AA119" s="60" t="s">
        <v>134</v>
      </c>
    </row>
    <row r="120" spans="2:63" s="6" customFormat="1" ht="30" customHeight="1">
      <c r="B120" s="22"/>
      <c r="C120" s="63" t="s">
        <v>100</v>
      </c>
      <c r="N120" s="211">
        <f>$BK$120</f>
        <v>0</v>
      </c>
      <c r="O120" s="177"/>
      <c r="P120" s="177"/>
      <c r="Q120" s="177"/>
      <c r="R120" s="23"/>
      <c r="T120" s="62"/>
      <c r="U120" s="36"/>
      <c r="V120" s="36"/>
      <c r="W120" s="110">
        <f>$W$121+$W$169</f>
        <v>605.3695159999999</v>
      </c>
      <c r="X120" s="36"/>
      <c r="Y120" s="110">
        <f>$Y$121+$Y$169</f>
        <v>52.12916435</v>
      </c>
      <c r="Z120" s="36"/>
      <c r="AA120" s="111">
        <f>$AA$121+$AA$169</f>
        <v>29.532000000000004</v>
      </c>
      <c r="AT120" s="6" t="s">
        <v>77</v>
      </c>
      <c r="AU120" s="6" t="s">
        <v>105</v>
      </c>
      <c r="BK120" s="112">
        <f>$BK$121+$BK$169</f>
        <v>0</v>
      </c>
    </row>
    <row r="121" spans="2:63" s="113" customFormat="1" ht="37.5" customHeight="1">
      <c r="B121" s="114"/>
      <c r="D121" s="115" t="s">
        <v>106</v>
      </c>
      <c r="N121" s="192">
        <f>$BK$121</f>
        <v>0</v>
      </c>
      <c r="O121" s="201"/>
      <c r="P121" s="201"/>
      <c r="Q121" s="201"/>
      <c r="R121" s="117"/>
      <c r="T121" s="118"/>
      <c r="W121" s="119">
        <f>$W$122+$W$144+$W$156+$W$163</f>
        <v>605.3695159999999</v>
      </c>
      <c r="Y121" s="119">
        <f>$Y$122+$Y$144+$Y$156+$Y$163</f>
        <v>52.12916435</v>
      </c>
      <c r="AA121" s="120">
        <f>$AA$122+$AA$144+$AA$156+$AA$163</f>
        <v>29.532000000000004</v>
      </c>
      <c r="AR121" s="116" t="s">
        <v>20</v>
      </c>
      <c r="AT121" s="116" t="s">
        <v>77</v>
      </c>
      <c r="AU121" s="116" t="s">
        <v>78</v>
      </c>
      <c r="AY121" s="116" t="s">
        <v>135</v>
      </c>
      <c r="BK121" s="121">
        <f>$BK$122+$BK$144+$BK$156+$BK$163</f>
        <v>0</v>
      </c>
    </row>
    <row r="122" spans="2:63" s="113" customFormat="1" ht="21" customHeight="1">
      <c r="B122" s="114"/>
      <c r="D122" s="122" t="s">
        <v>107</v>
      </c>
      <c r="N122" s="200">
        <f>$BK$122</f>
        <v>0</v>
      </c>
      <c r="O122" s="201"/>
      <c r="P122" s="201"/>
      <c r="Q122" s="201"/>
      <c r="R122" s="117"/>
      <c r="T122" s="118"/>
      <c r="W122" s="119">
        <f>SUM($W$123:$W$143)</f>
        <v>193.55769999999998</v>
      </c>
      <c r="Y122" s="119">
        <f>SUM($Y$123:$Y$143)</f>
        <v>0</v>
      </c>
      <c r="AA122" s="120">
        <f>SUM($AA$123:$AA$143)</f>
        <v>0</v>
      </c>
      <c r="AR122" s="116" t="s">
        <v>20</v>
      </c>
      <c r="AT122" s="116" t="s">
        <v>77</v>
      </c>
      <c r="AU122" s="116" t="s">
        <v>20</v>
      </c>
      <c r="AY122" s="116" t="s">
        <v>135</v>
      </c>
      <c r="BK122" s="121">
        <f>SUM($BK$123:$BK$143)</f>
        <v>0</v>
      </c>
    </row>
    <row r="123" spans="2:64" s="6" customFormat="1" ht="39" customHeight="1">
      <c r="B123" s="22"/>
      <c r="C123" s="123" t="s">
        <v>20</v>
      </c>
      <c r="D123" s="123" t="s">
        <v>136</v>
      </c>
      <c r="E123" s="124" t="s">
        <v>137</v>
      </c>
      <c r="F123" s="194" t="s">
        <v>138</v>
      </c>
      <c r="G123" s="195"/>
      <c r="H123" s="195"/>
      <c r="I123" s="195"/>
      <c r="J123" s="125" t="s">
        <v>139</v>
      </c>
      <c r="K123" s="126">
        <v>9.625</v>
      </c>
      <c r="L123" s="196">
        <v>0</v>
      </c>
      <c r="M123" s="195"/>
      <c r="N123" s="197">
        <f>ROUND($L$123*$K$123,2)</f>
        <v>0</v>
      </c>
      <c r="O123" s="195"/>
      <c r="P123" s="195"/>
      <c r="Q123" s="195"/>
      <c r="R123" s="23"/>
      <c r="T123" s="127"/>
      <c r="U123" s="128" t="s">
        <v>43</v>
      </c>
      <c r="V123" s="129">
        <v>3.393</v>
      </c>
      <c r="W123" s="129">
        <f>$V$123*$K$123</f>
        <v>32.657624999999996</v>
      </c>
      <c r="X123" s="129">
        <v>0</v>
      </c>
      <c r="Y123" s="129">
        <f>$X$123*$K$123</f>
        <v>0</v>
      </c>
      <c r="Z123" s="129">
        <v>0</v>
      </c>
      <c r="AA123" s="130">
        <f>$Z$123*$K$123</f>
        <v>0</v>
      </c>
      <c r="AR123" s="6" t="s">
        <v>140</v>
      </c>
      <c r="AT123" s="6" t="s">
        <v>136</v>
      </c>
      <c r="AU123" s="6" t="s">
        <v>96</v>
      </c>
      <c r="AY123" s="6" t="s">
        <v>135</v>
      </c>
      <c r="BE123" s="81">
        <f>IF($U$123="základní",$N$123,0)</f>
        <v>0</v>
      </c>
      <c r="BF123" s="81">
        <f>IF($U$123="snížená",$N$123,0)</f>
        <v>0</v>
      </c>
      <c r="BG123" s="81">
        <f>IF($U$123="zákl. přenesená",$N$123,0)</f>
        <v>0</v>
      </c>
      <c r="BH123" s="81">
        <f>IF($U$123="sníž. přenesená",$N$123,0)</f>
        <v>0</v>
      </c>
      <c r="BI123" s="81">
        <f>IF($U$123="nulová",$N$123,0)</f>
        <v>0</v>
      </c>
      <c r="BJ123" s="6" t="s">
        <v>20</v>
      </c>
      <c r="BK123" s="81">
        <f>ROUND($L$123*$K$123,2)</f>
        <v>0</v>
      </c>
      <c r="BL123" s="6" t="s">
        <v>140</v>
      </c>
    </row>
    <row r="124" spans="2:51" s="6" customFormat="1" ht="15.75" customHeight="1">
      <c r="B124" s="131"/>
      <c r="E124" s="132"/>
      <c r="F124" s="198" t="s">
        <v>141</v>
      </c>
      <c r="G124" s="199"/>
      <c r="H124" s="199"/>
      <c r="I124" s="199"/>
      <c r="K124" s="133">
        <v>8.505</v>
      </c>
      <c r="R124" s="134"/>
      <c r="T124" s="135"/>
      <c r="AA124" s="136"/>
      <c r="AT124" s="132" t="s">
        <v>142</v>
      </c>
      <c r="AU124" s="132" t="s">
        <v>96</v>
      </c>
      <c r="AV124" s="137" t="s">
        <v>96</v>
      </c>
      <c r="AW124" s="137" t="s">
        <v>105</v>
      </c>
      <c r="AX124" s="137" t="s">
        <v>78</v>
      </c>
      <c r="AY124" s="132" t="s">
        <v>135</v>
      </c>
    </row>
    <row r="125" spans="2:51" s="6" customFormat="1" ht="15.75" customHeight="1">
      <c r="B125" s="131"/>
      <c r="E125" s="132"/>
      <c r="F125" s="198" t="s">
        <v>143</v>
      </c>
      <c r="G125" s="199"/>
      <c r="H125" s="199"/>
      <c r="I125" s="199"/>
      <c r="K125" s="133">
        <v>1.12</v>
      </c>
      <c r="R125" s="134"/>
      <c r="T125" s="135"/>
      <c r="AA125" s="136"/>
      <c r="AT125" s="132" t="s">
        <v>142</v>
      </c>
      <c r="AU125" s="132" t="s">
        <v>96</v>
      </c>
      <c r="AV125" s="137" t="s">
        <v>96</v>
      </c>
      <c r="AW125" s="137" t="s">
        <v>105</v>
      </c>
      <c r="AX125" s="137" t="s">
        <v>78</v>
      </c>
      <c r="AY125" s="132" t="s">
        <v>135</v>
      </c>
    </row>
    <row r="126" spans="2:51" s="6" customFormat="1" ht="15.75" customHeight="1">
      <c r="B126" s="138"/>
      <c r="E126" s="139"/>
      <c r="F126" s="202" t="s">
        <v>144</v>
      </c>
      <c r="G126" s="203"/>
      <c r="H126" s="203"/>
      <c r="I126" s="203"/>
      <c r="K126" s="140">
        <v>9.625</v>
      </c>
      <c r="R126" s="141"/>
      <c r="T126" s="142"/>
      <c r="AA126" s="143"/>
      <c r="AT126" s="139" t="s">
        <v>142</v>
      </c>
      <c r="AU126" s="139" t="s">
        <v>96</v>
      </c>
      <c r="AV126" s="144" t="s">
        <v>140</v>
      </c>
      <c r="AW126" s="144" t="s">
        <v>105</v>
      </c>
      <c r="AX126" s="144" t="s">
        <v>20</v>
      </c>
      <c r="AY126" s="139" t="s">
        <v>135</v>
      </c>
    </row>
    <row r="127" spans="2:64" s="6" customFormat="1" ht="27" customHeight="1">
      <c r="B127" s="22"/>
      <c r="C127" s="123" t="s">
        <v>96</v>
      </c>
      <c r="D127" s="123" t="s">
        <v>136</v>
      </c>
      <c r="E127" s="124" t="s">
        <v>145</v>
      </c>
      <c r="F127" s="194" t="s">
        <v>146</v>
      </c>
      <c r="G127" s="195"/>
      <c r="H127" s="195"/>
      <c r="I127" s="195"/>
      <c r="J127" s="125" t="s">
        <v>139</v>
      </c>
      <c r="K127" s="126">
        <v>9.625</v>
      </c>
      <c r="L127" s="196">
        <v>0</v>
      </c>
      <c r="M127" s="195"/>
      <c r="N127" s="197">
        <f>ROUND($L$127*$K$127,2)</f>
        <v>0</v>
      </c>
      <c r="O127" s="195"/>
      <c r="P127" s="195"/>
      <c r="Q127" s="195"/>
      <c r="R127" s="23"/>
      <c r="T127" s="127"/>
      <c r="U127" s="128" t="s">
        <v>43</v>
      </c>
      <c r="V127" s="129">
        <v>0.8</v>
      </c>
      <c r="W127" s="129">
        <f>$V$127*$K$127</f>
        <v>7.7</v>
      </c>
      <c r="X127" s="129">
        <v>0</v>
      </c>
      <c r="Y127" s="129">
        <f>$X$127*$K$127</f>
        <v>0</v>
      </c>
      <c r="Z127" s="129">
        <v>0</v>
      </c>
      <c r="AA127" s="130">
        <f>$Z$127*$K$127</f>
        <v>0</v>
      </c>
      <c r="AR127" s="6" t="s">
        <v>140</v>
      </c>
      <c r="AT127" s="6" t="s">
        <v>136</v>
      </c>
      <c r="AU127" s="6" t="s">
        <v>96</v>
      </c>
      <c r="AY127" s="6" t="s">
        <v>135</v>
      </c>
      <c r="BE127" s="81">
        <f>IF($U$127="základní",$N$127,0)</f>
        <v>0</v>
      </c>
      <c r="BF127" s="81">
        <f>IF($U$127="snížená",$N$127,0)</f>
        <v>0</v>
      </c>
      <c r="BG127" s="81">
        <f>IF($U$127="zákl. přenesená",$N$127,0)</f>
        <v>0</v>
      </c>
      <c r="BH127" s="81">
        <f>IF($U$127="sníž. přenesená",$N$127,0)</f>
        <v>0</v>
      </c>
      <c r="BI127" s="81">
        <f>IF($U$127="nulová",$N$127,0)</f>
        <v>0</v>
      </c>
      <c r="BJ127" s="6" t="s">
        <v>20</v>
      </c>
      <c r="BK127" s="81">
        <f>ROUND($L$127*$K$127,2)</f>
        <v>0</v>
      </c>
      <c r="BL127" s="6" t="s">
        <v>140</v>
      </c>
    </row>
    <row r="128" spans="2:64" s="6" customFormat="1" ht="39" customHeight="1">
      <c r="B128" s="22"/>
      <c r="C128" s="123" t="s">
        <v>147</v>
      </c>
      <c r="D128" s="123" t="s">
        <v>136</v>
      </c>
      <c r="E128" s="124" t="s">
        <v>148</v>
      </c>
      <c r="F128" s="194" t="s">
        <v>149</v>
      </c>
      <c r="G128" s="195"/>
      <c r="H128" s="195"/>
      <c r="I128" s="195"/>
      <c r="J128" s="125" t="s">
        <v>139</v>
      </c>
      <c r="K128" s="126">
        <v>9.625</v>
      </c>
      <c r="L128" s="196">
        <v>0</v>
      </c>
      <c r="M128" s="195"/>
      <c r="N128" s="197">
        <f>ROUND($L$128*$K$128,2)</f>
        <v>0</v>
      </c>
      <c r="O128" s="195"/>
      <c r="P128" s="195"/>
      <c r="Q128" s="195"/>
      <c r="R128" s="23"/>
      <c r="T128" s="127"/>
      <c r="U128" s="128" t="s">
        <v>43</v>
      </c>
      <c r="V128" s="129">
        <v>4.967</v>
      </c>
      <c r="W128" s="129">
        <f>$V$128*$K$128</f>
        <v>47.80737499999999</v>
      </c>
      <c r="X128" s="129">
        <v>0</v>
      </c>
      <c r="Y128" s="129">
        <f>$X$128*$K$128</f>
        <v>0</v>
      </c>
      <c r="Z128" s="129">
        <v>0</v>
      </c>
      <c r="AA128" s="130">
        <f>$Z$128*$K$128</f>
        <v>0</v>
      </c>
      <c r="AR128" s="6" t="s">
        <v>140</v>
      </c>
      <c r="AT128" s="6" t="s">
        <v>136</v>
      </c>
      <c r="AU128" s="6" t="s">
        <v>96</v>
      </c>
      <c r="AY128" s="6" t="s">
        <v>135</v>
      </c>
      <c r="BE128" s="81">
        <f>IF($U$128="základní",$N$128,0)</f>
        <v>0</v>
      </c>
      <c r="BF128" s="81">
        <f>IF($U$128="snížená",$N$128,0)</f>
        <v>0</v>
      </c>
      <c r="BG128" s="81">
        <f>IF($U$128="zákl. přenesená",$N$128,0)</f>
        <v>0</v>
      </c>
      <c r="BH128" s="81">
        <f>IF($U$128="sníž. přenesená",$N$128,0)</f>
        <v>0</v>
      </c>
      <c r="BI128" s="81">
        <f>IF($U$128="nulová",$N$128,0)</f>
        <v>0</v>
      </c>
      <c r="BJ128" s="6" t="s">
        <v>20</v>
      </c>
      <c r="BK128" s="81">
        <f>ROUND($L$128*$K$128,2)</f>
        <v>0</v>
      </c>
      <c r="BL128" s="6" t="s">
        <v>140</v>
      </c>
    </row>
    <row r="129" spans="2:64" s="6" customFormat="1" ht="27" customHeight="1">
      <c r="B129" s="22"/>
      <c r="C129" s="123" t="s">
        <v>140</v>
      </c>
      <c r="D129" s="123" t="s">
        <v>136</v>
      </c>
      <c r="E129" s="124" t="s">
        <v>150</v>
      </c>
      <c r="F129" s="194" t="s">
        <v>151</v>
      </c>
      <c r="G129" s="195"/>
      <c r="H129" s="195"/>
      <c r="I129" s="195"/>
      <c r="J129" s="125" t="s">
        <v>139</v>
      </c>
      <c r="K129" s="126">
        <v>9.625</v>
      </c>
      <c r="L129" s="196">
        <v>0</v>
      </c>
      <c r="M129" s="195"/>
      <c r="N129" s="197">
        <f>ROUND($L$129*$K$129,2)</f>
        <v>0</v>
      </c>
      <c r="O129" s="195"/>
      <c r="P129" s="195"/>
      <c r="Q129" s="195"/>
      <c r="R129" s="23"/>
      <c r="T129" s="127"/>
      <c r="U129" s="128" t="s">
        <v>43</v>
      </c>
      <c r="V129" s="129">
        <v>0.984</v>
      </c>
      <c r="W129" s="129">
        <f>$V$129*$K$129</f>
        <v>9.471</v>
      </c>
      <c r="X129" s="129">
        <v>0</v>
      </c>
      <c r="Y129" s="129">
        <f>$X$129*$K$129</f>
        <v>0</v>
      </c>
      <c r="Z129" s="129">
        <v>0</v>
      </c>
      <c r="AA129" s="130">
        <f>$Z$129*$K$129</f>
        <v>0</v>
      </c>
      <c r="AR129" s="6" t="s">
        <v>140</v>
      </c>
      <c r="AT129" s="6" t="s">
        <v>136</v>
      </c>
      <c r="AU129" s="6" t="s">
        <v>96</v>
      </c>
      <c r="AY129" s="6" t="s">
        <v>135</v>
      </c>
      <c r="BE129" s="81">
        <f>IF($U$129="základní",$N$129,0)</f>
        <v>0</v>
      </c>
      <c r="BF129" s="81">
        <f>IF($U$129="snížená",$N$129,0)</f>
        <v>0</v>
      </c>
      <c r="BG129" s="81">
        <f>IF($U$129="zákl. přenesená",$N$129,0)</f>
        <v>0</v>
      </c>
      <c r="BH129" s="81">
        <f>IF($U$129="sníž. přenesená",$N$129,0)</f>
        <v>0</v>
      </c>
      <c r="BI129" s="81">
        <f>IF($U$129="nulová",$N$129,0)</f>
        <v>0</v>
      </c>
      <c r="BJ129" s="6" t="s">
        <v>20</v>
      </c>
      <c r="BK129" s="81">
        <f>ROUND($L$129*$K$129,2)</f>
        <v>0</v>
      </c>
      <c r="BL129" s="6" t="s">
        <v>140</v>
      </c>
    </row>
    <row r="130" spans="2:64" s="6" customFormat="1" ht="27" customHeight="1">
      <c r="B130" s="22"/>
      <c r="C130" s="123" t="s">
        <v>152</v>
      </c>
      <c r="D130" s="123" t="s">
        <v>136</v>
      </c>
      <c r="E130" s="124" t="s">
        <v>153</v>
      </c>
      <c r="F130" s="194" t="s">
        <v>154</v>
      </c>
      <c r="G130" s="195"/>
      <c r="H130" s="195"/>
      <c r="I130" s="195"/>
      <c r="J130" s="125" t="s">
        <v>139</v>
      </c>
      <c r="K130" s="126">
        <v>19.25</v>
      </c>
      <c r="L130" s="196">
        <v>0</v>
      </c>
      <c r="M130" s="195"/>
      <c r="N130" s="197">
        <f>ROUND($L$130*$K$130,2)</f>
        <v>0</v>
      </c>
      <c r="O130" s="195"/>
      <c r="P130" s="195"/>
      <c r="Q130" s="195"/>
      <c r="R130" s="23"/>
      <c r="T130" s="127"/>
      <c r="U130" s="128" t="s">
        <v>43</v>
      </c>
      <c r="V130" s="129">
        <v>0.345</v>
      </c>
      <c r="W130" s="129">
        <f>$V$130*$K$130</f>
        <v>6.641249999999999</v>
      </c>
      <c r="X130" s="129">
        <v>0</v>
      </c>
      <c r="Y130" s="129">
        <f>$X$130*$K$130</f>
        <v>0</v>
      </c>
      <c r="Z130" s="129">
        <v>0</v>
      </c>
      <c r="AA130" s="130">
        <f>$Z$130*$K$130</f>
        <v>0</v>
      </c>
      <c r="AR130" s="6" t="s">
        <v>140</v>
      </c>
      <c r="AT130" s="6" t="s">
        <v>136</v>
      </c>
      <c r="AU130" s="6" t="s">
        <v>96</v>
      </c>
      <c r="AY130" s="6" t="s">
        <v>135</v>
      </c>
      <c r="BE130" s="81">
        <f>IF($U$130="základní",$N$130,0)</f>
        <v>0</v>
      </c>
      <c r="BF130" s="81">
        <f>IF($U$130="snížená",$N$130,0)</f>
        <v>0</v>
      </c>
      <c r="BG130" s="81">
        <f>IF($U$130="zákl. přenesená",$N$130,0)</f>
        <v>0</v>
      </c>
      <c r="BH130" s="81">
        <f>IF($U$130="sníž. přenesená",$N$130,0)</f>
        <v>0</v>
      </c>
      <c r="BI130" s="81">
        <f>IF($U$130="nulová",$N$130,0)</f>
        <v>0</v>
      </c>
      <c r="BJ130" s="6" t="s">
        <v>20</v>
      </c>
      <c r="BK130" s="81">
        <f>ROUND($L$130*$K$130,2)</f>
        <v>0</v>
      </c>
      <c r="BL130" s="6" t="s">
        <v>140</v>
      </c>
    </row>
    <row r="131" spans="2:51" s="6" customFormat="1" ht="15.75" customHeight="1">
      <c r="B131" s="131"/>
      <c r="E131" s="132"/>
      <c r="F131" s="198" t="s">
        <v>155</v>
      </c>
      <c r="G131" s="199"/>
      <c r="H131" s="199"/>
      <c r="I131" s="199"/>
      <c r="K131" s="133">
        <v>19.25</v>
      </c>
      <c r="R131" s="134"/>
      <c r="T131" s="135"/>
      <c r="AA131" s="136"/>
      <c r="AT131" s="132" t="s">
        <v>142</v>
      </c>
      <c r="AU131" s="132" t="s">
        <v>96</v>
      </c>
      <c r="AV131" s="137" t="s">
        <v>96</v>
      </c>
      <c r="AW131" s="137" t="s">
        <v>105</v>
      </c>
      <c r="AX131" s="137" t="s">
        <v>20</v>
      </c>
      <c r="AY131" s="132" t="s">
        <v>135</v>
      </c>
    </row>
    <row r="132" spans="2:64" s="6" customFormat="1" ht="27" customHeight="1">
      <c r="B132" s="22"/>
      <c r="C132" s="123" t="s">
        <v>156</v>
      </c>
      <c r="D132" s="123" t="s">
        <v>136</v>
      </c>
      <c r="E132" s="124" t="s">
        <v>157</v>
      </c>
      <c r="F132" s="194" t="s">
        <v>158</v>
      </c>
      <c r="G132" s="195"/>
      <c r="H132" s="195"/>
      <c r="I132" s="195"/>
      <c r="J132" s="125" t="s">
        <v>139</v>
      </c>
      <c r="K132" s="126">
        <v>17.57</v>
      </c>
      <c r="L132" s="196">
        <v>0</v>
      </c>
      <c r="M132" s="195"/>
      <c r="N132" s="197">
        <f>ROUND($L$132*$K$132,2)</f>
        <v>0</v>
      </c>
      <c r="O132" s="195"/>
      <c r="P132" s="195"/>
      <c r="Q132" s="195"/>
      <c r="R132" s="23"/>
      <c r="T132" s="127"/>
      <c r="U132" s="128" t="s">
        <v>43</v>
      </c>
      <c r="V132" s="129">
        <v>0.868</v>
      </c>
      <c r="W132" s="129">
        <f>$V$132*$K$132</f>
        <v>15.25076</v>
      </c>
      <c r="X132" s="129">
        <v>0</v>
      </c>
      <c r="Y132" s="129">
        <f>$X$132*$K$132</f>
        <v>0</v>
      </c>
      <c r="Z132" s="129">
        <v>0</v>
      </c>
      <c r="AA132" s="130">
        <f>$Z$132*$K$132</f>
        <v>0</v>
      </c>
      <c r="AR132" s="6" t="s">
        <v>140</v>
      </c>
      <c r="AT132" s="6" t="s">
        <v>136</v>
      </c>
      <c r="AU132" s="6" t="s">
        <v>96</v>
      </c>
      <c r="AY132" s="6" t="s">
        <v>135</v>
      </c>
      <c r="BE132" s="81">
        <f>IF($U$132="základní",$N$132,0)</f>
        <v>0</v>
      </c>
      <c r="BF132" s="81">
        <f>IF($U$132="snížená",$N$132,0)</f>
        <v>0</v>
      </c>
      <c r="BG132" s="81">
        <f>IF($U$132="zákl. přenesená",$N$132,0)</f>
        <v>0</v>
      </c>
      <c r="BH132" s="81">
        <f>IF($U$132="sníž. přenesená",$N$132,0)</f>
        <v>0</v>
      </c>
      <c r="BI132" s="81">
        <f>IF($U$132="nulová",$N$132,0)</f>
        <v>0</v>
      </c>
      <c r="BJ132" s="6" t="s">
        <v>20</v>
      </c>
      <c r="BK132" s="81">
        <f>ROUND($L$132*$K$132,2)</f>
        <v>0</v>
      </c>
      <c r="BL132" s="6" t="s">
        <v>140</v>
      </c>
    </row>
    <row r="133" spans="2:64" s="6" customFormat="1" ht="27" customHeight="1">
      <c r="B133" s="22"/>
      <c r="C133" s="123" t="s">
        <v>159</v>
      </c>
      <c r="D133" s="123" t="s">
        <v>136</v>
      </c>
      <c r="E133" s="124" t="s">
        <v>160</v>
      </c>
      <c r="F133" s="194" t="s">
        <v>161</v>
      </c>
      <c r="G133" s="195"/>
      <c r="H133" s="195"/>
      <c r="I133" s="195"/>
      <c r="J133" s="125" t="s">
        <v>139</v>
      </c>
      <c r="K133" s="126">
        <v>70.28</v>
      </c>
      <c r="L133" s="196">
        <v>0</v>
      </c>
      <c r="M133" s="195"/>
      <c r="N133" s="197">
        <f>ROUND($L$133*$K$133,2)</f>
        <v>0</v>
      </c>
      <c r="O133" s="195"/>
      <c r="P133" s="195"/>
      <c r="Q133" s="195"/>
      <c r="R133" s="23"/>
      <c r="T133" s="127"/>
      <c r="U133" s="128" t="s">
        <v>43</v>
      </c>
      <c r="V133" s="129">
        <v>0.791</v>
      </c>
      <c r="W133" s="129">
        <f>$V$133*$K$133</f>
        <v>55.591480000000004</v>
      </c>
      <c r="X133" s="129">
        <v>0</v>
      </c>
      <c r="Y133" s="129">
        <f>$X$133*$K$133</f>
        <v>0</v>
      </c>
      <c r="Z133" s="129">
        <v>0</v>
      </c>
      <c r="AA133" s="130">
        <f>$Z$133*$K$133</f>
        <v>0</v>
      </c>
      <c r="AR133" s="6" t="s">
        <v>140</v>
      </c>
      <c r="AT133" s="6" t="s">
        <v>136</v>
      </c>
      <c r="AU133" s="6" t="s">
        <v>96</v>
      </c>
      <c r="AY133" s="6" t="s">
        <v>135</v>
      </c>
      <c r="BE133" s="81">
        <f>IF($U$133="základní",$N$133,0)</f>
        <v>0</v>
      </c>
      <c r="BF133" s="81">
        <f>IF($U$133="snížená",$N$133,0)</f>
        <v>0</v>
      </c>
      <c r="BG133" s="81">
        <f>IF($U$133="zákl. přenesená",$N$133,0)</f>
        <v>0</v>
      </c>
      <c r="BH133" s="81">
        <f>IF($U$133="sníž. přenesená",$N$133,0)</f>
        <v>0</v>
      </c>
      <c r="BI133" s="81">
        <f>IF($U$133="nulová",$N$133,0)</f>
        <v>0</v>
      </c>
      <c r="BJ133" s="6" t="s">
        <v>20</v>
      </c>
      <c r="BK133" s="81">
        <f>ROUND($L$133*$K$133,2)</f>
        <v>0</v>
      </c>
      <c r="BL133" s="6" t="s">
        <v>140</v>
      </c>
    </row>
    <row r="134" spans="2:51" s="6" customFormat="1" ht="15.75" customHeight="1">
      <c r="B134" s="131"/>
      <c r="E134" s="132"/>
      <c r="F134" s="198" t="s">
        <v>162</v>
      </c>
      <c r="G134" s="199"/>
      <c r="H134" s="199"/>
      <c r="I134" s="199"/>
      <c r="K134" s="133">
        <v>70.28</v>
      </c>
      <c r="R134" s="134"/>
      <c r="T134" s="135"/>
      <c r="AA134" s="136"/>
      <c r="AT134" s="132" t="s">
        <v>142</v>
      </c>
      <c r="AU134" s="132" t="s">
        <v>96</v>
      </c>
      <c r="AV134" s="137" t="s">
        <v>96</v>
      </c>
      <c r="AW134" s="137" t="s">
        <v>105</v>
      </c>
      <c r="AX134" s="137" t="s">
        <v>20</v>
      </c>
      <c r="AY134" s="132" t="s">
        <v>135</v>
      </c>
    </row>
    <row r="135" spans="2:64" s="6" customFormat="1" ht="27" customHeight="1">
      <c r="B135" s="22"/>
      <c r="C135" s="123" t="s">
        <v>163</v>
      </c>
      <c r="D135" s="123" t="s">
        <v>136</v>
      </c>
      <c r="E135" s="124" t="s">
        <v>164</v>
      </c>
      <c r="F135" s="194" t="s">
        <v>165</v>
      </c>
      <c r="G135" s="195"/>
      <c r="H135" s="195"/>
      <c r="I135" s="195"/>
      <c r="J135" s="125" t="s">
        <v>139</v>
      </c>
      <c r="K135" s="126">
        <v>17.57</v>
      </c>
      <c r="L135" s="196">
        <v>0</v>
      </c>
      <c r="M135" s="195"/>
      <c r="N135" s="197">
        <f>ROUND($L$135*$K$135,2)</f>
        <v>0</v>
      </c>
      <c r="O135" s="195"/>
      <c r="P135" s="195"/>
      <c r="Q135" s="195"/>
      <c r="R135" s="23"/>
      <c r="T135" s="127"/>
      <c r="U135" s="128" t="s">
        <v>43</v>
      </c>
      <c r="V135" s="129">
        <v>0.062</v>
      </c>
      <c r="W135" s="129">
        <f>$V$135*$K$135</f>
        <v>1.08934</v>
      </c>
      <c r="X135" s="129">
        <v>0</v>
      </c>
      <c r="Y135" s="129">
        <f>$X$135*$K$135</f>
        <v>0</v>
      </c>
      <c r="Z135" s="129">
        <v>0</v>
      </c>
      <c r="AA135" s="130">
        <f>$Z$135*$K$135</f>
        <v>0</v>
      </c>
      <c r="AR135" s="6" t="s">
        <v>140</v>
      </c>
      <c r="AT135" s="6" t="s">
        <v>136</v>
      </c>
      <c r="AU135" s="6" t="s">
        <v>96</v>
      </c>
      <c r="AY135" s="6" t="s">
        <v>135</v>
      </c>
      <c r="BE135" s="81">
        <f>IF($U$135="základní",$N$135,0)</f>
        <v>0</v>
      </c>
      <c r="BF135" s="81">
        <f>IF($U$135="snížená",$N$135,0)</f>
        <v>0</v>
      </c>
      <c r="BG135" s="81">
        <f>IF($U$135="zákl. přenesená",$N$135,0)</f>
        <v>0</v>
      </c>
      <c r="BH135" s="81">
        <f>IF($U$135="sníž. přenesená",$N$135,0)</f>
        <v>0</v>
      </c>
      <c r="BI135" s="81">
        <f>IF($U$135="nulová",$N$135,0)</f>
        <v>0</v>
      </c>
      <c r="BJ135" s="6" t="s">
        <v>20</v>
      </c>
      <c r="BK135" s="81">
        <f>ROUND($L$135*$K$135,2)</f>
        <v>0</v>
      </c>
      <c r="BL135" s="6" t="s">
        <v>140</v>
      </c>
    </row>
    <row r="136" spans="2:51" s="6" customFormat="1" ht="15.75" customHeight="1">
      <c r="B136" s="131"/>
      <c r="E136" s="132"/>
      <c r="F136" s="198" t="s">
        <v>166</v>
      </c>
      <c r="G136" s="199"/>
      <c r="H136" s="199"/>
      <c r="I136" s="199"/>
      <c r="K136" s="133">
        <v>17.57</v>
      </c>
      <c r="R136" s="134"/>
      <c r="T136" s="135"/>
      <c r="AA136" s="136"/>
      <c r="AT136" s="132" t="s">
        <v>142</v>
      </c>
      <c r="AU136" s="132" t="s">
        <v>96</v>
      </c>
      <c r="AV136" s="137" t="s">
        <v>96</v>
      </c>
      <c r="AW136" s="137" t="s">
        <v>105</v>
      </c>
      <c r="AX136" s="137" t="s">
        <v>20</v>
      </c>
      <c r="AY136" s="132" t="s">
        <v>135</v>
      </c>
    </row>
    <row r="137" spans="2:64" s="6" customFormat="1" ht="15.75" customHeight="1">
      <c r="B137" s="22"/>
      <c r="C137" s="123" t="s">
        <v>167</v>
      </c>
      <c r="D137" s="123" t="s">
        <v>136</v>
      </c>
      <c r="E137" s="124" t="s">
        <v>168</v>
      </c>
      <c r="F137" s="194" t="s">
        <v>169</v>
      </c>
      <c r="G137" s="195"/>
      <c r="H137" s="195"/>
      <c r="I137" s="195"/>
      <c r="J137" s="125" t="s">
        <v>139</v>
      </c>
      <c r="K137" s="126">
        <v>17.57</v>
      </c>
      <c r="L137" s="196">
        <v>0</v>
      </c>
      <c r="M137" s="195"/>
      <c r="N137" s="197">
        <f>ROUND($L$137*$K$137,2)</f>
        <v>0</v>
      </c>
      <c r="O137" s="195"/>
      <c r="P137" s="195"/>
      <c r="Q137" s="195"/>
      <c r="R137" s="23"/>
      <c r="T137" s="127"/>
      <c r="U137" s="128" t="s">
        <v>43</v>
      </c>
      <c r="V137" s="129">
        <v>0.652</v>
      </c>
      <c r="W137" s="129">
        <f>$V$137*$K$137</f>
        <v>11.45564</v>
      </c>
      <c r="X137" s="129">
        <v>0</v>
      </c>
      <c r="Y137" s="129">
        <f>$X$137*$K$137</f>
        <v>0</v>
      </c>
      <c r="Z137" s="129">
        <v>0</v>
      </c>
      <c r="AA137" s="130">
        <f>$Z$137*$K$137</f>
        <v>0</v>
      </c>
      <c r="AR137" s="6" t="s">
        <v>140</v>
      </c>
      <c r="AT137" s="6" t="s">
        <v>136</v>
      </c>
      <c r="AU137" s="6" t="s">
        <v>96</v>
      </c>
      <c r="AY137" s="6" t="s">
        <v>135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20</v>
      </c>
      <c r="BK137" s="81">
        <f>ROUND($L$137*$K$137,2)</f>
        <v>0</v>
      </c>
      <c r="BL137" s="6" t="s">
        <v>140</v>
      </c>
    </row>
    <row r="138" spans="2:64" s="6" customFormat="1" ht="15.75" customHeight="1">
      <c r="B138" s="22"/>
      <c r="C138" s="123" t="s">
        <v>25</v>
      </c>
      <c r="D138" s="123" t="s">
        <v>136</v>
      </c>
      <c r="E138" s="124" t="s">
        <v>170</v>
      </c>
      <c r="F138" s="194" t="s">
        <v>171</v>
      </c>
      <c r="G138" s="195"/>
      <c r="H138" s="195"/>
      <c r="I138" s="195"/>
      <c r="J138" s="125" t="s">
        <v>139</v>
      </c>
      <c r="K138" s="126">
        <v>17.57</v>
      </c>
      <c r="L138" s="196">
        <v>0</v>
      </c>
      <c r="M138" s="195"/>
      <c r="N138" s="197">
        <f>ROUND($L$138*$K$138,2)</f>
        <v>0</v>
      </c>
      <c r="O138" s="195"/>
      <c r="P138" s="195"/>
      <c r="Q138" s="195"/>
      <c r="R138" s="23"/>
      <c r="T138" s="127"/>
      <c r="U138" s="128" t="s">
        <v>43</v>
      </c>
      <c r="V138" s="129">
        <v>0.009</v>
      </c>
      <c r="W138" s="129">
        <f>$V$138*$K$138</f>
        <v>0.15813</v>
      </c>
      <c r="X138" s="129">
        <v>0</v>
      </c>
      <c r="Y138" s="129">
        <f>$X$138*$K$138</f>
        <v>0</v>
      </c>
      <c r="Z138" s="129">
        <v>0</v>
      </c>
      <c r="AA138" s="130">
        <f>$Z$138*$K$138</f>
        <v>0</v>
      </c>
      <c r="AR138" s="6" t="s">
        <v>140</v>
      </c>
      <c r="AT138" s="6" t="s">
        <v>136</v>
      </c>
      <c r="AU138" s="6" t="s">
        <v>96</v>
      </c>
      <c r="AY138" s="6" t="s">
        <v>135</v>
      </c>
      <c r="BE138" s="81">
        <f>IF($U$138="základní",$N$138,0)</f>
        <v>0</v>
      </c>
      <c r="BF138" s="81">
        <f>IF($U$138="snížená",$N$138,0)</f>
        <v>0</v>
      </c>
      <c r="BG138" s="81">
        <f>IF($U$138="zákl. přenesená",$N$138,0)</f>
        <v>0</v>
      </c>
      <c r="BH138" s="81">
        <f>IF($U$138="sníž. přenesená",$N$138,0)</f>
        <v>0</v>
      </c>
      <c r="BI138" s="81">
        <f>IF($U$138="nulová",$N$138,0)</f>
        <v>0</v>
      </c>
      <c r="BJ138" s="6" t="s">
        <v>20</v>
      </c>
      <c r="BK138" s="81">
        <f>ROUND($L$138*$K$138,2)</f>
        <v>0</v>
      </c>
      <c r="BL138" s="6" t="s">
        <v>140</v>
      </c>
    </row>
    <row r="139" spans="2:64" s="6" customFormat="1" ht="15.75" customHeight="1">
      <c r="B139" s="22"/>
      <c r="C139" s="123" t="s">
        <v>172</v>
      </c>
      <c r="D139" s="123" t="s">
        <v>136</v>
      </c>
      <c r="E139" s="124" t="s">
        <v>173</v>
      </c>
      <c r="F139" s="194" t="s">
        <v>174</v>
      </c>
      <c r="G139" s="195"/>
      <c r="H139" s="195"/>
      <c r="I139" s="195"/>
      <c r="J139" s="125" t="s">
        <v>139</v>
      </c>
      <c r="K139" s="126">
        <v>17.57</v>
      </c>
      <c r="L139" s="196">
        <v>0</v>
      </c>
      <c r="M139" s="195"/>
      <c r="N139" s="197">
        <f>ROUND($L$139*$K$139,2)</f>
        <v>0</v>
      </c>
      <c r="O139" s="195"/>
      <c r="P139" s="195"/>
      <c r="Q139" s="195"/>
      <c r="R139" s="23"/>
      <c r="T139" s="127"/>
      <c r="U139" s="128" t="s">
        <v>43</v>
      </c>
      <c r="V139" s="129">
        <v>0</v>
      </c>
      <c r="W139" s="129">
        <f>$V$139*$K$139</f>
        <v>0</v>
      </c>
      <c r="X139" s="129">
        <v>0</v>
      </c>
      <c r="Y139" s="129">
        <f>$X$139*$K$139</f>
        <v>0</v>
      </c>
      <c r="Z139" s="129">
        <v>0</v>
      </c>
      <c r="AA139" s="130">
        <f>$Z$139*$K$139</f>
        <v>0</v>
      </c>
      <c r="AR139" s="6" t="s">
        <v>140</v>
      </c>
      <c r="AT139" s="6" t="s">
        <v>136</v>
      </c>
      <c r="AU139" s="6" t="s">
        <v>96</v>
      </c>
      <c r="AY139" s="6" t="s">
        <v>135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20</v>
      </c>
      <c r="BK139" s="81">
        <f>ROUND($L$139*$K$139,2)</f>
        <v>0</v>
      </c>
      <c r="BL139" s="6" t="s">
        <v>140</v>
      </c>
    </row>
    <row r="140" spans="2:64" s="6" customFormat="1" ht="39" customHeight="1">
      <c r="B140" s="22"/>
      <c r="C140" s="123" t="s">
        <v>175</v>
      </c>
      <c r="D140" s="123" t="s">
        <v>136</v>
      </c>
      <c r="E140" s="124" t="s">
        <v>176</v>
      </c>
      <c r="F140" s="194" t="s">
        <v>177</v>
      </c>
      <c r="G140" s="195"/>
      <c r="H140" s="195"/>
      <c r="I140" s="195"/>
      <c r="J140" s="125" t="s">
        <v>139</v>
      </c>
      <c r="K140" s="126">
        <v>1.68</v>
      </c>
      <c r="L140" s="196">
        <v>0</v>
      </c>
      <c r="M140" s="195"/>
      <c r="N140" s="197">
        <f>ROUND($L$140*$K$140,2)</f>
        <v>0</v>
      </c>
      <c r="O140" s="195"/>
      <c r="P140" s="195"/>
      <c r="Q140" s="195"/>
      <c r="R140" s="23"/>
      <c r="T140" s="127"/>
      <c r="U140" s="128" t="s">
        <v>43</v>
      </c>
      <c r="V140" s="129">
        <v>2.195</v>
      </c>
      <c r="W140" s="129">
        <f>$V$140*$K$140</f>
        <v>3.6875999999999998</v>
      </c>
      <c r="X140" s="129">
        <v>0</v>
      </c>
      <c r="Y140" s="129">
        <f>$X$140*$K$140</f>
        <v>0</v>
      </c>
      <c r="Z140" s="129">
        <v>0</v>
      </c>
      <c r="AA140" s="130">
        <f>$Z$140*$K$140</f>
        <v>0</v>
      </c>
      <c r="AR140" s="6" t="s">
        <v>140</v>
      </c>
      <c r="AT140" s="6" t="s">
        <v>136</v>
      </c>
      <c r="AU140" s="6" t="s">
        <v>96</v>
      </c>
      <c r="AY140" s="6" t="s">
        <v>135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20</v>
      </c>
      <c r="BK140" s="81">
        <f>ROUND($L$140*$K$140,2)</f>
        <v>0</v>
      </c>
      <c r="BL140" s="6" t="s">
        <v>140</v>
      </c>
    </row>
    <row r="141" spans="2:51" s="6" customFormat="1" ht="15.75" customHeight="1">
      <c r="B141" s="131"/>
      <c r="E141" s="132"/>
      <c r="F141" s="198" t="s">
        <v>178</v>
      </c>
      <c r="G141" s="199"/>
      <c r="H141" s="199"/>
      <c r="I141" s="199"/>
      <c r="K141" s="133">
        <v>1.68</v>
      </c>
      <c r="R141" s="134"/>
      <c r="T141" s="135"/>
      <c r="AA141" s="136"/>
      <c r="AT141" s="132" t="s">
        <v>142</v>
      </c>
      <c r="AU141" s="132" t="s">
        <v>96</v>
      </c>
      <c r="AV141" s="137" t="s">
        <v>96</v>
      </c>
      <c r="AW141" s="137" t="s">
        <v>105</v>
      </c>
      <c r="AX141" s="137" t="s">
        <v>20</v>
      </c>
      <c r="AY141" s="132" t="s">
        <v>135</v>
      </c>
    </row>
    <row r="142" spans="2:64" s="6" customFormat="1" ht="15.75" customHeight="1">
      <c r="B142" s="22"/>
      <c r="C142" s="123" t="s">
        <v>179</v>
      </c>
      <c r="D142" s="123" t="s">
        <v>136</v>
      </c>
      <c r="E142" s="124" t="s">
        <v>180</v>
      </c>
      <c r="F142" s="194" t="s">
        <v>181</v>
      </c>
      <c r="G142" s="195"/>
      <c r="H142" s="195"/>
      <c r="I142" s="195"/>
      <c r="J142" s="125" t="s">
        <v>182</v>
      </c>
      <c r="K142" s="126">
        <v>58.5</v>
      </c>
      <c r="L142" s="196">
        <v>0</v>
      </c>
      <c r="M142" s="195"/>
      <c r="N142" s="197">
        <f>ROUND($L$142*$K$142,2)</f>
        <v>0</v>
      </c>
      <c r="O142" s="195"/>
      <c r="P142" s="195"/>
      <c r="Q142" s="195"/>
      <c r="R142" s="23"/>
      <c r="T142" s="127"/>
      <c r="U142" s="128" t="s">
        <v>43</v>
      </c>
      <c r="V142" s="129">
        <v>0.035</v>
      </c>
      <c r="W142" s="129">
        <f>$V$142*$K$142</f>
        <v>2.0475000000000003</v>
      </c>
      <c r="X142" s="129">
        <v>0</v>
      </c>
      <c r="Y142" s="129">
        <f>$X$142*$K$142</f>
        <v>0</v>
      </c>
      <c r="Z142" s="129">
        <v>0</v>
      </c>
      <c r="AA142" s="130">
        <f>$Z$142*$K$142</f>
        <v>0</v>
      </c>
      <c r="AR142" s="6" t="s">
        <v>140</v>
      </c>
      <c r="AT142" s="6" t="s">
        <v>136</v>
      </c>
      <c r="AU142" s="6" t="s">
        <v>96</v>
      </c>
      <c r="AY142" s="6" t="s">
        <v>135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20</v>
      </c>
      <c r="BK142" s="81">
        <f>ROUND($L$142*$K$142,2)</f>
        <v>0</v>
      </c>
      <c r="BL142" s="6" t="s">
        <v>140</v>
      </c>
    </row>
    <row r="143" spans="2:51" s="6" customFormat="1" ht="15.75" customHeight="1">
      <c r="B143" s="131"/>
      <c r="E143" s="132"/>
      <c r="F143" s="198" t="s">
        <v>183</v>
      </c>
      <c r="G143" s="199"/>
      <c r="H143" s="199"/>
      <c r="I143" s="199"/>
      <c r="K143" s="133">
        <v>58.5</v>
      </c>
      <c r="R143" s="134"/>
      <c r="T143" s="135"/>
      <c r="AA143" s="136"/>
      <c r="AT143" s="132" t="s">
        <v>142</v>
      </c>
      <c r="AU143" s="132" t="s">
        <v>96</v>
      </c>
      <c r="AV143" s="137" t="s">
        <v>96</v>
      </c>
      <c r="AW143" s="137" t="s">
        <v>105</v>
      </c>
      <c r="AX143" s="137" t="s">
        <v>20</v>
      </c>
      <c r="AY143" s="132" t="s">
        <v>135</v>
      </c>
    </row>
    <row r="144" spans="2:63" s="113" customFormat="1" ht="30.75" customHeight="1">
      <c r="B144" s="114"/>
      <c r="D144" s="122" t="s">
        <v>108</v>
      </c>
      <c r="N144" s="200">
        <f>$BK$144</f>
        <v>0</v>
      </c>
      <c r="O144" s="201"/>
      <c r="P144" s="201"/>
      <c r="Q144" s="201"/>
      <c r="R144" s="117"/>
      <c r="T144" s="118"/>
      <c r="W144" s="119">
        <f>SUM($W$145:$W$155)</f>
        <v>170.13689499999998</v>
      </c>
      <c r="Y144" s="119">
        <f>SUM($Y$145:$Y$155)</f>
        <v>52.12916435</v>
      </c>
      <c r="AA144" s="120">
        <f>SUM($AA$145:$AA$155)</f>
        <v>0</v>
      </c>
      <c r="AR144" s="116" t="s">
        <v>20</v>
      </c>
      <c r="AT144" s="116" t="s">
        <v>77</v>
      </c>
      <c r="AU144" s="116" t="s">
        <v>20</v>
      </c>
      <c r="AY144" s="116" t="s">
        <v>135</v>
      </c>
      <c r="BK144" s="121">
        <f>SUM($BK$145:$BK$155)</f>
        <v>0</v>
      </c>
    </row>
    <row r="145" spans="2:64" s="6" customFormat="1" ht="27" customHeight="1">
      <c r="B145" s="22"/>
      <c r="C145" s="123" t="s">
        <v>184</v>
      </c>
      <c r="D145" s="123" t="s">
        <v>136</v>
      </c>
      <c r="E145" s="124" t="s">
        <v>185</v>
      </c>
      <c r="F145" s="194" t="s">
        <v>186</v>
      </c>
      <c r="G145" s="195"/>
      <c r="H145" s="195"/>
      <c r="I145" s="195"/>
      <c r="J145" s="125" t="s">
        <v>139</v>
      </c>
      <c r="K145" s="126">
        <v>2.43</v>
      </c>
      <c r="L145" s="196">
        <v>0</v>
      </c>
      <c r="M145" s="195"/>
      <c r="N145" s="197">
        <f>ROUND($L$145*$K$145,2)</f>
        <v>0</v>
      </c>
      <c r="O145" s="195"/>
      <c r="P145" s="195"/>
      <c r="Q145" s="195"/>
      <c r="R145" s="23"/>
      <c r="T145" s="127"/>
      <c r="U145" s="128" t="s">
        <v>43</v>
      </c>
      <c r="V145" s="129">
        <v>1.085</v>
      </c>
      <c r="W145" s="129">
        <f>$V$145*$K$145</f>
        <v>2.63655</v>
      </c>
      <c r="X145" s="129">
        <v>2.16</v>
      </c>
      <c r="Y145" s="129">
        <f>$X$145*$K$145</f>
        <v>5.248800000000001</v>
      </c>
      <c r="Z145" s="129">
        <v>0</v>
      </c>
      <c r="AA145" s="130">
        <f>$Z$145*$K$145</f>
        <v>0</v>
      </c>
      <c r="AR145" s="6" t="s">
        <v>140</v>
      </c>
      <c r="AT145" s="6" t="s">
        <v>136</v>
      </c>
      <c r="AU145" s="6" t="s">
        <v>96</v>
      </c>
      <c r="AY145" s="6" t="s">
        <v>135</v>
      </c>
      <c r="BE145" s="81">
        <f>IF($U$145="základní",$N$145,0)</f>
        <v>0</v>
      </c>
      <c r="BF145" s="81">
        <f>IF($U$145="snížená",$N$145,0)</f>
        <v>0</v>
      </c>
      <c r="BG145" s="81">
        <f>IF($U$145="zákl. přenesená",$N$145,0)</f>
        <v>0</v>
      </c>
      <c r="BH145" s="81">
        <f>IF($U$145="sníž. přenesená",$N$145,0)</f>
        <v>0</v>
      </c>
      <c r="BI145" s="81">
        <f>IF($U$145="nulová",$N$145,0)</f>
        <v>0</v>
      </c>
      <c r="BJ145" s="6" t="s">
        <v>20</v>
      </c>
      <c r="BK145" s="81">
        <f>ROUND($L$145*$K$145,2)</f>
        <v>0</v>
      </c>
      <c r="BL145" s="6" t="s">
        <v>140</v>
      </c>
    </row>
    <row r="146" spans="2:51" s="6" customFormat="1" ht="15.75" customHeight="1">
      <c r="B146" s="131"/>
      <c r="E146" s="132"/>
      <c r="F146" s="198" t="s">
        <v>187</v>
      </c>
      <c r="G146" s="199"/>
      <c r="H146" s="199"/>
      <c r="I146" s="199"/>
      <c r="K146" s="133">
        <v>2.43</v>
      </c>
      <c r="R146" s="134"/>
      <c r="T146" s="135"/>
      <c r="AA146" s="136"/>
      <c r="AT146" s="132" t="s">
        <v>142</v>
      </c>
      <c r="AU146" s="132" t="s">
        <v>96</v>
      </c>
      <c r="AV146" s="137" t="s">
        <v>96</v>
      </c>
      <c r="AW146" s="137" t="s">
        <v>105</v>
      </c>
      <c r="AX146" s="137" t="s">
        <v>20</v>
      </c>
      <c r="AY146" s="132" t="s">
        <v>135</v>
      </c>
    </row>
    <row r="147" spans="2:64" s="6" customFormat="1" ht="27" customHeight="1">
      <c r="B147" s="22"/>
      <c r="C147" s="123" t="s">
        <v>8</v>
      </c>
      <c r="D147" s="123" t="s">
        <v>136</v>
      </c>
      <c r="E147" s="124" t="s">
        <v>188</v>
      </c>
      <c r="F147" s="194" t="s">
        <v>189</v>
      </c>
      <c r="G147" s="195"/>
      <c r="H147" s="195"/>
      <c r="I147" s="195"/>
      <c r="J147" s="125" t="s">
        <v>190</v>
      </c>
      <c r="K147" s="126">
        <v>30</v>
      </c>
      <c r="L147" s="196">
        <v>0</v>
      </c>
      <c r="M147" s="195"/>
      <c r="N147" s="197">
        <f>ROUND($L$147*$K$147,2)</f>
        <v>0</v>
      </c>
      <c r="O147" s="195"/>
      <c r="P147" s="195"/>
      <c r="Q147" s="195"/>
      <c r="R147" s="23"/>
      <c r="T147" s="127"/>
      <c r="U147" s="128" t="s">
        <v>43</v>
      </c>
      <c r="V147" s="129">
        <v>1.556</v>
      </c>
      <c r="W147" s="129">
        <f>$V$147*$K$147</f>
        <v>46.68</v>
      </c>
      <c r="X147" s="129">
        <v>1.3028688</v>
      </c>
      <c r="Y147" s="129">
        <f>$X$147*$K$147</f>
        <v>39.086064</v>
      </c>
      <c r="Z147" s="129">
        <v>0</v>
      </c>
      <c r="AA147" s="130">
        <f>$Z$147*$K$147</f>
        <v>0</v>
      </c>
      <c r="AR147" s="6" t="s">
        <v>140</v>
      </c>
      <c r="AT147" s="6" t="s">
        <v>136</v>
      </c>
      <c r="AU147" s="6" t="s">
        <v>96</v>
      </c>
      <c r="AY147" s="6" t="s">
        <v>135</v>
      </c>
      <c r="BE147" s="81">
        <f>IF($U$147="základní",$N$147,0)</f>
        <v>0</v>
      </c>
      <c r="BF147" s="81">
        <f>IF($U$147="snížená",$N$147,0)</f>
        <v>0</v>
      </c>
      <c r="BG147" s="81">
        <f>IF($U$147="zákl. přenesená",$N$147,0)</f>
        <v>0</v>
      </c>
      <c r="BH147" s="81">
        <f>IF($U$147="sníž. přenesená",$N$147,0)</f>
        <v>0</v>
      </c>
      <c r="BI147" s="81">
        <f>IF($U$147="nulová",$N$147,0)</f>
        <v>0</v>
      </c>
      <c r="BJ147" s="6" t="s">
        <v>20</v>
      </c>
      <c r="BK147" s="81">
        <f>ROUND($L$147*$K$147,2)</f>
        <v>0</v>
      </c>
      <c r="BL147" s="6" t="s">
        <v>140</v>
      </c>
    </row>
    <row r="148" spans="2:64" s="6" customFormat="1" ht="27" customHeight="1">
      <c r="B148" s="22"/>
      <c r="C148" s="123" t="s">
        <v>191</v>
      </c>
      <c r="D148" s="123" t="s">
        <v>136</v>
      </c>
      <c r="E148" s="124" t="s">
        <v>192</v>
      </c>
      <c r="F148" s="194" t="s">
        <v>193</v>
      </c>
      <c r="G148" s="195"/>
      <c r="H148" s="195"/>
      <c r="I148" s="195"/>
      <c r="J148" s="125" t="s">
        <v>190</v>
      </c>
      <c r="K148" s="126">
        <v>112</v>
      </c>
      <c r="L148" s="196">
        <v>0</v>
      </c>
      <c r="M148" s="195"/>
      <c r="N148" s="197">
        <f>ROUND($L$148*$K$148,2)</f>
        <v>0</v>
      </c>
      <c r="O148" s="195"/>
      <c r="P148" s="195"/>
      <c r="Q148" s="195"/>
      <c r="R148" s="23"/>
      <c r="T148" s="127"/>
      <c r="U148" s="128" t="s">
        <v>43</v>
      </c>
      <c r="V148" s="129">
        <v>0.97</v>
      </c>
      <c r="W148" s="129">
        <f>$V$148*$K$148</f>
        <v>108.64</v>
      </c>
      <c r="X148" s="129">
        <v>0.00702</v>
      </c>
      <c r="Y148" s="129">
        <f>$X$148*$K$148</f>
        <v>0.78624</v>
      </c>
      <c r="Z148" s="129">
        <v>0</v>
      </c>
      <c r="AA148" s="130">
        <f>$Z$148*$K$148</f>
        <v>0</v>
      </c>
      <c r="AR148" s="6" t="s">
        <v>140</v>
      </c>
      <c r="AT148" s="6" t="s">
        <v>136</v>
      </c>
      <c r="AU148" s="6" t="s">
        <v>96</v>
      </c>
      <c r="AY148" s="6" t="s">
        <v>135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20</v>
      </c>
      <c r="BK148" s="81">
        <f>ROUND($L$148*$K$148,2)</f>
        <v>0</v>
      </c>
      <c r="BL148" s="6" t="s">
        <v>140</v>
      </c>
    </row>
    <row r="149" spans="2:64" s="6" customFormat="1" ht="15.75" customHeight="1">
      <c r="B149" s="22"/>
      <c r="C149" s="145" t="s">
        <v>194</v>
      </c>
      <c r="D149" s="145" t="s">
        <v>195</v>
      </c>
      <c r="E149" s="146" t="s">
        <v>196</v>
      </c>
      <c r="F149" s="204" t="s">
        <v>197</v>
      </c>
      <c r="G149" s="205"/>
      <c r="H149" s="205"/>
      <c r="I149" s="205"/>
      <c r="J149" s="147" t="s">
        <v>198</v>
      </c>
      <c r="K149" s="148">
        <v>1</v>
      </c>
      <c r="L149" s="206">
        <v>0</v>
      </c>
      <c r="M149" s="205"/>
      <c r="N149" s="207">
        <f>ROUND($L$149*$K$149,2)</f>
        <v>0</v>
      </c>
      <c r="O149" s="195"/>
      <c r="P149" s="195"/>
      <c r="Q149" s="195"/>
      <c r="R149" s="23"/>
      <c r="T149" s="127"/>
      <c r="U149" s="128" t="s">
        <v>43</v>
      </c>
      <c r="V149" s="129">
        <v>0</v>
      </c>
      <c r="W149" s="129">
        <f>$V$149*$K$149</f>
        <v>0</v>
      </c>
      <c r="X149" s="129">
        <v>7</v>
      </c>
      <c r="Y149" s="129">
        <f>$X$149*$K$149</f>
        <v>7</v>
      </c>
      <c r="Z149" s="129">
        <v>0</v>
      </c>
      <c r="AA149" s="130">
        <f>$Z$149*$K$149</f>
        <v>0</v>
      </c>
      <c r="AR149" s="6" t="s">
        <v>163</v>
      </c>
      <c r="AT149" s="6" t="s">
        <v>195</v>
      </c>
      <c r="AU149" s="6" t="s">
        <v>96</v>
      </c>
      <c r="AY149" s="6" t="s">
        <v>135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20</v>
      </c>
      <c r="BK149" s="81">
        <f>ROUND($L$149*$K$149,2)</f>
        <v>0</v>
      </c>
      <c r="BL149" s="6" t="s">
        <v>140</v>
      </c>
    </row>
    <row r="150" spans="2:64" s="6" customFormat="1" ht="15.75" customHeight="1">
      <c r="B150" s="22"/>
      <c r="C150" s="145" t="s">
        <v>199</v>
      </c>
      <c r="D150" s="145" t="s">
        <v>195</v>
      </c>
      <c r="E150" s="146" t="s">
        <v>200</v>
      </c>
      <c r="F150" s="204" t="s">
        <v>201</v>
      </c>
      <c r="G150" s="205"/>
      <c r="H150" s="205"/>
      <c r="I150" s="205"/>
      <c r="J150" s="147" t="s">
        <v>190</v>
      </c>
      <c r="K150" s="148">
        <v>42</v>
      </c>
      <c r="L150" s="206">
        <v>0</v>
      </c>
      <c r="M150" s="205"/>
      <c r="N150" s="207">
        <f>ROUND($L$150*$K$150,2)</f>
        <v>0</v>
      </c>
      <c r="O150" s="195"/>
      <c r="P150" s="195"/>
      <c r="Q150" s="195"/>
      <c r="R150" s="23"/>
      <c r="T150" s="127"/>
      <c r="U150" s="128" t="s">
        <v>43</v>
      </c>
      <c r="V150" s="129">
        <v>0</v>
      </c>
      <c r="W150" s="129">
        <f>$V$150*$K$150</f>
        <v>0</v>
      </c>
      <c r="X150" s="129">
        <v>0</v>
      </c>
      <c r="Y150" s="129">
        <f>$X$150*$K$150</f>
        <v>0</v>
      </c>
      <c r="Z150" s="129">
        <v>0</v>
      </c>
      <c r="AA150" s="130">
        <f>$Z$150*$K$150</f>
        <v>0</v>
      </c>
      <c r="AR150" s="6" t="s">
        <v>163</v>
      </c>
      <c r="AT150" s="6" t="s">
        <v>195</v>
      </c>
      <c r="AU150" s="6" t="s">
        <v>96</v>
      </c>
      <c r="AY150" s="6" t="s">
        <v>135</v>
      </c>
      <c r="BE150" s="81">
        <f>IF($U$150="základní",$N$150,0)</f>
        <v>0</v>
      </c>
      <c r="BF150" s="81">
        <f>IF($U$150="snížená",$N$150,0)</f>
        <v>0</v>
      </c>
      <c r="BG150" s="81">
        <f>IF($U$150="zákl. přenesená",$N$150,0)</f>
        <v>0</v>
      </c>
      <c r="BH150" s="81">
        <f>IF($U$150="sníž. přenesená",$N$150,0)</f>
        <v>0</v>
      </c>
      <c r="BI150" s="81">
        <f>IF($U$150="nulová",$N$150,0)</f>
        <v>0</v>
      </c>
      <c r="BJ150" s="6" t="s">
        <v>20</v>
      </c>
      <c r="BK150" s="81">
        <f>ROUND($L$150*$K$150,2)</f>
        <v>0</v>
      </c>
      <c r="BL150" s="6" t="s">
        <v>140</v>
      </c>
    </row>
    <row r="151" spans="2:64" s="6" customFormat="1" ht="27" customHeight="1">
      <c r="B151" s="22"/>
      <c r="C151" s="123" t="s">
        <v>202</v>
      </c>
      <c r="D151" s="123" t="s">
        <v>136</v>
      </c>
      <c r="E151" s="124" t="s">
        <v>203</v>
      </c>
      <c r="F151" s="194" t="s">
        <v>204</v>
      </c>
      <c r="G151" s="195"/>
      <c r="H151" s="195"/>
      <c r="I151" s="195"/>
      <c r="J151" s="125" t="s">
        <v>182</v>
      </c>
      <c r="K151" s="126">
        <v>35.045</v>
      </c>
      <c r="L151" s="196">
        <v>0</v>
      </c>
      <c r="M151" s="195"/>
      <c r="N151" s="197">
        <f>ROUND($L$151*$K$151,2)</f>
        <v>0</v>
      </c>
      <c r="O151" s="195"/>
      <c r="P151" s="195"/>
      <c r="Q151" s="195"/>
      <c r="R151" s="23"/>
      <c r="T151" s="127"/>
      <c r="U151" s="128" t="s">
        <v>43</v>
      </c>
      <c r="V151" s="129">
        <v>0.341</v>
      </c>
      <c r="W151" s="129">
        <f>$V$151*$K$151</f>
        <v>11.950345000000002</v>
      </c>
      <c r="X151" s="129">
        <v>0.00023</v>
      </c>
      <c r="Y151" s="129">
        <f>$X$151*$K$151</f>
        <v>0.00806035</v>
      </c>
      <c r="Z151" s="129">
        <v>0</v>
      </c>
      <c r="AA151" s="130">
        <f>$Z$151*$K$151</f>
        <v>0</v>
      </c>
      <c r="AR151" s="6" t="s">
        <v>140</v>
      </c>
      <c r="AT151" s="6" t="s">
        <v>136</v>
      </c>
      <c r="AU151" s="6" t="s">
        <v>96</v>
      </c>
      <c r="AY151" s="6" t="s">
        <v>135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20</v>
      </c>
      <c r="BK151" s="81">
        <f>ROUND($L$151*$K$151,2)</f>
        <v>0</v>
      </c>
      <c r="BL151" s="6" t="s">
        <v>140</v>
      </c>
    </row>
    <row r="152" spans="2:51" s="6" customFormat="1" ht="15.75" customHeight="1">
      <c r="B152" s="131"/>
      <c r="E152" s="132"/>
      <c r="F152" s="198" t="s">
        <v>205</v>
      </c>
      <c r="G152" s="199"/>
      <c r="H152" s="199"/>
      <c r="I152" s="199"/>
      <c r="K152" s="133">
        <v>34.44</v>
      </c>
      <c r="R152" s="134"/>
      <c r="T152" s="135"/>
      <c r="AA152" s="136"/>
      <c r="AT152" s="132" t="s">
        <v>142</v>
      </c>
      <c r="AU152" s="132" t="s">
        <v>96</v>
      </c>
      <c r="AV152" s="137" t="s">
        <v>96</v>
      </c>
      <c r="AW152" s="137" t="s">
        <v>105</v>
      </c>
      <c r="AX152" s="137" t="s">
        <v>78</v>
      </c>
      <c r="AY152" s="132" t="s">
        <v>135</v>
      </c>
    </row>
    <row r="153" spans="2:51" s="6" customFormat="1" ht="15.75" customHeight="1">
      <c r="B153" s="131"/>
      <c r="E153" s="132"/>
      <c r="F153" s="198" t="s">
        <v>206</v>
      </c>
      <c r="G153" s="199"/>
      <c r="H153" s="199"/>
      <c r="I153" s="199"/>
      <c r="K153" s="133">
        <v>0.605</v>
      </c>
      <c r="R153" s="134"/>
      <c r="T153" s="135"/>
      <c r="AA153" s="136"/>
      <c r="AT153" s="132" t="s">
        <v>142</v>
      </c>
      <c r="AU153" s="132" t="s">
        <v>96</v>
      </c>
      <c r="AV153" s="137" t="s">
        <v>96</v>
      </c>
      <c r="AW153" s="137" t="s">
        <v>105</v>
      </c>
      <c r="AX153" s="137" t="s">
        <v>78</v>
      </c>
      <c r="AY153" s="132" t="s">
        <v>135</v>
      </c>
    </row>
    <row r="154" spans="2:51" s="6" customFormat="1" ht="15.75" customHeight="1">
      <c r="B154" s="138"/>
      <c r="E154" s="139"/>
      <c r="F154" s="202" t="s">
        <v>144</v>
      </c>
      <c r="G154" s="203"/>
      <c r="H154" s="203"/>
      <c r="I154" s="203"/>
      <c r="K154" s="140">
        <v>35.045</v>
      </c>
      <c r="R154" s="141"/>
      <c r="T154" s="142"/>
      <c r="AA154" s="143"/>
      <c r="AT154" s="139" t="s">
        <v>142</v>
      </c>
      <c r="AU154" s="139" t="s">
        <v>96</v>
      </c>
      <c r="AV154" s="144" t="s">
        <v>140</v>
      </c>
      <c r="AW154" s="144" t="s">
        <v>105</v>
      </c>
      <c r="AX154" s="144" t="s">
        <v>20</v>
      </c>
      <c r="AY154" s="139" t="s">
        <v>135</v>
      </c>
    </row>
    <row r="155" spans="2:64" s="6" customFormat="1" ht="15.75" customHeight="1">
      <c r="B155" s="22"/>
      <c r="C155" s="123" t="s">
        <v>207</v>
      </c>
      <c r="D155" s="123" t="s">
        <v>136</v>
      </c>
      <c r="E155" s="124" t="s">
        <v>208</v>
      </c>
      <c r="F155" s="194" t="s">
        <v>209</v>
      </c>
      <c r="G155" s="195"/>
      <c r="H155" s="195"/>
      <c r="I155" s="195"/>
      <c r="J155" s="125" t="s">
        <v>210</v>
      </c>
      <c r="K155" s="126">
        <v>2</v>
      </c>
      <c r="L155" s="196">
        <v>0</v>
      </c>
      <c r="M155" s="195"/>
      <c r="N155" s="197">
        <f>ROUND($L$155*$K$155,2)</f>
        <v>0</v>
      </c>
      <c r="O155" s="195"/>
      <c r="P155" s="195"/>
      <c r="Q155" s="195"/>
      <c r="R155" s="23"/>
      <c r="T155" s="127"/>
      <c r="U155" s="128" t="s">
        <v>43</v>
      </c>
      <c r="V155" s="129">
        <v>0.115</v>
      </c>
      <c r="W155" s="129">
        <f>$V$155*$K$155</f>
        <v>0.23</v>
      </c>
      <c r="X155" s="129">
        <v>0</v>
      </c>
      <c r="Y155" s="129">
        <f>$X$155*$K$155</f>
        <v>0</v>
      </c>
      <c r="Z155" s="129">
        <v>0</v>
      </c>
      <c r="AA155" s="130">
        <f>$Z$155*$K$155</f>
        <v>0</v>
      </c>
      <c r="AR155" s="6" t="s">
        <v>140</v>
      </c>
      <c r="AT155" s="6" t="s">
        <v>136</v>
      </c>
      <c r="AU155" s="6" t="s">
        <v>96</v>
      </c>
      <c r="AY155" s="6" t="s">
        <v>135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20</v>
      </c>
      <c r="BK155" s="81">
        <f>ROUND($L$155*$K$155,2)</f>
        <v>0</v>
      </c>
      <c r="BL155" s="6" t="s">
        <v>140</v>
      </c>
    </row>
    <row r="156" spans="2:63" s="113" customFormat="1" ht="30.75" customHeight="1">
      <c r="B156" s="114"/>
      <c r="D156" s="122" t="s">
        <v>109</v>
      </c>
      <c r="N156" s="200">
        <f>$BK$156</f>
        <v>0</v>
      </c>
      <c r="O156" s="201"/>
      <c r="P156" s="201"/>
      <c r="Q156" s="201"/>
      <c r="R156" s="117"/>
      <c r="T156" s="118"/>
      <c r="W156" s="119">
        <f>SUM($W$157:$W$162)</f>
        <v>185.71849999999998</v>
      </c>
      <c r="Y156" s="119">
        <f>SUM($Y$157:$Y$162)</f>
        <v>0</v>
      </c>
      <c r="AA156" s="120">
        <f>SUM($AA$157:$AA$162)</f>
        <v>29.532000000000004</v>
      </c>
      <c r="AR156" s="116" t="s">
        <v>20</v>
      </c>
      <c r="AT156" s="116" t="s">
        <v>77</v>
      </c>
      <c r="AU156" s="116" t="s">
        <v>20</v>
      </c>
      <c r="AY156" s="116" t="s">
        <v>135</v>
      </c>
      <c r="BK156" s="121">
        <f>SUM($BK$157:$BK$162)</f>
        <v>0</v>
      </c>
    </row>
    <row r="157" spans="2:64" s="6" customFormat="1" ht="15.75" customHeight="1">
      <c r="B157" s="22"/>
      <c r="C157" s="123" t="s">
        <v>7</v>
      </c>
      <c r="D157" s="123" t="s">
        <v>136</v>
      </c>
      <c r="E157" s="124" t="s">
        <v>211</v>
      </c>
      <c r="F157" s="194" t="s">
        <v>212</v>
      </c>
      <c r="G157" s="195"/>
      <c r="H157" s="195"/>
      <c r="I157" s="195"/>
      <c r="J157" s="125" t="s">
        <v>190</v>
      </c>
      <c r="K157" s="126">
        <v>1</v>
      </c>
      <c r="L157" s="196">
        <v>0</v>
      </c>
      <c r="M157" s="195"/>
      <c r="N157" s="197">
        <f>ROUND($L$157*$K$157,2)</f>
        <v>0</v>
      </c>
      <c r="O157" s="195"/>
      <c r="P157" s="195"/>
      <c r="Q157" s="195"/>
      <c r="R157" s="23"/>
      <c r="T157" s="127"/>
      <c r="U157" s="128" t="s">
        <v>43</v>
      </c>
      <c r="V157" s="129">
        <v>0</v>
      </c>
      <c r="W157" s="129">
        <f>$V$157*$K$157</f>
        <v>0</v>
      </c>
      <c r="X157" s="129">
        <v>0</v>
      </c>
      <c r="Y157" s="129">
        <f>$X$157*$K$157</f>
        <v>0</v>
      </c>
      <c r="Z157" s="129">
        <v>0</v>
      </c>
      <c r="AA157" s="130">
        <f>$Z$157*$K$157</f>
        <v>0</v>
      </c>
      <c r="AR157" s="6" t="s">
        <v>140</v>
      </c>
      <c r="AT157" s="6" t="s">
        <v>136</v>
      </c>
      <c r="AU157" s="6" t="s">
        <v>96</v>
      </c>
      <c r="AY157" s="6" t="s">
        <v>135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20</v>
      </c>
      <c r="BK157" s="81">
        <f>ROUND($L$157*$K$157,2)</f>
        <v>0</v>
      </c>
      <c r="BL157" s="6" t="s">
        <v>140</v>
      </c>
    </row>
    <row r="158" spans="2:64" s="6" customFormat="1" ht="27" customHeight="1">
      <c r="B158" s="22"/>
      <c r="C158" s="123" t="s">
        <v>213</v>
      </c>
      <c r="D158" s="123" t="s">
        <v>136</v>
      </c>
      <c r="E158" s="124" t="s">
        <v>214</v>
      </c>
      <c r="F158" s="194" t="s">
        <v>215</v>
      </c>
      <c r="G158" s="195"/>
      <c r="H158" s="195"/>
      <c r="I158" s="195"/>
      <c r="J158" s="125" t="s">
        <v>190</v>
      </c>
      <c r="K158" s="126">
        <v>19</v>
      </c>
      <c r="L158" s="196">
        <v>0</v>
      </c>
      <c r="M158" s="195"/>
      <c r="N158" s="197">
        <f>ROUND($L$158*$K$158,2)</f>
        <v>0</v>
      </c>
      <c r="O158" s="195"/>
      <c r="P158" s="195"/>
      <c r="Q158" s="195"/>
      <c r="R158" s="23"/>
      <c r="T158" s="127"/>
      <c r="U158" s="128" t="s">
        <v>43</v>
      </c>
      <c r="V158" s="129">
        <v>0.5</v>
      </c>
      <c r="W158" s="129">
        <f>$V$158*$K$158</f>
        <v>9.5</v>
      </c>
      <c r="X158" s="129">
        <v>0</v>
      </c>
      <c r="Y158" s="129">
        <f>$X$158*$K$158</f>
        <v>0</v>
      </c>
      <c r="Z158" s="129">
        <v>0.154</v>
      </c>
      <c r="AA158" s="130">
        <f>$Z$158*$K$158</f>
        <v>2.926</v>
      </c>
      <c r="AR158" s="6" t="s">
        <v>140</v>
      </c>
      <c r="AT158" s="6" t="s">
        <v>136</v>
      </c>
      <c r="AU158" s="6" t="s">
        <v>96</v>
      </c>
      <c r="AY158" s="6" t="s">
        <v>135</v>
      </c>
      <c r="BE158" s="81">
        <f>IF($U$158="základní",$N$158,0)</f>
        <v>0</v>
      </c>
      <c r="BF158" s="81">
        <f>IF($U$158="snížená",$N$158,0)</f>
        <v>0</v>
      </c>
      <c r="BG158" s="81">
        <f>IF($U$158="zákl. přenesená",$N$158,0)</f>
        <v>0</v>
      </c>
      <c r="BH158" s="81">
        <f>IF($U$158="sníž. přenesená",$N$158,0)</f>
        <v>0</v>
      </c>
      <c r="BI158" s="81">
        <f>IF($U$158="nulová",$N$158,0)</f>
        <v>0</v>
      </c>
      <c r="BJ158" s="6" t="s">
        <v>20</v>
      </c>
      <c r="BK158" s="81">
        <f>ROUND($L$158*$K$158,2)</f>
        <v>0</v>
      </c>
      <c r="BL158" s="6" t="s">
        <v>140</v>
      </c>
    </row>
    <row r="159" spans="2:64" s="6" customFormat="1" ht="27" customHeight="1">
      <c r="B159" s="22"/>
      <c r="C159" s="123" t="s">
        <v>216</v>
      </c>
      <c r="D159" s="123" t="s">
        <v>136</v>
      </c>
      <c r="E159" s="124" t="s">
        <v>217</v>
      </c>
      <c r="F159" s="194" t="s">
        <v>218</v>
      </c>
      <c r="G159" s="195"/>
      <c r="H159" s="195"/>
      <c r="I159" s="195"/>
      <c r="J159" s="125" t="s">
        <v>210</v>
      </c>
      <c r="K159" s="126">
        <v>58.5</v>
      </c>
      <c r="L159" s="196">
        <v>0</v>
      </c>
      <c r="M159" s="195"/>
      <c r="N159" s="197">
        <f>ROUND($L$159*$K$159,2)</f>
        <v>0</v>
      </c>
      <c r="O159" s="195"/>
      <c r="P159" s="195"/>
      <c r="Q159" s="195"/>
      <c r="R159" s="23"/>
      <c r="T159" s="127"/>
      <c r="U159" s="128" t="s">
        <v>43</v>
      </c>
      <c r="V159" s="129">
        <v>0.287</v>
      </c>
      <c r="W159" s="129">
        <f>$V$159*$K$159</f>
        <v>16.7895</v>
      </c>
      <c r="X159" s="129">
        <v>0</v>
      </c>
      <c r="Y159" s="129">
        <f>$X$159*$K$159</f>
        <v>0</v>
      </c>
      <c r="Z159" s="129">
        <v>0.08</v>
      </c>
      <c r="AA159" s="130">
        <f>$Z$159*$K$159</f>
        <v>4.68</v>
      </c>
      <c r="AR159" s="6" t="s">
        <v>140</v>
      </c>
      <c r="AT159" s="6" t="s">
        <v>136</v>
      </c>
      <c r="AU159" s="6" t="s">
        <v>96</v>
      </c>
      <c r="AY159" s="6" t="s">
        <v>135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20</v>
      </c>
      <c r="BK159" s="81">
        <f>ROUND($L$159*$K$159,2)</f>
        <v>0</v>
      </c>
      <c r="BL159" s="6" t="s">
        <v>140</v>
      </c>
    </row>
    <row r="160" spans="2:64" s="6" customFormat="1" ht="27" customHeight="1">
      <c r="B160" s="22"/>
      <c r="C160" s="123" t="s">
        <v>219</v>
      </c>
      <c r="D160" s="123" t="s">
        <v>136</v>
      </c>
      <c r="E160" s="124" t="s">
        <v>220</v>
      </c>
      <c r="F160" s="194" t="s">
        <v>221</v>
      </c>
      <c r="G160" s="195"/>
      <c r="H160" s="195"/>
      <c r="I160" s="195"/>
      <c r="J160" s="125" t="s">
        <v>190</v>
      </c>
      <c r="K160" s="126">
        <v>19</v>
      </c>
      <c r="L160" s="196">
        <v>0</v>
      </c>
      <c r="M160" s="195"/>
      <c r="N160" s="197">
        <f>ROUND($L$160*$K$160,2)</f>
        <v>0</v>
      </c>
      <c r="O160" s="195"/>
      <c r="P160" s="195"/>
      <c r="Q160" s="195"/>
      <c r="R160" s="23"/>
      <c r="T160" s="127"/>
      <c r="U160" s="128" t="s">
        <v>43</v>
      </c>
      <c r="V160" s="129">
        <v>0.39</v>
      </c>
      <c r="W160" s="129">
        <f>$V$160*$K$160</f>
        <v>7.41</v>
      </c>
      <c r="X160" s="129">
        <v>0</v>
      </c>
      <c r="Y160" s="129">
        <f>$X$160*$K$160</f>
        <v>0</v>
      </c>
      <c r="Z160" s="129">
        <v>0.054</v>
      </c>
      <c r="AA160" s="130">
        <f>$Z$160*$K$160</f>
        <v>1.026</v>
      </c>
      <c r="AR160" s="6" t="s">
        <v>140</v>
      </c>
      <c r="AT160" s="6" t="s">
        <v>136</v>
      </c>
      <c r="AU160" s="6" t="s">
        <v>96</v>
      </c>
      <c r="AY160" s="6" t="s">
        <v>135</v>
      </c>
      <c r="BE160" s="81">
        <f>IF($U$160="základní",$N$160,0)</f>
        <v>0</v>
      </c>
      <c r="BF160" s="81">
        <f>IF($U$160="snížená",$N$160,0)</f>
        <v>0</v>
      </c>
      <c r="BG160" s="81">
        <f>IF($U$160="zákl. přenesená",$N$160,0)</f>
        <v>0</v>
      </c>
      <c r="BH160" s="81">
        <f>IF($U$160="sníž. přenesená",$N$160,0)</f>
        <v>0</v>
      </c>
      <c r="BI160" s="81">
        <f>IF($U$160="nulová",$N$160,0)</f>
        <v>0</v>
      </c>
      <c r="BJ160" s="6" t="s">
        <v>20</v>
      </c>
      <c r="BK160" s="81">
        <f>ROUND($L$160*$K$160,2)</f>
        <v>0</v>
      </c>
      <c r="BL160" s="6" t="s">
        <v>140</v>
      </c>
    </row>
    <row r="161" spans="2:64" s="6" customFormat="1" ht="27" customHeight="1">
      <c r="B161" s="22"/>
      <c r="C161" s="123" t="s">
        <v>222</v>
      </c>
      <c r="D161" s="123" t="s">
        <v>136</v>
      </c>
      <c r="E161" s="124" t="s">
        <v>223</v>
      </c>
      <c r="F161" s="194" t="s">
        <v>224</v>
      </c>
      <c r="G161" s="195"/>
      <c r="H161" s="195"/>
      <c r="I161" s="195"/>
      <c r="J161" s="125" t="s">
        <v>139</v>
      </c>
      <c r="K161" s="126">
        <v>9.5</v>
      </c>
      <c r="L161" s="196">
        <v>0</v>
      </c>
      <c r="M161" s="195"/>
      <c r="N161" s="197">
        <f>ROUND($L$161*$K$161,2)</f>
        <v>0</v>
      </c>
      <c r="O161" s="195"/>
      <c r="P161" s="195"/>
      <c r="Q161" s="195"/>
      <c r="R161" s="23"/>
      <c r="T161" s="127"/>
      <c r="U161" s="128" t="s">
        <v>43</v>
      </c>
      <c r="V161" s="129">
        <v>16.002</v>
      </c>
      <c r="W161" s="129">
        <f>$V$161*$K$161</f>
        <v>152.01899999999998</v>
      </c>
      <c r="X161" s="129">
        <v>0</v>
      </c>
      <c r="Y161" s="129">
        <f>$X$161*$K$161</f>
        <v>0</v>
      </c>
      <c r="Z161" s="129">
        <v>2.2</v>
      </c>
      <c r="AA161" s="130">
        <f>$Z$161*$K$161</f>
        <v>20.900000000000002</v>
      </c>
      <c r="AR161" s="6" t="s">
        <v>140</v>
      </c>
      <c r="AT161" s="6" t="s">
        <v>136</v>
      </c>
      <c r="AU161" s="6" t="s">
        <v>96</v>
      </c>
      <c r="AY161" s="6" t="s">
        <v>135</v>
      </c>
      <c r="BE161" s="81">
        <f>IF($U$161="základní",$N$161,0)</f>
        <v>0</v>
      </c>
      <c r="BF161" s="81">
        <f>IF($U$161="snížená",$N$161,0)</f>
        <v>0</v>
      </c>
      <c r="BG161" s="81">
        <f>IF($U$161="zákl. přenesená",$N$161,0)</f>
        <v>0</v>
      </c>
      <c r="BH161" s="81">
        <f>IF($U$161="sníž. přenesená",$N$161,0)</f>
        <v>0</v>
      </c>
      <c r="BI161" s="81">
        <f>IF($U$161="nulová",$N$161,0)</f>
        <v>0</v>
      </c>
      <c r="BJ161" s="6" t="s">
        <v>20</v>
      </c>
      <c r="BK161" s="81">
        <f>ROUND($L$161*$K$161,2)</f>
        <v>0</v>
      </c>
      <c r="BL161" s="6" t="s">
        <v>140</v>
      </c>
    </row>
    <row r="162" spans="2:51" s="6" customFormat="1" ht="15.75" customHeight="1">
      <c r="B162" s="131"/>
      <c r="E162" s="132"/>
      <c r="F162" s="198" t="s">
        <v>225</v>
      </c>
      <c r="G162" s="199"/>
      <c r="H162" s="199"/>
      <c r="I162" s="199"/>
      <c r="K162" s="133">
        <v>9.5</v>
      </c>
      <c r="R162" s="134"/>
      <c r="T162" s="135"/>
      <c r="AA162" s="136"/>
      <c r="AT162" s="132" t="s">
        <v>142</v>
      </c>
      <c r="AU162" s="132" t="s">
        <v>96</v>
      </c>
      <c r="AV162" s="137" t="s">
        <v>96</v>
      </c>
      <c r="AW162" s="137" t="s">
        <v>105</v>
      </c>
      <c r="AX162" s="137" t="s">
        <v>20</v>
      </c>
      <c r="AY162" s="132" t="s">
        <v>135</v>
      </c>
    </row>
    <row r="163" spans="2:63" s="113" customFormat="1" ht="30.75" customHeight="1">
      <c r="B163" s="114"/>
      <c r="D163" s="122" t="s">
        <v>110</v>
      </c>
      <c r="N163" s="200">
        <f>$BK$163</f>
        <v>0</v>
      </c>
      <c r="O163" s="201"/>
      <c r="P163" s="201"/>
      <c r="Q163" s="201"/>
      <c r="R163" s="117"/>
      <c r="T163" s="118"/>
      <c r="W163" s="119">
        <f>SUM($W$164:$W$168)</f>
        <v>55.95642099999999</v>
      </c>
      <c r="Y163" s="119">
        <f>SUM($Y$164:$Y$168)</f>
        <v>0</v>
      </c>
      <c r="AA163" s="120">
        <f>SUM($AA$164:$AA$168)</f>
        <v>0</v>
      </c>
      <c r="AR163" s="116" t="s">
        <v>20</v>
      </c>
      <c r="AT163" s="116" t="s">
        <v>77</v>
      </c>
      <c r="AU163" s="116" t="s">
        <v>20</v>
      </c>
      <c r="AY163" s="116" t="s">
        <v>135</v>
      </c>
      <c r="BK163" s="121">
        <f>SUM($BK$164:$BK$168)</f>
        <v>0</v>
      </c>
    </row>
    <row r="164" spans="2:64" s="6" customFormat="1" ht="27" customHeight="1">
      <c r="B164" s="22"/>
      <c r="C164" s="123" t="s">
        <v>226</v>
      </c>
      <c r="D164" s="123" t="s">
        <v>136</v>
      </c>
      <c r="E164" s="124" t="s">
        <v>227</v>
      </c>
      <c r="F164" s="194" t="s">
        <v>228</v>
      </c>
      <c r="G164" s="195"/>
      <c r="H164" s="195"/>
      <c r="I164" s="195"/>
      <c r="J164" s="125" t="s">
        <v>229</v>
      </c>
      <c r="K164" s="126">
        <v>29.532</v>
      </c>
      <c r="L164" s="196">
        <v>0</v>
      </c>
      <c r="M164" s="195"/>
      <c r="N164" s="197">
        <f>ROUND($L$164*$K$164,2)</f>
        <v>0</v>
      </c>
      <c r="O164" s="195"/>
      <c r="P164" s="195"/>
      <c r="Q164" s="195"/>
      <c r="R164" s="23"/>
      <c r="T164" s="127"/>
      <c r="U164" s="128" t="s">
        <v>43</v>
      </c>
      <c r="V164" s="129">
        <v>1.15</v>
      </c>
      <c r="W164" s="129">
        <f>$V$164*$K$164</f>
        <v>33.9618</v>
      </c>
      <c r="X164" s="129">
        <v>0</v>
      </c>
      <c r="Y164" s="129">
        <f>$X$164*$K$164</f>
        <v>0</v>
      </c>
      <c r="Z164" s="129">
        <v>0</v>
      </c>
      <c r="AA164" s="130">
        <f>$Z$164*$K$164</f>
        <v>0</v>
      </c>
      <c r="AR164" s="6" t="s">
        <v>140</v>
      </c>
      <c r="AT164" s="6" t="s">
        <v>136</v>
      </c>
      <c r="AU164" s="6" t="s">
        <v>96</v>
      </c>
      <c r="AY164" s="6" t="s">
        <v>135</v>
      </c>
      <c r="BE164" s="81">
        <f>IF($U$164="základní",$N$164,0)</f>
        <v>0</v>
      </c>
      <c r="BF164" s="81">
        <f>IF($U$164="snížená",$N$164,0)</f>
        <v>0</v>
      </c>
      <c r="BG164" s="81">
        <f>IF($U$164="zákl. přenesená",$N$164,0)</f>
        <v>0</v>
      </c>
      <c r="BH164" s="81">
        <f>IF($U$164="sníž. přenesená",$N$164,0)</f>
        <v>0</v>
      </c>
      <c r="BI164" s="81">
        <f>IF($U$164="nulová",$N$164,0)</f>
        <v>0</v>
      </c>
      <c r="BJ164" s="6" t="s">
        <v>20</v>
      </c>
      <c r="BK164" s="81">
        <f>ROUND($L$164*$K$164,2)</f>
        <v>0</v>
      </c>
      <c r="BL164" s="6" t="s">
        <v>140</v>
      </c>
    </row>
    <row r="165" spans="2:64" s="6" customFormat="1" ht="27" customHeight="1">
      <c r="B165" s="22"/>
      <c r="C165" s="123" t="s">
        <v>230</v>
      </c>
      <c r="D165" s="123" t="s">
        <v>136</v>
      </c>
      <c r="E165" s="124" t="s">
        <v>231</v>
      </c>
      <c r="F165" s="194" t="s">
        <v>232</v>
      </c>
      <c r="G165" s="195"/>
      <c r="H165" s="195"/>
      <c r="I165" s="195"/>
      <c r="J165" s="125" t="s">
        <v>229</v>
      </c>
      <c r="K165" s="126">
        <v>29.532</v>
      </c>
      <c r="L165" s="196">
        <v>0</v>
      </c>
      <c r="M165" s="195"/>
      <c r="N165" s="197">
        <f>ROUND($L$165*$K$165,2)</f>
        <v>0</v>
      </c>
      <c r="O165" s="195"/>
      <c r="P165" s="195"/>
      <c r="Q165" s="195"/>
      <c r="R165" s="23"/>
      <c r="T165" s="127"/>
      <c r="U165" s="128" t="s">
        <v>43</v>
      </c>
      <c r="V165" s="129">
        <v>0.032</v>
      </c>
      <c r="W165" s="129">
        <f>$V$165*$K$165</f>
        <v>0.945024</v>
      </c>
      <c r="X165" s="129">
        <v>0</v>
      </c>
      <c r="Y165" s="129">
        <f>$X$165*$K$165</f>
        <v>0</v>
      </c>
      <c r="Z165" s="129">
        <v>0</v>
      </c>
      <c r="AA165" s="130">
        <f>$Z$165*$K$165</f>
        <v>0</v>
      </c>
      <c r="AR165" s="6" t="s">
        <v>140</v>
      </c>
      <c r="AT165" s="6" t="s">
        <v>136</v>
      </c>
      <c r="AU165" s="6" t="s">
        <v>96</v>
      </c>
      <c r="AY165" s="6" t="s">
        <v>135</v>
      </c>
      <c r="BE165" s="81">
        <f>IF($U$165="základní",$N$165,0)</f>
        <v>0</v>
      </c>
      <c r="BF165" s="81">
        <f>IF($U$165="snížená",$N$165,0)</f>
        <v>0</v>
      </c>
      <c r="BG165" s="81">
        <f>IF($U$165="zákl. přenesená",$N$165,0)</f>
        <v>0</v>
      </c>
      <c r="BH165" s="81">
        <f>IF($U$165="sníž. přenesená",$N$165,0)</f>
        <v>0</v>
      </c>
      <c r="BI165" s="81">
        <f>IF($U$165="nulová",$N$165,0)</f>
        <v>0</v>
      </c>
      <c r="BJ165" s="6" t="s">
        <v>20</v>
      </c>
      <c r="BK165" s="81">
        <f>ROUND($L$165*$K$165,2)</f>
        <v>0</v>
      </c>
      <c r="BL165" s="6" t="s">
        <v>140</v>
      </c>
    </row>
    <row r="166" spans="2:64" s="6" customFormat="1" ht="27" customHeight="1">
      <c r="B166" s="22"/>
      <c r="C166" s="123" t="s">
        <v>233</v>
      </c>
      <c r="D166" s="123" t="s">
        <v>136</v>
      </c>
      <c r="E166" s="124" t="s">
        <v>234</v>
      </c>
      <c r="F166" s="194" t="s">
        <v>235</v>
      </c>
      <c r="G166" s="195"/>
      <c r="H166" s="195"/>
      <c r="I166" s="195"/>
      <c r="J166" s="125" t="s">
        <v>229</v>
      </c>
      <c r="K166" s="126">
        <v>118.128</v>
      </c>
      <c r="L166" s="196">
        <v>0</v>
      </c>
      <c r="M166" s="195"/>
      <c r="N166" s="197">
        <f>ROUND($L$166*$K$166,2)</f>
        <v>0</v>
      </c>
      <c r="O166" s="195"/>
      <c r="P166" s="195"/>
      <c r="Q166" s="195"/>
      <c r="R166" s="23"/>
      <c r="T166" s="127"/>
      <c r="U166" s="128" t="s">
        <v>43</v>
      </c>
      <c r="V166" s="129">
        <v>0.003</v>
      </c>
      <c r="W166" s="129">
        <f>$V$166*$K$166</f>
        <v>0.35438400000000003</v>
      </c>
      <c r="X166" s="129">
        <v>0</v>
      </c>
      <c r="Y166" s="129">
        <f>$X$166*$K$166</f>
        <v>0</v>
      </c>
      <c r="Z166" s="129">
        <v>0</v>
      </c>
      <c r="AA166" s="130">
        <f>$Z$166*$K$166</f>
        <v>0</v>
      </c>
      <c r="AR166" s="6" t="s">
        <v>140</v>
      </c>
      <c r="AT166" s="6" t="s">
        <v>136</v>
      </c>
      <c r="AU166" s="6" t="s">
        <v>96</v>
      </c>
      <c r="AY166" s="6" t="s">
        <v>135</v>
      </c>
      <c r="BE166" s="81">
        <f>IF($U$166="základní",$N$166,0)</f>
        <v>0</v>
      </c>
      <c r="BF166" s="81">
        <f>IF($U$166="snížená",$N$166,0)</f>
        <v>0</v>
      </c>
      <c r="BG166" s="81">
        <f>IF($U$166="zákl. přenesená",$N$166,0)</f>
        <v>0</v>
      </c>
      <c r="BH166" s="81">
        <f>IF($U$166="sníž. přenesená",$N$166,0)</f>
        <v>0</v>
      </c>
      <c r="BI166" s="81">
        <f>IF($U$166="nulová",$N$166,0)</f>
        <v>0</v>
      </c>
      <c r="BJ166" s="6" t="s">
        <v>20</v>
      </c>
      <c r="BK166" s="81">
        <f>ROUND($L$166*$K$166,2)</f>
        <v>0</v>
      </c>
      <c r="BL166" s="6" t="s">
        <v>140</v>
      </c>
    </row>
    <row r="167" spans="2:64" s="6" customFormat="1" ht="15.75" customHeight="1">
      <c r="B167" s="22"/>
      <c r="C167" s="123" t="s">
        <v>236</v>
      </c>
      <c r="D167" s="123" t="s">
        <v>136</v>
      </c>
      <c r="E167" s="124" t="s">
        <v>237</v>
      </c>
      <c r="F167" s="194" t="s">
        <v>238</v>
      </c>
      <c r="G167" s="195"/>
      <c r="H167" s="195"/>
      <c r="I167" s="195"/>
      <c r="J167" s="125" t="s">
        <v>229</v>
      </c>
      <c r="K167" s="126">
        <v>29.532</v>
      </c>
      <c r="L167" s="196">
        <v>0</v>
      </c>
      <c r="M167" s="195"/>
      <c r="N167" s="197">
        <f>ROUND($L$167*$K$167,2)</f>
        <v>0</v>
      </c>
      <c r="O167" s="195"/>
      <c r="P167" s="195"/>
      <c r="Q167" s="195"/>
      <c r="R167" s="23"/>
      <c r="T167" s="127"/>
      <c r="U167" s="128" t="s">
        <v>43</v>
      </c>
      <c r="V167" s="129">
        <v>0</v>
      </c>
      <c r="W167" s="129">
        <f>$V$167*$K$167</f>
        <v>0</v>
      </c>
      <c r="X167" s="129">
        <v>0</v>
      </c>
      <c r="Y167" s="129">
        <f>$X$167*$K$167</f>
        <v>0</v>
      </c>
      <c r="Z167" s="129">
        <v>0</v>
      </c>
      <c r="AA167" s="130">
        <f>$Z$167*$K$167</f>
        <v>0</v>
      </c>
      <c r="AR167" s="6" t="s">
        <v>140</v>
      </c>
      <c r="AT167" s="6" t="s">
        <v>136</v>
      </c>
      <c r="AU167" s="6" t="s">
        <v>96</v>
      </c>
      <c r="AY167" s="6" t="s">
        <v>135</v>
      </c>
      <c r="BE167" s="81">
        <f>IF($U$167="základní",$N$167,0)</f>
        <v>0</v>
      </c>
      <c r="BF167" s="81">
        <f>IF($U$167="snížená",$N$167,0)</f>
        <v>0</v>
      </c>
      <c r="BG167" s="81">
        <f>IF($U$167="zákl. přenesená",$N$167,0)</f>
        <v>0</v>
      </c>
      <c r="BH167" s="81">
        <f>IF($U$167="sníž. přenesená",$N$167,0)</f>
        <v>0</v>
      </c>
      <c r="BI167" s="81">
        <f>IF($U$167="nulová",$N$167,0)</f>
        <v>0</v>
      </c>
      <c r="BJ167" s="6" t="s">
        <v>20</v>
      </c>
      <c r="BK167" s="81">
        <f>ROUND($L$167*$K$167,2)</f>
        <v>0</v>
      </c>
      <c r="BL167" s="6" t="s">
        <v>140</v>
      </c>
    </row>
    <row r="168" spans="2:64" s="6" customFormat="1" ht="27" customHeight="1">
      <c r="B168" s="22"/>
      <c r="C168" s="123" t="s">
        <v>239</v>
      </c>
      <c r="D168" s="123" t="s">
        <v>136</v>
      </c>
      <c r="E168" s="124" t="s">
        <v>240</v>
      </c>
      <c r="F168" s="194" t="s">
        <v>241</v>
      </c>
      <c r="G168" s="195"/>
      <c r="H168" s="195"/>
      <c r="I168" s="195"/>
      <c r="J168" s="125" t="s">
        <v>229</v>
      </c>
      <c r="K168" s="126">
        <v>52.129</v>
      </c>
      <c r="L168" s="196">
        <v>0</v>
      </c>
      <c r="M168" s="195"/>
      <c r="N168" s="197">
        <f>ROUND($L$168*$K$168,2)</f>
        <v>0</v>
      </c>
      <c r="O168" s="195"/>
      <c r="P168" s="195"/>
      <c r="Q168" s="195"/>
      <c r="R168" s="23"/>
      <c r="T168" s="127"/>
      <c r="U168" s="128" t="s">
        <v>43</v>
      </c>
      <c r="V168" s="129">
        <v>0.397</v>
      </c>
      <c r="W168" s="129">
        <f>$V$168*$K$168</f>
        <v>20.695213</v>
      </c>
      <c r="X168" s="129">
        <v>0</v>
      </c>
      <c r="Y168" s="129">
        <f>$X$168*$K$168</f>
        <v>0</v>
      </c>
      <c r="Z168" s="129">
        <v>0</v>
      </c>
      <c r="AA168" s="130">
        <f>$Z$168*$K$168</f>
        <v>0</v>
      </c>
      <c r="AR168" s="6" t="s">
        <v>140</v>
      </c>
      <c r="AT168" s="6" t="s">
        <v>136</v>
      </c>
      <c r="AU168" s="6" t="s">
        <v>96</v>
      </c>
      <c r="AY168" s="6" t="s">
        <v>135</v>
      </c>
      <c r="BE168" s="81">
        <f>IF($U$168="základní",$N$168,0)</f>
        <v>0</v>
      </c>
      <c r="BF168" s="81">
        <f>IF($U$168="snížená",$N$168,0)</f>
        <v>0</v>
      </c>
      <c r="BG168" s="81">
        <f>IF($U$168="zákl. přenesená",$N$168,0)</f>
        <v>0</v>
      </c>
      <c r="BH168" s="81">
        <f>IF($U$168="sníž. přenesená",$N$168,0)</f>
        <v>0</v>
      </c>
      <c r="BI168" s="81">
        <f>IF($U$168="nulová",$N$168,0)</f>
        <v>0</v>
      </c>
      <c r="BJ168" s="6" t="s">
        <v>20</v>
      </c>
      <c r="BK168" s="81">
        <f>ROUND($L$168*$K$168,2)</f>
        <v>0</v>
      </c>
      <c r="BL168" s="6" t="s">
        <v>140</v>
      </c>
    </row>
    <row r="169" spans="2:63" s="6" customFormat="1" ht="51" customHeight="1">
      <c r="B169" s="22"/>
      <c r="D169" s="115" t="s">
        <v>242</v>
      </c>
      <c r="N169" s="192">
        <f>$BK$169</f>
        <v>0</v>
      </c>
      <c r="O169" s="177"/>
      <c r="P169" s="177"/>
      <c r="Q169" s="177"/>
      <c r="R169" s="23"/>
      <c r="T169" s="149"/>
      <c r="U169" s="41"/>
      <c r="V169" s="41"/>
      <c r="W169" s="41"/>
      <c r="X169" s="41"/>
      <c r="Y169" s="41"/>
      <c r="Z169" s="41"/>
      <c r="AA169" s="43"/>
      <c r="AT169" s="6" t="s">
        <v>77</v>
      </c>
      <c r="AU169" s="6" t="s">
        <v>78</v>
      </c>
      <c r="AY169" s="6" t="s">
        <v>243</v>
      </c>
      <c r="BK169" s="81">
        <v>0</v>
      </c>
    </row>
    <row r="170" spans="2:18" s="6" customFormat="1" ht="7.5" customHeight="1">
      <c r="B170" s="44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6"/>
    </row>
    <row r="171" s="2" customFormat="1" ht="14.25" customHeight="1"/>
  </sheetData>
  <mergeCells count="17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N120:Q120"/>
    <mergeCell ref="N121:Q121"/>
    <mergeCell ref="N122:Q122"/>
    <mergeCell ref="F124:I124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5:I145"/>
    <mergeCell ref="L145:M145"/>
    <mergeCell ref="N145:Q145"/>
    <mergeCell ref="N144:Q144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F154:I154"/>
    <mergeCell ref="F155:I155"/>
    <mergeCell ref="L155:M155"/>
    <mergeCell ref="N155:Q155"/>
    <mergeCell ref="F157:I157"/>
    <mergeCell ref="L157:M157"/>
    <mergeCell ref="N157:Q157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4:I164"/>
    <mergeCell ref="L164:M164"/>
    <mergeCell ref="N164:Q164"/>
    <mergeCell ref="N163:Q163"/>
    <mergeCell ref="L165:M165"/>
    <mergeCell ref="N165:Q165"/>
    <mergeCell ref="F166:I166"/>
    <mergeCell ref="L166:M166"/>
    <mergeCell ref="N166:Q166"/>
    <mergeCell ref="N169:Q169"/>
    <mergeCell ref="H1:K1"/>
    <mergeCell ref="S2:AC2"/>
    <mergeCell ref="F167:I167"/>
    <mergeCell ref="L167:M167"/>
    <mergeCell ref="N167:Q167"/>
    <mergeCell ref="F168:I168"/>
    <mergeCell ref="L168:M168"/>
    <mergeCell ref="N168:Q168"/>
    <mergeCell ref="F165:I16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Rozpočet</cp:lastModifiedBy>
  <dcterms:modified xsi:type="dcterms:W3CDTF">2014-07-18T08:20:38Z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