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Titul" sheetId="4" r:id="rId1"/>
    <sheet name="Rekapitulace" sheetId="8" r:id="rId2"/>
    <sheet name="Chlazení" sheetId="1" r:id="rId3"/>
    <sheet name="Titul Elektro" sheetId="6" r:id="rId4"/>
    <sheet name="Elektro MaR" sheetId="5" r:id="rId5"/>
    <sheet name="Stavba" sheetId="10" r:id="rId6"/>
    <sheet name="SO.00 01 Pol" sheetId="11" r:id="rId7"/>
    <sheet name="SO.01 01 Pol" sheetId="12" r:id="rId8"/>
    <sheet name="SO.01 02 Pol" sheetId="13" r:id="rId9"/>
    <sheet name="SO.01 03 Pol" sheetId="14" r:id="rId10"/>
    <sheet name="SO.02 01 Pol" sheetId="15" r:id="rId11"/>
    <sheet name="SO.03 01 Pol" sheetId="16" r:id="rId12"/>
    <sheet name="SO.03 02 Pol" sheetId="17" r:id="rId13"/>
    <sheet name="SERVIS" sheetId="18" r:id="rId14"/>
  </sheets>
  <externalReferences>
    <externalReference r:id="rId17"/>
    <externalReference r:id="rId18"/>
    <externalReference r:id="rId19"/>
    <externalReference r:id="rId20"/>
  </externalReferences>
  <definedNames>
    <definedName name="_BPK1">#REF!</definedName>
    <definedName name="_BPK2">#REF!</definedName>
    <definedName name="_BPK3">#REF!</definedName>
    <definedName name="_xlnm._FilterDatabase" localSheetId="2" hidden="1">'Chlazení'!$C$5:$I$731</definedName>
    <definedName name="CelkemDPHVypocet" localSheetId="5">'Stavba'!$H$51</definedName>
    <definedName name="CenaCelkem">'Stavba'!$G$29</definedName>
    <definedName name="CenaCelkemBezDPH">'[2]Krycí list Stavba'!$G$28</definedName>
    <definedName name="CenaCelkemVypocet" localSheetId="5">'Stavba'!$I$51</definedName>
    <definedName name="cisloobjektu">'[1]Krycí list'!$A$4</definedName>
    <definedName name="CisloRozpoctu">'[3]Krycí list'!$C$2</definedName>
    <definedName name="CisloStavby" localSheetId="5">'Stavba'!$D$2</definedName>
    <definedName name="cislostavby">'[1]Krycí list'!$A$6</definedName>
    <definedName name="CisloStavebnihoRozpoctu">'Stavba'!$D$4</definedName>
    <definedName name="dadresa">'Stavba'!$D$12:$G$12</definedName>
    <definedName name="Datum">#REF!</definedName>
    <definedName name="DIČ" localSheetId="5">'Stavba'!$I$12</definedName>
    <definedName name="dmisto">'Stavba'!$E$13:$G$13</definedName>
    <definedName name="Dodavka">'[1]Rekapitulace'!$G$14</definedName>
    <definedName name="Dodavka0">#REF!</definedName>
    <definedName name="DPHSni">'[2]Krycí list Stavba'!$G$24</definedName>
    <definedName name="DPHZakl">'[2]Krycí list Stavba'!$G$26</definedName>
    <definedName name="dpsc" localSheetId="5">'Stavba'!$D$13</definedName>
    <definedName name="HSV">'[1]Rekapitulace'!$E$14</definedName>
    <definedName name="HSV0">#REF!</definedName>
    <definedName name="HZS">'[1]Rekapitulace'!$I$14</definedName>
    <definedName name="HZS0">#REF!</definedName>
    <definedName name="IČO" localSheetId="5">'Stavba'!$I$11</definedName>
    <definedName name="JKSO">#REF!</definedName>
    <definedName name="Mena">'[2]Krycí list Stavba'!$J$29</definedName>
    <definedName name="MistoStavby">'Stavba'!$D$4</definedName>
    <definedName name="MJ">#REF!</definedName>
    <definedName name="Mont">'[1]Rekapitulace'!$H$14</definedName>
    <definedName name="Montaz0">#REF!</definedName>
    <definedName name="nazevobjektu">'[1]Krycí list'!$C$4</definedName>
    <definedName name="NazevRozpoctu">'[3]Krycí list'!$D$2</definedName>
    <definedName name="NazevStavby" localSheetId="5">'Stavba'!$E$2</definedName>
    <definedName name="nazevstavby">'[1]Krycí list'!$C$6</definedName>
    <definedName name="NazevStavebnihoRozpoctu">'Stavba'!$E$4</definedName>
    <definedName name="oadresa">'Stavba'!$D$6</definedName>
    <definedName name="Objednatel" localSheetId="5">'Stavba'!$D$5</definedName>
    <definedName name="Objednatel">#REF!</definedName>
    <definedName name="Objekt" localSheetId="5">'Stavba'!$B$38</definedName>
    <definedName name="_xlnm.Print_Area" localSheetId="4">'Elektro MaR'!$A$1:$I$161</definedName>
    <definedName name="_xlnm.Print_Area" localSheetId="2">'Chlazení'!$C$1:$H$741</definedName>
    <definedName name="_xlnm.Print_Area" localSheetId="6">'SO.00 01 Pol'!$A$1:$X$53</definedName>
    <definedName name="_xlnm.Print_Area" localSheetId="7">'SO.01 01 Pol'!$A$1:$X$64</definedName>
    <definedName name="_xlnm.Print_Area" localSheetId="8">'SO.01 02 Pol'!$A$1:$X$128</definedName>
    <definedName name="_xlnm.Print_Area" localSheetId="9">'SO.01 03 Pol'!$A$1:$X$89</definedName>
    <definedName name="_xlnm.Print_Area" localSheetId="10">'SO.02 01 Pol'!$A$1:$X$212</definedName>
    <definedName name="_xlnm.Print_Area" localSheetId="11">'SO.03 01 Pol'!$A$1:$X$65</definedName>
    <definedName name="_xlnm.Print_Area" localSheetId="12">'SO.03 02 Pol'!$A$1:$X$113</definedName>
    <definedName name="_xlnm.Print_Area" localSheetId="5">'Stavba'!$A$1:$J$81</definedName>
    <definedName name="_xlnm.Print_Area" localSheetId="0">'Titul'!$C$3:$I$17</definedName>
    <definedName name="_xlnm.Print_Area" localSheetId="3">'Titul Elektro'!$A$1:$H$45</definedName>
    <definedName name="odic" localSheetId="5">'Stavba'!$I$6</definedName>
    <definedName name="oico" localSheetId="5">'Stavba'!$I$5</definedName>
    <definedName name="omisto" localSheetId="5">'Stavba'!$E$7</definedName>
    <definedName name="onazev" localSheetId="5">'Stavba'!$D$6</definedName>
    <definedName name="opsc" localSheetId="5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 localSheetId="1">#REF!</definedName>
    <definedName name="PocetMJ">#REF!</definedName>
    <definedName name="PoptavkaID">'Stavba'!$A$1</definedName>
    <definedName name="Poznamka">#REF!</definedName>
    <definedName name="pPSC">'Stavba'!$D$10</definedName>
    <definedName name="Projektant">#REF!</definedName>
    <definedName name="PSV">'[1]Rekapitulace'!$F$14</definedName>
    <definedName name="PSV0">#REF!</definedName>
    <definedName name="SazbaDPH1" localSheetId="5">'Stavba'!$E$23</definedName>
    <definedName name="SazbaDPH1">'[3]Krycí list'!$C$30</definedName>
    <definedName name="SazbaDPH2" localSheetId="5">'Stavba'!$E$25</definedName>
    <definedName name="SazbaDPH2">'[3]Krycí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'[1]Rekapitulace'!$H$27</definedName>
    <definedName name="VRNKc">#REF!</definedName>
    <definedName name="VRNnazev">#REF!</definedName>
    <definedName name="VRNproc">#REF!</definedName>
    <definedName name="VRNzakl">#REF!</definedName>
    <definedName name="Vypracoval">'Stavba'!$D$14</definedName>
    <definedName name="Z_B7E7C763_C459_487D_8ABA_5CFDDFBD5A84_.wvu.Cols" localSheetId="5" hidden="1">'Stavba'!$A:$A</definedName>
    <definedName name="Z_B7E7C763_C459_487D_8ABA_5CFDDFBD5A84_.wvu.PrintArea" localSheetId="5" hidden="1">'Stavba'!$B$1:$J$36</definedName>
    <definedName name="Zakazka">#REF!</definedName>
    <definedName name="Zaklad22">#REF!</definedName>
    <definedName name="Zaklad5">#REF!</definedName>
    <definedName name="ZakladDPHSni">'[2]Krycí list Stavba'!$G$23</definedName>
    <definedName name="ZakladDPHSniVypocet" localSheetId="5">'Stavba'!$F$51</definedName>
    <definedName name="ZakladDPHZakl">'[2]Krycí list Stavba'!$G$25</definedName>
    <definedName name="ZakladDPHZaklVypocet" localSheetId="5">'Stavba'!$G$51</definedName>
    <definedName name="ZaObjednatele">'Stavba'!$G$34</definedName>
    <definedName name="Zaokrouhleni">'[2]Krycí list Stavba'!$G$27</definedName>
    <definedName name="ZaZhotovitele">'Stavba'!$D$34</definedName>
    <definedName name="Zhotovitel">#REF!</definedName>
    <definedName name="_xlnm.Print_Titles" localSheetId="2">'Chlazení'!$5:$5</definedName>
    <definedName name="_xlnm.Print_Titles" localSheetId="4">'Elektro MaR'!$1:$8</definedName>
    <definedName name="_xlnm.Print_Titles" localSheetId="6">'SO.00 01 Pol'!$1:$7</definedName>
    <definedName name="_xlnm.Print_Titles" localSheetId="7">'SO.01 01 Pol'!$1:$7</definedName>
    <definedName name="_xlnm.Print_Titles" localSheetId="8">'SO.01 02 Pol'!$1:$7</definedName>
    <definedName name="_xlnm.Print_Titles" localSheetId="9">'SO.01 03 Pol'!$1:$7</definedName>
    <definedName name="_xlnm.Print_Titles" localSheetId="10">'SO.02 01 Pol'!$1:$7</definedName>
    <definedName name="_xlnm.Print_Titles" localSheetId="11">'SO.03 01 Pol'!$1:$7</definedName>
    <definedName name="_xlnm.Print_Titles" localSheetId="12">'SO.03 02 Pol'!$1:$7</definedName>
  </definedNames>
  <calcPr calcId="152511"/>
  <extLst/>
</workbook>
</file>

<file path=xl/comments10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7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Rozpočty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<sst xmlns="http://schemas.openxmlformats.org/spreadsheetml/2006/main" count="5500" uniqueCount="2116">
  <si>
    <t>*</t>
  </si>
  <si>
    <t>Výkaz výměr - část strojně - technologická</t>
  </si>
  <si>
    <t>Běžné
číslo</t>
  </si>
  <si>
    <t>Pol.</t>
  </si>
  <si>
    <t>Proj. 
Ozn.</t>
  </si>
  <si>
    <t xml:space="preserve">Název
</t>
  </si>
  <si>
    <t>Parametry</t>
  </si>
  <si>
    <t>Typ</t>
  </si>
  <si>
    <t>Množství</t>
  </si>
  <si>
    <t xml:space="preserve">1.
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</si>
  <si>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</si>
  <si>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</si>
  <si>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</si>
  <si>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</si>
  <si>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</si>
  <si>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</si>
  <si>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</si>
  <si>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</si>
  <si>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Armatury</t>
  </si>
  <si>
    <t xml:space="preserve"> 2.1</t>
  </si>
  <si>
    <t xml:space="preserve">Čpavková armatura </t>
  </si>
  <si>
    <t xml:space="preserve"> 2.1.1</t>
  </si>
  <si>
    <t xml:space="preserve"> 2.1.2</t>
  </si>
  <si>
    <t xml:space="preserve"> 2.1.4</t>
  </si>
  <si>
    <t xml:space="preserve"> 2.1.5</t>
  </si>
  <si>
    <t xml:space="preserve"> 2.1.6</t>
  </si>
  <si>
    <t xml:space="preserve"> 2.1.8</t>
  </si>
  <si>
    <t xml:space="preserve"> 2.1.9</t>
  </si>
  <si>
    <t xml:space="preserve"> 2.1.10</t>
  </si>
  <si>
    <t xml:space="preserve"> 2.1.11</t>
  </si>
  <si>
    <t xml:space="preserve"> 2.1.12</t>
  </si>
  <si>
    <t xml:space="preserve"> 2.1.13</t>
  </si>
  <si>
    <t xml:space="preserve"> 2.1.14</t>
  </si>
  <si>
    <t xml:space="preserve"> 2.1.16</t>
  </si>
  <si>
    <t xml:space="preserve"> 2.1.17</t>
  </si>
  <si>
    <t xml:space="preserve"> 2.1.19</t>
  </si>
  <si>
    <t xml:space="preserve"> 2.1.20</t>
  </si>
  <si>
    <t xml:space="preserve"> 2.1.21</t>
  </si>
  <si>
    <t>DN 50 (2") PN 16</t>
  </si>
  <si>
    <t xml:space="preserve">Potrubí </t>
  </si>
  <si>
    <t xml:space="preserve"> 3.1</t>
  </si>
  <si>
    <t>Potrubí ocelové</t>
  </si>
  <si>
    <t>Trubka ocelová mat. 12 022, 11 503 do nízkých teplot (1.0405)</t>
  </si>
  <si>
    <t>60,3 x 2,9</t>
  </si>
  <si>
    <t>21,3 x 2,6</t>
  </si>
  <si>
    <t xml:space="preserve"> 3.1.12</t>
  </si>
  <si>
    <t>Trubka ocelová bezešvá mat. 11 353 (1.0264)</t>
  </si>
  <si>
    <t xml:space="preserve"> 3.1.15</t>
  </si>
  <si>
    <t xml:space="preserve"> 3.1.17</t>
  </si>
  <si>
    <t xml:space="preserve"> 3.1.18</t>
  </si>
  <si>
    <t>Oblouk R 1.5 DN 90 ° mat. 12 022, 11 503 (1.0405) typ B</t>
  </si>
  <si>
    <t>ČSN EN 10253 -2</t>
  </si>
  <si>
    <t>Oblouk R 1.5 DN 90 ° mat. 11 353 (1.0264)</t>
  </si>
  <si>
    <t>ČSN EN 10253-1</t>
  </si>
  <si>
    <t>ČSN EN 1092-1</t>
  </si>
  <si>
    <t xml:space="preserve"> 3.1.51</t>
  </si>
  <si>
    <t>Min. u 2 šroubů vějířové podložky</t>
  </si>
  <si>
    <t xml:space="preserve"> 3.1.52</t>
  </si>
  <si>
    <t xml:space="preserve"> 3.1.53</t>
  </si>
  <si>
    <t xml:space="preserve"> 3.1.54</t>
  </si>
  <si>
    <t>ČSN EN 10253-2</t>
  </si>
  <si>
    <t>DN 50/40</t>
  </si>
  <si>
    <t>Přechod přímý mat. 11 353 (1.0264)</t>
  </si>
  <si>
    <t>DN 15</t>
  </si>
  <si>
    <t>T-kus mat. 11 353 (1.0264)</t>
  </si>
  <si>
    <t>Dno hluboce klenuté přivařovací mat 11 353 (1.0264)</t>
  </si>
  <si>
    <t>Vsuvka s vnějším závitem</t>
  </si>
  <si>
    <t>ČSN EN 10242</t>
  </si>
  <si>
    <t xml:space="preserve"> 4.1</t>
  </si>
  <si>
    <t>Konzola K1 sestávající z</t>
  </si>
  <si>
    <t xml:space="preserve"> 4.1.1</t>
  </si>
  <si>
    <t xml:space="preserve"> 4.1.2</t>
  </si>
  <si>
    <t xml:space="preserve"> 4.1.3</t>
  </si>
  <si>
    <t xml:space="preserve"> 4.1.4</t>
  </si>
  <si>
    <t>Tyč U50</t>
  </si>
  <si>
    <t>ČSN 426570</t>
  </si>
  <si>
    <t xml:space="preserve"> 4.1.5</t>
  </si>
  <si>
    <t xml:space="preserve"> 4.1.6</t>
  </si>
  <si>
    <t>ČSN EN 10051</t>
  </si>
  <si>
    <t>Matice pozink</t>
  </si>
  <si>
    <t>M10</t>
  </si>
  <si>
    <t>ČSN 021401 - ISO 8673</t>
  </si>
  <si>
    <t>Kotva průvleková do zdiva</t>
  </si>
  <si>
    <t xml:space="preserve"> 4.2</t>
  </si>
  <si>
    <t>Konzola K2 sestávající z</t>
  </si>
  <si>
    <t xml:space="preserve"> 4.2.1</t>
  </si>
  <si>
    <t xml:space="preserve"> 4.2.2</t>
  </si>
  <si>
    <t xml:space="preserve"> 4.2.3</t>
  </si>
  <si>
    <t xml:space="preserve"> 4.2.4</t>
  </si>
  <si>
    <t>Konzola K3 sestávající z</t>
  </si>
  <si>
    <t>Konzola K4 sestávající z</t>
  </si>
  <si>
    <t>Konzola K5 sestávající z</t>
  </si>
  <si>
    <t>Konzola K7 sestávající z</t>
  </si>
  <si>
    <t>Konzola K8 sestávající z</t>
  </si>
  <si>
    <t>ČSN 426541</t>
  </si>
  <si>
    <t>Třmen pozink.</t>
  </si>
  <si>
    <t>Uchycení do zdiva U1 sestávající z</t>
  </si>
  <si>
    <t xml:space="preserve">Objímka s vrutem </t>
  </si>
  <si>
    <t>Hmoždinka do zdiva</t>
  </si>
  <si>
    <t xml:space="preserve"> 5.</t>
  </si>
  <si>
    <t>Pomocný montážní materiál</t>
  </si>
  <si>
    <t>délka 6000</t>
  </si>
  <si>
    <t xml:space="preserve"> 6.</t>
  </si>
  <si>
    <t>Měření a regulace</t>
  </si>
  <si>
    <t xml:space="preserve"> 6.1</t>
  </si>
  <si>
    <t>Dálkové měření</t>
  </si>
  <si>
    <t xml:space="preserve"> 6.1.1</t>
  </si>
  <si>
    <t>Dálkové měření tlaku</t>
  </si>
  <si>
    <t xml:space="preserve"> 6.1.1.1</t>
  </si>
  <si>
    <t xml:space="preserve"> 6.1.1.1.1</t>
  </si>
  <si>
    <t xml:space="preserve"> 6.1.1.1.2</t>
  </si>
  <si>
    <t xml:space="preserve"> 6.1.1.1.3</t>
  </si>
  <si>
    <t>M20x1,5 P/L</t>
  </si>
  <si>
    <t xml:space="preserve"> 6.1.1.1.4</t>
  </si>
  <si>
    <t>17 x 6,5 x 2</t>
  </si>
  <si>
    <t>M 20 x 1,5 P/L</t>
  </si>
  <si>
    <t xml:space="preserve"> 6.2</t>
  </si>
  <si>
    <t>Místní měření</t>
  </si>
  <si>
    <t xml:space="preserve"> 6.2.1</t>
  </si>
  <si>
    <t>Místní měření tlaku</t>
  </si>
  <si>
    <t>Návarek manometrický M 20x1,5 L</t>
  </si>
  <si>
    <t>M20x1,5 L</t>
  </si>
  <si>
    <t>Matice manometrická M 20 x1,5 P/L</t>
  </si>
  <si>
    <t>Těsnicí kroužek 17 x 6,5 x 2 - ocel</t>
  </si>
  <si>
    <t>Ventil manometrický zkušební M 20x 1,5 mat uhlíková ocel</t>
  </si>
  <si>
    <t xml:space="preserve"> 8.</t>
  </si>
  <si>
    <t>Nátěry a izolace</t>
  </si>
  <si>
    <t xml:space="preserve"> 8.1</t>
  </si>
  <si>
    <t xml:space="preserve">základní nátěr do 100 °C </t>
  </si>
  <si>
    <t xml:space="preserve">vrchní nátěr do 100 °C </t>
  </si>
  <si>
    <t xml:space="preserve"> 8.2</t>
  </si>
  <si>
    <t xml:space="preserve"> 9.</t>
  </si>
  <si>
    <t xml:space="preserve"> 9.1</t>
  </si>
  <si>
    <t xml:space="preserve"> 9.1.1</t>
  </si>
  <si>
    <t xml:space="preserve"> 9.1.2</t>
  </si>
  <si>
    <t xml:space="preserve"> 9.1.3</t>
  </si>
  <si>
    <t xml:space="preserve"> 9.2</t>
  </si>
  <si>
    <t xml:space="preserve"> 9.2.1</t>
  </si>
  <si>
    <t xml:space="preserve"> 9.3</t>
  </si>
  <si>
    <t xml:space="preserve"> 9.3.1</t>
  </si>
  <si>
    <t xml:space="preserve"> 9.3.2</t>
  </si>
  <si>
    <t xml:space="preserve"> 9.3.3</t>
  </si>
  <si>
    <t xml:space="preserve"> 10.</t>
  </si>
  <si>
    <t>Montáž, demontáž a zkoušky zařízení</t>
  </si>
  <si>
    <t xml:space="preserve"> 10.1</t>
  </si>
  <si>
    <t>Montáže</t>
  </si>
  <si>
    <t>Doprava</t>
  </si>
  <si>
    <t>Těžké montážní mechanismy</t>
  </si>
  <si>
    <t xml:space="preserve"> 10.2</t>
  </si>
  <si>
    <t>Demontáže</t>
  </si>
  <si>
    <t xml:space="preserve"> 10.3</t>
  </si>
  <si>
    <t>Zkoušky a uvedení do provozu</t>
  </si>
  <si>
    <t>Tlakové zkoušky pevnostní</t>
  </si>
  <si>
    <t>Tlakové zkoušky těsnostní</t>
  </si>
  <si>
    <t>Individuální zkoušky strojů a zařízení</t>
  </si>
  <si>
    <t>Příprava k uvedení do provozu</t>
  </si>
  <si>
    <t>Uvedení do provozu</t>
  </si>
  <si>
    <t>Komplexní vyzkoušení</t>
  </si>
  <si>
    <t xml:space="preserve"> 11.</t>
  </si>
  <si>
    <t>Ostatní činnosti</t>
  </si>
  <si>
    <t xml:space="preserve"> 11.1</t>
  </si>
  <si>
    <t>Manipulace a skladování zařízení a materiálu na stavbě</t>
  </si>
  <si>
    <t xml:space="preserve"> 11.2</t>
  </si>
  <si>
    <t>Kompletační činnost dodavatele</t>
  </si>
  <si>
    <t xml:space="preserve"> 11.3</t>
  </si>
  <si>
    <t>Inženýrská činnost - autorský dozor</t>
  </si>
  <si>
    <t>Certifikační činnost - zajištění schválení orgány technického dozoru</t>
  </si>
  <si>
    <t>Dokumentace zahrnující :</t>
  </si>
  <si>
    <t>Zkušební protokoly</t>
  </si>
  <si>
    <t>Průvodní tech. dokumentace komponentů</t>
  </si>
  <si>
    <t>Dokumentace skutečného provedení - strojně technologická část</t>
  </si>
  <si>
    <t>Pozn.</t>
  </si>
  <si>
    <t xml:space="preserve">Investor:    
       </t>
  </si>
  <si>
    <t xml:space="preserve">Stavba:    
       </t>
  </si>
  <si>
    <t xml:space="preserve">Provozní soubor:   
       </t>
  </si>
  <si>
    <t xml:space="preserve">Stupeň dokumentace:      
     </t>
  </si>
  <si>
    <t>Dokumentace pro provedení stavby - výběr zhotovitele</t>
  </si>
  <si>
    <t xml:space="preserve">VÝKAZ VÝMĚR
</t>
  </si>
  <si>
    <t xml:space="preserve">Vypracoval:    
       </t>
  </si>
  <si>
    <t xml:space="preserve">Ing. Jiří Pozděna    
       </t>
  </si>
  <si>
    <t xml:space="preserve">Odp. projektant:    
       </t>
  </si>
  <si>
    <t xml:space="preserve">Datum:   
       </t>
  </si>
  <si>
    <t xml:space="preserve"> 3.2</t>
  </si>
  <si>
    <t>Potrubí plastové</t>
  </si>
  <si>
    <t xml:space="preserve"> 3.2.2</t>
  </si>
  <si>
    <t xml:space="preserve"> 3.2.3</t>
  </si>
  <si>
    <t>Přechodka plast/kov s vnitřním závitem</t>
  </si>
  <si>
    <t xml:space="preserve"> 3.2.4</t>
  </si>
  <si>
    <t xml:space="preserve"> 3.2.5</t>
  </si>
  <si>
    <t xml:space="preserve"> 7.</t>
  </si>
  <si>
    <t xml:space="preserve"> 7.1</t>
  </si>
  <si>
    <t xml:space="preserve"> 7.1.1</t>
  </si>
  <si>
    <t xml:space="preserve"> 7.1.2</t>
  </si>
  <si>
    <t xml:space="preserve"> 7.2</t>
  </si>
  <si>
    <t xml:space="preserve"> 8.3</t>
  </si>
  <si>
    <t xml:space="preserve"> 8.4</t>
  </si>
  <si>
    <t xml:space="preserve"> 9.1.4</t>
  </si>
  <si>
    <t xml:space="preserve"> 9.3.4</t>
  </si>
  <si>
    <t xml:space="preserve"> 9.3.5</t>
  </si>
  <si>
    <t xml:space="preserve"> 9.3.6</t>
  </si>
  <si>
    <t xml:space="preserve"> 9.3.7</t>
  </si>
  <si>
    <t xml:space="preserve"> 10.4</t>
  </si>
  <si>
    <t>P 301</t>
  </si>
  <si>
    <t>Čerpadlo vody</t>
  </si>
  <si>
    <t>P 302</t>
  </si>
  <si>
    <t>Odstředivé in-line</t>
  </si>
  <si>
    <t>P 303</t>
  </si>
  <si>
    <t>P 304</t>
  </si>
  <si>
    <t>1 ks</t>
  </si>
  <si>
    <t>V 101</t>
  </si>
  <si>
    <t>V 102</t>
  </si>
  <si>
    <t>Kondenzátor  čpavku</t>
  </si>
  <si>
    <t>Deskový svařovaný</t>
  </si>
  <si>
    <t>V 301</t>
  </si>
  <si>
    <t xml:space="preserve">Had ve sněžné jámě </t>
  </si>
  <si>
    <t>F 301</t>
  </si>
  <si>
    <t>Písková filtrace</t>
  </si>
  <si>
    <t>Akumulační nádoba</t>
  </si>
  <si>
    <t>DN 40 (6/4") PN 16</t>
  </si>
  <si>
    <t>Trubka mat. PPR</t>
  </si>
  <si>
    <t>Koleno mat. PPR</t>
  </si>
  <si>
    <t xml:space="preserve"> 3.2.7</t>
  </si>
  <si>
    <t xml:space="preserve"> 3.2.8</t>
  </si>
  <si>
    <t xml:space="preserve"> 3.2.9</t>
  </si>
  <si>
    <t>Adaptér - Trubka závitová 100 mm s vnějším závitem 50 mm</t>
  </si>
  <si>
    <t>G 2"</t>
  </si>
  <si>
    <t>G 6/4"</t>
  </si>
  <si>
    <t>Šroubení U2 s plochým těsněním, vnitř. a vněj. závitem</t>
  </si>
  <si>
    <t>63/2"</t>
  </si>
  <si>
    <t>50/ 6/4"</t>
  </si>
  <si>
    <t>Přechodka plast/kov s vnějším závitem</t>
  </si>
  <si>
    <t>Pozn. Ostatní část okruhu v dod MaR - zkoordinovat s dodavatelem</t>
  </si>
  <si>
    <t>Dálkové měření teploty</t>
  </si>
  <si>
    <t xml:space="preserve">M20x1,5 </t>
  </si>
  <si>
    <t>Ø 17</t>
  </si>
  <si>
    <t>Návarek M 27 x 2</t>
  </si>
  <si>
    <t>Jímka teploměrová s vnějším závitem M 27x  a vnitřním M20 x 1,5</t>
  </si>
  <si>
    <t>Těsnicí kroužek 32 x 27 x 2 - ocel</t>
  </si>
  <si>
    <t>32 x 27 x 2 - nerez</t>
  </si>
  <si>
    <t>ponor dle průměru potrubí</t>
  </si>
  <si>
    <t>Místní měření tlaku pro vodu sestávající z</t>
  </si>
  <si>
    <t>Místní měření teploty pro vodu sestávající z</t>
  </si>
  <si>
    <t xml:space="preserve">Rozsah 0 až +100 °C </t>
  </si>
  <si>
    <t>Místní měření teploty pro čpavek sestávající z</t>
  </si>
  <si>
    <t>Teploměr místní Ø 63 mm, M 27 x 2, 0-100 °C pro vodu s jímkou připojení zadní ponor 75 mm</t>
  </si>
  <si>
    <t xml:space="preserve"> 6.1.2</t>
  </si>
  <si>
    <t xml:space="preserve"> 6.1.2.1</t>
  </si>
  <si>
    <t xml:space="preserve"> 6.1.2.1.1</t>
  </si>
  <si>
    <t xml:space="preserve"> 6.1.2.1.2</t>
  </si>
  <si>
    <t xml:space="preserve"> 6.1.2.1.3</t>
  </si>
  <si>
    <t xml:space="preserve"> 6.1.2.2</t>
  </si>
  <si>
    <t xml:space="preserve"> 6.1.2.2.1</t>
  </si>
  <si>
    <t xml:space="preserve"> 6.1.2.2.2</t>
  </si>
  <si>
    <t xml:space="preserve"> 6.1.2.2.3</t>
  </si>
  <si>
    <t xml:space="preserve"> 6.1.2.3</t>
  </si>
  <si>
    <t xml:space="preserve"> 6.1.2.3.1</t>
  </si>
  <si>
    <t xml:space="preserve"> 6.1.3</t>
  </si>
  <si>
    <t xml:space="preserve"> 6.1.3.1</t>
  </si>
  <si>
    <t xml:space="preserve"> 6.1.3.1.1</t>
  </si>
  <si>
    <t xml:space="preserve"> 6.1.3.2</t>
  </si>
  <si>
    <t xml:space="preserve"> 6.1.3.2.1</t>
  </si>
  <si>
    <t xml:space="preserve"> 6.2.2</t>
  </si>
  <si>
    <t xml:space="preserve"> 6.2.2.1</t>
  </si>
  <si>
    <t xml:space="preserve"> 6.2.2.2</t>
  </si>
  <si>
    <t xml:space="preserve"> 8.5</t>
  </si>
  <si>
    <t>Realizační a výrobní dokumentace</t>
  </si>
  <si>
    <t xml:space="preserve"> 11.4</t>
  </si>
  <si>
    <t>1. Dokumentace skutečného provedení se týká pouze nově montovaného zařízení. (pol. 1 -8.)</t>
  </si>
  <si>
    <t>3. Rozsah potrubí pol. 3 bez montážní rezervy</t>
  </si>
  <si>
    <t>DN 50</t>
  </si>
  <si>
    <t>DN 40</t>
  </si>
  <si>
    <t>DN 80</t>
  </si>
  <si>
    <t>DN 40 (6/4")</t>
  </si>
  <si>
    <t xml:space="preserve"> 5.3</t>
  </si>
  <si>
    <t xml:space="preserve"> 5.4</t>
  </si>
  <si>
    <t xml:space="preserve"> 5.7</t>
  </si>
  <si>
    <t xml:space="preserve"> 5.8</t>
  </si>
  <si>
    <t>Tyč L 50x50x6</t>
  </si>
  <si>
    <t xml:space="preserve"> 1.10</t>
  </si>
  <si>
    <t xml:space="preserve"> 1.11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</si>
  <si>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</si>
  <si>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</si>
  <si>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</si>
  <si>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</si>
  <si>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</si>
  <si>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3.1.19</t>
  </si>
  <si>
    <t xml:space="preserve"> 3.1.20</t>
  </si>
  <si>
    <t xml:space="preserve"> 3.1.21</t>
  </si>
  <si>
    <t xml:space="preserve"> 3.1.28</t>
  </si>
  <si>
    <t xml:space="preserve"> 3.1.29</t>
  </si>
  <si>
    <t xml:space="preserve"> 3.1.40</t>
  </si>
  <si>
    <t xml:space="preserve"> 3.1.41</t>
  </si>
  <si>
    <t xml:space="preserve"> 3.1.43</t>
  </si>
  <si>
    <t xml:space="preserve"> 3.1.47</t>
  </si>
  <si>
    <t xml:space="preserve"> 3.2.10</t>
  </si>
  <si>
    <t xml:space="preserve"> 3.2.11</t>
  </si>
  <si>
    <t xml:space="preserve"> 3.2.12</t>
  </si>
  <si>
    <t xml:space="preserve"> 3.2.13</t>
  </si>
  <si>
    <t xml:space="preserve"> 3.2.14</t>
  </si>
  <si>
    <t xml:space="preserve"> 3.2.15</t>
  </si>
  <si>
    <t xml:space="preserve"> 3.2.16</t>
  </si>
  <si>
    <t>N 302</t>
  </si>
  <si>
    <t>P 305</t>
  </si>
  <si>
    <t>Q =10,5 m3/h, H= 14 m elektromotor s nastavením otáček</t>
  </si>
  <si>
    <t>Q =9,5 m3/h, H= 15 m elektromotor s nastavením otáček</t>
  </si>
  <si>
    <t>Ponorné kalové</t>
  </si>
  <si>
    <t>P 306</t>
  </si>
  <si>
    <t xml:space="preserve">Q =4 m3/h, H= 15 m elektromotor s konst. otáčkami
</t>
  </si>
  <si>
    <t xml:space="preserve">Q =7 m3/h, H= 3,2 m elektromotor s konst. otáčkami
</t>
  </si>
  <si>
    <t xml:space="preserve">voda 25/15 °C výkon 104 kW
</t>
  </si>
  <si>
    <t xml:space="preserve">průměr 1450 mm výška 3200 mm mat. plast
</t>
  </si>
  <si>
    <t xml:space="preserve">d x š x v -1,8 x 1,3 x 2 m, plast
</t>
  </si>
  <si>
    <t xml:space="preserve">průtok vody 4-5 m3/h
</t>
  </si>
  <si>
    <t>6/4"</t>
  </si>
  <si>
    <t xml:space="preserve"> 2.1.22</t>
  </si>
  <si>
    <t xml:space="preserve"> 2.1.23</t>
  </si>
  <si>
    <t xml:space="preserve"> 2.1.24</t>
  </si>
  <si>
    <t xml:space="preserve"> 2.1.25</t>
  </si>
  <si>
    <t>76,1 x 2,9</t>
  </si>
  <si>
    <t>EN 10220</t>
  </si>
  <si>
    <t>88,9 x 3,6</t>
  </si>
  <si>
    <t>48,3 x 2,6</t>
  </si>
  <si>
    <t>75/2"</t>
  </si>
  <si>
    <t>Sprchovací trubka</t>
  </si>
  <si>
    <t>Dno hluboce klenuté přivařovací mat 12 022 (1.0405)</t>
  </si>
  <si>
    <t>T-kus mat. 12 022(1.00405)</t>
  </si>
  <si>
    <t>DN 65</t>
  </si>
  <si>
    <t>DN 65/50</t>
  </si>
  <si>
    <t>DN 150/80</t>
  </si>
  <si>
    <t>Dálkové měření  hladiny v  N 301, N 302 sestávající z</t>
  </si>
  <si>
    <t>LICA 301, LIA 302</t>
  </si>
  <si>
    <t xml:space="preserve"> 6.2.1.1</t>
  </si>
  <si>
    <t xml:space="preserve"> 6.2.1.1.1</t>
  </si>
  <si>
    <t>PI 301 až 305</t>
  </si>
  <si>
    <t xml:space="preserve"> 6.2.1.1.2</t>
  </si>
  <si>
    <t xml:space="preserve"> 6.2.1.1.3</t>
  </si>
  <si>
    <t xml:space="preserve"> 6.2.1.1.4</t>
  </si>
  <si>
    <t xml:space="preserve"> 6.2.1.1.5</t>
  </si>
  <si>
    <t>Místní měření teploty</t>
  </si>
  <si>
    <t xml:space="preserve"> 6.2.2.1.1</t>
  </si>
  <si>
    <t xml:space="preserve"> 6.2.2.1.2</t>
  </si>
  <si>
    <t xml:space="preserve"> 6.2.2.1.3</t>
  </si>
  <si>
    <t xml:space="preserve"> 6.2.2.2.1</t>
  </si>
  <si>
    <t xml:space="preserve"> 6.2.2.2.2</t>
  </si>
  <si>
    <t xml:space="preserve"> 6.2.2.2.3</t>
  </si>
  <si>
    <t>Teploměr místní Ø 63 mm, M 27 x 2, 0-150 °C pro čpavek s jímkou připojení zadní ponor 80 mm</t>
  </si>
  <si>
    <t xml:space="preserve"> 1.9</t>
  </si>
  <si>
    <t xml:space="preserve"> 1.12</t>
  </si>
  <si>
    <t xml:space="preserve"> 1.13</t>
  </si>
  <si>
    <t xml:space="preserve"> 1.14</t>
  </si>
  <si>
    <t xml:space="preserve"> 3.2.17</t>
  </si>
  <si>
    <t xml:space="preserve"> 3.2.6</t>
  </si>
  <si>
    <t xml:space="preserve"> 3.2.18</t>
  </si>
  <si>
    <t xml:space="preserve"> 3.2.19</t>
  </si>
  <si>
    <t xml:space="preserve"> 3.2.20</t>
  </si>
  <si>
    <t xml:space="preserve"> 3.2.21</t>
  </si>
  <si>
    <t xml:space="preserve"> 3.2.22</t>
  </si>
  <si>
    <t xml:space="preserve"> 3.2.23</t>
  </si>
  <si>
    <t xml:space="preserve"> 3.2.24</t>
  </si>
  <si>
    <t xml:space="preserve"> 3.2.25</t>
  </si>
  <si>
    <t>Protiožární průchodky mezi strojovnou a venkem</t>
  </si>
  <si>
    <t>Příprava stáv. zařízení k montáži (odsátí, odizolování atd.)</t>
  </si>
  <si>
    <t>Zkoušky svarů</t>
  </si>
  <si>
    <t xml:space="preserve"> 9.2.2</t>
  </si>
  <si>
    <t xml:space="preserve"> 3.1.6</t>
  </si>
  <si>
    <t xml:space="preserve"> 3.1.7</t>
  </si>
  <si>
    <t xml:space="preserve"> 3.1.8</t>
  </si>
  <si>
    <t xml:space="preserve"> 3.1.13</t>
  </si>
  <si>
    <t xml:space="preserve"> 3.1.22</t>
  </si>
  <si>
    <t xml:space="preserve"> 3.1.23</t>
  </si>
  <si>
    <t xml:space="preserve"> 3.1.25</t>
  </si>
  <si>
    <t xml:space="preserve"> 3.1.27</t>
  </si>
  <si>
    <t xml:space="preserve"> 3.1.30</t>
  </si>
  <si>
    <t xml:space="preserve"> 3.1.31</t>
  </si>
  <si>
    <t xml:space="preserve"> 3.1.42</t>
  </si>
  <si>
    <t xml:space="preserve"> 3.1.48</t>
  </si>
  <si>
    <t xml:space="preserve"> 3.1.49</t>
  </si>
  <si>
    <t xml:space="preserve"> 3.1.50</t>
  </si>
  <si>
    <t>1"</t>
  </si>
  <si>
    <t>Hadice  plastová</t>
  </si>
  <si>
    <t>DN 65, M10</t>
  </si>
  <si>
    <t>Tyč L 50x50x6 mat St 37</t>
  </si>
  <si>
    <t>Plech mat. st.37</t>
  </si>
  <si>
    <t>135x70x6</t>
  </si>
  <si>
    <t xml:space="preserve"> 4.2.5</t>
  </si>
  <si>
    <t>délka 200</t>
  </si>
  <si>
    <t>Konzola K6 sestávající z</t>
  </si>
  <si>
    <t>Konzola K9 sestávající z</t>
  </si>
  <si>
    <t>Konzola K10 sestávající z</t>
  </si>
  <si>
    <t>délka 220</t>
  </si>
  <si>
    <t>Konzola K11 sestávající z</t>
  </si>
  <si>
    <t>délka 120</t>
  </si>
  <si>
    <t>Konzola K12 sestávající z</t>
  </si>
  <si>
    <t>Konzola K13 sestávající z</t>
  </si>
  <si>
    <t>Konzola K14 sestávající z</t>
  </si>
  <si>
    <t>Konzola K15 sestávající z</t>
  </si>
  <si>
    <t>Konzola K16 sestávající z</t>
  </si>
  <si>
    <t>délka 165</t>
  </si>
  <si>
    <t>Konzola K17 sestávající z</t>
  </si>
  <si>
    <t>Uložení potrubí</t>
  </si>
  <si>
    <t xml:space="preserve"> 8.6</t>
  </si>
  <si>
    <t>K 101.1,2</t>
  </si>
  <si>
    <t>Pístový čpavkový kompresor</t>
  </si>
  <si>
    <t>CHÚV 301</t>
  </si>
  <si>
    <t>Chemická úpravvna vody vč. řízení odluhu</t>
  </si>
  <si>
    <t>Nová</t>
  </si>
  <si>
    <t>OV 101</t>
  </si>
  <si>
    <t>Automatický odvzdušňovač</t>
  </si>
  <si>
    <t>F 302</t>
  </si>
  <si>
    <t>Hrubý filtr před pískovou filtrací</t>
  </si>
  <si>
    <t>EX 401</t>
  </si>
  <si>
    <t>Expanzní nádoba solanky</t>
  </si>
  <si>
    <t>PL 203</t>
  </si>
  <si>
    <t>Plovákový regulátor</t>
  </si>
  <si>
    <t>PL 202</t>
  </si>
  <si>
    <t>PL 201</t>
  </si>
  <si>
    <t>V 401</t>
  </si>
  <si>
    <t>Blok chlazení solanky</t>
  </si>
  <si>
    <t>Stávající</t>
  </si>
  <si>
    <t>V 103</t>
  </si>
  <si>
    <t>P 401.1,2</t>
  </si>
  <si>
    <t>Čerpadlo solanky</t>
  </si>
  <si>
    <t>KO 101</t>
  </si>
  <si>
    <t>Odpařovací kondenzátor</t>
  </si>
  <si>
    <t xml:space="preserve">Q =4 m3/h, H= 17 m elektromotor s konst. otáčkami
</t>
  </si>
  <si>
    <t>Chladič čpavkových par</t>
  </si>
  <si>
    <t xml:space="preserve">čpavek 345 kg/h kond. teplota +30 °C
voda 4,8 m3/h, teplota 5/25 °C
</t>
  </si>
  <si>
    <t xml:space="preserve">čpavek 955 kg/h teplota +110 °C/ 32 °C
voda 4,8 m3/h, teplota 20°C/30,4 °C
</t>
  </si>
  <si>
    <t xml:space="preserve">čpavek 385 kg/h kond. teplota +30 °C
voda 10,5 m3/h, teplota 15/25 °C
</t>
  </si>
  <si>
    <t xml:space="preserve">Q =193 m3/h, H= 30,5 m kap. sl elektromotor s měničem frekvence
</t>
  </si>
  <si>
    <t>Odstředivé blokové</t>
  </si>
  <si>
    <t xml:space="preserve"> 1.15</t>
  </si>
  <si>
    <t xml:space="preserve"> 1.16</t>
  </si>
  <si>
    <t xml:space="preserve"> 1.17</t>
  </si>
  <si>
    <t xml:space="preserve"> 1.19</t>
  </si>
  <si>
    <t>Výkon 550 kW,to -15 °C, solanka 193 m3/h
 -10 / -13 °C</t>
  </si>
  <si>
    <t xml:space="preserve">průtok vody 4 m3/h síto class 35, mat. plast
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</si>
  <si>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</si>
  <si>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</si>
  <si>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</si>
  <si>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</si>
  <si>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</si>
  <si>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</si>
  <si>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>Poj. ventil záv.voda 6 bar g</t>
  </si>
  <si>
    <t>Venti zpětný přiv. přímý čpavek</t>
  </si>
  <si>
    <t>Ventil zpětný záv. voda</t>
  </si>
  <si>
    <t>Ventil solenoid. přivař. Čpavek 230 V, NC</t>
  </si>
  <si>
    <t>Filtr Y záv.  voda 16 bar g sítko 0,5 mm SS</t>
  </si>
  <si>
    <t>Ventil kulový trojcestný s elp. čpavek</t>
  </si>
  <si>
    <t>Ventil odolejovací  ruční</t>
  </si>
  <si>
    <t>Ventil sol. závitový.voda 230V NC</t>
  </si>
  <si>
    <t>Venti regulační ruční přiv. přímý čpavek</t>
  </si>
  <si>
    <t>Ventil kulový záv. ruční s had. nást. voda.</t>
  </si>
  <si>
    <t>Venti uzav. roh. ruční přiv. se zátkou NH3</t>
  </si>
  <si>
    <t>Ventil kulový záv. ruční voda.</t>
  </si>
  <si>
    <t>Ventil kulový záv. ruční voda</t>
  </si>
  <si>
    <t>Uzav. ventil rohový přivař.  ruč. čpavek</t>
  </si>
  <si>
    <t>Klapka zpětná mezipřír. solanka</t>
  </si>
  <si>
    <t>Filtr přírubový solanka</t>
  </si>
  <si>
    <t>Ventil kulový přír. ruční solanka</t>
  </si>
  <si>
    <t>Venti uzav ruční přiv. přímý čpavek</t>
  </si>
  <si>
    <t>Klapka mezipřírubová ruční solanka</t>
  </si>
  <si>
    <t>Filtrl přivařovací čpavek</t>
  </si>
  <si>
    <t>DN 100, PN 25</t>
  </si>
  <si>
    <t>DN 80, PN 25</t>
  </si>
  <si>
    <t>DN 65, PN 25</t>
  </si>
  <si>
    <t>DN 50, PN 25</t>
  </si>
  <si>
    <t>DN 32, PN 25</t>
  </si>
  <si>
    <t>DN 20, PN 25</t>
  </si>
  <si>
    <t>DN 15, PN 25</t>
  </si>
  <si>
    <t>DN 25, PN 25</t>
  </si>
  <si>
    <t>DN 40, PN 25</t>
  </si>
  <si>
    <t>DN 6, PN 25</t>
  </si>
  <si>
    <t>Pojistná sestava (1x střídací + 2x pojistný ventil) čpavek</t>
  </si>
  <si>
    <t>Pojistný ventil záv. solanka potv. 6 bar g</t>
  </si>
  <si>
    <t>DN 32 (5/4") PN 16</t>
  </si>
  <si>
    <t>DN 25 (1") PN 16</t>
  </si>
  <si>
    <t>DN 15 (1/2"), PN 6</t>
  </si>
  <si>
    <t>DN 15 (1/2"), PN 16</t>
  </si>
  <si>
    <t>2.</t>
  </si>
  <si>
    <t xml:space="preserve"> 2.1.26</t>
  </si>
  <si>
    <t xml:space="preserve"> 2.1.27</t>
  </si>
  <si>
    <t xml:space="preserve"> 2.1.28</t>
  </si>
  <si>
    <t xml:space="preserve"> 2.1.29</t>
  </si>
  <si>
    <t xml:space="preserve"> 2.1.30</t>
  </si>
  <si>
    <t xml:space="preserve"> 2.1.31</t>
  </si>
  <si>
    <t xml:space="preserve"> 2.1.32</t>
  </si>
  <si>
    <t xml:space="preserve"> 2.1.33</t>
  </si>
  <si>
    <t xml:space="preserve"> 2.2</t>
  </si>
  <si>
    <t xml:space="preserve">Solanková armatura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</si>
  <si>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</si>
  <si>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</si>
  <si>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</si>
  <si>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</si>
  <si>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</si>
  <si>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</si>
  <si>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</si>
  <si>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</si>
  <si>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</si>
  <si>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</si>
  <si>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</si>
  <si>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</si>
  <si>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</si>
  <si>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</si>
  <si>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</si>
  <si>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</si>
  <si>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</si>
  <si>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</si>
  <si>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</si>
  <si>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</si>
  <si>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</si>
  <si>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 xml:space="preserve"> 2.3.11</t>
  </si>
  <si>
    <t xml:space="preserve"> 2.3.12</t>
  </si>
  <si>
    <t xml:space="preserve"> 2.3.13</t>
  </si>
  <si>
    <t xml:space="preserve"> 2.3.14</t>
  </si>
  <si>
    <t xml:space="preserve"> 2.3.15</t>
  </si>
  <si>
    <t xml:space="preserve"> 2.3.16</t>
  </si>
  <si>
    <t xml:space="preserve"> 2.3.17</t>
  </si>
  <si>
    <t xml:space="preserve"> 2.3.18</t>
  </si>
  <si>
    <t>219 x 6</t>
  </si>
  <si>
    <t>26,7 x 2,6</t>
  </si>
  <si>
    <t>114,3 x 4</t>
  </si>
  <si>
    <t>168 x 4,5</t>
  </si>
  <si>
    <t>42,4 x 2,6</t>
  </si>
  <si>
    <t>31,8 x 2,6</t>
  </si>
  <si>
    <t>DN 200 (připojovací rozměr 219 x 6)</t>
  </si>
  <si>
    <t>DN 150 (připojovací rozměr 168,3 x 4,5)</t>
  </si>
  <si>
    <t>DN 100 (připojovací rozměr 114,3 x 4)</t>
  </si>
  <si>
    <t>DN 65 (připojovací rozměr 76,1 x 2,9)</t>
  </si>
  <si>
    <t>DN 50 (připojovací rozměr 60,3 x 2,9)</t>
  </si>
  <si>
    <t>DN 40 (připojovací rozměr 48,3 x 2,6)</t>
  </si>
  <si>
    <t>DN 20 (připojovací rozměr 26,7 x 2,6)</t>
  </si>
  <si>
    <t>DN 15 (připojovací rozměr 21,3 x 2,6)</t>
  </si>
  <si>
    <t>DN 80 (připojovací rozměr 88,9 x 3,6)</t>
  </si>
  <si>
    <t>DN 32 (připojovací rozměr 42,4 x 2,6)</t>
  </si>
  <si>
    <t>DN 25 (připojovací rozměr 31,8 x 2,6)</t>
  </si>
  <si>
    <t>110 x10</t>
  </si>
  <si>
    <t>32 x 2,9</t>
  </si>
  <si>
    <t>90 x 8,2</t>
  </si>
  <si>
    <t>75 x 6,8</t>
  </si>
  <si>
    <t>63 x 5,8</t>
  </si>
  <si>
    <t>50 x 4,6</t>
  </si>
  <si>
    <t>20 x 2,2</t>
  </si>
  <si>
    <t>Dálkové měření tlaku pro čpavek sestávající z</t>
  </si>
  <si>
    <t>PICA 101. PIA 102</t>
  </si>
  <si>
    <t>PIA 401</t>
  </si>
  <si>
    <t>Dálkové měření tlaku pro solanku sestávající z</t>
  </si>
  <si>
    <t>Dálkové měření tlakové diference pro solanku sestávající z</t>
  </si>
  <si>
    <t xml:space="preserve"> 6.1.1.2</t>
  </si>
  <si>
    <t>Dálkové měření teploty pro čpavek sestávající z</t>
  </si>
  <si>
    <t xml:space="preserve"> 6.1.1.2.1</t>
  </si>
  <si>
    <t>TIA 101. TIA 102, TICA 103</t>
  </si>
  <si>
    <t>TIA 301. 303-306, TICA 302</t>
  </si>
  <si>
    <t xml:space="preserve"> 6.1.1.2.2</t>
  </si>
  <si>
    <t xml:space="preserve"> 6.1.1.2.3</t>
  </si>
  <si>
    <t>Dálkové měření teploty pro vodu sestávající z</t>
  </si>
  <si>
    <t>Dálkové měření teploty pro solanku sestávající z</t>
  </si>
  <si>
    <t>TIA 401, 402</t>
  </si>
  <si>
    <t>32 x 27 x 2 - uhlíková ocel</t>
  </si>
  <si>
    <t xml:space="preserve"> 6.1.1.3</t>
  </si>
  <si>
    <t xml:space="preserve"> 6.1.1.2.4</t>
  </si>
  <si>
    <t xml:space="preserve"> 6.1.1.3.1</t>
  </si>
  <si>
    <t xml:space="preserve"> 6.1.1.3.2</t>
  </si>
  <si>
    <t xml:space="preserve"> 6.1.1.3.3</t>
  </si>
  <si>
    <t xml:space="preserve"> 6.1.1.3.4</t>
  </si>
  <si>
    <t xml:space="preserve"> 6.1.2.3.2</t>
  </si>
  <si>
    <t xml:space="preserve"> 6.1.2.3.3</t>
  </si>
  <si>
    <t>LSA 201</t>
  </si>
  <si>
    <t>Kontaktní hladinoznak</t>
  </si>
  <si>
    <t>Dálkové měření hladiny pro vodu</t>
  </si>
  <si>
    <t>Dálkové měření hladiny pro čpavek</t>
  </si>
  <si>
    <t xml:space="preserve"> 6.1.3.2.1.1</t>
  </si>
  <si>
    <t xml:space="preserve"> 6.1.3.2.1.2</t>
  </si>
  <si>
    <t xml:space="preserve"> 6.1.3.2.1.3</t>
  </si>
  <si>
    <t xml:space="preserve"> 6.1.3.2.1.4</t>
  </si>
  <si>
    <t xml:space="preserve"> 6.2.1.2</t>
  </si>
  <si>
    <t>Místní měření tlaku pro čpavek sestávající z</t>
  </si>
  <si>
    <t>PI 101</t>
  </si>
  <si>
    <t>Rozsah -1 až + 20 bar g stupnice teplota/tlak</t>
  </si>
  <si>
    <t>Manometr Ø 100 mm pro čpavek</t>
  </si>
  <si>
    <t xml:space="preserve"> 6.2.1.2.1</t>
  </si>
  <si>
    <t>Manometr Ø 100 mm pro vodu</t>
  </si>
  <si>
    <t xml:space="preserve"> 6.2.1.3</t>
  </si>
  <si>
    <t>Místní měření tlaku pro solanku sestávající z</t>
  </si>
  <si>
    <t>Manometr Ø 100 mm pro solanku</t>
  </si>
  <si>
    <t xml:space="preserve"> 6.2.1.3.1</t>
  </si>
  <si>
    <t xml:space="preserve"> 6.2.1.3.2</t>
  </si>
  <si>
    <t xml:space="preserve"> 6.2.1.3.3</t>
  </si>
  <si>
    <t xml:space="preserve"> 6.2.1.3.4</t>
  </si>
  <si>
    <t xml:space="preserve"> 6.2.1.3.5</t>
  </si>
  <si>
    <t>TI 101, 102, 201, 202</t>
  </si>
  <si>
    <t>TI 301 - 311</t>
  </si>
  <si>
    <t xml:space="preserve"> 6.2.2.3</t>
  </si>
  <si>
    <t xml:space="preserve"> 6.2.2.3.1</t>
  </si>
  <si>
    <t xml:space="preserve"> 6.2.2.3.2</t>
  </si>
  <si>
    <t xml:space="preserve"> 6.2.2.3.3</t>
  </si>
  <si>
    <t>TI 401, 402</t>
  </si>
  <si>
    <t xml:space="preserve">Rozsah -20 až +50 °C </t>
  </si>
  <si>
    <t xml:space="preserve">Rozsah -35 až +130 °C </t>
  </si>
  <si>
    <t>Rozsah 0 až + 10 bar g</t>
  </si>
  <si>
    <t>Nátěry dle T-4-484</t>
  </si>
  <si>
    <t>Izolace dle T-4-484</t>
  </si>
  <si>
    <t>Montáž pol 1. - 7.</t>
  </si>
  <si>
    <t>2 x 5000 kg</t>
  </si>
  <si>
    <t>Demontáž stávajících kondenzátorů ze střechy strojovny</t>
  </si>
  <si>
    <t>cca 2 m3</t>
  </si>
  <si>
    <t>Odsátí a skladování části solanky</t>
  </si>
  <si>
    <t>Demontáž stávajícího výměníku odpadního tepla</t>
  </si>
  <si>
    <t>cca 1000 kg</t>
  </si>
  <si>
    <t>cca 10 000 kg</t>
  </si>
  <si>
    <t>cca 7 000 kg</t>
  </si>
  <si>
    <t>Protiožární průchodky mezi strojovnou a chodbou</t>
  </si>
  <si>
    <t>Protiožární průchodky mezi strojovnou a velínem</t>
  </si>
  <si>
    <t>Nové částečně snímatelné zakrytí sněžné jámy</t>
  </si>
  <si>
    <t>Úpravy rerénu v místě instalace kondenzátoku KO 101</t>
  </si>
  <si>
    <t>Ocelová konstrukce pod kondenzátor KO 101</t>
  </si>
  <si>
    <t>Úpravy oplocení v místě instalace kondenzátoku KO 101</t>
  </si>
  <si>
    <t>Vyztužení krytů kanálů pod N 301, N 302</t>
  </si>
  <si>
    <t xml:space="preserve"> 9.2.3</t>
  </si>
  <si>
    <t xml:space="preserve"> 9.2.4</t>
  </si>
  <si>
    <t xml:space="preserve"> 9.2.5</t>
  </si>
  <si>
    <t xml:space="preserve"> 9.2.6</t>
  </si>
  <si>
    <t xml:space="preserve"> 8.7</t>
  </si>
  <si>
    <t xml:space="preserve"> 8.8</t>
  </si>
  <si>
    <t>Místní měření pro solanku sestávající z</t>
  </si>
  <si>
    <t>Rekonstrukce stávajících základů pro nové kompresory</t>
  </si>
  <si>
    <t xml:space="preserve"> 8.9</t>
  </si>
  <si>
    <t xml:space="preserve"> 9.1.5</t>
  </si>
  <si>
    <t>Demontáž stávajících kompresorů vč. okruhu jejich chlazení</t>
  </si>
  <si>
    <t>Demontáž stávajícího potrubí v rámci strojovny a střechy</t>
  </si>
  <si>
    <t>Úprava výšky přepadu sněžné jámy</t>
  </si>
  <si>
    <t xml:space="preserve"> 8.10</t>
  </si>
  <si>
    <t>Snímač tlakové diference</t>
  </si>
  <si>
    <t xml:space="preserve">dp 0,5 - 6bar </t>
  </si>
  <si>
    <t xml:space="preserve">Návarek manometrický </t>
  </si>
  <si>
    <t>M20x1,5L</t>
  </si>
  <si>
    <t xml:space="preserve">Matice manometrická </t>
  </si>
  <si>
    <t>Matice přesuvná pro navař. vsuvku Ø 12</t>
  </si>
  <si>
    <t>M20x1,5</t>
  </si>
  <si>
    <t>Vsuvka navařovací</t>
  </si>
  <si>
    <t>Ø 12</t>
  </si>
  <si>
    <t>Těsnicí kroužek - ocel</t>
  </si>
  <si>
    <t>Ventil manometrický zkušební mat uhlíková ocel</t>
  </si>
  <si>
    <t xml:space="preserve">Trubka </t>
  </si>
  <si>
    <t>12x1</t>
  </si>
  <si>
    <t xml:space="preserve"> 6.1.1.3.5</t>
  </si>
  <si>
    <t xml:space="preserve"> 6.1.1.3.6</t>
  </si>
  <si>
    <t xml:space="preserve"> 6.1.1.3.7</t>
  </si>
  <si>
    <t xml:space="preserve"> 6.1.1.3.8</t>
  </si>
  <si>
    <t>PdICA 401</t>
  </si>
  <si>
    <t xml:space="preserve">Vodní armatura </t>
  </si>
  <si>
    <t>Oblouk R 1.5 DN 45 ° mat. 12 022, 11 503 (1.0405) typ B</t>
  </si>
  <si>
    <t>Příruba s krkem (typ11), těs plocha hr. lišta (form B) mat. 12 022, 11 503 (1.0405)</t>
  </si>
  <si>
    <t>DN 200 PN 6</t>
  </si>
  <si>
    <t>DN 200 PN 6 - PN upravit dle armatur</t>
  </si>
  <si>
    <t>Příruba s krkem (typ11), těs plocha pero (form C) mat. 12 022, 11 503 (1.0405)</t>
  </si>
  <si>
    <t>Příruba s krkem (typ11), těs plocha drážka (form D) mat. 12 022, 11 503 (1.0405)</t>
  </si>
  <si>
    <t xml:space="preserve">DN 100 PN 16  </t>
  </si>
  <si>
    <t>DN 65, PN 6</t>
  </si>
  <si>
    <t>DN 25, PN 6</t>
  </si>
  <si>
    <t>DN 65 PN 6  - PN upravit dle armatur</t>
  </si>
  <si>
    <t xml:space="preserve">DN 65 PN 16  </t>
  </si>
  <si>
    <t>DN 25 PN 6  - PN upravit dle armatur</t>
  </si>
  <si>
    <t xml:space="preserve">DN 25 PN 16 </t>
  </si>
  <si>
    <t>Příruba zaslep.(typ 05), těs plocha drážka (form D) mat. 12 022, 11 503 (1.0405)</t>
  </si>
  <si>
    <t>Příruba zaslep.(typ 05), těs plocha hr. lišta (form B) mat. 12 022, 11 503 (1.0405)</t>
  </si>
  <si>
    <t>DN 25 PN 16</t>
  </si>
  <si>
    <t>Přír. spoj (šrouby, těsnění) do nízkých teplot 2x příruba + 1x klapka LUG</t>
  </si>
  <si>
    <t>DN 200 PN 6 - PN upravit dle klapek</t>
  </si>
  <si>
    <t xml:space="preserve">Přír. spoj (šrouby, matice, těsnění) do nízkých teplot příruba/příruba </t>
  </si>
  <si>
    <t>DN 200 PN 6 - PN upravit dle  napojovaných přírub</t>
  </si>
  <si>
    <t>DN 150 PN 16 - PN upravit dle  čerpadel</t>
  </si>
  <si>
    <t>DN 150 PN 16  - PN upravit dle čerpadel P 401.1,2</t>
  </si>
  <si>
    <t>DN 200 PN 16  - PN upravit dle čerpadel P 401.1,2</t>
  </si>
  <si>
    <t>DN 200 PN 16 - PN upravit dle  čerpadel P 401.1,2</t>
  </si>
  <si>
    <t>DN 100 PN 16 - PN upravit dle  čerpadel</t>
  </si>
  <si>
    <t xml:space="preserve">DN 25 PN 16  </t>
  </si>
  <si>
    <t>Přechod přímý mat 12 022, 11 503 (1.0405) typ B</t>
  </si>
  <si>
    <t>DN 200/150</t>
  </si>
  <si>
    <t>DN 50/25</t>
  </si>
  <si>
    <t>DN 50/20</t>
  </si>
  <si>
    <t>DN 20/15</t>
  </si>
  <si>
    <t>Přechod jednostranný mat 12 022, 11 503 (1.0405) typ B</t>
  </si>
  <si>
    <t>DN 100/65</t>
  </si>
  <si>
    <t>DN 200</t>
  </si>
  <si>
    <t>DN 150/100</t>
  </si>
  <si>
    <t>DN 65/40</t>
  </si>
  <si>
    <t>Deskový</t>
  </si>
  <si>
    <t>Čerpadlo vody 4,8 m3/h H=15 m elektromotor s regulací otáček</t>
  </si>
  <si>
    <t>Zimní stadion Krnov</t>
  </si>
  <si>
    <t>Rekonstrukce chladicího zařízení</t>
  </si>
  <si>
    <t>Příruba s krkem (typ11), těs plocha pero (form C) mat. 11353 (1.0254)</t>
  </si>
  <si>
    <t>DN 100 PN 25</t>
  </si>
  <si>
    <t>Příruba s krkem (typ11), těs plocha drážka (form C) mat. 11353 (1.0254)</t>
  </si>
  <si>
    <t>DN 80 PN 25</t>
  </si>
  <si>
    <t>DN 15 PN 25</t>
  </si>
  <si>
    <t>Příruba zaslep.(typ 05), těs plocha drážka (form D) mat. 11 353 (1.0254)</t>
  </si>
  <si>
    <t>DN 100  PN 25</t>
  </si>
  <si>
    <t>Přír. spoj (šrouby , matice těsnění) příruba / příruba</t>
  </si>
  <si>
    <t>DN 80  PN 25</t>
  </si>
  <si>
    <t>DN 100/80</t>
  </si>
  <si>
    <t>DN 32/20</t>
  </si>
  <si>
    <t>DN 20</t>
  </si>
  <si>
    <t>DN 150/65</t>
  </si>
  <si>
    <t>dle výkresu K-2-472</t>
  </si>
  <si>
    <t>N 301</t>
  </si>
  <si>
    <t>dle výkresu K-2-470</t>
  </si>
  <si>
    <t>dle výkresu K-3-471</t>
  </si>
  <si>
    <t>dle výkresu K-3-473</t>
  </si>
  <si>
    <t xml:space="preserve"> 3.1.9</t>
  </si>
  <si>
    <t xml:space="preserve"> 3.1.10</t>
  </si>
  <si>
    <t xml:space="preserve"> 3.1.11</t>
  </si>
  <si>
    <t xml:space="preserve"> 3.1.14</t>
  </si>
  <si>
    <t xml:space="preserve"> 3.1.16</t>
  </si>
  <si>
    <t xml:space="preserve"> 3.1.24</t>
  </si>
  <si>
    <t xml:space="preserve"> 3.1.26</t>
  </si>
  <si>
    <t xml:space="preserve"> 3.1.32</t>
  </si>
  <si>
    <t xml:space="preserve"> 3.1.33</t>
  </si>
  <si>
    <t xml:space="preserve"> 3.1.34</t>
  </si>
  <si>
    <t xml:space="preserve"> 3.1.35</t>
  </si>
  <si>
    <t xml:space="preserve"> 3.1.36</t>
  </si>
  <si>
    <t xml:space="preserve"> 3.1.37</t>
  </si>
  <si>
    <t xml:space="preserve"> 3.1.38</t>
  </si>
  <si>
    <t xml:space="preserve"> 3.1.39</t>
  </si>
  <si>
    <t xml:space="preserve"> 3.1.44</t>
  </si>
  <si>
    <t xml:space="preserve"> 3.1.45</t>
  </si>
  <si>
    <t xml:space="preserve"> 3.1.46</t>
  </si>
  <si>
    <t xml:space="preserve"> 3.1.55</t>
  </si>
  <si>
    <t xml:space="preserve"> 3.1.56</t>
  </si>
  <si>
    <t xml:space="preserve"> 3.1.57</t>
  </si>
  <si>
    <t xml:space="preserve"> 3.1.58</t>
  </si>
  <si>
    <t xml:space="preserve"> 3.1.59</t>
  </si>
  <si>
    <t xml:space="preserve"> 3.1.60</t>
  </si>
  <si>
    <t xml:space="preserve"> 3.1.61</t>
  </si>
  <si>
    <t xml:space="preserve"> 3.1.62</t>
  </si>
  <si>
    <t xml:space="preserve"> 3.1.63</t>
  </si>
  <si>
    <t xml:space="preserve"> 3.1.64</t>
  </si>
  <si>
    <t xml:space="preserve"> 3.1.65</t>
  </si>
  <si>
    <t xml:space="preserve"> 3.1.66</t>
  </si>
  <si>
    <t xml:space="preserve"> 3.1.67</t>
  </si>
  <si>
    <t xml:space="preserve"> 3.1.68</t>
  </si>
  <si>
    <t xml:space="preserve"> 3.1.69</t>
  </si>
  <si>
    <t xml:space="preserve"> 3.1.70</t>
  </si>
  <si>
    <t xml:space="preserve"> 3.1.71</t>
  </si>
  <si>
    <t xml:space="preserve"> 3.1.72</t>
  </si>
  <si>
    <t xml:space="preserve"> 3.1.73</t>
  </si>
  <si>
    <t xml:space="preserve"> 3.1.74</t>
  </si>
  <si>
    <t xml:space="preserve"> 3.1.75</t>
  </si>
  <si>
    <t xml:space="preserve"> 3.1.76</t>
  </si>
  <si>
    <t xml:space="preserve"> 3.1.77</t>
  </si>
  <si>
    <t xml:space="preserve"> 3.1.78</t>
  </si>
  <si>
    <t xml:space="preserve"> 3.1.79</t>
  </si>
  <si>
    <t xml:space="preserve"> 3.1.80</t>
  </si>
  <si>
    <t xml:space="preserve"> 3.1.81</t>
  </si>
  <si>
    <t xml:space="preserve"> 3.1.82</t>
  </si>
  <si>
    <t xml:space="preserve"> 3.1.83</t>
  </si>
  <si>
    <t xml:space="preserve"> 3.1.84</t>
  </si>
  <si>
    <t xml:space="preserve"> 3.1.85</t>
  </si>
  <si>
    <t xml:space="preserve"> 3.1.86</t>
  </si>
  <si>
    <t xml:space="preserve"> 3.1.87</t>
  </si>
  <si>
    <t xml:space="preserve"> 3.1.88</t>
  </si>
  <si>
    <t xml:space="preserve"> 3.1.89</t>
  </si>
  <si>
    <t xml:space="preserve"> 3.1.90</t>
  </si>
  <si>
    <t xml:space="preserve"> 3.1.91</t>
  </si>
  <si>
    <t xml:space="preserve"> 3.1.92</t>
  </si>
  <si>
    <t xml:space="preserve"> 3.1.93</t>
  </si>
  <si>
    <t xml:space="preserve"> 3.1.94</t>
  </si>
  <si>
    <t xml:space="preserve"> 3.1.95</t>
  </si>
  <si>
    <t xml:space="preserve"> 3.1.96</t>
  </si>
  <si>
    <t xml:space="preserve"> 3.1.97</t>
  </si>
  <si>
    <t xml:space="preserve"> 3.1.98</t>
  </si>
  <si>
    <t xml:space="preserve"> 3.1.99</t>
  </si>
  <si>
    <t xml:space="preserve"> 3.1.100</t>
  </si>
  <si>
    <t xml:space="preserve"> 3.1.101</t>
  </si>
  <si>
    <t xml:space="preserve"> 3.1.102</t>
  </si>
  <si>
    <t xml:space="preserve"> 3.1.103</t>
  </si>
  <si>
    <t xml:space="preserve"> 3.1.104</t>
  </si>
  <si>
    <t xml:space="preserve"> 3.1.105</t>
  </si>
  <si>
    <t xml:space="preserve"> 3.1.106</t>
  </si>
  <si>
    <t xml:space="preserve"> 3.1.107</t>
  </si>
  <si>
    <t xml:space="preserve"> 3.1.108</t>
  </si>
  <si>
    <t xml:space="preserve"> 3.1.109</t>
  </si>
  <si>
    <t>32/1"</t>
  </si>
  <si>
    <t>Uložení potrubí a zařízení</t>
  </si>
  <si>
    <t>G 5/4"</t>
  </si>
  <si>
    <t>G 1"</t>
  </si>
  <si>
    <t>G 1/2"</t>
  </si>
  <si>
    <t xml:space="preserve"> 3.1.110</t>
  </si>
  <si>
    <t xml:space="preserve"> 3.1.111</t>
  </si>
  <si>
    <t xml:space="preserve"> 3.1.112</t>
  </si>
  <si>
    <t xml:space="preserve"> 3.1.113</t>
  </si>
  <si>
    <t xml:space="preserve"> 3.1.114</t>
  </si>
  <si>
    <t xml:space="preserve"> 3.1.115</t>
  </si>
  <si>
    <t xml:space="preserve"> 3.1.116</t>
  </si>
  <si>
    <t xml:space="preserve"> 3.1.117</t>
  </si>
  <si>
    <t xml:space="preserve"> 3.1.118</t>
  </si>
  <si>
    <t xml:space="preserve"> 3.1.119</t>
  </si>
  <si>
    <t xml:space="preserve"> 3.1.120</t>
  </si>
  <si>
    <t xml:space="preserve"> 3.1.121</t>
  </si>
  <si>
    <t xml:space="preserve"> 3.1.122</t>
  </si>
  <si>
    <t xml:space="preserve"> 3.1.123</t>
  </si>
  <si>
    <t xml:space="preserve">Výkon 750 kW při tk +35 °C a tl +22 °C
</t>
  </si>
  <si>
    <t xml:space="preserve">Výkon 600 kW při tk +35 °C a to -15 °C
</t>
  </si>
  <si>
    <t xml:space="preserve">Výkon 250 kW při tk +35 °C a to -15 °C
</t>
  </si>
  <si>
    <t xml:space="preserve">Výkon 80 kW při tk +35 °C a to -15 °C
</t>
  </si>
  <si>
    <t xml:space="preserve">S membránou, kompenzační schopnost 0,5 m3
</t>
  </si>
  <si>
    <t xml:space="preserve">DN 50 - délka 1800 mm, mat. nerez
</t>
  </si>
  <si>
    <t xml:space="preserve">Nový
</t>
  </si>
  <si>
    <t xml:space="preserve">Průtok 5m3/hod
</t>
  </si>
  <si>
    <t xml:space="preserve"> 1.18</t>
  </si>
  <si>
    <t xml:space="preserve">Technologické zařízení
</t>
  </si>
  <si>
    <t>Instrukční příručka</t>
  </si>
  <si>
    <t xml:space="preserve"> 11.5</t>
  </si>
  <si>
    <t>85 m2 (plocha 1 vrstvy)</t>
  </si>
  <si>
    <t>45 m2 (plocha 1 vrstvy)</t>
  </si>
  <si>
    <t>Dálkové měření hladiny</t>
  </si>
  <si>
    <t>2. Průměry průchodek u pol. 8.4, 8.5, 8.6 upravit dle skutečně použité izolace</t>
  </si>
  <si>
    <r>
      <t xml:space="preserve">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          </t>
    </r>
    <r>
      <rPr>
        <b/>
        <sz val="12"/>
        <rFont val="Times New Roman"/>
        <family val="1"/>
      </rPr>
      <t xml:space="preserve">T-4-485      </t>
    </r>
  </si>
  <si>
    <t>Thermokonsult</t>
  </si>
  <si>
    <t xml:space="preserve">  ZIMNÍ STADION KRNOV</t>
  </si>
  <si>
    <t xml:space="preserve">Chladicí zařízení část strojní </t>
  </si>
  <si>
    <t>DN 100/50</t>
  </si>
  <si>
    <t>Příruba s krkem (typ11), těs plocha hr. lišta (form B) mat. 11353 (1.0254)</t>
  </si>
  <si>
    <t>DN 50 PN 16</t>
  </si>
  <si>
    <t>DN 50  PN 16</t>
  </si>
  <si>
    <t>DN 40 PN 16</t>
  </si>
  <si>
    <t>DN 40  PN 16</t>
  </si>
  <si>
    <t>110/90</t>
  </si>
  <si>
    <t>T kus mat. PPR</t>
  </si>
  <si>
    <t xml:space="preserve"> 3.1.124</t>
  </si>
  <si>
    <t xml:space="preserve"> 3.1.125</t>
  </si>
  <si>
    <t xml:space="preserve"> 3.1.126</t>
  </si>
  <si>
    <t xml:space="preserve"> 3.1.127</t>
  </si>
  <si>
    <t xml:space="preserve"> 3.1.128</t>
  </si>
  <si>
    <t xml:space="preserve"> 3.1.129</t>
  </si>
  <si>
    <t xml:space="preserve"> 3.1.130</t>
  </si>
  <si>
    <t xml:space="preserve"> 3.1.131</t>
  </si>
  <si>
    <t xml:space="preserve"> 3.1.132</t>
  </si>
  <si>
    <t xml:space="preserve"> 2.1.34</t>
  </si>
  <si>
    <t xml:space="preserve"> 3.2.1</t>
  </si>
  <si>
    <t xml:space="preserve"> 3.2.26</t>
  </si>
  <si>
    <t xml:space="preserve"> 3.2.27</t>
  </si>
  <si>
    <t xml:space="preserve"> 3.2.28</t>
  </si>
  <si>
    <t xml:space="preserve"> 3.2.29</t>
  </si>
  <si>
    <t xml:space="preserve"> 3.2.30</t>
  </si>
  <si>
    <t xml:space="preserve"> 3.1.133</t>
  </si>
  <si>
    <t>Šroubení U2 s plochým těsněním, vnitřním závitem</t>
  </si>
  <si>
    <t xml:space="preserve"> 3.1.134</t>
  </si>
  <si>
    <t xml:space="preserve"> 3.1.135</t>
  </si>
  <si>
    <t xml:space="preserve"> 4.1.1.1</t>
  </si>
  <si>
    <t>DN 100, M10</t>
  </si>
  <si>
    <t>Tyč U80 mat St 37</t>
  </si>
  <si>
    <t>délka 1700</t>
  </si>
  <si>
    <t>M 10</t>
  </si>
  <si>
    <t>Ø10,5</t>
  </si>
  <si>
    <t xml:space="preserve">ČSN 021702 </t>
  </si>
  <si>
    <t>80x80x6</t>
  </si>
  <si>
    <t xml:space="preserve"> 4.1.1.2</t>
  </si>
  <si>
    <t xml:space="preserve"> 4.1.1.3</t>
  </si>
  <si>
    <t xml:space="preserve"> 4.1.1.4</t>
  </si>
  <si>
    <t xml:space="preserve"> 4.1.1.5</t>
  </si>
  <si>
    <t xml:space="preserve"> 4.1.1.6</t>
  </si>
  <si>
    <t xml:space="preserve"> 4.1.1.7</t>
  </si>
  <si>
    <t>Závěs Z1 sestávající z:</t>
  </si>
  <si>
    <t>Závěs Z3 sestávající z:</t>
  </si>
  <si>
    <t>Závěs Z2 sestávající z:</t>
  </si>
  <si>
    <t>Tyč U65 mat St 37</t>
  </si>
  <si>
    <t>150x150x6</t>
  </si>
  <si>
    <t>délka 175</t>
  </si>
  <si>
    <t>Podložka pozink.</t>
  </si>
  <si>
    <t xml:space="preserve"> 4.1.2.1</t>
  </si>
  <si>
    <t xml:space="preserve"> 4.1.2.2</t>
  </si>
  <si>
    <t xml:space="preserve"> 4.1.2.3</t>
  </si>
  <si>
    <t xml:space="preserve"> 4.1.2.4</t>
  </si>
  <si>
    <t xml:space="preserve"> 4.1.2.5</t>
  </si>
  <si>
    <t xml:space="preserve"> 4.1.2.6</t>
  </si>
  <si>
    <t xml:space="preserve"> 4.1.2.7</t>
  </si>
  <si>
    <t xml:space="preserve"> 4.1.2.8</t>
  </si>
  <si>
    <t>délka 535</t>
  </si>
  <si>
    <t xml:space="preserve"> 4.1.3.1</t>
  </si>
  <si>
    <t xml:space="preserve"> 4.1.3.2</t>
  </si>
  <si>
    <t xml:space="preserve"> 4.1.3.3</t>
  </si>
  <si>
    <t xml:space="preserve"> 4.1.3.4</t>
  </si>
  <si>
    <t xml:space="preserve"> 4.1.3.5</t>
  </si>
  <si>
    <t xml:space="preserve"> 4.1.3.6</t>
  </si>
  <si>
    <t xml:space="preserve"> 4.1.3.7</t>
  </si>
  <si>
    <t xml:space="preserve"> 4.1.3.8</t>
  </si>
  <si>
    <t>Závěs Z4 sestávající z:</t>
  </si>
  <si>
    <t xml:space="preserve"> 4.1.4.1</t>
  </si>
  <si>
    <t>Objímka dvoudílná</t>
  </si>
  <si>
    <t>Objímka chladová</t>
  </si>
  <si>
    <r>
      <rPr>
        <sz val="10"/>
        <rFont val="Calibri"/>
        <family val="2"/>
      </rPr>
      <t>Ø</t>
    </r>
    <r>
      <rPr>
        <sz val="8"/>
        <rFont val="Arial"/>
        <family val="2"/>
      </rPr>
      <t>168 tl.32 mm M 10</t>
    </r>
  </si>
  <si>
    <t>délka 50</t>
  </si>
  <si>
    <t xml:space="preserve"> 4.1.4.2</t>
  </si>
  <si>
    <t xml:space="preserve"> 4.1.4.3</t>
  </si>
  <si>
    <t xml:space="preserve"> 4.1.4.4</t>
  </si>
  <si>
    <t xml:space="preserve"> 4.1.4.5</t>
  </si>
  <si>
    <t>DIN 1480</t>
  </si>
  <si>
    <t>Matice napínací P/L - pozink</t>
  </si>
  <si>
    <t xml:space="preserve"> 4.1.4.6</t>
  </si>
  <si>
    <t>Závěs Z5 sestávající z:</t>
  </si>
  <si>
    <t xml:space="preserve"> 4.1.5.1</t>
  </si>
  <si>
    <t xml:space="preserve"> 4.1.5.2</t>
  </si>
  <si>
    <t xml:space="preserve"> 4.1.5.3</t>
  </si>
  <si>
    <t xml:space="preserve"> 4.1.5.4</t>
  </si>
  <si>
    <t xml:space="preserve"> 4.1.5.5</t>
  </si>
  <si>
    <t xml:space="preserve"> 4.1.5.6</t>
  </si>
  <si>
    <t xml:space="preserve"> 4.1.5.7</t>
  </si>
  <si>
    <t xml:space="preserve"> 4.1.5.8</t>
  </si>
  <si>
    <t xml:space="preserve"> 4.1.6.1</t>
  </si>
  <si>
    <t>Závěs Z6 sestávající z:</t>
  </si>
  <si>
    <r>
      <rPr>
        <sz val="10"/>
        <rFont val="Calibri"/>
        <family val="2"/>
      </rPr>
      <t>Ø219</t>
    </r>
    <r>
      <rPr>
        <sz val="8"/>
        <rFont val="Arial"/>
        <family val="2"/>
      </rPr>
      <t xml:space="preserve"> tl.32 mm M 12</t>
    </r>
  </si>
  <si>
    <t>délka 525</t>
  </si>
  <si>
    <t>délka 480</t>
  </si>
  <si>
    <t>145x75x6</t>
  </si>
  <si>
    <t>M12</t>
  </si>
  <si>
    <t>Ø12,5</t>
  </si>
  <si>
    <t>M 10 délka 175</t>
  </si>
  <si>
    <t>Tyč závitová pozink.</t>
  </si>
  <si>
    <t>M 10L délka 100</t>
  </si>
  <si>
    <t>M 10 délka 150</t>
  </si>
  <si>
    <t>M 10 délka 200</t>
  </si>
  <si>
    <t xml:space="preserve"> 4.1.4.7</t>
  </si>
  <si>
    <t>M 12 délka 120</t>
  </si>
  <si>
    <t xml:space="preserve"> 4.1.6.2</t>
  </si>
  <si>
    <t xml:space="preserve"> 4.1.6.3</t>
  </si>
  <si>
    <t xml:space="preserve"> 4.1.6.4</t>
  </si>
  <si>
    <t xml:space="preserve"> 4.1.6.5</t>
  </si>
  <si>
    <t xml:space="preserve"> 4.1.6.6</t>
  </si>
  <si>
    <t xml:space="preserve"> 4.1.6.7</t>
  </si>
  <si>
    <t xml:space="preserve"> 4.1.6.8</t>
  </si>
  <si>
    <t xml:space="preserve"> 4.1.7</t>
  </si>
  <si>
    <t xml:space="preserve"> 4.1.7.1</t>
  </si>
  <si>
    <t>Závěs Z7 sestávající z:</t>
  </si>
  <si>
    <t>M 12 délka 1100</t>
  </si>
  <si>
    <t xml:space="preserve"> 4.1.7.2</t>
  </si>
  <si>
    <t xml:space="preserve"> 4.1.7.3</t>
  </si>
  <si>
    <t xml:space="preserve"> 4.1.7.4</t>
  </si>
  <si>
    <t xml:space="preserve"> 4.1.7.5</t>
  </si>
  <si>
    <t xml:space="preserve"> 4.1.7.6</t>
  </si>
  <si>
    <t xml:space="preserve"> 4.1.8</t>
  </si>
  <si>
    <t>Závěs Z8 sestávající z:</t>
  </si>
  <si>
    <t>délka 780</t>
  </si>
  <si>
    <t xml:space="preserve"> 4.1.8.1</t>
  </si>
  <si>
    <t xml:space="preserve"> 4.1.8.2</t>
  </si>
  <si>
    <t xml:space="preserve"> 4.1.8.3</t>
  </si>
  <si>
    <t xml:space="preserve"> 4.1.8.4</t>
  </si>
  <si>
    <t xml:space="preserve"> 4.1.8.5</t>
  </si>
  <si>
    <t xml:space="preserve"> 4.1.8.6</t>
  </si>
  <si>
    <t xml:space="preserve"> 4.1.8.7</t>
  </si>
  <si>
    <t xml:space="preserve"> 4.1.8.8</t>
  </si>
  <si>
    <t xml:space="preserve"> 4.1.9</t>
  </si>
  <si>
    <t xml:space="preserve"> 4.1.9.1</t>
  </si>
  <si>
    <t>délka 1820</t>
  </si>
  <si>
    <t>délka 560</t>
  </si>
  <si>
    <t>145x120x6</t>
  </si>
  <si>
    <t xml:space="preserve"> 4.1.9.2</t>
  </si>
  <si>
    <t xml:space="preserve"> 4.1.9.3</t>
  </si>
  <si>
    <t xml:space="preserve"> 4.1.9.4</t>
  </si>
  <si>
    <t xml:space="preserve"> 4.1.9.5</t>
  </si>
  <si>
    <t xml:space="preserve"> 4.1.9.6</t>
  </si>
  <si>
    <t xml:space="preserve"> 4.1.9.7</t>
  </si>
  <si>
    <t xml:space="preserve"> 4.1.9.8</t>
  </si>
  <si>
    <t>Závěs Z9 sestávající z:</t>
  </si>
  <si>
    <t xml:space="preserve"> 4.1.10</t>
  </si>
  <si>
    <t>Závěs Z10 sestávající z:</t>
  </si>
  <si>
    <t xml:space="preserve"> 4.1.10.1</t>
  </si>
  <si>
    <t>délka 500</t>
  </si>
  <si>
    <t>M 10 délka 570</t>
  </si>
  <si>
    <t>Kotva průvleková do betonu</t>
  </si>
  <si>
    <t xml:space="preserve"> 4.1.10.2</t>
  </si>
  <si>
    <t xml:space="preserve"> 4.1.10.3</t>
  </si>
  <si>
    <t xml:space="preserve"> 4.1.10.4</t>
  </si>
  <si>
    <t xml:space="preserve"> 4.1.10.5</t>
  </si>
  <si>
    <t xml:space="preserve"> 4.1.10.6</t>
  </si>
  <si>
    <t xml:space="preserve"> 4.1.11</t>
  </si>
  <si>
    <t xml:space="preserve"> 4.1.11.1</t>
  </si>
  <si>
    <t>Závěs Z11 sestávající z:</t>
  </si>
  <si>
    <t>DN 40, M 8</t>
  </si>
  <si>
    <t>M 8 délka 200</t>
  </si>
  <si>
    <t>M 8 délka 150</t>
  </si>
  <si>
    <t>M 8L délka 100</t>
  </si>
  <si>
    <t>M 8</t>
  </si>
  <si>
    <t xml:space="preserve"> 4.1.11.2</t>
  </si>
  <si>
    <t xml:space="preserve"> 4.1.11.3</t>
  </si>
  <si>
    <t xml:space="preserve"> 4.1.11.4</t>
  </si>
  <si>
    <t xml:space="preserve"> 4.1.11.5</t>
  </si>
  <si>
    <t xml:space="preserve"> 4.1.11.6</t>
  </si>
  <si>
    <t xml:space="preserve"> 4.1.11.7</t>
  </si>
  <si>
    <t xml:space="preserve"> 4.1.12</t>
  </si>
  <si>
    <t xml:space="preserve"> 4.1.12.1</t>
  </si>
  <si>
    <t>DN 50, M10</t>
  </si>
  <si>
    <t>M 10 délka 1400</t>
  </si>
  <si>
    <t>Závěs Z12 sestávající z:</t>
  </si>
  <si>
    <t xml:space="preserve"> 4.1.12.2</t>
  </si>
  <si>
    <t xml:space="preserve"> 4.1.12.3</t>
  </si>
  <si>
    <t xml:space="preserve"> 4.1.12.4</t>
  </si>
  <si>
    <t xml:space="preserve"> 4.1.12.5</t>
  </si>
  <si>
    <t xml:space="preserve"> 4.1.12.6</t>
  </si>
  <si>
    <t xml:space="preserve"> 4.1.12.7</t>
  </si>
  <si>
    <t>Závěs Z13 sestávající z:</t>
  </si>
  <si>
    <t xml:space="preserve"> 4.1.13</t>
  </si>
  <si>
    <t>DN 80, M10</t>
  </si>
  <si>
    <t>M 10 délka 1000</t>
  </si>
  <si>
    <t xml:space="preserve"> 4.1.14</t>
  </si>
  <si>
    <t>Závěs Z14 sestávající z:</t>
  </si>
  <si>
    <t xml:space="preserve"> 4.1.13.1</t>
  </si>
  <si>
    <t xml:space="preserve"> 4.1.13.2</t>
  </si>
  <si>
    <t xml:space="preserve"> 4.1.13.3</t>
  </si>
  <si>
    <t xml:space="preserve"> 4.1.13.4</t>
  </si>
  <si>
    <t xml:space="preserve"> 4.1.13.5</t>
  </si>
  <si>
    <t>délka 230</t>
  </si>
  <si>
    <t>délka 160</t>
  </si>
  <si>
    <t xml:space="preserve"> 4.1.14.1</t>
  </si>
  <si>
    <t xml:space="preserve"> 4.1.14.2</t>
  </si>
  <si>
    <t xml:space="preserve"> 4.1.14.3</t>
  </si>
  <si>
    <t xml:space="preserve"> 4.1.14.4</t>
  </si>
  <si>
    <t xml:space="preserve"> 4.1.14.5</t>
  </si>
  <si>
    <t xml:space="preserve"> 4.1.14.6</t>
  </si>
  <si>
    <t xml:space="preserve"> 4.1.15</t>
  </si>
  <si>
    <t xml:space="preserve"> 4.1.15.1</t>
  </si>
  <si>
    <t>délka 280</t>
  </si>
  <si>
    <t>230x100x6</t>
  </si>
  <si>
    <t xml:space="preserve"> 4.1.15.2</t>
  </si>
  <si>
    <t xml:space="preserve"> 4.1.15.3</t>
  </si>
  <si>
    <t xml:space="preserve"> 4.1.15.4</t>
  </si>
  <si>
    <t xml:space="preserve"> 4.1.15.5</t>
  </si>
  <si>
    <t xml:space="preserve"> 4.1.16</t>
  </si>
  <si>
    <t>DN 100</t>
  </si>
  <si>
    <t xml:space="preserve"> 4.1.16.1</t>
  </si>
  <si>
    <t xml:space="preserve"> 4.1.16.2</t>
  </si>
  <si>
    <t xml:space="preserve"> 4.1.16.3</t>
  </si>
  <si>
    <t xml:space="preserve"> 4.1.16.4</t>
  </si>
  <si>
    <t xml:space="preserve"> 4.1.16.5</t>
  </si>
  <si>
    <t xml:space="preserve"> 4.1.17</t>
  </si>
  <si>
    <t xml:space="preserve"> 4.1.17.1</t>
  </si>
  <si>
    <t>185x100x6</t>
  </si>
  <si>
    <t xml:space="preserve"> 4.1.17.2</t>
  </si>
  <si>
    <t xml:space="preserve"> 4.1.17.3</t>
  </si>
  <si>
    <t xml:space="preserve"> 4.1.17.4</t>
  </si>
  <si>
    <t xml:space="preserve"> 4.1.18</t>
  </si>
  <si>
    <t xml:space="preserve"> 4.1.18.1</t>
  </si>
  <si>
    <t xml:space="preserve"> 4.1.18.2</t>
  </si>
  <si>
    <t xml:space="preserve"> 4.1.18.3</t>
  </si>
  <si>
    <t xml:space="preserve"> 4.1.18.4</t>
  </si>
  <si>
    <t xml:space="preserve"> 4.1.19</t>
  </si>
  <si>
    <t xml:space="preserve"> 4.1.20</t>
  </si>
  <si>
    <t xml:space="preserve"> 4.1.19.1</t>
  </si>
  <si>
    <t xml:space="preserve"> 4.1.19.2</t>
  </si>
  <si>
    <t xml:space="preserve"> 4.1.19.3</t>
  </si>
  <si>
    <t xml:space="preserve"> 4.1.19.4</t>
  </si>
  <si>
    <t xml:space="preserve"> 4.1.20.1</t>
  </si>
  <si>
    <t xml:space="preserve"> 4.1.20.2</t>
  </si>
  <si>
    <t xml:space="preserve"> 4.1.20.3</t>
  </si>
  <si>
    <t xml:space="preserve"> 4.1.20.4</t>
  </si>
  <si>
    <t>délka 400</t>
  </si>
  <si>
    <t>160x100x6</t>
  </si>
  <si>
    <t xml:space="preserve"> 4.1.21</t>
  </si>
  <si>
    <t xml:space="preserve"> 4.1.21.1</t>
  </si>
  <si>
    <t xml:space="preserve"> 4.1.21.2</t>
  </si>
  <si>
    <t xml:space="preserve"> 4.1.21.3</t>
  </si>
  <si>
    <t xml:space="preserve"> 4.1.21.4</t>
  </si>
  <si>
    <t xml:space="preserve"> 4.1.22</t>
  </si>
  <si>
    <t>délka 410</t>
  </si>
  <si>
    <t xml:space="preserve"> 4.1.22.1</t>
  </si>
  <si>
    <t xml:space="preserve"> 4.1.22.2</t>
  </si>
  <si>
    <t xml:space="preserve"> 4.1.22.3</t>
  </si>
  <si>
    <t xml:space="preserve"> 4.1.22.4</t>
  </si>
  <si>
    <t xml:space="preserve"> 4.1.23</t>
  </si>
  <si>
    <t xml:space="preserve"> 4.1.23.1</t>
  </si>
  <si>
    <t xml:space="preserve"> 4.1.23.2</t>
  </si>
  <si>
    <t xml:space="preserve"> 4.1.23.3</t>
  </si>
  <si>
    <t xml:space="preserve"> 4.1.23.4</t>
  </si>
  <si>
    <t xml:space="preserve"> 4.1.24</t>
  </si>
  <si>
    <t xml:space="preserve"> 4.1.24.1</t>
  </si>
  <si>
    <t xml:space="preserve"> 4.1.24.2</t>
  </si>
  <si>
    <t xml:space="preserve"> 4.1.24.3</t>
  </si>
  <si>
    <t xml:space="preserve"> 4.1.24.4</t>
  </si>
  <si>
    <t xml:space="preserve"> 4.1.24.5</t>
  </si>
  <si>
    <t>délka 440</t>
  </si>
  <si>
    <t xml:space="preserve"> 4.1.25</t>
  </si>
  <si>
    <t xml:space="preserve"> 4.1.25.1</t>
  </si>
  <si>
    <t xml:space="preserve"> 4.1.25.2</t>
  </si>
  <si>
    <t xml:space="preserve"> 4.1.25.3</t>
  </si>
  <si>
    <t xml:space="preserve"> 4.1.25.4</t>
  </si>
  <si>
    <t>délka 320</t>
  </si>
  <si>
    <t>160x70x6</t>
  </si>
  <si>
    <t xml:space="preserve"> 4.1.26</t>
  </si>
  <si>
    <t xml:space="preserve"> 4.1.26.1</t>
  </si>
  <si>
    <t xml:space="preserve"> 4.1.26.2</t>
  </si>
  <si>
    <t xml:space="preserve"> 4.1.26.3</t>
  </si>
  <si>
    <t xml:space="preserve"> 4.1.26.4</t>
  </si>
  <si>
    <t xml:space="preserve"> 4.1.27</t>
  </si>
  <si>
    <t xml:space="preserve"> 4.1.27.1</t>
  </si>
  <si>
    <t xml:space="preserve"> 4.1.27.2</t>
  </si>
  <si>
    <t xml:space="preserve"> 4.1.27.3</t>
  </si>
  <si>
    <t xml:space="preserve"> 4.1.27.4</t>
  </si>
  <si>
    <t>délka 430</t>
  </si>
  <si>
    <t xml:space="preserve"> 4.1.28</t>
  </si>
  <si>
    <t>délka 530</t>
  </si>
  <si>
    <t xml:space="preserve"> 4.1.28.1</t>
  </si>
  <si>
    <t xml:space="preserve"> 4.1.28.2</t>
  </si>
  <si>
    <t xml:space="preserve"> 4.1.28.3</t>
  </si>
  <si>
    <t xml:space="preserve"> 4.1.28.4</t>
  </si>
  <si>
    <t xml:space="preserve"> 4.1.28.5</t>
  </si>
  <si>
    <t xml:space="preserve"> 4.1.28.6</t>
  </si>
  <si>
    <t xml:space="preserve"> 4.1.29</t>
  </si>
  <si>
    <t xml:space="preserve"> 4.1.29.1</t>
  </si>
  <si>
    <t xml:space="preserve"> 4.1.29.2</t>
  </si>
  <si>
    <t xml:space="preserve"> 4.1.29.3</t>
  </si>
  <si>
    <t xml:space="preserve"> 4.1.30</t>
  </si>
  <si>
    <t xml:space="preserve"> 4.1.30.1</t>
  </si>
  <si>
    <t xml:space="preserve"> 4.1.30.2</t>
  </si>
  <si>
    <t xml:space="preserve"> 4.1.30.3</t>
  </si>
  <si>
    <t>DN 25</t>
  </si>
  <si>
    <t>délka 210</t>
  </si>
  <si>
    <t>délka 310</t>
  </si>
  <si>
    <t xml:space="preserve"> 4.1.30.4</t>
  </si>
  <si>
    <t xml:space="preserve"> 4.1.30.5</t>
  </si>
  <si>
    <t xml:space="preserve"> 4.1.31</t>
  </si>
  <si>
    <t xml:space="preserve"> 4.1.31.1</t>
  </si>
  <si>
    <t xml:space="preserve"> 4.1.31.2</t>
  </si>
  <si>
    <t xml:space="preserve"> 4.1.31.3</t>
  </si>
  <si>
    <t xml:space="preserve"> 4.1.31.4</t>
  </si>
  <si>
    <t xml:space="preserve"> 4.1.32</t>
  </si>
  <si>
    <t xml:space="preserve"> 4.1.32.1</t>
  </si>
  <si>
    <t xml:space="preserve"> 4.1.32.2</t>
  </si>
  <si>
    <t xml:space="preserve"> 4.1.32.3</t>
  </si>
  <si>
    <t>Konzola K18 sestávající z</t>
  </si>
  <si>
    <t>délka 130</t>
  </si>
  <si>
    <t xml:space="preserve"> 4.1.29.4</t>
  </si>
  <si>
    <t xml:space="preserve"> 4.1.32.4</t>
  </si>
  <si>
    <t xml:space="preserve"> 4.1.33</t>
  </si>
  <si>
    <t xml:space="preserve"> 4.1.33.1</t>
  </si>
  <si>
    <t xml:space="preserve"> 4.1.33.2</t>
  </si>
  <si>
    <t xml:space="preserve"> 4.1.33.3</t>
  </si>
  <si>
    <t xml:space="preserve"> 4.1.33.4</t>
  </si>
  <si>
    <t>Konzola K19 sestávající z</t>
  </si>
  <si>
    <t xml:space="preserve"> 4.1.34</t>
  </si>
  <si>
    <t>Konzola K20 sestávající z</t>
  </si>
  <si>
    <t>délka 105</t>
  </si>
  <si>
    <t xml:space="preserve"> 4.1.34.1</t>
  </si>
  <si>
    <t xml:space="preserve"> 4.1.34.2</t>
  </si>
  <si>
    <t xml:space="preserve"> 4.1.34.3</t>
  </si>
  <si>
    <t xml:space="preserve"> 4.1.35</t>
  </si>
  <si>
    <t xml:space="preserve"> 4.1.35.1</t>
  </si>
  <si>
    <t xml:space="preserve"> 4.1.35.2</t>
  </si>
  <si>
    <t xml:space="preserve"> 4.1.35.3</t>
  </si>
  <si>
    <t>Konzola K21 sestávající z</t>
  </si>
  <si>
    <t>délka 930</t>
  </si>
  <si>
    <t>délka 140</t>
  </si>
  <si>
    <t xml:space="preserve"> 4.1.35.4</t>
  </si>
  <si>
    <t xml:space="preserve"> 4.1.36</t>
  </si>
  <si>
    <t xml:space="preserve"> 4.1.36.1</t>
  </si>
  <si>
    <t>délka 1130</t>
  </si>
  <si>
    <t>160x130x6</t>
  </si>
  <si>
    <t xml:space="preserve"> 4.1.36.2</t>
  </si>
  <si>
    <t xml:space="preserve"> 4.1.36.3</t>
  </si>
  <si>
    <t xml:space="preserve"> 4.1.36.4</t>
  </si>
  <si>
    <t>Podpěra P1 sestávající z</t>
  </si>
  <si>
    <t xml:space="preserve"> 4.1.37</t>
  </si>
  <si>
    <t xml:space="preserve"> 4.1.37.1</t>
  </si>
  <si>
    <t xml:space="preserve"> 4.1.37.2</t>
  </si>
  <si>
    <t xml:space="preserve"> 4.1.37.3</t>
  </si>
  <si>
    <t xml:space="preserve"> 4.1.37.4</t>
  </si>
  <si>
    <t>Podpěra P2 sestávající z</t>
  </si>
  <si>
    <t>délka 645</t>
  </si>
  <si>
    <t>145x100x6</t>
  </si>
  <si>
    <t xml:space="preserve"> 4.1.38</t>
  </si>
  <si>
    <t xml:space="preserve"> 4.1.38.1</t>
  </si>
  <si>
    <t xml:space="preserve"> 4.1.38.2</t>
  </si>
  <si>
    <t xml:space="preserve"> 4.1.38.3</t>
  </si>
  <si>
    <t xml:space="preserve"> 4.1.38.4</t>
  </si>
  <si>
    <t>Podpěra P3 sestávající z</t>
  </si>
  <si>
    <t>délka 830</t>
  </si>
  <si>
    <t xml:space="preserve"> 4.1.39</t>
  </si>
  <si>
    <t>Podpěra P4 sestávající z</t>
  </si>
  <si>
    <t>délka 950</t>
  </si>
  <si>
    <t xml:space="preserve"> 4.1.39.1</t>
  </si>
  <si>
    <t xml:space="preserve"> 4.1.39.2</t>
  </si>
  <si>
    <t xml:space="preserve"> 4.1.39.3</t>
  </si>
  <si>
    <t xml:space="preserve"> 4.1.39.4</t>
  </si>
  <si>
    <t xml:space="preserve"> 4.1.40</t>
  </si>
  <si>
    <t>Podpěra P5 sestávající z</t>
  </si>
  <si>
    <t>délka 195</t>
  </si>
  <si>
    <t xml:space="preserve"> 4.1.41</t>
  </si>
  <si>
    <t xml:space="preserve"> 4.1.40.1</t>
  </si>
  <si>
    <t xml:space="preserve"> 4.1.40.2</t>
  </si>
  <si>
    <t xml:space="preserve"> 4.1.40.3</t>
  </si>
  <si>
    <t xml:space="preserve"> 4.1.40.4</t>
  </si>
  <si>
    <t xml:space="preserve"> 4.1.41.1</t>
  </si>
  <si>
    <t xml:space="preserve"> 4.1.41.2</t>
  </si>
  <si>
    <t>DN 25 (1")</t>
  </si>
  <si>
    <t xml:space="preserve"> 4.1.42</t>
  </si>
  <si>
    <t xml:space="preserve"> 4.1.42.1</t>
  </si>
  <si>
    <t xml:space="preserve"> 4.1.42.2</t>
  </si>
  <si>
    <t>Uložení zařízení</t>
  </si>
  <si>
    <t>Tyč U80</t>
  </si>
  <si>
    <t>ČSN 425570</t>
  </si>
  <si>
    <t>Tyč U65</t>
  </si>
  <si>
    <t xml:space="preserve">Nosník HEB 200 </t>
  </si>
  <si>
    <t>Uložení kondenzátoru</t>
  </si>
  <si>
    <t>délka 3700</t>
  </si>
  <si>
    <t xml:space="preserve"> 4.2.1.1</t>
  </si>
  <si>
    <t>Uložení výměníku V 101</t>
  </si>
  <si>
    <t>Uložení výměníku V 102</t>
  </si>
  <si>
    <t>Uložení výměníku V 103</t>
  </si>
  <si>
    <t xml:space="preserve"> 4.2.2.1</t>
  </si>
  <si>
    <t xml:space="preserve"> 4.2.3.1</t>
  </si>
  <si>
    <t xml:space="preserve"> 4.2.4.1</t>
  </si>
  <si>
    <t>Uložení čerpadel P 401.1,2</t>
  </si>
  <si>
    <t xml:space="preserve"> 4.2.5.1</t>
  </si>
  <si>
    <t xml:space="preserve">Objímka dvoudílná </t>
  </si>
  <si>
    <t>DN 65 M10</t>
  </si>
  <si>
    <t>DN 50 M10</t>
  </si>
  <si>
    <t>Tyč závitová M10 pozink</t>
  </si>
  <si>
    <t>Tyč závitová M10 L pozink</t>
  </si>
  <si>
    <t>Potrubní kanál do sněž. jámy vč. zakrytí  š 0,5 m hl. 0,35 m délka 4,5 m</t>
  </si>
  <si>
    <t>Dovedení vody z řadu k pískové filtaci</t>
  </si>
  <si>
    <t>Napojení hadu v rolbovně na topný systém</t>
  </si>
  <si>
    <t xml:space="preserve"> 8.11</t>
  </si>
  <si>
    <t xml:space="preserve"> 8.12</t>
  </si>
  <si>
    <t xml:space="preserve"> 8.13</t>
  </si>
  <si>
    <t xml:space="preserve"> 8.14</t>
  </si>
  <si>
    <t>Napojení pískové filtrace na odpad</t>
  </si>
  <si>
    <t xml:space="preserve">listopad 2022     
       </t>
  </si>
  <si>
    <t>Město Krnov</t>
  </si>
  <si>
    <t>Cena/jednotku</t>
  </si>
  <si>
    <t>Cena celkem</t>
  </si>
  <si>
    <t>Stavební přípomoci viz Technická zpráva bod 8</t>
  </si>
  <si>
    <t>Samostatný projekt</t>
  </si>
  <si>
    <t>Na základě rozboru bude rozhodnuto o úpravě koncentrace, doplnění inhibitorů koroze, případně o výměně celé náplně</t>
  </si>
  <si>
    <t>Analýza solanky</t>
  </si>
  <si>
    <t xml:space="preserve"> 5.1</t>
  </si>
  <si>
    <t xml:space="preserve"> 5.2</t>
  </si>
  <si>
    <t xml:space="preserve"> 5.5</t>
  </si>
  <si>
    <t xml:space="preserve"> 5.6</t>
  </si>
  <si>
    <t>POLOŽKOVÝ ROZPOČET</t>
  </si>
  <si>
    <t>Stavba :</t>
  </si>
  <si>
    <t>Zimní stadión Krnov - Výměna technologie chlazení</t>
  </si>
  <si>
    <t>Část :</t>
  </si>
  <si>
    <t>PS 02- Elektromotorická instalace a MaR</t>
  </si>
  <si>
    <t>Investor :</t>
  </si>
  <si>
    <t>Město Krnov, Hlavní náměstí 96/1, Pod Bezručovým vrchem, 794 01 Krnov 1</t>
  </si>
  <si>
    <t>P.č.</t>
  </si>
  <si>
    <t>Cen soustava</t>
  </si>
  <si>
    <t>Kód</t>
  </si>
  <si>
    <t>Název položky</t>
  </si>
  <si>
    <t>Podrobný popis uchazečem nabízeného zařízení, výrobce, typ</t>
  </si>
  <si>
    <t>MJ</t>
  </si>
  <si>
    <t>Mn.</t>
  </si>
  <si>
    <t>cena / MJ</t>
  </si>
  <si>
    <t>celkem (Kč)</t>
  </si>
  <si>
    <t>Díl:</t>
  </si>
  <si>
    <t>Řídící systém</t>
  </si>
  <si>
    <t>vlastní</t>
  </si>
  <si>
    <t>MaR-RS</t>
  </si>
  <si>
    <t>Univerzální regulátor podporující standardy BACnet IP, BACnet MS/TP, LonWorks, Panel-Bus, Meter-Bus, ModBus, 600 I/O, webserver, výstup pro displej, ethernet, 2xRS485</t>
  </si>
  <si>
    <t>ks</t>
  </si>
  <si>
    <t>Rozšiřující IO moduly - šroubové svorky, komunikace RS485,  (celkem 28AI, 34DI, 4AO, 29DO)</t>
  </si>
  <si>
    <t>Textový displej do dveřích rozváděče</t>
  </si>
  <si>
    <t>GSM hlásič, 4DI, 2DO, včetně záložního modulu</t>
  </si>
  <si>
    <t>Uživatelský software pro DDC regulátor - parametrizace</t>
  </si>
  <si>
    <t>DB</t>
  </si>
  <si>
    <t>Uživatelský software pro DDC regulátor - parametrizace rozhraní RS485 MODBUS RTU</t>
  </si>
  <si>
    <t>Dispečerské pracoviště</t>
  </si>
  <si>
    <t>Server PC, min. konfigurace dvoujádrový procesor Core i5, 8 GB RAM 1333MHz , 2x HDD 1000GB, klávesnice, myš, 24" monitor, Windows 2019 Server</t>
  </si>
  <si>
    <t>Grafická  centrála  pro  monitoring  a  správu budov  pro integraci BACnet regulátorů, regulátorů třetích  stran aostatních  podporovaných  protokolů  do centralizované  softwarovéplatformy.  informace  v  reálném  čase  přes standardní  webový  prohlížeč  a  poskytuje  funkce serveru:centrální správa dat, archivace, alarmování, grafické zobrazení,  časové  programy,  správu  databáze  systému a integraci s ostatními softwarovými aplikacemi.
licence pro 500 DB</t>
  </si>
  <si>
    <t>Aplikační SW pro grafickou vizualizaci technologických zařízení - parametrizace dat</t>
  </si>
  <si>
    <t>db</t>
  </si>
  <si>
    <t>Aplikační SW pro grafickou vizualizaci technologických zařízení  - tvorba obrazovek</t>
  </si>
  <si>
    <t>Instalace a zprovoznění dispčerského programu</t>
  </si>
  <si>
    <t>Oživení a uvedení do provozu</t>
  </si>
  <si>
    <t>hod</t>
  </si>
  <si>
    <t>Zaškolení obsluhy</t>
  </si>
  <si>
    <t>Polní instrumentace</t>
  </si>
  <si>
    <t>MaR-SnTe</t>
  </si>
  <si>
    <t>Snímač tlaku NH3, včetně převodníku výstup 4…20mA, 0…20Atm</t>
  </si>
  <si>
    <t>Snímač tlaku vody, včetně převodníku výstup 4…20mA, 0…6Atm</t>
  </si>
  <si>
    <t>Snímač dif. tlaku vody, včetně převodníku výstup 4…20mA, 0…2Atm</t>
  </si>
  <si>
    <t>Snímač teploty venkovní -40-+60°C NTC</t>
  </si>
  <si>
    <t>MaR-SnTeRH</t>
  </si>
  <si>
    <t>Snímač teploty a rel. vlhkosti venkovní -40-+60°C/0…100%rH/ výstup 2x4…20mA</t>
  </si>
  <si>
    <t>Snímač teploty jímkový vč. jímky 100mm -30-+150°C NTC</t>
  </si>
  <si>
    <t>Snímač teploty jímkový vč. jímky 180mm, -50…+150°C. odolnost proti čpavku</t>
  </si>
  <si>
    <t>Snímač teploty kabelový 10m, vč. převodníku, -30…+60°C / 4..20mA</t>
  </si>
  <si>
    <t>MaR-DePl</t>
  </si>
  <si>
    <t>Detekce úniku NH3 do strojovny, ústředna, 2x elektrochemický sensor, provedení Ex</t>
  </si>
  <si>
    <t>MaR-SnPH</t>
  </si>
  <si>
    <t>Čidlo úniku čpavku ve vodě (snímač pH), výstup 4…20mA, napájení 24V, včetně přílsušenství</t>
  </si>
  <si>
    <t>MaR-SnVO</t>
  </si>
  <si>
    <t>Snímač vodivosti vody, 0…2mS, výstup 4…20mA, napájení 24V, včetně přílsušenství</t>
  </si>
  <si>
    <t>MaR-SnHl</t>
  </si>
  <si>
    <t>Snímač výšky hladiny a teploty vody, elektrody, nerez, výstup 2x 4-20mA,vč montážní redukce</t>
  </si>
  <si>
    <t>MaR-FM</t>
  </si>
  <si>
    <t>Frekvenční měnič, IN/OUT 3x400V, IP54, včetně vstupního filtru, 15kW</t>
  </si>
  <si>
    <t>Frekvenční měnič, IN/OUT 3x400V, IP54, včetně vstupního filtru, 30kW</t>
  </si>
  <si>
    <t>MaR-Houk</t>
  </si>
  <si>
    <t>Houkačka 230Vac</t>
  </si>
  <si>
    <t>Rozváděče</t>
  </si>
  <si>
    <t>RH</t>
  </si>
  <si>
    <t>RH - Skříňový rozvaděč oceloplechový, krytí IP44/20, vybavený, bez ŘS,v*š*h- 5pole (5x 2000x800x600), Pi 330kW, hlavní přívodní pole</t>
  </si>
  <si>
    <t>RC</t>
  </si>
  <si>
    <t>RC - Skříňový rozvaděč oceloplechový, krytí IP44/20, vybavený, kompenzační, 90kvar, v*š*h- (2000x800x600), chráněná kompenzace</t>
  </si>
  <si>
    <t>DT1</t>
  </si>
  <si>
    <t>DT1 - Skříňový rozvaděč oceloplechový MaR, krytí IP44/20, vybavený, v*š*h- 2000x800x400), Pi 4kW,</t>
  </si>
  <si>
    <t>Montážní materiál</t>
  </si>
  <si>
    <t>MaR-MoMat</t>
  </si>
  <si>
    <t>Kabel slaboproudý stíněný, CU, 2x1</t>
  </si>
  <si>
    <t>m</t>
  </si>
  <si>
    <t>Kabel slaboproudý stíněný, CU, 4x1</t>
  </si>
  <si>
    <t>Kabel slaboproudý stíněný, CU, 7x1</t>
  </si>
  <si>
    <t>Kabel slaboproudý stíněný, CU, 14x1</t>
  </si>
  <si>
    <t>Kabel komunikační stíněný, CU, 2x2x0,8</t>
  </si>
  <si>
    <t>Kabel datový stíněný, CU, FTP</t>
  </si>
  <si>
    <t>Kabel silnoproudý, CU, 2x1,5</t>
  </si>
  <si>
    <t>Kabel silnoproudý, CU, 3x1,5</t>
  </si>
  <si>
    <t>Kabel silnoproudý, CU, 4x1,5</t>
  </si>
  <si>
    <t>Kabel silnoproudý, CU, 5x1,5</t>
  </si>
  <si>
    <t>Kabel silnoproudý, CU, 12x1,5</t>
  </si>
  <si>
    <t>Kabel silnoproudý, CU, 3x2,5</t>
  </si>
  <si>
    <t>Kabel silnoproudý, CU, 4x2,5</t>
  </si>
  <si>
    <t>Kabel silnoproudý, CU, 5x6</t>
  </si>
  <si>
    <t>Kabel silnoproudý, CU, 4x16</t>
  </si>
  <si>
    <t>Kabel silnoproudý, CU, 4x25</t>
  </si>
  <si>
    <t>Kabel silnoproudý, CU, 3x95+50</t>
  </si>
  <si>
    <t>Kabel silnoproudý stíněný, CU, 4x10</t>
  </si>
  <si>
    <t>Kabel silnoproudý stíněný, CU, 4x16</t>
  </si>
  <si>
    <t>Kabel silnoproudý stíněný, CU, 4x35</t>
  </si>
  <si>
    <t>Vodič CYA 6 ž/z</t>
  </si>
  <si>
    <t>Vodič CYA 10 ž/z</t>
  </si>
  <si>
    <t>FeZn D8</t>
  </si>
  <si>
    <t>Kabelový elektroinstalační žlab 250/100 vč. víka, kolen a T-kusů</t>
  </si>
  <si>
    <t>Kabelový elektroinstalační žlab 125/100 vč. víka, kolen a T-kusů</t>
  </si>
  <si>
    <t>Kabelový elektroinstalační žlab 62/50 vč. víka, kolen a T-kusů</t>
  </si>
  <si>
    <t>Trubka pevná D25, PVC, vč. Úchytek</t>
  </si>
  <si>
    <t>Trubka ohebná D25, PVC</t>
  </si>
  <si>
    <t>Spínací nástěnné tlačítko "STOP"</t>
  </si>
  <si>
    <t>Ovládací skříňka, 1x přepínač 0-1, 1x hav. STOP, 2x signálka 24VDC, nevýbušné provedení zońa 2</t>
  </si>
  <si>
    <t>Ovládací skříňka, 1x přepínač 0-1, 1x hav. STOP, 2x signálka 24VDC</t>
  </si>
  <si>
    <t>Zářivkové svítidlo 2x36W včetně zdroje, IP min. 65, el. předřadník, uchycení závěsy</t>
  </si>
  <si>
    <t>Zářivkové svítidlo 1x36W včetně zdroje, IP min. 65, el. předřadník, uchycení závěsy</t>
  </si>
  <si>
    <t>Zářivkové svítidlo 2x36W vč. zdroje, nevýbušné prov. pro zónu 2, uchycení závěsy</t>
  </si>
  <si>
    <t>Zářivkové svítidlo 2x36W vč. zdroje, nevýbušné prov. pro zónu 2, uchycení závěsy, nouzový modul 1h</t>
  </si>
  <si>
    <t>LED svítidlo 1x8W vč. zdroje, nástěnné, nouzový modul 1h, piktogram</t>
  </si>
  <si>
    <t>Zásuvková skříň, nástěnná, (2x 400V/16A/5P, 3x 230V/16A/3P)</t>
  </si>
  <si>
    <t>Zásuvka 230V nástěnná, (230V/16A/3P), IP54</t>
  </si>
  <si>
    <t>Vypínač nástěnný, řazení č.1</t>
  </si>
  <si>
    <t>Vypínač nástěnný, řazení č.6</t>
  </si>
  <si>
    <t>Vypínač nástěnný, řazení č.7</t>
  </si>
  <si>
    <t>Krabice rozvodná plastová, elektroinstalační</t>
  </si>
  <si>
    <t>Svorkovnice</t>
  </si>
  <si>
    <t>Příchytky na strop kovové</t>
  </si>
  <si>
    <t>Příchytky na strop plastové</t>
  </si>
  <si>
    <t>Závitové tyče</t>
  </si>
  <si>
    <t>Podružný pomocný materiál, držáky, hmoždinky…)</t>
  </si>
  <si>
    <t>Popisovací štítky na kabely</t>
  </si>
  <si>
    <t>Elektromontážní práce</t>
  </si>
  <si>
    <t>MaR-Montaz</t>
  </si>
  <si>
    <t>Montáž rozvaděče RH</t>
  </si>
  <si>
    <t>Montáž prvků MaR</t>
  </si>
  <si>
    <t>Ukončení kabelů silnoproudých a sdělovacích</t>
  </si>
  <si>
    <t>Demontáže stávajících rozvodů MaR a silnoproudu strojovny</t>
  </si>
  <si>
    <t>Odpojení a znovu zapojneí stávajících rozvodů silnoproudu</t>
  </si>
  <si>
    <t>Odvoz a likvidace demotovaných prvků</t>
  </si>
  <si>
    <t>kg</t>
  </si>
  <si>
    <t>Služby</t>
  </si>
  <si>
    <t>MaR-Sluzby</t>
  </si>
  <si>
    <t>Test 1:1</t>
  </si>
  <si>
    <t>Výrobní dokumentace</t>
  </si>
  <si>
    <t>Dokumentace skutečného provedení</t>
  </si>
  <si>
    <t>Zaučení obsluhy</t>
  </si>
  <si>
    <t>Revize elektro</t>
  </si>
  <si>
    <t>Koordinace s ostatními profesemi při realizaci</t>
  </si>
  <si>
    <t>Zednické výpomoci</t>
  </si>
  <si>
    <t>Doprava, zařízení staveniště, vedení zakázky VRN…</t>
  </si>
  <si>
    <t>soub.</t>
  </si>
  <si>
    <t>Celková cena bez DPH</t>
  </si>
  <si>
    <t>DPH - 21%</t>
  </si>
  <si>
    <t>Celková cena s DPH</t>
  </si>
  <si>
    <t>KRYCÍ LIST ROZPOČET</t>
  </si>
  <si>
    <t>Objekt :</t>
  </si>
  <si>
    <t>Název objektu :</t>
  </si>
  <si>
    <t>JKSO :</t>
  </si>
  <si>
    <t>Název stavby :</t>
  </si>
  <si>
    <t>SKP :</t>
  </si>
  <si>
    <t>Projektant :</t>
  </si>
  <si>
    <t>Počet měrných jednotek :</t>
  </si>
  <si>
    <t>Investor:</t>
  </si>
  <si>
    <t>Náklady na MJ :</t>
  </si>
  <si>
    <t>Počet listů :</t>
  </si>
  <si>
    <t>Zakázkové číslo :</t>
  </si>
  <si>
    <t>Zpracovatel dílu:</t>
  </si>
  <si>
    <t>R. Veselý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</si>
  <si>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</si>
  <si>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</si>
  <si>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</si>
  <si>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</si>
  <si>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</si>
  <si>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Ztížené výrobní podmínky</t>
  </si>
  <si>
    <t>Z</t>
  </si>
  <si>
    <t>Montáž celkem</t>
  </si>
  <si>
    <t>Oborová přirážka</t>
  </si>
  <si>
    <t>R</t>
  </si>
  <si>
    <t>HSV celkem</t>
  </si>
  <si>
    <t>Přesun stavebních kapacit</t>
  </si>
  <si>
    <t>N</t>
  </si>
  <si>
    <t>PSV celkem</t>
  </si>
  <si>
    <t>Mimostaveništní doprava</t>
  </si>
  <si>
    <t>ZRN celkem</t>
  </si>
  <si>
    <t>Zařízení staveniště</t>
  </si>
  <si>
    <t>Provoz investora</t>
  </si>
  <si>
    <t>HZS</t>
  </si>
  <si>
    <t>Kompletační činnost (IČD)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</si>
  <si>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</si>
  <si>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</si>
  <si>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</si>
  <si>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</si>
  <si>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</si>
  <si>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</si>
  <si>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</si>
  <si>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R.Veselý</t>
  </si>
  <si>
    <t>Jméno :</t>
  </si>
  <si>
    <t>Datum :</t>
  </si>
  <si>
    <t>12/2022</t>
  </si>
  <si>
    <t>Podpis:</t>
  </si>
  <si>
    <t>Podpis :</t>
  </si>
  <si>
    <t>Základ pro DPH</t>
  </si>
  <si>
    <t>%  činí :</t>
  </si>
  <si>
    <t>DPH</t>
  </si>
  <si>
    <t>CENA ZA OBJEKT CELKEM s DPH</t>
  </si>
  <si>
    <t>CENA ZA OBJEKT CELKEM bez DPH</t>
  </si>
  <si>
    <t>Poznámka :</t>
  </si>
  <si>
    <t xml:space="preserve"> </t>
  </si>
  <si>
    <t>ROZPOČET JE POUZE ORIENTAČNÍ A V ŽÁDNÉM PŘÍPADĚ SAMOSTATNĚ (BEZ VÝKRESOVÉ DOKUMENTACE) NESLOUŽÍ JAKO PODKLAD PRO VÝBĚROVÉ ŘÍZENÍ. KONKRÉTNÍ MATERIÁLY A VÝROBKY UVEDENÉ V PROJEKTOVÉ DOKUMENTACI URČUJÍ SPECFIKACI POŽADOVANÝCH FYZIKÁLNÍCH, TECHNICKÝCH, ESTETICKÝCH A  KVALITATIVNÍCH VLASTNOSTÍ ( VIZ. TECHNICKÉ LISTY VÝROBKŮ ), JEŽ MUSÍ SPLŇOVAT PŘÍPADNÉ ALTERNATIVY. ZMĚNY V PROJEKTOVÉM ŘEŠENÍ  JSOU AKCEPTOVATELNÉ ZA PŘEDPOKLADU, ŽE BUDOU TYTO VLASTNOSTI DODRŽENY BEZ VYVOLÁNÍ ZÁSADNÍ ZMĚNY  V PROJEKTOVÉM ŘEŠENÍ ( BOD 6§48 ZÁKONA Č.40 2004 SB.). ZÁMĚNY JE NUTNO KONZULTOVAT S PROJEKTANTEM, AUTOREM ARCHITEKTONICKÉHO NÁVRHU A INVESTOREM.</t>
  </si>
  <si>
    <t>Chlazení</t>
  </si>
  <si>
    <t>Elektro</t>
  </si>
  <si>
    <t>Stavba</t>
  </si>
  <si>
    <t>Celkem bez DPH</t>
  </si>
  <si>
    <t>DPH 21%</t>
  </si>
  <si>
    <t>Celkem vč. DPH</t>
  </si>
  <si>
    <t>Akce : ZS Krnov - Rekonstrukce chladícího zařízení</t>
  </si>
  <si>
    <t>#RTSROZP#</t>
  </si>
  <si>
    <t>Položkový rozpočet stavby</t>
  </si>
  <si>
    <t>Stavba:</t>
  </si>
  <si>
    <t>ZIMNÍ STADION KRNOV - ODPAŘOVACÍ KONDENZÁTOR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</si>
  <si>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</si>
  <si>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</si>
  <si>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</si>
  <si>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</si>
  <si>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</si>
  <si>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</si>
  <si>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</si>
  <si>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</si>
  <si>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</si>
  <si>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</si>
  <si>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</si>
  <si>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</si>
  <si>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</si>
  <si>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</si>
  <si>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</si>
  <si>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</si>
  <si>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</si>
  <si>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</si>
  <si>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</si>
  <si>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</si>
  <si>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</si>
  <si>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</si>
  <si>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</si>
  <si>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</si>
  <si>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</si>
  <si>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</si>
  <si>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</si>
  <si>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Rekapitulace dílčích částí</t>
  </si>
  <si>
    <t>#CASTI&gt;&gt;</t>
  </si>
  <si>
    <t>Číslo</t>
  </si>
  <si>
    <t>Název</t>
  </si>
  <si>
    <t>DPH celkem</t>
  </si>
  <si>
    <t>SO.00</t>
  </si>
  <si>
    <t>Ostatní a vedlejší náklady</t>
  </si>
  <si>
    <t>01</t>
  </si>
  <si>
    <t>SO.01</t>
  </si>
  <si>
    <t>STAVEBNÍ ÚPRAVY - ODPAŘOVACÍ KONDENZÁTOR</t>
  </si>
  <si>
    <t>Bourací práce - demolice</t>
  </si>
  <si>
    <t>02</t>
  </si>
  <si>
    <t>Stavební část</t>
  </si>
  <si>
    <t>03</t>
  </si>
  <si>
    <t>Ocelová konstrukce plošiny</t>
  </si>
  <si>
    <t>SO.02</t>
  </si>
  <si>
    <t>STAVEBNÍ ÚPRAVY - VELÍN, STROJOVNA, EXTERIÉR</t>
  </si>
  <si>
    <t xml:space="preserve">Vnitřní a venkovní stavební úpravy </t>
  </si>
  <si>
    <t>SO.03</t>
  </si>
  <si>
    <t>STAVEBNÍ ÚPRAVY - SNĚŽNÁ JÁMA</t>
  </si>
  <si>
    <t>Celkem za stavbu</t>
  </si>
  <si>
    <t>Rekapitulace dílů</t>
  </si>
  <si>
    <t>Typ dílu</t>
  </si>
  <si>
    <t>0</t>
  </si>
  <si>
    <t>POZNÁMKA K ROZPOČTU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</si>
  <si>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</si>
  <si>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</si>
  <si>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</si>
  <si>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</si>
  <si>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</si>
  <si>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</si>
  <si>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</si>
  <si>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</si>
  <si>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</si>
  <si>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</si>
  <si>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</si>
  <si>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</si>
  <si>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</si>
  <si>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</si>
  <si>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</si>
  <si>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</si>
  <si>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</si>
  <si>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</si>
  <si>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</si>
  <si>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</si>
  <si>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</si>
  <si>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</si>
  <si>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728</t>
  </si>
  <si>
    <t>Vzduchotechnika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</si>
  <si>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</si>
  <si>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</si>
  <si>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</si>
  <si>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</si>
  <si>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</si>
  <si>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</si>
  <si>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</si>
  <si>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</si>
  <si>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</si>
  <si>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</si>
  <si>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</si>
  <si>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</si>
  <si>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</si>
  <si>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</si>
  <si>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</si>
  <si>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</si>
  <si>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</si>
  <si>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</si>
  <si>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</si>
  <si>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</si>
  <si>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</si>
  <si>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</si>
  <si>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</si>
  <si>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</si>
  <si>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</si>
  <si>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Číslo položky</t>
  </si>
  <si>
    <t>Cena / MJ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</si>
  <si>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</si>
  <si>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</si>
  <si>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</si>
  <si>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</si>
  <si>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</si>
  <si>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</si>
  <si>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</si>
  <si>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</si>
  <si>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</si>
  <si>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</si>
  <si>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</si>
  <si>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</si>
  <si>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</si>
  <si>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</si>
  <si>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</si>
  <si>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</si>
  <si>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DIL</t>
  </si>
  <si>
    <t>Poznámka k položkovému rozpočtu</t>
  </si>
  <si>
    <t>Vlastní</t>
  </si>
  <si>
    <t>Indiv</t>
  </si>
  <si>
    <t>Práce</t>
  </si>
  <si>
    <t>POL1_</t>
  </si>
  <si>
    <t xml:space="preserve">Přesný postup prací tj.: technologických postupů, přestávek a norem : </t>
  </si>
  <si>
    <t>VV</t>
  </si>
  <si>
    <t xml:space="preserve">podrobně řeší výkres č.: : </t>
  </si>
  <si>
    <t xml:space="preserve">D.1.1-1 : </t>
  </si>
  <si>
    <t xml:space="preserve">D.1.1-2 : </t>
  </si>
  <si>
    <t xml:space="preserve">D.1.1-3 : </t>
  </si>
  <si>
    <t xml:space="preserve">D.1.1-4 : </t>
  </si>
  <si>
    <t xml:space="preserve">D.1.1-5 : </t>
  </si>
  <si>
    <t xml:space="preserve">D.1.1-6 : </t>
  </si>
  <si>
    <t xml:space="preserve">Celkové situace : </t>
  </si>
  <si>
    <t xml:space="preserve">Technická zpráva : </t>
  </si>
  <si>
    <t xml:space="preserve">Na základě těchto výkresů byl rozpočet vytvořen, tudíž výkresová dokumentace je hlavním parametrem při realizaci. : </t>
  </si>
  <si>
    <t>005111021R</t>
  </si>
  <si>
    <t>Vytyčení inženýrských sítí</t>
  </si>
  <si>
    <t>Soubor</t>
  </si>
  <si>
    <t>RTS 21/ II</t>
  </si>
  <si>
    <t>VRN</t>
  </si>
  <si>
    <t>POL99_8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</si>
  <si>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</si>
  <si>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</si>
  <si>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</si>
  <si>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POP</t>
  </si>
  <si>
    <t>1x stavební buňka : 1</t>
  </si>
  <si>
    <t xml:space="preserve">1x mobilní WC : </t>
  </si>
  <si>
    <t xml:space="preserve">Mobilní oplocení cca 30 : </t>
  </si>
  <si>
    <t>005121020R</t>
  </si>
  <si>
    <t xml:space="preserve">Provoz zařízení staveniště 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</si>
  <si>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</si>
  <si>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</si>
  <si>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</si>
  <si>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005122010R</t>
  </si>
  <si>
    <t xml:space="preserve">Provoz objednatele - zkušební provoz </t>
  </si>
  <si>
    <t>005124010R</t>
  </si>
  <si>
    <t xml:space="preserve">Koordinační činnost stavební část </t>
  </si>
  <si>
    <t>00524 R</t>
  </si>
  <si>
    <t>Předání a převzetí díla včetně zhotovení skutečného provedení díla předat objednateli 1x v el. podobě a 4x v papírové</t>
  </si>
  <si>
    <t>005122 R</t>
  </si>
  <si>
    <t xml:space="preserve">Provozní vlivy </t>
  </si>
  <si>
    <t>005211080R</t>
  </si>
  <si>
    <t xml:space="preserve">Bezpečnostní a hygienická opatření na staveništi </t>
  </si>
  <si>
    <t>005211030R</t>
  </si>
  <si>
    <t xml:space="preserve">Dočasná dopravní opatření </t>
  </si>
  <si>
    <t>0051444</t>
  </si>
  <si>
    <t xml:space="preserve">Fotodokumentace </t>
  </si>
  <si>
    <t>005271010R</t>
  </si>
  <si>
    <t>Dílenská dokumentace</t>
  </si>
  <si>
    <t>005481110R</t>
  </si>
  <si>
    <t xml:space="preserve">Průběžné uklizení staveniště, s kompletním vyklizením </t>
  </si>
  <si>
    <t>SUM</t>
  </si>
  <si>
    <t>Poznámky uchazeče k zadání</t>
  </si>
  <si>
    <t>POPUZIV</t>
  </si>
  <si>
    <t>END</t>
  </si>
  <si>
    <t>960321271</t>
  </si>
  <si>
    <t xml:space="preserve">Bourání konstrukcí ze železobetonu </t>
  </si>
  <si>
    <t>m3</t>
  </si>
  <si>
    <t>Horní deska : 3,7*4,96*0,30</t>
  </si>
  <si>
    <t>D01 : 8,0</t>
  </si>
  <si>
    <t>D02 : 6,5</t>
  </si>
  <si>
    <t>0,7*0,28*0,9*2</t>
  </si>
  <si>
    <t>962032241</t>
  </si>
  <si>
    <t>Bourání zdiva z cihel pálených na MC</t>
  </si>
  <si>
    <t>D01 - cihelné zdivo : 4,020*1,0*0,25</t>
  </si>
  <si>
    <t>1,0*1,0*0,15</t>
  </si>
  <si>
    <t>970051030</t>
  </si>
  <si>
    <t>Vrtání jádrové do ŽB d 30 mm</t>
  </si>
  <si>
    <t>Provrtání jádrovou vrtačkou do stávající žb desky : 0,3*30</t>
  </si>
  <si>
    <t xml:space="preserve">tímto se docílí, že se srážková voda nebude zdržovat v zasypané nádrži : </t>
  </si>
  <si>
    <t>767914830</t>
  </si>
  <si>
    <t>Demontáž oplocení rámového H do 2 m</t>
  </si>
  <si>
    <t>(3,9+6,2+3,9)</t>
  </si>
  <si>
    <t>767996802</t>
  </si>
  <si>
    <t>Demontáž atypických ocelových konstr. do100 kg</t>
  </si>
  <si>
    <t>D05 - I280 : (3,8+4,0)*47,9</t>
  </si>
  <si>
    <t>D04 - obslužný žebřík : 90</t>
  </si>
  <si>
    <t>Doplňky : 20</t>
  </si>
  <si>
    <t>Ocelový rám : 60</t>
  </si>
  <si>
    <t>979951111</t>
  </si>
  <si>
    <t>Výkup kovů - železný šrot</t>
  </si>
  <si>
    <t>979097011</t>
  </si>
  <si>
    <t>Pronájem kontejneru 4 t</t>
  </si>
  <si>
    <t xml:space="preserve">den   </t>
  </si>
  <si>
    <t>979086112</t>
  </si>
  <si>
    <t>Nakládání nebo překládání suti a vybouraných hmot</t>
  </si>
  <si>
    <t>t</t>
  </si>
  <si>
    <t>Přesun suti</t>
  </si>
  <si>
    <t>POL8_</t>
  </si>
  <si>
    <t>979081111</t>
  </si>
  <si>
    <t>Odvoz suti a vybour. hmot na skládku do 1 km</t>
  </si>
  <si>
    <t>979081121</t>
  </si>
  <si>
    <t>Příplatek k odvozu za každý další 1 km (skládka Holasovice - 15km)</t>
  </si>
  <si>
    <t>979082111</t>
  </si>
  <si>
    <t>Vnitrostaveništní doprava suti do 10 m</t>
  </si>
  <si>
    <t>979990107</t>
  </si>
  <si>
    <t>Poplatek za skládku suti - směs betonu,cihel,dřeva</t>
  </si>
  <si>
    <t>131301209</t>
  </si>
  <si>
    <t>Příplatek za lepivost - hloubení zapaž.jam v hor.4</t>
  </si>
  <si>
    <t>Výkop jam pro zhotovení beton. patek pro plošinu : 6,0*3,0*1,2*0,5</t>
  </si>
  <si>
    <t xml:space="preserve">předpoklad cca 50% výkopu v místě vybourané jímky : </t>
  </si>
  <si>
    <t>139601103</t>
  </si>
  <si>
    <t>Ruční výkop jam, rýh a šachet v hornině tř. 4</t>
  </si>
  <si>
    <t>162201102</t>
  </si>
  <si>
    <t>Vodorovné přemístění výkopku z hor.1-4 do 50 m</t>
  </si>
  <si>
    <t>Převoz zeminy v rámci pozemku - ponechán na terénní úpravy.</t>
  </si>
  <si>
    <t>171201201</t>
  </si>
  <si>
    <t>Uložení sypaniny na skl.-modelace na výšku přes 2m</t>
  </si>
  <si>
    <t>174101101</t>
  </si>
  <si>
    <t>Zásyp jam, rýh, šachet se zhutněním</t>
  </si>
  <si>
    <t>Zásyp vykopanou zeminou cca 10,8m3 : (6,0*3,0*1,2)</t>
  </si>
  <si>
    <t>Chybějícící zásyp doplněn fr.16-32 : -5,83*0,1</t>
  </si>
  <si>
    <t>-5,08725</t>
  </si>
  <si>
    <t>181101102</t>
  </si>
  <si>
    <t>Úprava pláně v zářezech v hor. 1-4, se zhutněním</t>
  </si>
  <si>
    <t>m2</t>
  </si>
  <si>
    <t>6,0*3,0</t>
  </si>
  <si>
    <t>583418024</t>
  </si>
  <si>
    <t>Kamenivo drcené frakce  0/32 B Moravskosl. kraj</t>
  </si>
  <si>
    <t>SPCM</t>
  </si>
  <si>
    <t>Specifikace</t>
  </si>
  <si>
    <t>POL3_</t>
  </si>
  <si>
    <t>6*1,9</t>
  </si>
  <si>
    <t>139601103R00</t>
  </si>
  <si>
    <t xml:space="preserve">Ruční výkop jam, rýh a šachet v hornině tř. 4 </t>
  </si>
  <si>
    <t>R-položka</t>
  </si>
  <si>
    <t>POL12_1</t>
  </si>
  <si>
    <t>11*0,3*0,3*0,8</t>
  </si>
  <si>
    <t>271531114</t>
  </si>
  <si>
    <t>Polštář základu z kameniva drceného 0-8 mm</t>
  </si>
  <si>
    <t>6,0*3,0*0,1</t>
  </si>
  <si>
    <t>274351215</t>
  </si>
  <si>
    <t>Bednění stěn základových pasů - zřízení</t>
  </si>
  <si>
    <t>(2,55*2+0,7*2)*1,05*2</t>
  </si>
  <si>
    <t>(2,65*2+0,8*2)*0,1*2</t>
  </si>
  <si>
    <t>(2,55*2+0,5*2)*1,05</t>
  </si>
  <si>
    <t>(2,65*2+0,6*2)*0,1</t>
  </si>
  <si>
    <t>274351216</t>
  </si>
  <si>
    <t>Bednění stěn základových pasů - odstranění</t>
  </si>
  <si>
    <t>274361921</t>
  </si>
  <si>
    <t>Výztuž základových pasů ze svařovaných sítí průměr drátu  8,0, oka 100/100 mm KY81</t>
  </si>
  <si>
    <t>Začátek provozního součtu</t>
  </si>
  <si>
    <t xml:space="preserve">  2,65*0,8*2</t>
  </si>
  <si>
    <t xml:space="preserve">  2,65*0,6</t>
  </si>
  <si>
    <t>Konec provozního součtu</t>
  </si>
  <si>
    <t>5,83*7,9*1,3/1000</t>
  </si>
  <si>
    <t>275313511</t>
  </si>
  <si>
    <t>Beton základových patek prostý C 12/15</t>
  </si>
  <si>
    <t>2,55*0,7*1,05*2</t>
  </si>
  <si>
    <t>2,55*0,5*1,05</t>
  </si>
  <si>
    <t>289970111</t>
  </si>
  <si>
    <t>Vrstva geotextilie Geofiltex 200g/m2</t>
  </si>
  <si>
    <t>9,67*4,26</t>
  </si>
  <si>
    <t>451315111</t>
  </si>
  <si>
    <t>Podkladní vrstva z betonu prostého C 12/15 do 10cm</t>
  </si>
  <si>
    <t>2,65*0,8*2</t>
  </si>
  <si>
    <t>2,65*0,6</t>
  </si>
  <si>
    <t>271577114R00</t>
  </si>
  <si>
    <t>Polštář z kameniva drceného 8-16 mm - úprava terénu pod plošinou</t>
  </si>
  <si>
    <t>9,67*4,26*0,15</t>
  </si>
  <si>
    <t>596811111</t>
  </si>
  <si>
    <t>Kladení dlaždic kom.pro pěší, lože z kameniva těž. včetně dlaždic betonových HBB 50/50/5 cm</t>
  </si>
  <si>
    <t>999281105</t>
  </si>
  <si>
    <t>Přesun hmot pro opravy a údržbu do výšky 6 m</t>
  </si>
  <si>
    <t>Přesun hmot</t>
  </si>
  <si>
    <t>POL7_</t>
  </si>
  <si>
    <t>318110011</t>
  </si>
  <si>
    <t>Osazení beton. podhrabové desky do ZN držáků bez dodávky podhrab. desky a držáků</t>
  </si>
  <si>
    <t>soubor</t>
  </si>
  <si>
    <t>338171122</t>
  </si>
  <si>
    <t>Osazení sloupků plot.ocel. do 2,6 m, se zabetonováním včetně HT 150</t>
  </si>
  <si>
    <t>kus</t>
  </si>
  <si>
    <t>767723392</t>
  </si>
  <si>
    <t>D+M JEDNOKŘÍDLÁ SYSTÉMOVÁ BRANKA 3D S PODÉLNÝM PROLISEM</t>
  </si>
  <si>
    <t>JEDNOKŘÍDLÁ SYSTÉMOVÁ BRANKA 3D S PODÉLNÝM PROLISEM - 2ks : 2</t>
  </si>
  <si>
    <t xml:space="preserve">- povrchová úprava žárovým zinkováním : </t>
  </si>
  <si>
    <t xml:space="preserve">- rozměr branky 1000x1530 mm (š x v); rám branky z jeklů 40x40x2 mm : </t>
  </si>
  <si>
    <t xml:space="preserve">- vratové panty s regulační maticí 3ks; musí umožnit otevření 180° : </t>
  </si>
  <si>
    <t xml:space="preserve">- zámek zadlabací vložkový + vložka - 5ks klíčů : </t>
  </si>
  <si>
    <t xml:space="preserve">- kování štítové, klika/klika v nerezovém provedení : </t>
  </si>
  <si>
    <t>767911130</t>
  </si>
  <si>
    <t xml:space="preserve">Montáž oplocení z 3D panelů v.do 2,0 m </t>
  </si>
  <si>
    <t>18,2</t>
  </si>
  <si>
    <t>Dodávka oplocení včetně podružného materiálu</t>
  </si>
  <si>
    <t>kpl</t>
  </si>
  <si>
    <t>PLOTOVÝ DÍLEC 3D S PODÉLNÝM PROLISEM - 7ks : 1</t>
  </si>
  <si>
    <t xml:space="preserve">- rozměr plotového dílce 2500x1530 mm : </t>
  </si>
  <si>
    <t xml:space="preserve">PŘÍCHYTKA PLOTOVÉHO DÍLCE - 44ks : </t>
  </si>
  <si>
    <t xml:space="preserve">- nerez : </t>
  </si>
  <si>
    <t xml:space="preserve">- 4ks na sloupek : </t>
  </si>
  <si>
    <t xml:space="preserve">PLOTOVÝ SLOUPEK - 11ks : </t>
  </si>
  <si>
    <t xml:space="preserve">- jäkl 60x60mm, tl. 3mm : </t>
  </si>
  <si>
    <t xml:space="preserve">- délka sloupku 2400mm : </t>
  </si>
  <si>
    <t xml:space="preserve">- oboustranný žárový pozink : </t>
  </si>
  <si>
    <t xml:space="preserve">DRŽÁK PODHRABOVÉ DESKY - 16ks : </t>
  </si>
  <si>
    <t xml:space="preserve">- v = 250mm : </t>
  </si>
  <si>
    <t xml:space="preserve">BETONOVÁ PODHRABOVÁ DESKA : </t>
  </si>
  <si>
    <t xml:space="preserve">- 50 x 250 x 2450mm (š / v / d) - 5ks : </t>
  </si>
  <si>
    <t xml:space="preserve">- 50 x 250 x 2000mm (š / v / d) - 1ks : </t>
  </si>
  <si>
    <t xml:space="preserve">- 50 x 250 x 470mm (š / v / d) - 2ks : </t>
  </si>
  <si>
    <t xml:space="preserve">PLASTOVÁ ZÁSLEPKA - 11ks : </t>
  </si>
  <si>
    <t xml:space="preserve">- 60 x 60mm : </t>
  </si>
  <si>
    <t>998767201</t>
  </si>
  <si>
    <t>Přesun hmot pro zámečnické konstr., výšky do 6 m</t>
  </si>
  <si>
    <t>210220002</t>
  </si>
  <si>
    <t>Vedení uzemňovací na povrchu FeZn D 10 mm včetně drátu FeZn 10 mm</t>
  </si>
  <si>
    <t>2,0*2</t>
  </si>
  <si>
    <t>210220021</t>
  </si>
  <si>
    <t>Vedení uzemňovací v zemi FeZn do 120 mm2 vč.svorek včetně pásku FeZn 30 x 4 mm</t>
  </si>
  <si>
    <t>3,0+2,0*2</t>
  </si>
  <si>
    <t>210220212</t>
  </si>
  <si>
    <t>Tyč jímací s upev. na ocel konstrukci do 3 m včetně dodávky tyče JP 20 + 2xdržák DJ 1</t>
  </si>
  <si>
    <t>767995105</t>
  </si>
  <si>
    <t>Výroba a montáž kov. atypických konstr. do 100 kg</t>
  </si>
  <si>
    <t xml:space="preserve">Vyroba a montáž ocelové plošiny dle výkresu č.D 1.1-3 : </t>
  </si>
  <si>
    <t>VÝPIS OCELOVÝCH PRVKŮ NOSNÉ KONSTRUKCE PLOŠINY : 1959,43</t>
  </si>
  <si>
    <t>VÝPIS OCELOVÝCH PRVKŮ ZÁBRADLÍ PLOŠINY : 306,65</t>
  </si>
  <si>
    <t>76785487988</t>
  </si>
  <si>
    <t>Žárové zinkování ocel. konstrukce včetně dopravy</t>
  </si>
  <si>
    <t xml:space="preserve">Včetně dopravy konstrukce na zinkování a dovoz na stavbu : </t>
  </si>
  <si>
    <t>767895000R00</t>
  </si>
  <si>
    <t>Spojovací prostředky pro montáž</t>
  </si>
  <si>
    <t>13373420R</t>
  </si>
  <si>
    <t>Tyč průřezu UPE 120, střední, jakost oceli S235 11375</t>
  </si>
  <si>
    <t>Výpis dle výkresu č.D 1.1-3 : 180,2/1000*1,45</t>
  </si>
  <si>
    <t xml:space="preserve">Odhadovaná hmotnost svarů - 5% : </t>
  </si>
  <si>
    <t xml:space="preserve">Odhadovaná hmotnost prořezů - 15% : </t>
  </si>
  <si>
    <t xml:space="preserve">Odhadovaná hmotnost kotvení/ přípojů - 25% : </t>
  </si>
  <si>
    <t>13383420</t>
  </si>
  <si>
    <t>Tyč průřezu IPE 120, střední, jakost oceli S235 11375</t>
  </si>
  <si>
    <t>Výpis dle výkresu č.D 1.1-3 : 203,74/1000*1,45</t>
  </si>
  <si>
    <t>13383430</t>
  </si>
  <si>
    <t>Tyč průřezu IPE 160, střední, jakost oceli S235 11375</t>
  </si>
  <si>
    <t>Výpis dle výkresu č.D 1.1-3 : 65,23/1000*1,45</t>
  </si>
  <si>
    <t>13388135</t>
  </si>
  <si>
    <t>Tyč průřezu HEA140, střední, jakost oceli S235 11375</t>
  </si>
  <si>
    <t>Výpis dle výkresu č.D 1.1-3 : 528,67/1000*1,45</t>
  </si>
  <si>
    <t>13486310</t>
  </si>
  <si>
    <t>Tyč průřezu HEA 180, hrubé, jakost oceli S235 11375</t>
  </si>
  <si>
    <t>Výpis dle výkresu č.D 1.1-3 : 361,65/1000*1,45</t>
  </si>
  <si>
    <t>14115324</t>
  </si>
  <si>
    <t>Trubky bezešvé hladké jakost 11353.1 D 44,5x2,9 mm</t>
  </si>
  <si>
    <t>Výpis dle výkresu č.D 1.1-3 : 102,56/1000*1,45</t>
  </si>
  <si>
    <t>14587263</t>
  </si>
  <si>
    <t>SHS 50 x 3 mm</t>
  </si>
  <si>
    <t>Výpis dle výkresu č.D 1.1-3 : 108,92/1000*1,45</t>
  </si>
  <si>
    <t>14587756</t>
  </si>
  <si>
    <t>Profil obdélník. uzavř.svařovaný S235   60x40x5 mm</t>
  </si>
  <si>
    <t>Výpis dle výkresu č.D 1.1-3 : 11,84/1000*1,45</t>
  </si>
  <si>
    <t>286982001</t>
  </si>
  <si>
    <t xml:space="preserve">D+M Podlahové rošty P330-33-3 - ocel-zinkovaná </t>
  </si>
  <si>
    <t>6,02*0,9*2</t>
  </si>
  <si>
    <t>1,25*0,9</t>
  </si>
  <si>
    <t>1,25*1,65</t>
  </si>
  <si>
    <t>311231114</t>
  </si>
  <si>
    <t>Zdivo nosné cihelné z CP 29 P15 na MVC 2,5</t>
  </si>
  <si>
    <t>přezdění rohu atiky z jihovýchodní strany : 4</t>
  </si>
  <si>
    <t>380941112</t>
  </si>
  <si>
    <t>Výztuž helikální 1 x D 6 mm, drážka, cihel. zdivo</t>
  </si>
  <si>
    <t>Dle orientačniho vyznačeni v PD lokalně vyspravit atikove zdivo - svazani atikoveho zdiva helikalni vyztuži : 1,0*20</t>
  </si>
  <si>
    <t xml:space="preserve">-- frezovani dražky do maltoveho lože, min. 500mm na každou stranu trhliny, do hloubky dle vyrobce helikalni vyztuže : </t>
  </si>
  <si>
    <t xml:space="preserve">-- připrava dražky vyfoukanim : </t>
  </si>
  <si>
    <t xml:space="preserve">-- vlhčeni/penetrovani dražky penetraci dle specifikace vyrobce helikalni vyztuže : </t>
  </si>
  <si>
    <t xml:space="preserve">-- naneseni malty/tmelu dle specifikace vyrobce helikalni vyztuže : </t>
  </si>
  <si>
    <t xml:space="preserve">-- zatlačeni helikalni vyztuže do spary (O6, ~32 m) : </t>
  </si>
  <si>
    <t xml:space="preserve">-- aplikace malty/tmelu přes odkryty prut helikalni vyztuže : </t>
  </si>
  <si>
    <t xml:space="preserve">-- opětovne zasparovani maltoveho lože : </t>
  </si>
  <si>
    <t>602011141</t>
  </si>
  <si>
    <t>Štuk na stěnách vnitřní, ručně 2x nanášený, celková tloušťka vrstvy 4 mm</t>
  </si>
  <si>
    <t>612409991</t>
  </si>
  <si>
    <t>Začištění omítek kolem oken,dveří apod. s použitím suché maltové směsi</t>
  </si>
  <si>
    <t>(1,18+2,06*2)*2</t>
  </si>
  <si>
    <t>(1,15+1,19*2)*6</t>
  </si>
  <si>
    <t>612421311</t>
  </si>
  <si>
    <t>Oprava vápen.omítek stěn do 30 % pl. - hrubých</t>
  </si>
  <si>
    <t>612425931</t>
  </si>
  <si>
    <t>Omítka vápenná vnitřního ostění - štuková</t>
  </si>
  <si>
    <t>Oprava omítek ostění po výměně oken : (1,18+2,06*2)*0,25*2</t>
  </si>
  <si>
    <t>(1,15+1,19*2)*0,25*6</t>
  </si>
  <si>
    <t>622473187</t>
  </si>
  <si>
    <t>Příplatek za okenní lištu (APU) - montáž včetně dodávky lišty</t>
  </si>
  <si>
    <t>Oprava omítek ostění po výměně oken : (1,18+2,06*2)*2</t>
  </si>
  <si>
    <t>632111904R00</t>
  </si>
  <si>
    <t xml:space="preserve">Penetrace savých podkladů </t>
  </si>
  <si>
    <t>612423521</t>
  </si>
  <si>
    <t>Omítka rýh stěn vápenná šířky do 15 cm, hladká - brizolit</t>
  </si>
  <si>
    <t>Dle orientačniho vyznačeni v PD lokalně vyspravit atikove zdivo - svazani atikoveho zdiva helikalni vyztuži : 1,0*20*0,06</t>
  </si>
  <si>
    <t>622422411</t>
  </si>
  <si>
    <t>Oprava vnějších omítek vápen. hladk. II, do 40 % - brizolit</t>
  </si>
  <si>
    <t>18,0*3,6</t>
  </si>
  <si>
    <t>622425921R00</t>
  </si>
  <si>
    <t>Omítka vápenná vnitřního ostění - hladká - struktura dle stávající omítky - brizolit</t>
  </si>
  <si>
    <t>Oprava omítek ostění po výměně oken : (1,15+1,19*2)*0,25*6</t>
  </si>
  <si>
    <t>597092422</t>
  </si>
  <si>
    <t>Podlahová vpust 105×105/50 boč APV101 včetně osazení a napojení</t>
  </si>
  <si>
    <t>622300172</t>
  </si>
  <si>
    <t>Těsnění napojovacích spár tmelem včetně dodávky tmelu Polyurethane</t>
  </si>
  <si>
    <t>Tmelení dilatační spáry : 3*3,0</t>
  </si>
  <si>
    <t>Tmelení dilatační spáry v keramické dlažbě : 3*3,0</t>
  </si>
  <si>
    <t>631313511</t>
  </si>
  <si>
    <t>Mazanina betonová tl. 8 - 12 cm C 12/15</t>
  </si>
  <si>
    <t>95,0*0,085</t>
  </si>
  <si>
    <t>631311121</t>
  </si>
  <si>
    <t>Doplnění mazanin betonem do 1 m2, do tl. 8 cm</t>
  </si>
  <si>
    <t>Vyrovnání parapetů : (1,18*0,25*2*2)*0,05</t>
  </si>
  <si>
    <t>(1,15*0,25*2*6)*0,05</t>
  </si>
  <si>
    <t>631361921</t>
  </si>
  <si>
    <t>Výztuž mazanin svařovanou sítí průměr drátu  6,0, oka 150/150 mm KH20</t>
  </si>
  <si>
    <t>95,0*2,1*1,3/1000</t>
  </si>
  <si>
    <t>632411110</t>
  </si>
  <si>
    <t>Samonivelační stěrka ,ruč.zpracování tl.10 mm 25MPa</t>
  </si>
  <si>
    <t>632411904</t>
  </si>
  <si>
    <t>777101101</t>
  </si>
  <si>
    <t>Příprava podkladu - vysávání podlah</t>
  </si>
  <si>
    <t>460030081</t>
  </si>
  <si>
    <t>Řezání spáry v asfaltu nebo betonu v tloušťce vrstvy do 5 cm</t>
  </si>
  <si>
    <t>3*3</t>
  </si>
  <si>
    <t>941941031</t>
  </si>
  <si>
    <t>Montáž lešení leh.řad.s podlahami,š.do 1 m, H 10 m</t>
  </si>
  <si>
    <t>Venek : 18,0*3,6</t>
  </si>
  <si>
    <t>941941831</t>
  </si>
  <si>
    <t>Demontáž lešení leh.řad.s podlahami,š.1 m, H 10 m</t>
  </si>
  <si>
    <t>941955002</t>
  </si>
  <si>
    <t>Lešení lehké pomocné, výška podlahy do 1,9 m</t>
  </si>
  <si>
    <t>965042141</t>
  </si>
  <si>
    <t>Bourání mazanin betonových tl. 10 cm, nad 4 m2</t>
  </si>
  <si>
    <t>95,0*0,1</t>
  </si>
  <si>
    <t>965049111</t>
  </si>
  <si>
    <t>Příplatek, bourání mazanin se svař. síťí tl. 10 cm jednostranná výztuž svařovanou sítí</t>
  </si>
  <si>
    <t>965048150</t>
  </si>
  <si>
    <t>Dočištění povrchu po vybourání dlažeb, tmel do 50%</t>
  </si>
  <si>
    <t>965081713</t>
  </si>
  <si>
    <t>Bourání dlažeb keramických tl.10 mm, nad 1 m2</t>
  </si>
  <si>
    <t>968061113</t>
  </si>
  <si>
    <t>Vyvěšení dřevěných okenních křídel pl. nad 1,5 m2</t>
  </si>
  <si>
    <t>968062245</t>
  </si>
  <si>
    <t>Vybourání dřevěných rámů oken jednoduch. pl. 2 m2</t>
  </si>
  <si>
    <t>1,15*1,19*6</t>
  </si>
  <si>
    <t>968062246</t>
  </si>
  <si>
    <t>Vybourání dřevěných rámů oken jednoduch. pl. 4 m2</t>
  </si>
  <si>
    <t>1,18*2,06*2</t>
  </si>
  <si>
    <t>974031132</t>
  </si>
  <si>
    <t>Vysekání rýh ve zdi cihelné 5 x 7 cm</t>
  </si>
  <si>
    <t>dle orientačního vyznačení v PD lokálně vyspravit atikové zdivo - svázání atikového zdiva helikální výztuží : 1,0*20</t>
  </si>
  <si>
    <t>976085411</t>
  </si>
  <si>
    <t>Vybourání stávajících podlahových vpustí</t>
  </si>
  <si>
    <t>978013141</t>
  </si>
  <si>
    <t>Otlučení omítek vnitřních stěn v rozsahu do 30 %</t>
  </si>
  <si>
    <t>978015251</t>
  </si>
  <si>
    <t>Otlučení omítek vnějších MVC v složit.1-4 do 40 %</t>
  </si>
  <si>
    <t>965041702R00</t>
  </si>
  <si>
    <t xml:space="preserve">Bourání parapetů z dlažeb keramických </t>
  </si>
  <si>
    <t>711111001</t>
  </si>
  <si>
    <t>Izolace proti vlhkosti vodor. nátěr ALP za studena 1x nátěr - včetně dodávky penetračního laku ALP</t>
  </si>
  <si>
    <t>711112006</t>
  </si>
  <si>
    <t>Izolace proti vlhkosti svis.,nátěr penetr.emulzí včetně emulze 0,4 kg/m2</t>
  </si>
  <si>
    <t>95,0</t>
  </si>
  <si>
    <t>(8,6*2+10,6*2)*0,1</t>
  </si>
  <si>
    <t>711141559</t>
  </si>
  <si>
    <t>Izolace proti vlhk. vodorovná pásy přitavením 1 vrstva - včetně dodávky pásu mineral</t>
  </si>
  <si>
    <t>711140102</t>
  </si>
  <si>
    <t>Odstr.izolace proti vlhk.vodor. pásy přitav.,2vrst</t>
  </si>
  <si>
    <t>998711201</t>
  </si>
  <si>
    <t>Přesun hmot pro izolace proti vodě, výšky do 6 m</t>
  </si>
  <si>
    <t>728457898</t>
  </si>
  <si>
    <t>Osazení nového přívodu vzduchu včetně napojení na elektro</t>
  </si>
  <si>
    <t>Demontáž stávající mříže na fasádě : 1</t>
  </si>
  <si>
    <t xml:space="preserve">Zednické zapravení : </t>
  </si>
  <si>
    <t xml:space="preserve">Osazení nové dešťové žaluzie - kovové z venkovní strany : </t>
  </si>
  <si>
    <t xml:space="preserve">Osazení vnitřní klapky včetně napojení na havarijní ventilátory : </t>
  </si>
  <si>
    <t>728548988</t>
  </si>
  <si>
    <t>Osazení nových havarijních ventilátoru na střeše včetně napojení na elektro</t>
  </si>
  <si>
    <t>Demontáž stávajících ventilátoru : 2</t>
  </si>
  <si>
    <t xml:space="preserve">Dodání a osazení havarijního ventilátoru na střeše : </t>
  </si>
  <si>
    <t>998728201</t>
  </si>
  <si>
    <t>Přesun hmot pro vzduchotechniku, výšky do 6 m</t>
  </si>
  <si>
    <t>764816133</t>
  </si>
  <si>
    <t>Oplechování parapetů, lakovaný Pz plech, rš 330 mm</t>
  </si>
  <si>
    <t>1,15*6</t>
  </si>
  <si>
    <t>764410850</t>
  </si>
  <si>
    <t>Demontáž oplechování parapetů,rš od 100 do 330 mm</t>
  </si>
  <si>
    <t>998764201</t>
  </si>
  <si>
    <t>Přesun hmot pro klempířské konstr., výšky do 6 m</t>
  </si>
  <si>
    <t>766601213</t>
  </si>
  <si>
    <t>Těsnění okenní spáry, ostění, PT folie + PP folie PT folie šířky  70 mm; PP folie šířky 50 mm</t>
  </si>
  <si>
    <t>(1,18*2+2,06*2)*2</t>
  </si>
  <si>
    <t>(1,15*2+1,19*2)*6</t>
  </si>
  <si>
    <t>766629302</t>
  </si>
  <si>
    <t>Montáž oken plastových plochy do 2,70 m2</t>
  </si>
  <si>
    <t>61143090</t>
  </si>
  <si>
    <t>Okno plastové 1180 x 2060 mm</t>
  </si>
  <si>
    <t>NOVÁ PLASTOVÁ OKNA 1180 x 2060 mm - 2ks : 2</t>
  </si>
  <si>
    <t xml:space="preserve">- osazení 2ks nových plastových oken bílé barvy, přesná výška bude určena dle situace na stavbě : </t>
  </si>
  <si>
    <t xml:space="preserve">- min. požadavky: : </t>
  </si>
  <si>
    <t xml:space="preserve">-- zasklené izolačním dvojsklem (Uw &lt;= 1,2W/m2K), otevíravé a sklopné/ventilační : </t>
  </si>
  <si>
    <t xml:space="preserve">-- 6 komor profil, stavební hloubka rámu 76mm, trojité těsnění : </t>
  </si>
  <si>
    <t xml:space="preserve">-- okno s omezeným rizikem povrchových kondenzací : </t>
  </si>
  <si>
    <t xml:space="preserve">- otvírání a umístění kliky bude před výrobou odsouhlaseno investorem : </t>
  </si>
  <si>
    <t xml:space="preserve">- případné doplňující specifikace a úpravy budou upřesněny investorem : </t>
  </si>
  <si>
    <t xml:space="preserve">- napojovací spáru vyplnit PU pěnou, osadit vnitřní parotěsnou a vnější paropropustnou membránu : </t>
  </si>
  <si>
    <t>61143097R</t>
  </si>
  <si>
    <t>Okno plastové 1150 x 1190 mm</t>
  </si>
  <si>
    <t>NOVÁ PLASTOVÁ OKNA 1150 x 1190 mm - 6ks : 6</t>
  </si>
  <si>
    <t xml:space="preserve">- osazení 6ks nových plastových oken bílé barvy, přesná výška bude určena dle situace na stavbě : </t>
  </si>
  <si>
    <t xml:space="preserve">-- zasklené izolačním dvojsklem (Uw &lt;= 1,2W/m2K), sklopné/ventilační : </t>
  </si>
  <si>
    <t>998766201</t>
  </si>
  <si>
    <t>Přesun hmot pro truhlářské konstr., výšky do 6 m</t>
  </si>
  <si>
    <t xml:space="preserve">909      </t>
  </si>
  <si>
    <t>Hzs-nezmeritelne stavebni prace</t>
  </si>
  <si>
    <t>h</t>
  </si>
  <si>
    <t>Demontáž a opětovná montáž stávajících mříží oken. : 3</t>
  </si>
  <si>
    <t>Demontáž - odřezání stávajících konzol. : 2</t>
  </si>
  <si>
    <t>Montáž nových konzol do zdi - včetně úpravy mříží pro uchycení : 10</t>
  </si>
  <si>
    <t>Nátěr mříží včetně obroušení stáv. nátěru : 4</t>
  </si>
  <si>
    <t>76721883.AR</t>
  </si>
  <si>
    <t xml:space="preserve">Barva synt. na kov 3v1 šedá </t>
  </si>
  <si>
    <t>l</t>
  </si>
  <si>
    <t>771101210</t>
  </si>
  <si>
    <t xml:space="preserve">Penetrace podkladu pod dlažby penetrační nátěr </t>
  </si>
  <si>
    <t>POL1_7</t>
  </si>
  <si>
    <t>771475014</t>
  </si>
  <si>
    <t>Obklad soklíků keram.rovných, tmel,výška 10 cm</t>
  </si>
  <si>
    <t>8,61*2+10,665*2</t>
  </si>
  <si>
    <t>771479001</t>
  </si>
  <si>
    <t>Řezání dlaždic keramických pro soklíky</t>
  </si>
  <si>
    <t>771575109</t>
  </si>
  <si>
    <t>Montáž podlah keram.,hladké, tmel, 30x30 cm</t>
  </si>
  <si>
    <t>771578011</t>
  </si>
  <si>
    <t>Spára podlaha - stěna, silikonem</t>
  </si>
  <si>
    <t>vč. dodávky a montáže silikonu.</t>
  </si>
  <si>
    <t>20</t>
  </si>
  <si>
    <t>771579793</t>
  </si>
  <si>
    <t>Příplatek za spárovací hmotu - plošně,keram.dlažba</t>
  </si>
  <si>
    <t>781672105</t>
  </si>
  <si>
    <t>Montáž obkladů parapetů keram. do MC, 15x15 cm</t>
  </si>
  <si>
    <t>1,18*2*2</t>
  </si>
  <si>
    <t>771-A</t>
  </si>
  <si>
    <t>Dlažba dle výběru investora - interiérová R11 - cena do 400Kč / m2, slinutý střep pro dané prostředí</t>
  </si>
  <si>
    <t>POL3_1</t>
  </si>
  <si>
    <t>99,0*1,05</t>
  </si>
  <si>
    <t>(8,61*2+10,665*2)*0,1*1,05</t>
  </si>
  <si>
    <t>998771201</t>
  </si>
  <si>
    <t>Přesun hmot pro podlahy z dlaždic, výšky do 6 m</t>
  </si>
  <si>
    <t>783112510</t>
  </si>
  <si>
    <t>Nátěr olejový OK "A" 2x + 1x email</t>
  </si>
  <si>
    <t>0,6*0,6*2*4</t>
  </si>
  <si>
    <t>783201811</t>
  </si>
  <si>
    <t>Odstranění nátěrů z kovových konstrukcí oškrábáním</t>
  </si>
  <si>
    <t>Stávající technické kanály : 30</t>
  </si>
  <si>
    <t>Dveře : 5</t>
  </si>
  <si>
    <t>783226100</t>
  </si>
  <si>
    <t>Nátěr syntetický kovových konstrukcí základní</t>
  </si>
  <si>
    <t>783424340</t>
  </si>
  <si>
    <t>Nátěr syntet. potrubí do DN 50 mm  Z+2x +1x email</t>
  </si>
  <si>
    <t>784402801</t>
  </si>
  <si>
    <t>Odstranění malby oškrábáním v místnosti H do 3,8 m</t>
  </si>
  <si>
    <t>784191101</t>
  </si>
  <si>
    <t>Penetrace podkladu univerzální Primalex 1x</t>
  </si>
  <si>
    <t>240,0</t>
  </si>
  <si>
    <t>6,0</t>
  </si>
  <si>
    <t>784195112</t>
  </si>
  <si>
    <t>Malba Primalex Standard, bílá, bez penetrace, 2 x</t>
  </si>
  <si>
    <t>113108305</t>
  </si>
  <si>
    <t>Odstranění asfaltové vrstvy pl.do 50 m2, tl. 5 cm</t>
  </si>
  <si>
    <t>2,975*0,72</t>
  </si>
  <si>
    <t>2,975*0,46</t>
  </si>
  <si>
    <t>1,74*0,5</t>
  </si>
  <si>
    <t>2,975*2+2,92*2</t>
  </si>
  <si>
    <t>961055111</t>
  </si>
  <si>
    <t>Bourání základů železobetonových</t>
  </si>
  <si>
    <t>HEA160 : (2,975*2)*30,40</t>
  </si>
  <si>
    <t>UNP120 : (2,92*2+1,74)*13,43</t>
  </si>
  <si>
    <t>INP220 : (2,875*3)*31,16</t>
  </si>
  <si>
    <t>INP120 : (1,74*3)*11,5</t>
  </si>
  <si>
    <t>INP80 : (1,74*4)*6,16</t>
  </si>
  <si>
    <t>Mříže kovové : 20</t>
  </si>
  <si>
    <t>Záklop ze slzčničkového plechu : 30</t>
  </si>
  <si>
    <t>Příplatek k odvozu za každý další 1 km (skládka Holasovice 15km)</t>
  </si>
  <si>
    <t>273351215</t>
  </si>
  <si>
    <t>Bednění stěn základových desek - zřízení</t>
  </si>
  <si>
    <t>(2,3*2+1,74*2)*0,3</t>
  </si>
  <si>
    <t>273351216</t>
  </si>
  <si>
    <t>Bednění stěn základových desek - odstranění</t>
  </si>
  <si>
    <t>622474130</t>
  </si>
  <si>
    <t>Reprofilace beton.povrchů sanační maltou, tl.30 mm</t>
  </si>
  <si>
    <t>2,975*0,2*2*2</t>
  </si>
  <si>
    <t>2,92*0,2*2</t>
  </si>
  <si>
    <t>1,74*0,2*2</t>
  </si>
  <si>
    <t>631315911</t>
  </si>
  <si>
    <t>Mazanina betonová tl. 12 - 24 cm C 35/45</t>
  </si>
  <si>
    <t>0,95</t>
  </si>
  <si>
    <t>631319175</t>
  </si>
  <si>
    <t>Příplatek za stržení povrchu mazaniny tl. 24 cm</t>
  </si>
  <si>
    <t>631362021</t>
  </si>
  <si>
    <t>Výztuž mazanin svařovanou sítí z drátů Kari</t>
  </si>
  <si>
    <t>Výztuž přivařená bodově k nosníkům : 4,2*7,9*1,3/1000</t>
  </si>
  <si>
    <t>953981204</t>
  </si>
  <si>
    <t>Chemické kotvy, beton, hl.125 mm, M16, malta 2slož</t>
  </si>
  <si>
    <t xml:space="preserve">Vyroba a montáž konstrukce sněžné jámy dle výkresu č.D 1.1-6 : </t>
  </si>
  <si>
    <t>VÝPIS OCELOVÝCH PRVKŮ NOSNÉ KONSTRUKCE SNĚŽNÉ JÁMY : 1000,5</t>
  </si>
  <si>
    <t>VÝPIS OCELOVÝCH PRVKŮ ZÁKLOPŮ A MŘÍŽÍ : 220,9</t>
  </si>
  <si>
    <t>13383410</t>
  </si>
  <si>
    <t>Tyč průřezu INP 80, střední, jakost oceli S235 11375</t>
  </si>
  <si>
    <t>Výpis dle výkresu č.D 1.1-6 : 10,3/1000*1,35</t>
  </si>
  <si>
    <t xml:space="preserve">Odhadovaná hmotnost kotvení/ přípojů - 15% : </t>
  </si>
  <si>
    <t>Výpis dle výkresu č.D 1.1-6 : 150,2/1000*1,35</t>
  </si>
  <si>
    <t>13482715</t>
  </si>
  <si>
    <t>Tyč průřezu IPE 200, hrubé, jakost oceli S235 11375</t>
  </si>
  <si>
    <t>Výpis dle výkresu č.D 1.1-6 : 50,8/1000*1,35</t>
  </si>
  <si>
    <t>13482720</t>
  </si>
  <si>
    <t>Tyč průřezu IPE 220, hrubé, jakost oceli S235 11375</t>
  </si>
  <si>
    <t>Výpis dle výkresu č.D 1.1-6 : 303,5/1000*1,35</t>
  </si>
  <si>
    <t>13485315</t>
  </si>
  <si>
    <t>Tyč průřezu UPE 200 hrubé, jakost oceli S235 11375</t>
  </si>
  <si>
    <t>Výpis dle výkresu č.D 1.1-6 : 44,0/1000*1,35</t>
  </si>
  <si>
    <t>13485320</t>
  </si>
  <si>
    <t>Tyč průřezu UNP 220 hrubé, jakost oceli S235 11375</t>
  </si>
  <si>
    <t>Výpis dle výkresu č.D 1.1-6 : 164,8/1000*1,35</t>
  </si>
  <si>
    <t>13814183</t>
  </si>
  <si>
    <t>Plech slzničkový PL2x315</t>
  </si>
  <si>
    <t>Výpis dle výkresu č.D 1.1-6 : 9,3/1000*1,35</t>
  </si>
  <si>
    <t xml:space="preserve">Odhadovaná hmotnost svarů - 15% : </t>
  </si>
  <si>
    <t xml:space="preserve">Odhadovaná hmotnost kotvení/ přípojů - 5% : </t>
  </si>
  <si>
    <t>13817783R</t>
  </si>
  <si>
    <t>Plech slzničkový PL2x945</t>
  </si>
  <si>
    <t>Výpis dle výkresu č.D 1.1-6 : 36,1/1000*1,35</t>
  </si>
  <si>
    <t>14587292</t>
  </si>
  <si>
    <t>PL 6x80 S235JR</t>
  </si>
  <si>
    <t>Výpis dle výkresu č.D 1.1-6 : 12,1/1000*1,35</t>
  </si>
  <si>
    <t>Odhadovaná hmotnost svarů - 5% : 118,28/1000*1,35</t>
  </si>
  <si>
    <t>15411740</t>
  </si>
  <si>
    <t>PL 8x50 S235JR</t>
  </si>
  <si>
    <t>Výpis dle výkresu č.D 1.1-6 : 5,4/1000*1,35</t>
  </si>
  <si>
    <t xml:space="preserve"> 9.3.8</t>
  </si>
  <si>
    <t>Hluková zkouška odpařovacího kondenzátoru</t>
  </si>
  <si>
    <t>Geodetické zaměření se zápisem do technické mapy (kondenzátor)</t>
  </si>
  <si>
    <t>Kompletní servis provozu strojovny chlazení</t>
  </si>
  <si>
    <t>počet MJ</t>
  </si>
  <si>
    <t>cena MJ</t>
  </si>
  <si>
    <t>cena celkem</t>
  </si>
  <si>
    <t>Popis</t>
  </si>
  <si>
    <t>Kompletní servis</t>
  </si>
  <si>
    <t>rok</t>
  </si>
  <si>
    <t>Servis</t>
  </si>
  <si>
    <t xml:space="preserve">Chladicí výkon 275 kW při to -15°C, tk +35°C, vč. frekvenčního měniče
</t>
  </si>
  <si>
    <t>Stávající havarijní střešní ventilátory budou odstraněny a osadí se nové s tlumící komorou. Nové ventilátory budou stejného průměru a parametrů dle stávajících. Svými parametry a konstrukcí musí odpovídat danému prostředí. Havarijní ventilátor v nevýbušném provedení, 1,6 m3/hod nebo 15 x výměna vzduchu ve strojovně</t>
  </si>
  <si>
    <t>U stávajícího přívodu vzduchu se navrhuje demontáž stávající dešťové žaluzie a osazení nové stejných rozměrů. Předpokládá se stavební přípomoc. Z interiéru osadit žaluzii se servopohonem, který v případě sepnutí ventilátorů otevře i přívod vzduchu.  : • vnější protidešťová žaluzie vč. rámu v Pz úpravě 630x630mm (kruhové napojení D=500mm)
• přívod vzduchu D=500mm
• vnitřní žaluzie se servopohonem 630x630mm (těsná klapka se servopohonem s havarijní funkcí 230V)</t>
  </si>
  <si>
    <t>Kompletním servisem soubor všech činností, dodávek, oprav, revizí, kontrol, prohlídek, kalibrací a dalších činností nezbytných pro řádný provoz strojovny po celou dobu trvání záruky, tak aby byly splněny všechny zákonné podmínky a povinnosti spojené s provozem díla (v souladu s harmonizovanou evropskou normou ČSN EN378 1-4 definující požadavky na chladicí systémy a v souladu s platnou evropskou směrnicí 97/23/ES (PED), která stanovuje technické požadavky na tlaková zařízení). Kompletní servis také zahrnuje dodávky všech  materiálů, náhradních dílů a spotřebního materiálu použitého v průběhu realizace kompletního servisu s jedinou výjimkou, a tou jsou provozní a skladové náplně (voda, teplonosné náplně, čpavek, přísady do úpravy vody). Cena za kompletní servis také zahrnuje všechny další náklady zhotovitele s tímto spojené např. cestovné (kilometrovné), náklady na ubytování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</si>
</sst>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Kč&quot;_-;\-* #,##0.00\ &quot;Kč&quot;_-;_-* &quot;-&quot;??\ &quot;Kč&quot;_-;_-@_-"/>
    <numFmt numFmtId="164" formatCode="#,###&quot; ks&quot;"/>
    <numFmt numFmtId="165" formatCode="#,###&quot; bm&quot;"/>
    <numFmt numFmtId="166" formatCode="#,###&quot; sad&quot;"/>
    <numFmt numFmtId="167" formatCode="#,###&quot; sada&quot;"/>
    <numFmt numFmtId="168" formatCode="#,###&quot; sady&quot;"/>
    <numFmt numFmtId="169" formatCode="#,##0.0"/>
    <numFmt numFmtId="170" formatCode="#,##0&quot; ks&quot;"/>
    <numFmt numFmtId="171" formatCode="#,##0\ &quot;Kč&quot;"/>
    <numFmt numFmtId="172" formatCode="#,##0.00&quot;Kč&quot;"/>
    <numFmt numFmtId="173" formatCode="#,##0.00000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ourier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i/>
      <sz val="26"/>
      <name val="Times New Roman"/>
      <family val="1"/>
    </font>
    <font>
      <b/>
      <sz val="11"/>
      <color theme="1"/>
      <name val="Calibri"/>
      <family val="2"/>
      <scheme val="minor"/>
    </font>
    <font>
      <sz val="18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color rgb="FFFF0000"/>
      <name val="Arial CE"/>
      <family val="2"/>
    </font>
    <font>
      <b/>
      <sz val="9"/>
      <name val="Arial CE"/>
      <family val="2"/>
    </font>
    <font>
      <b/>
      <i/>
      <sz val="10"/>
      <color indexed="12"/>
      <name val="Arial CE"/>
      <family val="2"/>
    </font>
    <font>
      <b/>
      <i/>
      <sz val="11"/>
      <color indexed="12"/>
      <name val="Arial CE"/>
      <family val="2"/>
    </font>
    <font>
      <sz val="9"/>
      <name val="Arial"/>
      <family val="2"/>
    </font>
    <font>
      <sz val="9"/>
      <color indexed="12"/>
      <name val="Arial CE"/>
      <family val="2"/>
    </font>
    <font>
      <b/>
      <i/>
      <sz val="11"/>
      <name val="Arial CE"/>
      <family val="2"/>
    </font>
    <font>
      <sz val="9"/>
      <color indexed="8"/>
      <name val="Arial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9"/>
      <name val="Tahoma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8"/>
      <color indexed="21"/>
      <name val="Arial CE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</cellStyleXfs>
  <cellXfs count="633">
    <xf numFmtId="0" fontId="0" fillId="0" borderId="0" xfId="0"/>
    <xf numFmtId="0" fontId="1" fillId="0" borderId="0" xfId="20" applyFont="1" applyAlignment="1">
      <alignment horizontal="left" vertical="center"/>
      <protection/>
    </xf>
    <xf numFmtId="3" fontId="1" fillId="0" borderId="10" xfId="20" applyNumberFormat="1" applyFont="1" applyBorder="1" applyAlignment="1">
      <alignment horizontal="center" vertical="center" wrapText="1"/>
      <protection/>
    </xf>
    <xf numFmtId="4" fontId="1" fillId="0" borderId="10" xfId="20" applyNumberFormat="1" applyFont="1" applyBorder="1" applyAlignment="1">
      <alignment horizontal="center" vertical="center" wrapText="1"/>
      <protection/>
    </xf>
    <xf numFmtId="169" fontId="1" fillId="0" borderId="10" xfId="20" applyNumberFormat="1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13" xfId="20" applyFont="1" applyBorder="1" applyAlignment="1">
      <alignment horizontal="left" vertical="center" wrapText="1"/>
      <protection/>
    </xf>
    <xf numFmtId="0" fontId="1" fillId="0" borderId="0" xfId="20">
      <alignment/>
      <protection/>
    </xf>
    <xf numFmtId="0" fontId="1" fillId="0" borderId="14" xfId="20" applyBorder="1">
      <alignment/>
      <protection/>
    </xf>
    <xf numFmtId="0" fontId="1" fillId="0" borderId="15" xfId="20" applyBorder="1">
      <alignment/>
      <protection/>
    </xf>
    <xf numFmtId="0" fontId="1" fillId="0" borderId="16" xfId="20" applyBorder="1">
      <alignment/>
      <protection/>
    </xf>
    <xf numFmtId="0" fontId="1" fillId="0" borderId="17" xfId="20" applyBorder="1">
      <alignment/>
      <protection/>
    </xf>
    <xf numFmtId="0" fontId="1" fillId="0" borderId="18" xfId="20" applyBorder="1">
      <alignment/>
      <protection/>
    </xf>
    <xf numFmtId="0" fontId="1" fillId="0" borderId="19" xfId="20" applyBorder="1">
      <alignment/>
      <protection/>
    </xf>
    <xf numFmtId="0" fontId="3" fillId="0" borderId="12" xfId="20" applyFont="1" applyBorder="1" applyAlignment="1">
      <alignment vertical="top" wrapText="1"/>
      <protection/>
    </xf>
    <xf numFmtId="0" fontId="4" fillId="0" borderId="0" xfId="20" applyFont="1">
      <alignment/>
      <protection/>
    </xf>
    <xf numFmtId="0" fontId="1" fillId="0" borderId="20" xfId="20" applyBorder="1">
      <alignment/>
      <protection/>
    </xf>
    <xf numFmtId="0" fontId="1" fillId="0" borderId="21" xfId="20" applyBorder="1">
      <alignment/>
      <protection/>
    </xf>
    <xf numFmtId="0" fontId="3" fillId="0" borderId="22" xfId="20" applyFont="1" applyBorder="1" applyAlignment="1">
      <alignment vertical="top" wrapText="1"/>
      <protection/>
    </xf>
    <xf numFmtId="0" fontId="3" fillId="0" borderId="22" xfId="20" applyFont="1" applyBorder="1" applyAlignment="1">
      <alignment horizontal="left" vertical="top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22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24" xfId="20" applyFont="1" applyBorder="1" applyAlignment="1">
      <alignment vertical="center" wrapText="1"/>
      <protection/>
    </xf>
    <xf numFmtId="0" fontId="1" fillId="0" borderId="10" xfId="48" applyBorder="1" applyAlignment="1">
      <alignment vertical="center" wrapText="1"/>
      <protection/>
    </xf>
    <xf numFmtId="0" fontId="1" fillId="0" borderId="10" xfId="48" applyBorder="1" applyAlignment="1">
      <alignment horizontal="left" vertical="center" wrapText="1"/>
      <protection/>
    </xf>
    <xf numFmtId="0" fontId="1" fillId="0" borderId="10" xfId="48" applyBorder="1" applyAlignment="1">
      <alignment vertic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0" xfId="20" applyFont="1">
      <alignment/>
      <protection/>
    </xf>
    <xf numFmtId="14" fontId="1" fillId="0" borderId="13" xfId="20" applyNumberFormat="1" applyFont="1" applyBorder="1" applyAlignment="1">
      <alignment vertical="center" wrapText="1"/>
      <protection/>
    </xf>
    <xf numFmtId="0" fontId="1" fillId="0" borderId="10" xfId="20" applyFont="1" applyBorder="1" applyAlignment="1">
      <alignment vertical="center" wrapText="1"/>
      <protection/>
    </xf>
    <xf numFmtId="0" fontId="1" fillId="0" borderId="10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vertical="center" wrapText="1"/>
      <protection/>
    </xf>
    <xf numFmtId="0" fontId="1" fillId="0" borderId="10" xfId="20" applyFont="1" applyBorder="1" applyAlignment="1">
      <alignment vertical="center"/>
      <protection/>
    </xf>
    <xf numFmtId="0" fontId="1" fillId="0" borderId="10" xfId="20" applyFont="1" applyBorder="1" applyAlignment="1">
      <alignment horizontal="left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14" fontId="2" fillId="0" borderId="13" xfId="20" applyNumberFormat="1" applyFont="1" applyBorder="1" applyAlignment="1">
      <alignment vertical="center" wrapText="1"/>
      <protection/>
    </xf>
    <xf numFmtId="0" fontId="1" fillId="0" borderId="25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vertical="center"/>
      <protection/>
    </xf>
    <xf numFmtId="0" fontId="1" fillId="0" borderId="24" xfId="20" applyFont="1" applyBorder="1" applyAlignment="1">
      <alignment vertical="center"/>
      <protection/>
    </xf>
    <xf numFmtId="0" fontId="1" fillId="0" borderId="10" xfId="20" applyBorder="1" applyAlignment="1">
      <alignment horizontal="left" vertical="center" wrapText="1"/>
      <protection/>
    </xf>
    <xf numFmtId="3" fontId="1" fillId="0" borderId="10" xfId="20" applyNumberFormat="1" applyBorder="1" applyAlignment="1">
      <alignment horizontal="center" vertical="center" wrapText="1"/>
      <protection/>
    </xf>
    <xf numFmtId="0" fontId="1" fillId="0" borderId="10" xfId="20" applyBorder="1" applyAlignment="1">
      <alignment vertical="center" wrapText="1"/>
      <protection/>
    </xf>
    <xf numFmtId="14" fontId="1" fillId="0" borderId="13" xfId="20" applyNumberFormat="1" applyBorder="1" applyAlignment="1">
      <alignment vertical="center" wrapText="1"/>
      <protection/>
    </xf>
    <xf numFmtId="0" fontId="2" fillId="0" borderId="26" xfId="20" applyFont="1" applyBorder="1" applyAlignment="1">
      <alignment vertical="center" wrapText="1"/>
      <protection/>
    </xf>
    <xf numFmtId="0" fontId="2" fillId="0" borderId="27" xfId="20" applyFont="1" applyBorder="1" applyAlignment="1">
      <alignment vertical="center" wrapText="1"/>
      <protection/>
    </xf>
    <xf numFmtId="0" fontId="1" fillId="0" borderId="27" xfId="20" applyFont="1" applyBorder="1" applyAlignment="1">
      <alignment vertical="center" wrapText="1"/>
      <protection/>
    </xf>
    <xf numFmtId="0" fontId="1" fillId="0" borderId="27" xfId="20" applyFont="1" applyBorder="1" applyAlignment="1">
      <alignment vertical="center"/>
      <protection/>
    </xf>
    <xf numFmtId="14" fontId="1" fillId="0" borderId="28" xfId="20" applyNumberFormat="1" applyFont="1" applyBorder="1" applyAlignment="1">
      <alignment vertical="center" wrapText="1"/>
      <protection/>
    </xf>
    <xf numFmtId="0" fontId="1" fillId="0" borderId="18" xfId="20" applyFont="1" applyBorder="1" applyAlignment="1">
      <alignment horizontal="center"/>
      <protection/>
    </xf>
    <xf numFmtId="0" fontId="1" fillId="0" borderId="29" xfId="20" applyFont="1" applyBorder="1" applyAlignment="1">
      <alignment vertical="center"/>
      <protection/>
    </xf>
    <xf numFmtId="0" fontId="1" fillId="0" borderId="29" xfId="20" applyBorder="1" applyAlignment="1">
      <alignment vertical="center" wrapText="1"/>
      <protection/>
    </xf>
    <xf numFmtId="4" fontId="1" fillId="0" borderId="10" xfId="20" applyNumberFormat="1" applyBorder="1" applyAlignment="1">
      <alignment horizontal="center" vertical="center" wrapText="1"/>
      <protection/>
    </xf>
    <xf numFmtId="0" fontId="1" fillId="0" borderId="30" xfId="20" applyBorder="1" applyAlignment="1">
      <alignment vertical="center" wrapText="1"/>
      <protection/>
    </xf>
    <xf numFmtId="0" fontId="1" fillId="0" borderId="10" xfId="48" applyFont="1" applyBorder="1" applyAlignment="1">
      <alignment vertical="center" wrapText="1"/>
      <protection/>
    </xf>
    <xf numFmtId="0" fontId="1" fillId="0" borderId="10" xfId="20" applyBorder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27" xfId="20" applyFont="1" applyBorder="1" applyAlignment="1">
      <alignment horizontal="center" vertical="center" wrapText="1"/>
      <protection/>
    </xf>
    <xf numFmtId="0" fontId="1" fillId="0" borderId="29" xfId="20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14" fontId="2" fillId="0" borderId="10" xfId="20" applyNumberFormat="1" applyFont="1" applyBorder="1" applyAlignment="1">
      <alignment horizontal="center" vertical="center" wrapText="1"/>
      <protection/>
    </xf>
    <xf numFmtId="14" fontId="2" fillId="0" borderId="0" xfId="20" applyNumberFormat="1" applyFont="1" applyAlignment="1">
      <alignment horizontal="center" vertical="center" wrapText="1"/>
      <protection/>
    </xf>
    <xf numFmtId="14" fontId="1" fillId="0" borderId="10" xfId="20" applyNumberFormat="1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14" fontId="1" fillId="0" borderId="30" xfId="20" applyNumberFormat="1" applyFont="1" applyBorder="1" applyAlignment="1">
      <alignment horizontal="center" vertical="center" wrapText="1"/>
      <protection/>
    </xf>
    <xf numFmtId="14" fontId="1" fillId="0" borderId="24" xfId="20" applyNumberFormat="1" applyFont="1" applyBorder="1" applyAlignment="1">
      <alignment horizontal="center" vertical="center" wrapText="1"/>
      <protection/>
    </xf>
    <xf numFmtId="14" fontId="1" fillId="0" borderId="0" xfId="20" applyNumberFormat="1" applyFont="1" applyAlignment="1">
      <alignment horizontal="center" vertical="center" wrapText="1"/>
      <protection/>
    </xf>
    <xf numFmtId="0" fontId="3" fillId="0" borderId="31" xfId="20" applyFont="1" applyBorder="1" applyAlignment="1">
      <alignment horizontal="left" vertical="top" wrapText="1"/>
      <protection/>
    </xf>
    <xf numFmtId="0" fontId="0" fillId="0" borderId="18" xfId="0" applyBorder="1" applyAlignment="1">
      <alignment vertical="center"/>
    </xf>
    <xf numFmtId="14" fontId="1" fillId="0" borderId="10" xfId="0" applyNumberFormat="1" applyFont="1" applyBorder="1" applyAlignment="1">
      <alignment wrapText="1"/>
    </xf>
    <xf numFmtId="14" fontId="1" fillId="0" borderId="13" xfId="0" applyNumberFormat="1" applyFont="1" applyBorder="1" applyAlignment="1">
      <alignment wrapText="1"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/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vertical="center"/>
    </xf>
    <xf numFmtId="0" fontId="29" fillId="0" borderId="10" xfId="20" applyFont="1" applyBorder="1" applyAlignment="1">
      <alignment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2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64" fontId="1" fillId="0" borderId="33" xfId="20" applyNumberFormat="1" applyFont="1" applyBorder="1" applyAlignment="1">
      <alignment horizontal="center" vertical="center" wrapText="1"/>
      <protection/>
    </xf>
    <xf numFmtId="164" fontId="1" fillId="0" borderId="34" xfId="20" applyNumberFormat="1" applyFont="1" applyBorder="1" applyAlignment="1">
      <alignment horizontal="center" vertical="center" wrapText="1"/>
      <protection/>
    </xf>
    <xf numFmtId="164" fontId="1" fillId="0" borderId="35" xfId="20" applyNumberFormat="1" applyFont="1" applyBorder="1" applyAlignment="1">
      <alignment horizontal="center" vertical="center" wrapText="1"/>
      <protection/>
    </xf>
    <xf numFmtId="164" fontId="1" fillId="0" borderId="36" xfId="20" applyNumberFormat="1" applyFont="1" applyBorder="1" applyAlignment="1">
      <alignment horizontal="center" vertical="center" wrapText="1"/>
      <protection/>
    </xf>
    <xf numFmtId="170" fontId="1" fillId="0" borderId="35" xfId="0" applyNumberFormat="1" applyFont="1" applyBorder="1" applyAlignment="1">
      <alignment horizontal="center"/>
    </xf>
    <xf numFmtId="170" fontId="1" fillId="0" borderId="37" xfId="0" applyNumberFormat="1" applyFont="1" applyBorder="1" applyAlignment="1">
      <alignment horizontal="center" vertical="center"/>
    </xf>
    <xf numFmtId="167" fontId="1" fillId="0" borderId="37" xfId="0" applyNumberFormat="1" applyFont="1" applyBorder="1" applyAlignment="1">
      <alignment horizontal="center" vertical="center"/>
    </xf>
    <xf numFmtId="167" fontId="1" fillId="0" borderId="38" xfId="0" applyNumberFormat="1" applyFon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170" fontId="0" fillId="0" borderId="38" xfId="0" applyNumberFormat="1" applyBorder="1" applyAlignment="1">
      <alignment horizontal="center"/>
    </xf>
    <xf numFmtId="165" fontId="1" fillId="0" borderId="36" xfId="20" applyNumberFormat="1" applyFont="1" applyBorder="1" applyAlignment="1">
      <alignment horizontal="center" vertical="center" wrapText="1"/>
      <protection/>
    </xf>
    <xf numFmtId="164" fontId="1" fillId="0" borderId="36" xfId="20" applyNumberFormat="1" applyBorder="1" applyAlignment="1">
      <alignment horizontal="center" vertical="center" wrapText="1"/>
      <protection/>
    </xf>
    <xf numFmtId="166" fontId="1" fillId="0" borderId="36" xfId="20" applyNumberFormat="1" applyFont="1" applyBorder="1" applyAlignment="1">
      <alignment horizontal="center" vertical="center" wrapText="1"/>
      <protection/>
    </xf>
    <xf numFmtId="168" fontId="1" fillId="0" borderId="36" xfId="20" applyNumberFormat="1" applyFont="1" applyBorder="1" applyAlignment="1">
      <alignment horizontal="center" vertical="center" wrapText="1"/>
      <protection/>
    </xf>
    <xf numFmtId="167" fontId="1" fillId="0" borderId="36" xfId="20" applyNumberFormat="1" applyFont="1" applyBorder="1" applyAlignment="1">
      <alignment horizontal="center" vertical="center" wrapText="1"/>
      <protection/>
    </xf>
    <xf numFmtId="164" fontId="1" fillId="0" borderId="35" xfId="48" applyNumberFormat="1" applyBorder="1" applyAlignment="1">
      <alignment horizontal="center" wrapText="1"/>
      <protection/>
    </xf>
    <xf numFmtId="164" fontId="1" fillId="0" borderId="36" xfId="48" applyNumberFormat="1" applyBorder="1" applyAlignment="1">
      <alignment horizontal="center" wrapText="1"/>
      <protection/>
    </xf>
    <xf numFmtId="164" fontId="2" fillId="0" borderId="36" xfId="20" applyNumberFormat="1" applyFont="1" applyBorder="1" applyAlignment="1">
      <alignment horizontal="center" vertical="center" wrapText="1"/>
      <protection/>
    </xf>
    <xf numFmtId="167" fontId="2" fillId="0" borderId="36" xfId="20" applyNumberFormat="1" applyFont="1" applyBorder="1" applyAlignment="1">
      <alignment horizontal="center" vertical="center" wrapText="1"/>
      <protection/>
    </xf>
    <xf numFmtId="165" fontId="1" fillId="0" borderId="36" xfId="20" applyNumberFormat="1" applyBorder="1" applyAlignment="1">
      <alignment horizontal="center" vertical="center" wrapText="1"/>
      <protection/>
    </xf>
    <xf numFmtId="0" fontId="1" fillId="0" borderId="35" xfId="0" applyFont="1" applyBorder="1"/>
    <xf numFmtId="168" fontId="2" fillId="0" borderId="36" xfId="20" applyNumberFormat="1" applyFont="1" applyBorder="1" applyAlignment="1">
      <alignment horizontal="center" vertical="center" wrapText="1"/>
      <protection/>
    </xf>
    <xf numFmtId="164" fontId="1" fillId="0" borderId="36" xfId="48" applyNumberFormat="1" applyBorder="1" applyAlignment="1">
      <alignment horizontal="center" vertical="center" wrapText="1"/>
      <protection/>
    </xf>
    <xf numFmtId="166" fontId="2" fillId="0" borderId="36" xfId="20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168" fontId="2" fillId="0" borderId="35" xfId="20" applyNumberFormat="1" applyFont="1" applyBorder="1" applyAlignment="1">
      <alignment horizontal="center" vertical="center" wrapText="1"/>
      <protection/>
    </xf>
    <xf numFmtId="166" fontId="2" fillId="0" borderId="35" xfId="20" applyNumberFormat="1" applyFont="1" applyBorder="1" applyAlignment="1">
      <alignment horizontal="center" vertical="center" wrapText="1"/>
      <protection/>
    </xf>
    <xf numFmtId="167" fontId="1" fillId="0" borderId="39" xfId="20" applyNumberFormat="1" applyFont="1" applyBorder="1" applyAlignment="1">
      <alignment horizontal="center" vertical="center" wrapText="1"/>
      <protection/>
    </xf>
    <xf numFmtId="44" fontId="1" fillId="0" borderId="0" xfId="76" applyFont="1" applyFill="1"/>
    <xf numFmtId="44" fontId="0" fillId="0" borderId="0" xfId="76" applyFont="1" applyFill="1"/>
    <xf numFmtId="44" fontId="2" fillId="0" borderId="27" xfId="76" applyFont="1" applyFill="1" applyBorder="1" applyAlignment="1">
      <alignment vertical="center"/>
    </xf>
    <xf numFmtId="44" fontId="2" fillId="0" borderId="40" xfId="76" applyFont="1" applyFill="1" applyBorder="1" applyAlignment="1">
      <alignment horizontal="center" vertical="center" wrapText="1"/>
    </xf>
    <xf numFmtId="44" fontId="1" fillId="0" borderId="10" xfId="76" applyFont="1" applyFill="1" applyBorder="1"/>
    <xf numFmtId="44" fontId="0" fillId="0" borderId="41" xfId="76" applyFont="1" applyFill="1" applyBorder="1"/>
    <xf numFmtId="44" fontId="1" fillId="0" borderId="10" xfId="76" applyFont="1" applyFill="1" applyBorder="1" applyAlignment="1">
      <alignment vertical="center"/>
    </xf>
    <xf numFmtId="44" fontId="0" fillId="0" borderId="10" xfId="76" applyFont="1" applyFill="1" applyBorder="1"/>
    <xf numFmtId="44" fontId="1" fillId="0" borderId="24" xfId="76" applyFont="1" applyFill="1" applyBorder="1"/>
    <xf numFmtId="44" fontId="0" fillId="0" borderId="42" xfId="76" applyFont="1" applyFill="1" applyBorder="1"/>
    <xf numFmtId="44" fontId="0" fillId="0" borderId="0" xfId="0" applyNumberFormat="1"/>
    <xf numFmtId="0" fontId="24" fillId="0" borderId="0" xfId="77" applyAlignment="1">
      <alignment vertical="center"/>
      <protection/>
    </xf>
    <xf numFmtId="0" fontId="24" fillId="0" borderId="0" xfId="77" applyAlignment="1">
      <alignment horizontal="center" vertical="center"/>
      <protection/>
    </xf>
    <xf numFmtId="0" fontId="33" fillId="0" borderId="0" xfId="77" applyFont="1" applyAlignment="1">
      <alignment horizontal="centerContinuous" vertical="center"/>
      <protection/>
    </xf>
    <xf numFmtId="0" fontId="33" fillId="0" borderId="0" xfId="77" applyFont="1" applyAlignment="1">
      <alignment horizontal="center" vertical="center"/>
      <protection/>
    </xf>
    <xf numFmtId="0" fontId="33" fillId="0" borderId="0" xfId="77" applyFont="1" applyAlignment="1">
      <alignment horizontal="right" vertical="center"/>
      <protection/>
    </xf>
    <xf numFmtId="0" fontId="34" fillId="0" borderId="43" xfId="77" applyFont="1" applyBorder="1" applyAlignment="1">
      <alignment vertical="center"/>
      <protection/>
    </xf>
    <xf numFmtId="0" fontId="34" fillId="0" borderId="43" xfId="77" applyFont="1" applyBorder="1" applyAlignment="1">
      <alignment vertical="center" wrapText="1"/>
      <protection/>
    </xf>
    <xf numFmtId="0" fontId="34" fillId="0" borderId="44" xfId="77" applyFont="1" applyBorder="1" applyAlignment="1">
      <alignment vertical="center" wrapText="1"/>
      <protection/>
    </xf>
    <xf numFmtId="0" fontId="24" fillId="0" borderId="45" xfId="77" applyBorder="1" applyAlignment="1">
      <alignment horizontal="center" vertical="center"/>
      <protection/>
    </xf>
    <xf numFmtId="0" fontId="35" fillId="0" borderId="43" xfId="77" applyFont="1" applyBorder="1" applyAlignment="1">
      <alignment horizontal="center" vertical="center"/>
      <protection/>
    </xf>
    <xf numFmtId="0" fontId="36" fillId="0" borderId="43" xfId="77" applyFont="1" applyBorder="1" applyAlignment="1">
      <alignment horizontal="left" vertical="center"/>
      <protection/>
    </xf>
    <xf numFmtId="0" fontId="36" fillId="0" borderId="46" xfId="77" applyFont="1" applyBorder="1" applyAlignment="1">
      <alignment horizontal="center" vertical="center"/>
      <protection/>
    </xf>
    <xf numFmtId="0" fontId="34" fillId="0" borderId="0" xfId="77" applyFont="1" applyAlignment="1">
      <alignment vertical="center"/>
      <protection/>
    </xf>
    <xf numFmtId="0" fontId="34" fillId="0" borderId="0" xfId="77" applyFont="1" applyAlignment="1">
      <alignment vertical="center" wrapText="1"/>
      <protection/>
    </xf>
    <xf numFmtId="0" fontId="34" fillId="0" borderId="47" xfId="77" applyFont="1" applyBorder="1" applyAlignment="1">
      <alignment vertical="center" wrapText="1"/>
      <protection/>
    </xf>
    <xf numFmtId="0" fontId="24" fillId="0" borderId="48" xfId="77" applyBorder="1" applyAlignment="1">
      <alignment horizontal="center" vertical="center"/>
      <protection/>
    </xf>
    <xf numFmtId="0" fontId="35" fillId="0" borderId="0" xfId="77" applyFont="1" applyAlignment="1">
      <alignment horizontal="center" vertical="center"/>
      <protection/>
    </xf>
    <xf numFmtId="0" fontId="36" fillId="0" borderId="0" xfId="77" applyFont="1" applyAlignment="1">
      <alignment horizontal="left" vertical="center"/>
      <protection/>
    </xf>
    <xf numFmtId="0" fontId="36" fillId="0" borderId="49" xfId="77" applyFont="1" applyBorder="1" applyAlignment="1">
      <alignment horizontal="center" vertical="center"/>
      <protection/>
    </xf>
    <xf numFmtId="0" fontId="34" fillId="0" borderId="50" xfId="77" applyFont="1" applyBorder="1" applyAlignment="1">
      <alignment vertical="center"/>
      <protection/>
    </xf>
    <xf numFmtId="0" fontId="34" fillId="0" borderId="51" xfId="77" applyFont="1" applyBorder="1" applyAlignment="1">
      <alignment vertical="center"/>
      <protection/>
    </xf>
    <xf numFmtId="0" fontId="24" fillId="0" borderId="52" xfId="77" applyBorder="1" applyAlignment="1">
      <alignment horizontal="center" vertical="center"/>
      <protection/>
    </xf>
    <xf numFmtId="0" fontId="35" fillId="0" borderId="50" xfId="77" applyFont="1" applyBorder="1" applyAlignment="1">
      <alignment horizontal="center" vertical="center"/>
      <protection/>
    </xf>
    <xf numFmtId="0" fontId="36" fillId="0" borderId="50" xfId="77" applyFont="1" applyBorder="1" applyAlignment="1">
      <alignment horizontal="left" vertical="center"/>
      <protection/>
    </xf>
    <xf numFmtId="0" fontId="36" fillId="0" borderId="53" xfId="77" applyFont="1" applyBorder="1" applyAlignment="1">
      <alignment horizontal="center" vertical="center"/>
      <protection/>
    </xf>
    <xf numFmtId="49" fontId="24" fillId="0" borderId="0" xfId="77" applyNumberFormat="1" applyAlignment="1">
      <alignment horizontal="center" vertical="center"/>
      <protection/>
    </xf>
    <xf numFmtId="0" fontId="37" fillId="0" borderId="0" xfId="77" applyFont="1" applyAlignment="1">
      <alignment vertical="center"/>
      <protection/>
    </xf>
    <xf numFmtId="0" fontId="34" fillId="0" borderId="0" xfId="77" applyFont="1" applyAlignment="1">
      <alignment horizontal="center" vertical="center"/>
      <protection/>
    </xf>
    <xf numFmtId="0" fontId="36" fillId="0" borderId="0" xfId="77" applyFont="1" applyAlignment="1">
      <alignment horizontal="center" vertical="center" shrinkToFit="1"/>
      <protection/>
    </xf>
    <xf numFmtId="0" fontId="36" fillId="0" borderId="0" xfId="77" applyFont="1" applyAlignment="1">
      <alignment horizontal="right" vertical="center" shrinkToFit="1"/>
      <protection/>
    </xf>
    <xf numFmtId="49" fontId="38" fillId="24" borderId="54" xfId="77" applyNumberFormat="1" applyFont="1" applyFill="1" applyBorder="1" applyAlignment="1">
      <alignment horizontal="center" vertical="center" wrapText="1"/>
      <protection/>
    </xf>
    <xf numFmtId="49" fontId="38" fillId="24" borderId="55" xfId="77" applyNumberFormat="1" applyFont="1" applyFill="1" applyBorder="1" applyAlignment="1">
      <alignment horizontal="center" vertical="center" wrapText="1"/>
      <protection/>
    </xf>
    <xf numFmtId="0" fontId="38" fillId="24" borderId="55" xfId="77" applyFont="1" applyFill="1" applyBorder="1" applyAlignment="1">
      <alignment horizontal="center" vertical="center" wrapText="1"/>
      <protection/>
    </xf>
    <xf numFmtId="0" fontId="38" fillId="24" borderId="55" xfId="77" applyFont="1" applyFill="1" applyBorder="1" applyAlignment="1">
      <alignment horizontal="right" vertical="center" wrapText="1"/>
      <protection/>
    </xf>
    <xf numFmtId="0" fontId="38" fillId="24" borderId="56" xfId="77" applyFont="1" applyFill="1" applyBorder="1" applyAlignment="1">
      <alignment horizontal="right" vertical="center" wrapText="1"/>
      <protection/>
    </xf>
    <xf numFmtId="0" fontId="24" fillId="0" borderId="0" xfId="77" applyAlignment="1">
      <alignment vertical="center" wrapText="1"/>
      <protection/>
    </xf>
    <xf numFmtId="0" fontId="24" fillId="0" borderId="0" xfId="77" applyAlignment="1">
      <alignment horizontal="center" vertical="center" wrapText="1"/>
      <protection/>
    </xf>
    <xf numFmtId="0" fontId="36" fillId="0" borderId="18" xfId="53" applyFont="1" applyBorder="1" applyAlignment="1">
      <alignment horizontal="center" vertical="center"/>
      <protection/>
    </xf>
    <xf numFmtId="0" fontId="36" fillId="0" borderId="48" xfId="53" applyFont="1" applyBorder="1" applyAlignment="1">
      <alignment vertical="center"/>
      <protection/>
    </xf>
    <xf numFmtId="0" fontId="36" fillId="0" borderId="57" xfId="53" applyFont="1" applyBorder="1" applyAlignment="1">
      <alignment vertical="center"/>
      <protection/>
    </xf>
    <xf numFmtId="0" fontId="39" fillId="0" borderId="0" xfId="53" applyFont="1" applyAlignment="1">
      <alignment vertical="center"/>
      <protection/>
    </xf>
    <xf numFmtId="0" fontId="40" fillId="0" borderId="25" xfId="53" applyFont="1" applyBorder="1" applyAlignment="1">
      <alignment horizontal="center" vertical="center"/>
      <protection/>
    </xf>
    <xf numFmtId="0" fontId="24" fillId="0" borderId="0" xfId="53" applyAlignment="1">
      <alignment horizontal="center" vertical="center"/>
      <protection/>
    </xf>
    <xf numFmtId="0" fontId="24" fillId="0" borderId="48" xfId="53" applyBorder="1" applyAlignment="1">
      <alignment horizontal="center" vertical="center"/>
      <protection/>
    </xf>
    <xf numFmtId="0" fontId="24" fillId="0" borderId="48" xfId="53" applyBorder="1" applyAlignment="1">
      <alignment horizontal="right" vertical="center"/>
      <protection/>
    </xf>
    <xf numFmtId="0" fontId="24" fillId="0" borderId="58" xfId="53" applyBorder="1" applyAlignment="1">
      <alignment horizontal="right" vertical="center"/>
      <protection/>
    </xf>
    <xf numFmtId="0" fontId="24" fillId="0" borderId="0" xfId="53" applyAlignment="1">
      <alignment vertical="center"/>
      <protection/>
    </xf>
    <xf numFmtId="0" fontId="35" fillId="0" borderId="18" xfId="53" applyFont="1" applyBorder="1" applyAlignment="1">
      <alignment horizontal="center" vertical="center"/>
      <protection/>
    </xf>
    <xf numFmtId="0" fontId="30" fillId="0" borderId="48" xfId="53" applyFont="1" applyBorder="1" applyAlignment="1">
      <alignment horizontal="center" vertical="center" wrapText="1"/>
      <protection/>
    </xf>
    <xf numFmtId="1" fontId="35" fillId="0" borderId="25" xfId="53" applyNumberFormat="1" applyFont="1" applyBorder="1" applyAlignment="1">
      <alignment vertical="center" wrapText="1"/>
      <protection/>
    </xf>
    <xf numFmtId="0" fontId="41" fillId="0" borderId="25" xfId="53" applyFont="1" applyBorder="1" applyAlignment="1">
      <alignment horizontal="center" vertical="center" wrapText="1"/>
      <protection/>
    </xf>
    <xf numFmtId="0" fontId="35" fillId="0" borderId="25" xfId="53" applyFont="1" applyBorder="1" applyAlignment="1">
      <alignment horizontal="center" vertical="center"/>
      <protection/>
    </xf>
    <xf numFmtId="0" fontId="35" fillId="0" borderId="25" xfId="53" applyFont="1" applyBorder="1" applyAlignment="1">
      <alignment horizontal="right" vertical="center"/>
      <protection/>
    </xf>
    <xf numFmtId="0" fontId="35" fillId="0" borderId="58" xfId="53" applyFont="1" applyBorder="1" applyAlignment="1">
      <alignment horizontal="right" vertical="center"/>
      <protection/>
    </xf>
    <xf numFmtId="1" fontId="35" fillId="0" borderId="25" xfId="53" applyNumberFormat="1" applyFont="1" applyBorder="1" applyAlignment="1">
      <alignment vertical="center"/>
      <protection/>
    </xf>
    <xf numFmtId="0" fontId="42" fillId="0" borderId="25" xfId="53" applyFont="1" applyBorder="1" applyAlignment="1">
      <alignment horizontal="center" vertical="center"/>
      <protection/>
    </xf>
    <xf numFmtId="0" fontId="24" fillId="24" borderId="14" xfId="77" applyFill="1" applyBorder="1" applyAlignment="1">
      <alignment horizontal="center" vertical="center"/>
      <protection/>
    </xf>
    <xf numFmtId="0" fontId="24" fillId="24" borderId="59" xfId="77" applyFill="1" applyBorder="1" applyAlignment="1">
      <alignment horizontal="center" vertical="center"/>
      <protection/>
    </xf>
    <xf numFmtId="0" fontId="34" fillId="24" borderId="60" xfId="77" applyFont="1" applyFill="1" applyBorder="1" applyAlignment="1">
      <alignment horizontal="center" vertical="center"/>
      <protection/>
    </xf>
    <xf numFmtId="0" fontId="43" fillId="24" borderId="61" xfId="77" applyFont="1" applyFill="1" applyBorder="1" applyAlignment="1">
      <alignment horizontal="center" vertical="center"/>
      <protection/>
    </xf>
    <xf numFmtId="0" fontId="43" fillId="24" borderId="59" xfId="77" applyFont="1" applyFill="1" applyBorder="1" applyAlignment="1">
      <alignment horizontal="center" vertical="center"/>
      <protection/>
    </xf>
    <xf numFmtId="4" fontId="43" fillId="24" borderId="59" xfId="77" applyNumberFormat="1" applyFont="1" applyFill="1" applyBorder="1" applyAlignment="1">
      <alignment horizontal="right" vertical="center"/>
      <protection/>
    </xf>
    <xf numFmtId="171" fontId="43" fillId="24" borderId="62" xfId="77" applyNumberFormat="1" applyFont="1" applyFill="1" applyBorder="1" applyAlignment="1">
      <alignment horizontal="right" vertical="center"/>
      <protection/>
    </xf>
    <xf numFmtId="0" fontId="35" fillId="0" borderId="48" xfId="53" applyFont="1" applyBorder="1" applyAlignment="1">
      <alignment vertical="center" wrapText="1"/>
      <protection/>
    </xf>
    <xf numFmtId="0" fontId="35" fillId="0" borderId="48" xfId="53" applyFont="1" applyBorder="1" applyAlignment="1">
      <alignment horizontal="center" vertical="center"/>
      <protection/>
    </xf>
    <xf numFmtId="0" fontId="35" fillId="0" borderId="48" xfId="53" applyFont="1" applyBorder="1" applyAlignment="1">
      <alignment vertical="center"/>
      <protection/>
    </xf>
    <xf numFmtId="3" fontId="35" fillId="0" borderId="48" xfId="53" applyNumberFormat="1" applyFont="1" applyBorder="1" applyAlignment="1">
      <alignment horizontal="right" vertical="center"/>
      <protection/>
    </xf>
    <xf numFmtId="0" fontId="44" fillId="0" borderId="48" xfId="53" applyFont="1" applyBorder="1" applyAlignment="1">
      <alignment horizontal="left" vertical="center" wrapText="1"/>
      <protection/>
    </xf>
    <xf numFmtId="0" fontId="30" fillId="0" borderId="25" xfId="53" applyFont="1" applyBorder="1" applyAlignment="1">
      <alignment horizontal="center" vertical="center" wrapText="1"/>
      <protection/>
    </xf>
    <xf numFmtId="1" fontId="35" fillId="0" borderId="47" xfId="53" applyNumberFormat="1" applyFont="1" applyBorder="1" applyAlignment="1">
      <alignment vertical="center"/>
      <protection/>
    </xf>
    <xf numFmtId="1" fontId="35" fillId="0" borderId="25" xfId="53" applyNumberFormat="1" applyFont="1" applyBorder="1" applyAlignment="1">
      <alignment horizontal="center" vertical="center"/>
      <protection/>
    </xf>
    <xf numFmtId="0" fontId="24" fillId="0" borderId="0" xfId="53" applyAlignment="1">
      <alignment horizontal="right" vertical="center"/>
      <protection/>
    </xf>
    <xf numFmtId="0" fontId="45" fillId="0" borderId="63" xfId="53" applyFont="1" applyBorder="1" applyAlignment="1">
      <alignment horizontal="center" vertical="center"/>
      <protection/>
    </xf>
    <xf numFmtId="0" fontId="45" fillId="0" borderId="64" xfId="53" applyFont="1" applyBorder="1" applyAlignment="1">
      <alignment vertical="center"/>
      <protection/>
    </xf>
    <xf numFmtId="49" fontId="46" fillId="0" borderId="64" xfId="77" applyNumberFormat="1" applyFont="1" applyBorder="1" applyAlignment="1">
      <alignment horizontal="left" vertical="center"/>
      <protection/>
    </xf>
    <xf numFmtId="49" fontId="46" fillId="0" borderId="64" xfId="77" applyNumberFormat="1" applyFont="1" applyBorder="1" applyAlignment="1">
      <alignment horizontal="center" vertical="center"/>
      <protection/>
    </xf>
    <xf numFmtId="0" fontId="45" fillId="0" borderId="64" xfId="53" applyFont="1" applyBorder="1" applyAlignment="1">
      <alignment horizontal="center" vertical="center"/>
      <protection/>
    </xf>
    <xf numFmtId="0" fontId="45" fillId="0" borderId="64" xfId="53" applyFont="1" applyBorder="1" applyAlignment="1">
      <alignment horizontal="right" vertical="center"/>
      <protection/>
    </xf>
    <xf numFmtId="171" fontId="46" fillId="0" borderId="65" xfId="77" applyNumberFormat="1" applyFont="1" applyBorder="1" applyAlignment="1">
      <alignment horizontal="right" vertical="center"/>
      <protection/>
    </xf>
    <xf numFmtId="0" fontId="45" fillId="0" borderId="66" xfId="53" applyFont="1" applyBorder="1" applyAlignment="1">
      <alignment horizontal="center" vertical="center"/>
      <protection/>
    </xf>
    <xf numFmtId="0" fontId="45" fillId="0" borderId="50" xfId="53" applyFont="1" applyBorder="1" applyAlignment="1">
      <alignment vertical="center"/>
      <protection/>
    </xf>
    <xf numFmtId="49" fontId="46" fillId="0" borderId="50" xfId="77" applyNumberFormat="1" applyFont="1" applyBorder="1" applyAlignment="1">
      <alignment horizontal="left" vertical="center"/>
      <protection/>
    </xf>
    <xf numFmtId="49" fontId="46" fillId="0" borderId="50" xfId="77" applyNumberFormat="1" applyFont="1" applyBorder="1" applyAlignment="1">
      <alignment horizontal="center" vertical="center"/>
      <protection/>
    </xf>
    <xf numFmtId="0" fontId="45" fillId="0" borderId="50" xfId="53" applyFont="1" applyBorder="1" applyAlignment="1">
      <alignment horizontal="center" vertical="center"/>
      <protection/>
    </xf>
    <xf numFmtId="0" fontId="45" fillId="0" borderId="50" xfId="53" applyFont="1" applyBorder="1" applyAlignment="1">
      <alignment horizontal="right" vertical="center"/>
      <protection/>
    </xf>
    <xf numFmtId="171" fontId="46" fillId="0" borderId="67" xfId="77" applyNumberFormat="1" applyFont="1" applyBorder="1" applyAlignment="1">
      <alignment horizontal="right" vertical="center"/>
      <protection/>
    </xf>
    <xf numFmtId="0" fontId="45" fillId="0" borderId="14" xfId="53" applyFont="1" applyBorder="1" applyAlignment="1">
      <alignment horizontal="center" vertical="center"/>
      <protection/>
    </xf>
    <xf numFmtId="0" fontId="45" fillId="0" borderId="20" xfId="53" applyFont="1" applyBorder="1" applyAlignment="1">
      <alignment vertical="center"/>
      <protection/>
    </xf>
    <xf numFmtId="49" fontId="46" fillId="0" borderId="20" xfId="77" applyNumberFormat="1" applyFont="1" applyBorder="1" applyAlignment="1">
      <alignment horizontal="left" vertical="center"/>
      <protection/>
    </xf>
    <xf numFmtId="49" fontId="46" fillId="0" borderId="20" xfId="77" applyNumberFormat="1" applyFont="1" applyBorder="1" applyAlignment="1">
      <alignment horizontal="center" vertical="center"/>
      <protection/>
    </xf>
    <xf numFmtId="0" fontId="45" fillId="0" borderId="20" xfId="53" applyFont="1" applyBorder="1" applyAlignment="1">
      <alignment horizontal="center" vertical="center"/>
      <protection/>
    </xf>
    <xf numFmtId="0" fontId="45" fillId="0" borderId="20" xfId="53" applyFont="1" applyBorder="1" applyAlignment="1">
      <alignment horizontal="right" vertical="center"/>
      <protection/>
    </xf>
    <xf numFmtId="171" fontId="46" fillId="0" borderId="21" xfId="77" applyNumberFormat="1" applyFont="1" applyBorder="1" applyAlignment="1">
      <alignment horizontal="right" vertical="center"/>
      <protection/>
    </xf>
    <xf numFmtId="171" fontId="24" fillId="0" borderId="0" xfId="53" applyNumberFormat="1" applyAlignment="1">
      <alignment horizontal="right" vertical="center"/>
      <protection/>
    </xf>
    <xf numFmtId="0" fontId="47" fillId="0" borderId="0" xfId="53" applyFont="1" applyAlignment="1">
      <alignment horizontal="centerContinuous" vertical="center"/>
      <protection/>
    </xf>
    <xf numFmtId="0" fontId="24" fillId="0" borderId="0" xfId="53" applyAlignment="1">
      <alignment horizontal="centerContinuous" vertical="center"/>
      <protection/>
    </xf>
    <xf numFmtId="0" fontId="24" fillId="0" borderId="15" xfId="53" applyBorder="1" applyAlignment="1">
      <alignment vertical="center"/>
      <protection/>
    </xf>
    <xf numFmtId="0" fontId="24" fillId="0" borderId="68" xfId="53" applyBorder="1" applyAlignment="1">
      <alignment vertical="center"/>
      <protection/>
    </xf>
    <xf numFmtId="0" fontId="24" fillId="0" borderId="16" xfId="53" applyBorder="1" applyAlignment="1">
      <alignment vertical="center"/>
      <protection/>
    </xf>
    <xf numFmtId="0" fontId="24" fillId="0" borderId="17" xfId="53" applyBorder="1" applyAlignment="1">
      <alignment vertical="center"/>
      <protection/>
    </xf>
    <xf numFmtId="49" fontId="48" fillId="25" borderId="18" xfId="53" applyNumberFormat="1" applyFont="1" applyFill="1" applyBorder="1" applyAlignment="1">
      <alignment vertical="center"/>
      <protection/>
    </xf>
    <xf numFmtId="49" fontId="24" fillId="25" borderId="47" xfId="53" applyNumberFormat="1" applyFill="1" applyBorder="1" applyAlignment="1">
      <alignment vertical="center"/>
      <protection/>
    </xf>
    <xf numFmtId="0" fontId="24" fillId="0" borderId="19" xfId="53" applyBorder="1" applyAlignment="1">
      <alignment vertical="center"/>
      <protection/>
    </xf>
    <xf numFmtId="0" fontId="24" fillId="0" borderId="69" xfId="53" applyBorder="1" applyAlignment="1">
      <alignment vertical="center"/>
      <protection/>
    </xf>
    <xf numFmtId="0" fontId="24" fillId="0" borderId="32" xfId="53" applyBorder="1" applyAlignment="1">
      <alignment vertical="center"/>
      <protection/>
    </xf>
    <xf numFmtId="0" fontId="24" fillId="0" borderId="38" xfId="53" applyBorder="1" applyAlignment="1">
      <alignment vertical="center"/>
      <protection/>
    </xf>
    <xf numFmtId="0" fontId="24" fillId="0" borderId="37" xfId="53" applyBorder="1" applyAlignment="1">
      <alignment vertical="center"/>
      <protection/>
    </xf>
    <xf numFmtId="0" fontId="24" fillId="0" borderId="70" xfId="53" applyBorder="1" applyAlignment="1">
      <alignment vertical="center"/>
      <protection/>
    </xf>
    <xf numFmtId="0" fontId="34" fillId="25" borderId="0" xfId="53" applyFont="1" applyFill="1" applyAlignment="1">
      <alignment vertical="center"/>
      <protection/>
    </xf>
    <xf numFmtId="0" fontId="24" fillId="25" borderId="0" xfId="53" applyFill="1" applyAlignment="1">
      <alignment vertical="center"/>
      <protection/>
    </xf>
    <xf numFmtId="49" fontId="24" fillId="0" borderId="48" xfId="53" applyNumberFormat="1" applyBorder="1" applyAlignment="1">
      <alignment horizontal="left" vertical="center"/>
      <protection/>
    </xf>
    <xf numFmtId="3" fontId="24" fillId="0" borderId="70" xfId="53" applyNumberFormat="1" applyBorder="1" applyAlignment="1">
      <alignment vertical="center"/>
      <protection/>
    </xf>
    <xf numFmtId="0" fontId="24" fillId="0" borderId="71" xfId="53" applyBorder="1" applyAlignment="1">
      <alignment vertical="center"/>
      <protection/>
    </xf>
    <xf numFmtId="0" fontId="24" fillId="0" borderId="36" xfId="53" applyBorder="1" applyAlignment="1">
      <alignment vertical="center"/>
      <protection/>
    </xf>
    <xf numFmtId="0" fontId="24" fillId="0" borderId="36" xfId="53" applyBorder="1" applyAlignment="1">
      <alignment horizontal="left" vertical="center"/>
      <protection/>
    </xf>
    <xf numFmtId="0" fontId="24" fillId="0" borderId="35" xfId="53" applyBorder="1" applyAlignment="1">
      <alignment vertical="center"/>
      <protection/>
    </xf>
    <xf numFmtId="0" fontId="24" fillId="0" borderId="72" xfId="53" applyBorder="1" applyAlignment="1">
      <alignment vertical="center"/>
      <protection/>
    </xf>
    <xf numFmtId="0" fontId="24" fillId="0" borderId="18" xfId="53" applyBorder="1" applyAlignment="1">
      <alignment vertical="center"/>
      <protection/>
    </xf>
    <xf numFmtId="0" fontId="24" fillId="0" borderId="48" xfId="53" applyBorder="1" applyAlignment="1">
      <alignment vertical="center"/>
      <protection/>
    </xf>
    <xf numFmtId="3" fontId="24" fillId="0" borderId="0" xfId="53" applyNumberFormat="1" applyAlignment="1">
      <alignment vertical="center"/>
      <protection/>
    </xf>
    <xf numFmtId="0" fontId="47" fillId="0" borderId="73" xfId="53" applyFont="1" applyBorder="1" applyAlignment="1">
      <alignment horizontal="centerContinuous" vertical="center"/>
      <protection/>
    </xf>
    <xf numFmtId="0" fontId="49" fillId="0" borderId="74" xfId="53" applyFont="1" applyBorder="1" applyAlignment="1">
      <alignment horizontal="centerContinuous" vertical="center"/>
      <protection/>
    </xf>
    <xf numFmtId="0" fontId="24" fillId="0" borderId="74" xfId="53" applyBorder="1" applyAlignment="1">
      <alignment horizontal="centerContinuous" vertical="center"/>
      <protection/>
    </xf>
    <xf numFmtId="0" fontId="24" fillId="0" borderId="75" xfId="53" applyBorder="1" applyAlignment="1">
      <alignment horizontal="centerContinuous" vertical="center"/>
      <protection/>
    </xf>
    <xf numFmtId="0" fontId="36" fillId="0" borderId="22" xfId="53" applyFont="1" applyBorder="1" applyAlignment="1">
      <alignment horizontal="left" vertical="center"/>
      <protection/>
    </xf>
    <xf numFmtId="0" fontId="24" fillId="0" borderId="11" xfId="53" applyBorder="1" applyAlignment="1">
      <alignment horizontal="left" vertical="center"/>
      <protection/>
    </xf>
    <xf numFmtId="0" fontId="24" fillId="0" borderId="76" xfId="53" applyBorder="1" applyAlignment="1">
      <alignment horizontal="centerContinuous" vertical="center"/>
      <protection/>
    </xf>
    <xf numFmtId="0" fontId="36" fillId="0" borderId="11" xfId="53" applyFont="1" applyBorder="1" applyAlignment="1">
      <alignment horizontal="centerContinuous" vertical="center"/>
      <protection/>
    </xf>
    <xf numFmtId="0" fontId="24" fillId="0" borderId="11" xfId="53" applyBorder="1" applyAlignment="1">
      <alignment horizontal="centerContinuous" vertical="center"/>
      <protection/>
    </xf>
    <xf numFmtId="0" fontId="24" fillId="0" borderId="77" xfId="53" applyBorder="1" applyAlignment="1">
      <alignment vertical="center"/>
      <protection/>
    </xf>
    <xf numFmtId="0" fontId="24" fillId="0" borderId="34" xfId="53" applyBorder="1" applyAlignment="1">
      <alignment vertical="center"/>
      <protection/>
    </xf>
    <xf numFmtId="3" fontId="24" fillId="0" borderId="78" xfId="53" applyNumberFormat="1" applyBorder="1" applyAlignment="1">
      <alignment vertical="center"/>
      <protection/>
    </xf>
    <xf numFmtId="0" fontId="24" fillId="0" borderId="79" xfId="53" applyBorder="1" applyAlignment="1">
      <alignment vertical="center"/>
      <protection/>
    </xf>
    <xf numFmtId="3" fontId="24" fillId="0" borderId="33" xfId="53" applyNumberFormat="1" applyBorder="1" applyAlignment="1">
      <alignment vertical="center"/>
      <protection/>
    </xf>
    <xf numFmtId="0" fontId="24" fillId="0" borderId="80" xfId="53" applyBorder="1" applyAlignment="1">
      <alignment vertical="center"/>
      <protection/>
    </xf>
    <xf numFmtId="3" fontId="24" fillId="0" borderId="36" xfId="53" applyNumberFormat="1" applyBorder="1" applyAlignment="1">
      <alignment vertical="center"/>
      <protection/>
    </xf>
    <xf numFmtId="0" fontId="24" fillId="0" borderId="81" xfId="53" applyBorder="1" applyAlignment="1">
      <alignment vertical="center"/>
      <protection/>
    </xf>
    <xf numFmtId="0" fontId="24" fillId="0" borderId="82" xfId="53" applyBorder="1" applyAlignment="1">
      <alignment vertical="center"/>
      <protection/>
    </xf>
    <xf numFmtId="0" fontId="24" fillId="0" borderId="23" xfId="53" applyBorder="1" applyAlignment="1">
      <alignment vertical="center"/>
      <protection/>
    </xf>
    <xf numFmtId="0" fontId="24" fillId="0" borderId="71" xfId="53" applyFont="1" applyBorder="1" applyAlignment="1">
      <alignment vertical="center"/>
      <protection/>
    </xf>
    <xf numFmtId="3" fontId="24" fillId="0" borderId="42" xfId="53" applyNumberFormat="1" applyBorder="1" applyAlignment="1">
      <alignment vertical="center"/>
      <protection/>
    </xf>
    <xf numFmtId="0" fontId="24" fillId="0" borderId="83" xfId="53" applyBorder="1" applyAlignment="1">
      <alignment vertical="center"/>
      <protection/>
    </xf>
    <xf numFmtId="3" fontId="24" fillId="0" borderId="39" xfId="53" applyNumberFormat="1" applyBorder="1" applyAlignment="1">
      <alignment vertical="center"/>
      <protection/>
    </xf>
    <xf numFmtId="0" fontId="24" fillId="0" borderId="84" xfId="53" applyBorder="1" applyAlignment="1">
      <alignment vertical="center"/>
      <protection/>
    </xf>
    <xf numFmtId="0" fontId="24" fillId="0" borderId="85" xfId="53" applyBorder="1" applyAlignment="1">
      <alignment vertical="center"/>
      <protection/>
    </xf>
    <xf numFmtId="0" fontId="24" fillId="0" borderId="18" xfId="53" applyBorder="1" applyAlignment="1">
      <alignment horizontal="left" vertical="center"/>
      <protection/>
    </xf>
    <xf numFmtId="49" fontId="24" fillId="0" borderId="0" xfId="53" applyNumberFormat="1" applyAlignment="1">
      <alignment horizontal="left" vertical="center"/>
      <protection/>
    </xf>
    <xf numFmtId="0" fontId="24" fillId="0" borderId="37" xfId="53" applyBorder="1" applyAlignment="1">
      <alignment horizontal="right" vertical="center"/>
      <protection/>
    </xf>
    <xf numFmtId="171" fontId="24" fillId="0" borderId="36" xfId="53" applyNumberFormat="1" applyBorder="1" applyAlignment="1">
      <alignment vertical="center"/>
      <protection/>
    </xf>
    <xf numFmtId="171" fontId="24" fillId="0" borderId="0" xfId="53" applyNumberFormat="1" applyAlignment="1">
      <alignment vertical="center"/>
      <protection/>
    </xf>
    <xf numFmtId="0" fontId="24" fillId="0" borderId="38" xfId="53" applyBorder="1" applyAlignment="1">
      <alignment horizontal="right" vertical="center"/>
      <protection/>
    </xf>
    <xf numFmtId="0" fontId="49" fillId="25" borderId="83" xfId="53" applyFont="1" applyFill="1" applyBorder="1" applyAlignment="1">
      <alignment vertical="center"/>
      <protection/>
    </xf>
    <xf numFmtId="0" fontId="49" fillId="25" borderId="39" xfId="53" applyFont="1" applyFill="1" applyBorder="1" applyAlignment="1">
      <alignment vertical="center"/>
      <protection/>
    </xf>
    <xf numFmtId="0" fontId="49" fillId="25" borderId="86" xfId="53" applyFont="1" applyFill="1" applyBorder="1" applyAlignment="1">
      <alignment vertical="center"/>
      <protection/>
    </xf>
    <xf numFmtId="171" fontId="49" fillId="25" borderId="39" xfId="53" applyNumberFormat="1" applyFont="1" applyFill="1" applyBorder="1" applyAlignment="1">
      <alignment vertical="center"/>
      <protection/>
    </xf>
    <xf numFmtId="0" fontId="49" fillId="25" borderId="21" xfId="53" applyFont="1" applyFill="1" applyBorder="1" applyAlignment="1">
      <alignment vertical="center"/>
      <protection/>
    </xf>
    <xf numFmtId="0" fontId="49" fillId="0" borderId="0" xfId="53" applyFont="1" applyAlignment="1">
      <alignment vertical="center"/>
      <protection/>
    </xf>
    <xf numFmtId="49" fontId="51" fillId="0" borderId="0" xfId="78" applyNumberFormat="1" applyFont="1" applyAlignment="1">
      <alignment horizontal="left"/>
      <protection/>
    </xf>
    <xf numFmtId="0" fontId="1" fillId="0" borderId="0" xfId="78">
      <alignment/>
      <protection/>
    </xf>
    <xf numFmtId="172" fontId="0" fillId="0" borderId="0" xfId="79" applyFont="1"/>
    <xf numFmtId="0" fontId="52" fillId="0" borderId="0" xfId="78" applyFont="1" applyAlignment="1">
      <alignment vertical="center"/>
      <protection/>
    </xf>
    <xf numFmtId="0" fontId="1" fillId="0" borderId="0" xfId="78" applyAlignment="1">
      <alignment vertical="center"/>
      <protection/>
    </xf>
    <xf numFmtId="172" fontId="0" fillId="0" borderId="0" xfId="79" applyFont="1" applyAlignment="1">
      <alignment vertical="center"/>
    </xf>
    <xf numFmtId="0" fontId="1" fillId="0" borderId="0" xfId="78" applyFont="1" applyAlignment="1">
      <alignment vertical="center"/>
      <protection/>
    </xf>
    <xf numFmtId="0" fontId="24" fillId="0" borderId="15" xfId="53" applyBorder="1">
      <alignment/>
      <protection/>
    </xf>
    <xf numFmtId="0" fontId="24" fillId="0" borderId="0" xfId="53">
      <alignment/>
      <protection/>
    </xf>
    <xf numFmtId="0" fontId="24" fillId="0" borderId="18" xfId="53" applyBorder="1">
      <alignment/>
      <protection/>
    </xf>
    <xf numFmtId="0" fontId="53" fillId="26" borderId="18" xfId="53" applyFont="1" applyFill="1" applyBorder="1" applyAlignment="1">
      <alignment horizontal="left" vertical="center" indent="1"/>
      <protection/>
    </xf>
    <xf numFmtId="0" fontId="24" fillId="26" borderId="0" xfId="53" applyFill="1" applyAlignment="1">
      <alignment wrapText="1"/>
      <protection/>
    </xf>
    <xf numFmtId="49" fontId="49" fillId="26" borderId="0" xfId="53" applyNumberFormat="1" applyFont="1" applyFill="1" applyAlignment="1">
      <alignment horizontal="left" vertical="center" wrapText="1"/>
      <protection/>
    </xf>
    <xf numFmtId="14" fontId="35" fillId="0" borderId="0" xfId="53" applyNumberFormat="1" applyFont="1" applyAlignment="1">
      <alignment horizontal="left"/>
      <protection/>
    </xf>
    <xf numFmtId="0" fontId="24" fillId="26" borderId="18" xfId="53" applyFill="1" applyBorder="1" applyAlignment="1">
      <alignment horizontal="left" vertical="center" indent="1"/>
      <protection/>
    </xf>
    <xf numFmtId="0" fontId="36" fillId="26" borderId="0" xfId="53" applyFont="1" applyFill="1" applyAlignment="1">
      <alignment horizontal="left" vertical="center" wrapText="1"/>
      <protection/>
    </xf>
    <xf numFmtId="0" fontId="24" fillId="26" borderId="23" xfId="53" applyFill="1" applyBorder="1" applyAlignment="1">
      <alignment horizontal="left" vertical="center" indent="1"/>
      <protection/>
    </xf>
    <xf numFmtId="0" fontId="24" fillId="26" borderId="34" xfId="53" applyFill="1" applyBorder="1" applyAlignment="1">
      <alignment wrapText="1"/>
      <protection/>
    </xf>
    <xf numFmtId="0" fontId="36" fillId="26" borderId="34" xfId="53" applyFont="1" applyFill="1" applyBorder="1" applyAlignment="1">
      <alignment horizontal="left" vertical="center" wrapText="1"/>
      <protection/>
    </xf>
    <xf numFmtId="0" fontId="24" fillId="0" borderId="18" xfId="53" applyBorder="1" applyAlignment="1">
      <alignment horizontal="left" vertical="center" indent="1"/>
      <protection/>
    </xf>
    <xf numFmtId="0" fontId="24" fillId="0" borderId="0" xfId="53" applyAlignment="1">
      <alignment wrapText="1"/>
      <protection/>
    </xf>
    <xf numFmtId="0" fontId="36" fillId="0" borderId="0" xfId="53" applyFont="1" applyAlignment="1">
      <alignment horizontal="left" vertical="center"/>
      <protection/>
    </xf>
    <xf numFmtId="0" fontId="24" fillId="0" borderId="19" xfId="53" applyBorder="1">
      <alignment/>
      <protection/>
    </xf>
    <xf numFmtId="0" fontId="36" fillId="0" borderId="18" xfId="53" applyFont="1" applyBorder="1" applyAlignment="1">
      <alignment horizontal="left" vertical="center" indent="1"/>
      <protection/>
    </xf>
    <xf numFmtId="0" fontId="36" fillId="0" borderId="0" xfId="53" applyFont="1" applyAlignment="1">
      <alignment vertical="center" wrapText="1"/>
      <protection/>
    </xf>
    <xf numFmtId="0" fontId="36" fillId="0" borderId="0" xfId="53" applyFont="1" applyAlignment="1">
      <alignment horizontal="left" vertical="center" wrapText="1"/>
      <protection/>
    </xf>
    <xf numFmtId="0" fontId="36" fillId="0" borderId="23" xfId="53" applyFont="1" applyBorder="1" applyAlignment="1">
      <alignment horizontal="left" vertical="center" indent="1"/>
      <protection/>
    </xf>
    <xf numFmtId="0" fontId="36" fillId="0" borderId="34" xfId="53" applyFont="1" applyBorder="1" applyAlignment="1">
      <alignment horizontal="right" vertical="center" wrapText="1"/>
      <protection/>
    </xf>
    <xf numFmtId="0" fontId="36" fillId="0" borderId="34" xfId="53" applyFont="1" applyBorder="1" applyAlignment="1">
      <alignment horizontal="left" vertical="center" wrapText="1"/>
      <protection/>
    </xf>
    <xf numFmtId="0" fontId="24" fillId="0" borderId="34" xfId="53" applyBorder="1" applyAlignment="1">
      <alignment vertical="center" wrapText="1"/>
      <protection/>
    </xf>
    <xf numFmtId="0" fontId="36" fillId="0" borderId="34" xfId="53" applyFont="1" applyBorder="1" applyAlignment="1">
      <alignment vertical="center"/>
      <protection/>
    </xf>
    <xf numFmtId="0" fontId="24" fillId="0" borderId="87" xfId="53" applyBorder="1">
      <alignment/>
      <protection/>
    </xf>
    <xf numFmtId="0" fontId="24" fillId="0" borderId="23" xfId="53" applyBorder="1" applyAlignment="1">
      <alignment horizontal="left" indent="1"/>
      <protection/>
    </xf>
    <xf numFmtId="0" fontId="24" fillId="0" borderId="34" xfId="53" applyBorder="1">
      <alignment/>
      <protection/>
    </xf>
    <xf numFmtId="0" fontId="24" fillId="0" borderId="34" xfId="53" applyBorder="1" applyAlignment="1">
      <alignment horizontal="right"/>
      <protection/>
    </xf>
    <xf numFmtId="0" fontId="36" fillId="27" borderId="0" xfId="53" applyFont="1" applyFill="1" applyAlignment="1" applyProtection="1">
      <alignment horizontal="left" vertical="center"/>
      <protection locked="0"/>
    </xf>
    <xf numFmtId="0" fontId="36" fillId="27" borderId="34" xfId="53" applyFont="1" applyFill="1" applyBorder="1" applyAlignment="1" applyProtection="1">
      <alignment horizontal="left" vertical="center" wrapText="1"/>
      <protection locked="0"/>
    </xf>
    <xf numFmtId="0" fontId="24" fillId="0" borderId="34" xfId="53" applyBorder="1" applyAlignment="1">
      <alignment horizontal="right" vertical="center"/>
      <protection/>
    </xf>
    <xf numFmtId="0" fontId="24" fillId="0" borderId="69" xfId="53" applyBorder="1" applyAlignment="1">
      <alignment horizontal="left" vertical="top" indent="1"/>
      <protection/>
    </xf>
    <xf numFmtId="0" fontId="24" fillId="0" borderId="38" xfId="53" applyBorder="1" applyAlignment="1">
      <alignment vertical="top" wrapText="1"/>
      <protection/>
    </xf>
    <xf numFmtId="0" fontId="36" fillId="0" borderId="38" xfId="53" applyFont="1" applyBorder="1" applyAlignment="1">
      <alignment horizontal="left" vertical="top" wrapText="1"/>
      <protection/>
    </xf>
    <xf numFmtId="0" fontId="36" fillId="0" borderId="38" xfId="53" applyFont="1" applyBorder="1" applyAlignment="1">
      <alignment vertical="center" wrapText="1"/>
      <protection/>
    </xf>
    <xf numFmtId="0" fontId="36" fillId="0" borderId="38" xfId="53" applyFont="1" applyBorder="1" applyAlignment="1">
      <alignment vertical="center"/>
      <protection/>
    </xf>
    <xf numFmtId="0" fontId="24" fillId="0" borderId="70" xfId="53" applyBorder="1">
      <alignment/>
      <protection/>
    </xf>
    <xf numFmtId="0" fontId="24" fillId="0" borderId="34" xfId="53" applyBorder="1" applyAlignment="1">
      <alignment horizontal="left" wrapText="1"/>
      <protection/>
    </xf>
    <xf numFmtId="0" fontId="24" fillId="0" borderId="34" xfId="53" applyBorder="1" applyAlignment="1">
      <alignment wrapText="1"/>
      <protection/>
    </xf>
    <xf numFmtId="49" fontId="24" fillId="0" borderId="18" xfId="53" applyNumberFormat="1" applyBorder="1">
      <alignment/>
      <protection/>
    </xf>
    <xf numFmtId="0" fontId="24" fillId="0" borderId="71" xfId="53" applyBorder="1" applyAlignment="1">
      <alignment horizontal="left" vertical="center" indent="1"/>
      <protection/>
    </xf>
    <xf numFmtId="0" fontId="24" fillId="0" borderId="36" xfId="53" applyBorder="1" applyAlignment="1">
      <alignment horizontal="left" vertical="center" wrapText="1"/>
      <protection/>
    </xf>
    <xf numFmtId="0" fontId="24" fillId="0" borderId="36" xfId="53" applyBorder="1" applyAlignment="1">
      <alignment wrapText="1"/>
      <protection/>
    </xf>
    <xf numFmtId="0" fontId="36" fillId="0" borderId="71" xfId="53" applyFont="1" applyBorder="1" applyAlignment="1">
      <alignment horizontal="left" vertical="center" indent="1"/>
      <protection/>
    </xf>
    <xf numFmtId="0" fontId="36" fillId="0" borderId="36" xfId="53" applyFont="1" applyBorder="1" applyAlignment="1">
      <alignment horizontal="left" vertical="center" wrapText="1"/>
      <protection/>
    </xf>
    <xf numFmtId="0" fontId="36" fillId="0" borderId="36" xfId="53" applyFont="1" applyBorder="1" applyAlignment="1">
      <alignment wrapText="1"/>
      <protection/>
    </xf>
    <xf numFmtId="0" fontId="24" fillId="0" borderId="71" xfId="53" applyBorder="1" applyAlignment="1">
      <alignment horizontal="left" indent="1"/>
      <protection/>
    </xf>
    <xf numFmtId="1" fontId="36" fillId="0" borderId="36" xfId="53" applyNumberFormat="1" applyFont="1" applyBorder="1" applyAlignment="1">
      <alignment horizontal="right" vertical="center" wrapText="1"/>
      <protection/>
    </xf>
    <xf numFmtId="0" fontId="24" fillId="0" borderId="36" xfId="53" applyBorder="1" applyAlignment="1">
      <alignment horizontal="left" vertical="center" indent="1"/>
      <protection/>
    </xf>
    <xf numFmtId="0" fontId="36" fillId="0" borderId="36" xfId="53" applyFont="1" applyBorder="1" applyAlignment="1">
      <alignment vertical="center"/>
      <protection/>
    </xf>
    <xf numFmtId="49" fontId="24" fillId="0" borderId="72" xfId="53" applyNumberFormat="1" applyBorder="1" applyAlignment="1">
      <alignment horizontal="left" vertical="center"/>
      <protection/>
    </xf>
    <xf numFmtId="1" fontId="36" fillId="0" borderId="35" xfId="53" applyNumberFormat="1" applyFont="1" applyBorder="1" applyAlignment="1">
      <alignment horizontal="right" vertical="center" wrapText="1"/>
      <protection/>
    </xf>
    <xf numFmtId="0" fontId="24" fillId="0" borderId="23" xfId="53" applyBorder="1" applyAlignment="1">
      <alignment horizontal="left" vertical="center" indent="1"/>
      <protection/>
    </xf>
    <xf numFmtId="0" fontId="24" fillId="0" borderId="34" xfId="53" applyBorder="1" applyAlignment="1">
      <alignment horizontal="left" vertical="center" wrapText="1"/>
      <protection/>
    </xf>
    <xf numFmtId="1" fontId="36" fillId="0" borderId="88" xfId="53" applyNumberFormat="1" applyFont="1" applyBorder="1" applyAlignment="1">
      <alignment horizontal="right" vertical="center" wrapText="1"/>
      <protection/>
    </xf>
    <xf numFmtId="0" fontId="24" fillId="0" borderId="34" xfId="53" applyBorder="1" applyAlignment="1">
      <alignment horizontal="left" vertical="center" indent="1"/>
      <protection/>
    </xf>
    <xf numFmtId="49" fontId="24" fillId="0" borderId="87" xfId="53" applyNumberFormat="1" applyBorder="1" applyAlignment="1">
      <alignment horizontal="left" vertical="center"/>
      <protection/>
    </xf>
    <xf numFmtId="0" fontId="24" fillId="0" borderId="0" xfId="53" applyAlignment="1">
      <alignment horizontal="left" vertical="center" wrapText="1"/>
      <protection/>
    </xf>
    <xf numFmtId="1" fontId="24" fillId="0" borderId="0" xfId="53" applyNumberFormat="1" applyAlignment="1">
      <alignment horizontal="left" vertical="center" wrapText="1"/>
      <protection/>
    </xf>
    <xf numFmtId="4" fontId="24" fillId="0" borderId="0" xfId="53" applyNumberFormat="1" applyAlignment="1">
      <alignment horizontal="left" vertical="center"/>
      <protection/>
    </xf>
    <xf numFmtId="49" fontId="24" fillId="0" borderId="19" xfId="53" applyNumberFormat="1" applyBorder="1" applyAlignment="1">
      <alignment horizontal="left" vertical="center"/>
      <protection/>
    </xf>
    <xf numFmtId="0" fontId="49" fillId="26" borderId="22" xfId="53" applyFont="1" applyFill="1" applyBorder="1" applyAlignment="1">
      <alignment horizontal="left" vertical="center" indent="1"/>
      <protection/>
    </xf>
    <xf numFmtId="0" fontId="36" fillId="26" borderId="11" xfId="53" applyFont="1" applyFill="1" applyBorder="1" applyAlignment="1">
      <alignment horizontal="left" vertical="center" wrapText="1"/>
      <protection/>
    </xf>
    <xf numFmtId="0" fontId="24" fillId="26" borderId="11" xfId="53" applyFill="1" applyBorder="1" applyAlignment="1">
      <alignment horizontal="left" vertical="center" wrapText="1"/>
      <protection/>
    </xf>
    <xf numFmtId="4" fontId="49" fillId="26" borderId="11" xfId="53" applyNumberFormat="1" applyFont="1" applyFill="1" applyBorder="1" applyAlignment="1">
      <alignment horizontal="left" vertical="center"/>
      <protection/>
    </xf>
    <xf numFmtId="49" fontId="24" fillId="26" borderId="76" xfId="53" applyNumberFormat="1" applyFill="1" applyBorder="1" applyAlignment="1">
      <alignment horizontal="left" vertical="center"/>
      <protection/>
    </xf>
    <xf numFmtId="0" fontId="24" fillId="26" borderId="11" xfId="53" applyFill="1" applyBorder="1" applyAlignment="1">
      <alignment wrapText="1"/>
      <protection/>
    </xf>
    <xf numFmtId="0" fontId="24" fillId="26" borderId="11" xfId="53" applyFill="1" applyBorder="1">
      <alignment/>
      <protection/>
    </xf>
    <xf numFmtId="49" fontId="36" fillId="26" borderId="76" xfId="53" applyNumberFormat="1" applyFont="1" applyFill="1" applyBorder="1" applyAlignment="1">
      <alignment horizontal="left" vertical="center"/>
      <protection/>
    </xf>
    <xf numFmtId="0" fontId="24" fillId="0" borderId="19" xfId="53" applyBorder="1" applyAlignment="1">
      <alignment horizontal="right"/>
      <protection/>
    </xf>
    <xf numFmtId="0" fontId="24" fillId="0" borderId="18" xfId="53" applyBorder="1" applyAlignment="1">
      <alignment horizontal="right"/>
      <protection/>
    </xf>
    <xf numFmtId="0" fontId="24" fillId="0" borderId="0" xfId="53" applyAlignment="1">
      <alignment horizontal="center" vertical="center" wrapText="1"/>
      <protection/>
    </xf>
    <xf numFmtId="0" fontId="36" fillId="0" borderId="34" xfId="53" applyFont="1" applyBorder="1" applyAlignment="1">
      <alignment vertical="top" wrapText="1"/>
      <protection/>
    </xf>
    <xf numFmtId="0" fontId="36" fillId="0" borderId="34" xfId="53" applyFont="1" applyBorder="1" applyAlignment="1">
      <alignment vertical="top"/>
      <protection/>
    </xf>
    <xf numFmtId="14" fontId="36" fillId="0" borderId="34" xfId="53" applyNumberFormat="1" applyFont="1" applyBorder="1" applyAlignment="1">
      <alignment horizontal="center" vertical="top"/>
      <protection/>
    </xf>
    <xf numFmtId="0" fontId="36" fillId="0" borderId="18" xfId="53" applyFont="1" applyBorder="1">
      <alignment/>
      <protection/>
    </xf>
    <xf numFmtId="0" fontId="36" fillId="0" borderId="0" xfId="53" applyFont="1" applyAlignment="1">
      <alignment wrapText="1"/>
      <protection/>
    </xf>
    <xf numFmtId="0" fontId="36" fillId="0" borderId="0" xfId="53" applyFont="1">
      <alignment/>
      <protection/>
    </xf>
    <xf numFmtId="0" fontId="36" fillId="0" borderId="19" xfId="53" applyFont="1" applyBorder="1" applyAlignment="1">
      <alignment horizontal="right"/>
      <protection/>
    </xf>
    <xf numFmtId="0" fontId="24" fillId="0" borderId="0" xfId="53" applyAlignment="1">
      <alignment horizontal="center"/>
      <protection/>
    </xf>
    <xf numFmtId="0" fontId="24" fillId="0" borderId="14" xfId="53" applyBorder="1">
      <alignment/>
      <protection/>
    </xf>
    <xf numFmtId="0" fontId="24" fillId="0" borderId="20" xfId="53" applyBorder="1" applyAlignment="1">
      <alignment wrapText="1"/>
      <protection/>
    </xf>
    <xf numFmtId="0" fontId="24" fillId="0" borderId="20" xfId="53" applyBorder="1">
      <alignment/>
      <protection/>
    </xf>
    <xf numFmtId="0" fontId="24" fillId="0" borderId="21" xfId="53" applyBorder="1" applyAlignment="1">
      <alignment horizontal="right"/>
      <protection/>
    </xf>
    <xf numFmtId="0" fontId="49" fillId="0" borderId="0" xfId="53" applyFont="1" applyAlignment="1">
      <alignment horizontal="left" vertical="center"/>
      <protection/>
    </xf>
    <xf numFmtId="0" fontId="47" fillId="0" borderId="0" xfId="53" applyFont="1" applyAlignment="1">
      <alignment horizontal="center" vertical="center" wrapText="1"/>
      <protection/>
    </xf>
    <xf numFmtId="0" fontId="47" fillId="0" borderId="0" xfId="53" applyFont="1" applyAlignment="1">
      <alignment horizontal="center" vertical="center" shrinkToFit="1"/>
      <protection/>
    </xf>
    <xf numFmtId="0" fontId="47" fillId="0" borderId="0" xfId="53" applyFont="1" applyAlignment="1">
      <alignment horizontal="center" vertical="center"/>
      <protection/>
    </xf>
    <xf numFmtId="4" fontId="24" fillId="0" borderId="48" xfId="53" applyNumberFormat="1" applyBorder="1">
      <alignment/>
      <protection/>
    </xf>
    <xf numFmtId="4" fontId="35" fillId="28" borderId="35" xfId="53" applyNumberFormat="1" applyFont="1" applyFill="1" applyBorder="1" applyAlignment="1">
      <alignment vertical="center"/>
      <protection/>
    </xf>
    <xf numFmtId="4" fontId="35" fillId="28" borderId="36" xfId="53" applyNumberFormat="1" applyFont="1" applyFill="1" applyBorder="1" applyAlignment="1">
      <alignment vertical="center" wrapText="1"/>
      <protection/>
    </xf>
    <xf numFmtId="4" fontId="57" fillId="28" borderId="10" xfId="53" applyNumberFormat="1" applyFont="1" applyFill="1" applyBorder="1" applyAlignment="1">
      <alignment horizontal="center" vertical="center" wrapText="1" shrinkToFit="1"/>
      <protection/>
    </xf>
    <xf numFmtId="4" fontId="35" fillId="28" borderId="10" xfId="53" applyNumberFormat="1" applyFont="1" applyFill="1" applyBorder="1" applyAlignment="1">
      <alignment horizontal="center" vertical="center" wrapText="1" shrinkToFit="1"/>
      <protection/>
    </xf>
    <xf numFmtId="3" fontId="35" fillId="28" borderId="10" xfId="53" applyNumberFormat="1" applyFont="1" applyFill="1" applyBorder="1" applyAlignment="1">
      <alignment horizontal="center" vertical="center" wrapText="1"/>
      <protection/>
    </xf>
    <xf numFmtId="4" fontId="24" fillId="0" borderId="35" xfId="53" applyNumberFormat="1" applyBorder="1" applyAlignment="1">
      <alignment vertical="center"/>
      <protection/>
    </xf>
    <xf numFmtId="4" fontId="35" fillId="0" borderId="10" xfId="53" applyNumberFormat="1" applyFont="1" applyBorder="1" applyAlignment="1">
      <alignment horizontal="right" vertical="center" wrapText="1" shrinkToFit="1"/>
      <protection/>
    </xf>
    <xf numFmtId="4" fontId="35" fillId="0" borderId="10" xfId="53" applyNumberFormat="1" applyFont="1" applyBorder="1" applyAlignment="1">
      <alignment horizontal="right" vertical="center" shrinkToFit="1"/>
      <protection/>
    </xf>
    <xf numFmtId="4" fontId="24" fillId="0" borderId="10" xfId="53" applyNumberFormat="1" applyBorder="1" applyAlignment="1">
      <alignment vertical="center" shrinkToFit="1"/>
      <protection/>
    </xf>
    <xf numFmtId="3" fontId="24" fillId="0" borderId="10" xfId="53" applyNumberFormat="1" applyBorder="1" applyAlignment="1">
      <alignment vertical="center"/>
      <protection/>
    </xf>
    <xf numFmtId="4" fontId="36" fillId="0" borderId="35" xfId="53" applyNumberFormat="1" applyFont="1" applyBorder="1" applyAlignment="1">
      <alignment vertical="center"/>
      <protection/>
    </xf>
    <xf numFmtId="4" fontId="36" fillId="0" borderId="10" xfId="53" applyNumberFormat="1" applyFont="1" applyBorder="1" applyAlignment="1">
      <alignment vertical="center" wrapText="1" shrinkToFit="1"/>
      <protection/>
    </xf>
    <xf numFmtId="4" fontId="36" fillId="0" borderId="10" xfId="53" applyNumberFormat="1" applyFont="1" applyBorder="1" applyAlignment="1">
      <alignment vertical="center" shrinkToFit="1"/>
      <protection/>
    </xf>
    <xf numFmtId="3" fontId="36" fillId="0" borderId="10" xfId="53" applyNumberFormat="1" applyFont="1" applyBorder="1" applyAlignment="1">
      <alignment vertical="center"/>
      <protection/>
    </xf>
    <xf numFmtId="4" fontId="24" fillId="0" borderId="35" xfId="53" applyNumberFormat="1" applyBorder="1" applyAlignment="1">
      <alignment horizontal="left" vertical="center"/>
      <protection/>
    </xf>
    <xf numFmtId="4" fontId="24" fillId="0" borderId="10" xfId="53" applyNumberFormat="1" applyBorder="1" applyAlignment="1">
      <alignment vertical="center" wrapText="1" shrinkToFit="1"/>
      <protection/>
    </xf>
    <xf numFmtId="4" fontId="24" fillId="26" borderId="10" xfId="53" applyNumberFormat="1" applyFill="1" applyBorder="1" applyAlignment="1">
      <alignment vertical="center" wrapText="1" shrinkToFit="1"/>
      <protection/>
    </xf>
    <xf numFmtId="4" fontId="24" fillId="26" borderId="10" xfId="53" applyNumberFormat="1" applyFill="1" applyBorder="1" applyAlignment="1">
      <alignment vertical="center" shrinkToFit="1"/>
      <protection/>
    </xf>
    <xf numFmtId="3" fontId="24" fillId="26" borderId="10" xfId="53" applyNumberFormat="1" applyFill="1" applyBorder="1" applyAlignment="1">
      <alignment vertical="center"/>
      <protection/>
    </xf>
    <xf numFmtId="0" fontId="49" fillId="0" borderId="0" xfId="53" applyFont="1">
      <alignment/>
      <protection/>
    </xf>
    <xf numFmtId="0" fontId="38" fillId="0" borderId="48" xfId="53" applyFont="1" applyBorder="1" applyAlignment="1">
      <alignment horizontal="center" vertical="center" wrapText="1"/>
      <protection/>
    </xf>
    <xf numFmtId="0" fontId="38" fillId="28" borderId="35" xfId="53" applyFont="1" applyFill="1" applyBorder="1" applyAlignment="1">
      <alignment horizontal="center" vertical="center" wrapText="1"/>
      <protection/>
    </xf>
    <xf numFmtId="0" fontId="38" fillId="28" borderId="36" xfId="53" applyFont="1" applyFill="1" applyBorder="1" applyAlignment="1">
      <alignment horizontal="center" vertical="center" wrapText="1"/>
      <protection/>
    </xf>
    <xf numFmtId="0" fontId="38" fillId="28" borderId="10" xfId="53" applyFont="1" applyFill="1" applyBorder="1" applyAlignment="1">
      <alignment horizontal="center" vertical="center" wrapText="1"/>
      <protection/>
    </xf>
    <xf numFmtId="0" fontId="35" fillId="0" borderId="48" xfId="53" applyFont="1" applyBorder="1" applyAlignment="1">
      <alignment vertical="center"/>
      <protection/>
    </xf>
    <xf numFmtId="49" fontId="35" fillId="0" borderId="35" xfId="53" applyNumberFormat="1" applyFont="1" applyBorder="1" applyAlignment="1">
      <alignment vertical="center"/>
      <protection/>
    </xf>
    <xf numFmtId="4" fontId="35" fillId="0" borderId="10" xfId="53" applyNumberFormat="1" applyFont="1" applyBorder="1" applyAlignment="1">
      <alignment horizontal="center" vertical="center"/>
      <protection/>
    </xf>
    <xf numFmtId="4" fontId="35" fillId="0" borderId="10" xfId="53" applyNumberFormat="1" applyFont="1" applyBorder="1" applyAlignment="1">
      <alignment vertical="center"/>
      <protection/>
    </xf>
    <xf numFmtId="3" fontId="35" fillId="0" borderId="10" xfId="53" applyNumberFormat="1" applyFont="1" applyBorder="1" applyAlignment="1">
      <alignment vertical="center"/>
      <protection/>
    </xf>
    <xf numFmtId="0" fontId="35" fillId="0" borderId="48" xfId="53" applyFont="1" applyBorder="1">
      <alignment/>
      <protection/>
    </xf>
    <xf numFmtId="0" fontId="35" fillId="26" borderId="35" xfId="53" applyFont="1" applyFill="1" applyBorder="1" applyAlignment="1">
      <alignment vertical="center"/>
      <protection/>
    </xf>
    <xf numFmtId="0" fontId="35" fillId="26" borderId="35" xfId="53" applyFont="1" applyFill="1" applyBorder="1" applyAlignment="1">
      <alignment vertical="center" wrapText="1"/>
      <protection/>
    </xf>
    <xf numFmtId="0" fontId="35" fillId="26" borderId="36" xfId="53" applyFont="1" applyFill="1" applyBorder="1" applyAlignment="1">
      <alignment vertical="center" wrapText="1"/>
      <protection/>
    </xf>
    <xf numFmtId="4" fontId="35" fillId="26" borderId="10" xfId="53" applyNumberFormat="1" applyFont="1" applyFill="1" applyBorder="1" applyAlignment="1">
      <alignment horizontal="center" vertical="center"/>
      <protection/>
    </xf>
    <xf numFmtId="4" fontId="35" fillId="26" borderId="10" xfId="53" applyNumberFormat="1" applyFont="1" applyFill="1" applyBorder="1" applyAlignment="1">
      <alignment vertical="center"/>
      <protection/>
    </xf>
    <xf numFmtId="3" fontId="35" fillId="26" borderId="10" xfId="53" applyNumberFormat="1" applyFont="1" applyFill="1" applyBorder="1" applyAlignment="1">
      <alignment vertical="center"/>
      <protection/>
    </xf>
    <xf numFmtId="4" fontId="24" fillId="0" borderId="0" xfId="53" applyNumberFormat="1">
      <alignment/>
      <protection/>
    </xf>
    <xf numFmtId="3" fontId="24" fillId="0" borderId="0" xfId="53" applyNumberFormat="1">
      <alignment/>
      <protection/>
    </xf>
    <xf numFmtId="0" fontId="24" fillId="0" borderId="10" xfId="53" applyFont="1" applyBorder="1" applyAlignment="1">
      <alignment vertical="center"/>
      <protection/>
    </xf>
    <xf numFmtId="49" fontId="24" fillId="0" borderId="36" xfId="53" applyNumberFormat="1" applyBorder="1" applyAlignment="1">
      <alignment vertical="center"/>
      <protection/>
    </xf>
    <xf numFmtId="49" fontId="24" fillId="0" borderId="0" xfId="53" applyNumberFormat="1">
      <alignment/>
      <protection/>
    </xf>
    <xf numFmtId="0" fontId="24" fillId="26" borderId="10" xfId="53" applyFont="1" applyFill="1" applyBorder="1" applyAlignment="1">
      <alignment vertical="center"/>
      <protection/>
    </xf>
    <xf numFmtId="49" fontId="24" fillId="26" borderId="36" xfId="53" applyNumberFormat="1" applyFill="1" applyBorder="1" applyAlignment="1">
      <alignment vertical="center"/>
      <protection/>
    </xf>
    <xf numFmtId="0" fontId="24" fillId="28" borderId="10" xfId="53" applyFill="1" applyBorder="1">
      <alignment/>
      <protection/>
    </xf>
    <xf numFmtId="49" fontId="24" fillId="28" borderId="10" xfId="53" applyNumberFormat="1" applyFill="1" applyBorder="1">
      <alignment/>
      <protection/>
    </xf>
    <xf numFmtId="0" fontId="24" fillId="28" borderId="10" xfId="53" applyFill="1" applyBorder="1" applyAlignment="1">
      <alignment horizontal="center"/>
      <protection/>
    </xf>
    <xf numFmtId="0" fontId="24" fillId="28" borderId="35" xfId="53" applyFill="1" applyBorder="1">
      <alignment/>
      <protection/>
    </xf>
    <xf numFmtId="0" fontId="24" fillId="28" borderId="10" xfId="53" applyFill="1" applyBorder="1" applyAlignment="1">
      <alignment wrapText="1"/>
      <protection/>
    </xf>
    <xf numFmtId="0" fontId="24" fillId="0" borderId="0" xfId="53" applyAlignment="1">
      <alignment vertical="top"/>
      <protection/>
    </xf>
    <xf numFmtId="49" fontId="24" fillId="0" borderId="0" xfId="53" applyNumberFormat="1" applyAlignment="1">
      <alignment vertical="top"/>
      <protection/>
    </xf>
    <xf numFmtId="0" fontId="24" fillId="0" borderId="0" xfId="53" applyAlignment="1">
      <alignment horizontal="center" vertical="top"/>
      <protection/>
    </xf>
    <xf numFmtId="173" fontId="24" fillId="0" borderId="0" xfId="53" applyNumberFormat="1" applyAlignment="1">
      <alignment vertical="top"/>
      <protection/>
    </xf>
    <xf numFmtId="4" fontId="24" fillId="0" borderId="0" xfId="53" applyNumberFormat="1" applyAlignment="1">
      <alignment vertical="top"/>
      <protection/>
    </xf>
    <xf numFmtId="0" fontId="36" fillId="26" borderId="37" xfId="53" applyFont="1" applyFill="1" applyBorder="1" applyAlignment="1">
      <alignment vertical="top"/>
      <protection/>
    </xf>
    <xf numFmtId="49" fontId="36" fillId="26" borderId="38" xfId="53" applyNumberFormat="1" applyFont="1" applyFill="1" applyBorder="1" applyAlignment="1">
      <alignment vertical="top"/>
      <protection/>
    </xf>
    <xf numFmtId="49" fontId="36" fillId="26" borderId="38" xfId="53" applyNumberFormat="1" applyFont="1" applyFill="1" applyBorder="1" applyAlignment="1">
      <alignment horizontal="left" vertical="top" wrapText="1"/>
      <protection/>
    </xf>
    <xf numFmtId="0" fontId="36" fillId="26" borderId="38" xfId="53" applyFont="1" applyFill="1" applyBorder="1" applyAlignment="1">
      <alignment horizontal="center" vertical="top" shrinkToFit="1"/>
      <protection/>
    </xf>
    <xf numFmtId="173" fontId="36" fillId="26" borderId="38" xfId="53" applyNumberFormat="1" applyFont="1" applyFill="1" applyBorder="1" applyAlignment="1">
      <alignment vertical="top" shrinkToFit="1"/>
      <protection/>
    </xf>
    <xf numFmtId="4" fontId="36" fillId="26" borderId="38" xfId="53" applyNumberFormat="1" applyFont="1" applyFill="1" applyBorder="1" applyAlignment="1">
      <alignment vertical="top" shrinkToFit="1"/>
      <protection/>
    </xf>
    <xf numFmtId="4" fontId="36" fillId="26" borderId="32" xfId="53" applyNumberFormat="1" applyFont="1" applyFill="1" applyBorder="1" applyAlignment="1">
      <alignment vertical="top" shrinkToFit="1"/>
      <protection/>
    </xf>
    <xf numFmtId="4" fontId="36" fillId="26" borderId="0" xfId="53" applyNumberFormat="1" applyFont="1" applyFill="1" applyAlignment="1">
      <alignment vertical="top" shrinkToFit="1"/>
      <protection/>
    </xf>
    <xf numFmtId="0" fontId="50" fillId="0" borderId="89" xfId="53" applyFont="1" applyBorder="1" applyAlignment="1">
      <alignment vertical="top"/>
      <protection/>
    </xf>
    <xf numFmtId="49" fontId="50" fillId="0" borderId="90" xfId="53" applyNumberFormat="1" applyFont="1" applyBorder="1" applyAlignment="1">
      <alignment vertical="top"/>
      <protection/>
    </xf>
    <xf numFmtId="49" fontId="50" fillId="0" borderId="90" xfId="53" applyNumberFormat="1" applyFont="1" applyBorder="1" applyAlignment="1">
      <alignment horizontal="left" vertical="top" wrapText="1"/>
      <protection/>
    </xf>
    <xf numFmtId="0" fontId="50" fillId="0" borderId="90" xfId="53" applyFont="1" applyBorder="1" applyAlignment="1">
      <alignment horizontal="center" vertical="top" shrinkToFit="1"/>
      <protection/>
    </xf>
    <xf numFmtId="173" fontId="50" fillId="0" borderId="90" xfId="53" applyNumberFormat="1" applyFont="1" applyBorder="1" applyAlignment="1">
      <alignment vertical="top" shrinkToFit="1"/>
      <protection/>
    </xf>
    <xf numFmtId="4" fontId="50" fillId="0" borderId="90" xfId="53" applyNumberFormat="1" applyFont="1" applyBorder="1" applyAlignment="1" applyProtection="1">
      <alignment vertical="top" shrinkToFit="1"/>
      <protection locked="0"/>
    </xf>
    <xf numFmtId="4" fontId="50" fillId="0" borderId="91" xfId="53" applyNumberFormat="1" applyFont="1" applyBorder="1" applyAlignment="1">
      <alignment vertical="top" shrinkToFit="1"/>
      <protection/>
    </xf>
    <xf numFmtId="4" fontId="50" fillId="27" borderId="0" xfId="53" applyNumberFormat="1" applyFont="1" applyFill="1" applyAlignment="1" applyProtection="1">
      <alignment vertical="top" shrinkToFit="1"/>
      <protection locked="0"/>
    </xf>
    <xf numFmtId="4" fontId="50" fillId="0" borderId="0" xfId="53" applyNumberFormat="1" applyFont="1" applyAlignment="1">
      <alignment vertical="top" shrinkToFit="1"/>
      <protection/>
    </xf>
    <xf numFmtId="0" fontId="50" fillId="0" borderId="0" xfId="53" applyFont="1">
      <alignment/>
      <protection/>
    </xf>
    <xf numFmtId="0" fontId="50" fillId="0" borderId="0" xfId="53" applyFont="1" applyAlignment="1">
      <alignment vertical="top"/>
      <protection/>
    </xf>
    <xf numFmtId="49" fontId="50" fillId="0" borderId="0" xfId="53" applyNumberFormat="1" applyFont="1" applyAlignment="1">
      <alignment vertical="top"/>
      <protection/>
    </xf>
    <xf numFmtId="173" fontId="59" fillId="0" borderId="0" xfId="53" applyNumberFormat="1" applyFont="1" applyAlignment="1" quotePrefix="1">
      <alignment horizontal="left" vertical="top" wrapText="1"/>
      <protection/>
    </xf>
    <xf numFmtId="173" fontId="59" fillId="0" borderId="0" xfId="53" applyNumberFormat="1" applyFont="1" applyAlignment="1">
      <alignment horizontal="center" vertical="top" wrapText="1" shrinkToFit="1"/>
      <protection/>
    </xf>
    <xf numFmtId="173" fontId="59" fillId="0" borderId="0" xfId="53" applyNumberFormat="1" applyFont="1" applyAlignment="1">
      <alignment vertical="top" wrapText="1" shrinkToFit="1"/>
      <protection/>
    </xf>
    <xf numFmtId="0" fontId="50" fillId="0" borderId="92" xfId="53" applyFont="1" applyBorder="1" applyAlignment="1">
      <alignment vertical="top"/>
      <protection/>
    </xf>
    <xf numFmtId="49" fontId="50" fillId="0" borderId="93" xfId="53" applyNumberFormat="1" applyFont="1" applyBorder="1" applyAlignment="1">
      <alignment vertical="top"/>
      <protection/>
    </xf>
    <xf numFmtId="49" fontId="50" fillId="0" borderId="93" xfId="53" applyNumberFormat="1" applyFont="1" applyBorder="1" applyAlignment="1">
      <alignment horizontal="left" vertical="top" wrapText="1"/>
      <protection/>
    </xf>
    <xf numFmtId="0" fontId="50" fillId="0" borderId="93" xfId="53" applyFont="1" applyBorder="1" applyAlignment="1">
      <alignment horizontal="center" vertical="top" shrinkToFit="1"/>
      <protection/>
    </xf>
    <xf numFmtId="173" fontId="50" fillId="0" borderId="93" xfId="53" applyNumberFormat="1" applyFont="1" applyBorder="1" applyAlignment="1">
      <alignment vertical="top" shrinkToFit="1"/>
      <protection/>
    </xf>
    <xf numFmtId="4" fontId="50" fillId="27" borderId="93" xfId="53" applyNumberFormat="1" applyFont="1" applyFill="1" applyBorder="1" applyAlignment="1" applyProtection="1">
      <alignment vertical="top" shrinkToFit="1"/>
      <protection locked="0"/>
    </xf>
    <xf numFmtId="4" fontId="50" fillId="0" borderId="94" xfId="53" applyNumberFormat="1" applyFont="1" applyBorder="1" applyAlignment="1">
      <alignment vertical="top" shrinkToFit="1"/>
      <protection/>
    </xf>
    <xf numFmtId="4" fontId="50" fillId="27" borderId="90" xfId="53" applyNumberFormat="1" applyFont="1" applyFill="1" applyBorder="1" applyAlignment="1" applyProtection="1">
      <alignment vertical="top" shrinkToFit="1"/>
      <protection locked="0"/>
    </xf>
    <xf numFmtId="0" fontId="61" fillId="0" borderId="0" xfId="53" applyFont="1" applyAlignment="1">
      <alignment wrapText="1"/>
      <protection/>
    </xf>
    <xf numFmtId="49" fontId="24" fillId="0" borderId="0" xfId="53" applyNumberFormat="1" applyAlignment="1">
      <alignment horizontal="left" vertical="top" wrapText="1"/>
      <protection/>
    </xf>
    <xf numFmtId="0" fontId="36" fillId="26" borderId="35" xfId="53" applyFont="1" applyFill="1" applyBorder="1" applyAlignment="1">
      <alignment vertical="top"/>
      <protection/>
    </xf>
    <xf numFmtId="49" fontId="36" fillId="26" borderId="36" xfId="53" applyNumberFormat="1" applyFont="1" applyFill="1" applyBorder="1" applyAlignment="1">
      <alignment vertical="top"/>
      <protection/>
    </xf>
    <xf numFmtId="49" fontId="36" fillId="26" borderId="36" xfId="53" applyNumberFormat="1" applyFont="1" applyFill="1" applyBorder="1" applyAlignment="1">
      <alignment horizontal="left" vertical="top" wrapText="1"/>
      <protection/>
    </xf>
    <xf numFmtId="0" fontId="36" fillId="26" borderId="36" xfId="53" applyFont="1" applyFill="1" applyBorder="1" applyAlignment="1">
      <alignment horizontal="center" vertical="top"/>
      <protection/>
    </xf>
    <xf numFmtId="0" fontId="36" fillId="26" borderId="36" xfId="53" applyFont="1" applyFill="1" applyBorder="1" applyAlignment="1">
      <alignment vertical="top"/>
      <protection/>
    </xf>
    <xf numFmtId="4" fontId="36" fillId="26" borderId="81" xfId="53" applyNumberFormat="1" applyFont="1" applyFill="1" applyBorder="1" applyAlignment="1">
      <alignment vertical="top"/>
      <protection/>
    </xf>
    <xf numFmtId="49" fontId="24" fillId="0" borderId="0" xfId="53" applyNumberFormat="1" applyAlignment="1">
      <alignment horizontal="left" wrapText="1"/>
      <protection/>
    </xf>
    <xf numFmtId="173" fontId="62" fillId="0" borderId="0" xfId="53" applyNumberFormat="1" applyFont="1" applyAlignment="1">
      <alignment horizontal="left" vertical="top" wrapText="1"/>
      <protection/>
    </xf>
    <xf numFmtId="173" fontId="62" fillId="0" borderId="0" xfId="53" applyNumberFormat="1" applyFont="1" applyAlignment="1">
      <alignment horizontal="center" vertical="top" wrapText="1" shrinkToFit="1"/>
      <protection/>
    </xf>
    <xf numFmtId="173" fontId="62" fillId="0" borderId="0" xfId="53" applyNumberFormat="1" applyFont="1" applyAlignment="1">
      <alignment vertical="top" wrapText="1" shrinkToFit="1"/>
      <protection/>
    </xf>
    <xf numFmtId="173" fontId="62" fillId="0" borderId="0" xfId="53" applyNumberFormat="1" applyFont="1" applyAlignment="1" quotePrefix="1">
      <alignment horizontal="left" vertical="top" wrapText="1"/>
      <protection/>
    </xf>
    <xf numFmtId="0" fontId="1" fillId="0" borderId="0" xfId="20" applyAlignment="1">
      <alignment horizontal="left" vertical="center" wrapText="1"/>
      <protection/>
    </xf>
    <xf numFmtId="0" fontId="50" fillId="0" borderId="10" xfId="53" applyFont="1" applyBorder="1" applyAlignment="1">
      <alignment vertical="top"/>
      <protection/>
    </xf>
    <xf numFmtId="49" fontId="50" fillId="0" borderId="10" xfId="53" applyNumberFormat="1" applyFont="1" applyBorder="1" applyAlignment="1">
      <alignment vertical="top"/>
      <protection/>
    </xf>
    <xf numFmtId="49" fontId="50" fillId="0" borderId="10" xfId="53" applyNumberFormat="1" applyFont="1" applyBorder="1" applyAlignment="1">
      <alignment horizontal="left" vertical="top" wrapText="1"/>
      <protection/>
    </xf>
    <xf numFmtId="0" fontId="50" fillId="0" borderId="10" xfId="53" applyFont="1" applyBorder="1" applyAlignment="1">
      <alignment horizontal="center" vertical="top" shrinkToFit="1"/>
      <protection/>
    </xf>
    <xf numFmtId="173" fontId="50" fillId="0" borderId="10" xfId="53" applyNumberFormat="1" applyFont="1" applyBorder="1" applyAlignment="1">
      <alignment vertical="top" shrinkToFit="1"/>
      <protection/>
    </xf>
    <xf numFmtId="4" fontId="50" fillId="27" borderId="10" xfId="53" applyNumberFormat="1" applyFont="1" applyFill="1" applyBorder="1" applyAlignment="1" applyProtection="1">
      <alignment vertical="top" shrinkToFit="1"/>
      <protection locked="0"/>
    </xf>
    <xf numFmtId="4" fontId="50" fillId="0" borderId="10" xfId="53" applyNumberFormat="1" applyFont="1" applyBorder="1" applyAlignment="1">
      <alignment vertical="top" shrinkToFit="1"/>
      <protection/>
    </xf>
    <xf numFmtId="0" fontId="27" fillId="0" borderId="10" xfId="0" applyFont="1" applyBorder="1" applyAlignment="1">
      <alignment horizontal="center"/>
    </xf>
    <xf numFmtId="0" fontId="63" fillId="0" borderId="35" xfId="0" applyFont="1" applyBorder="1" applyAlignment="1">
      <alignment horizontal="justify" vertical="center"/>
    </xf>
    <xf numFmtId="0" fontId="0" fillId="0" borderId="35" xfId="0" applyBorder="1"/>
    <xf numFmtId="0" fontId="0" fillId="0" borderId="36" xfId="0" applyBorder="1"/>
    <xf numFmtId="0" fontId="0" fillId="0" borderId="81" xfId="0" applyBorder="1"/>
    <xf numFmtId="0" fontId="0" fillId="0" borderId="30" xfId="0" applyBorder="1" applyAlignment="1">
      <alignment horizontal="center"/>
    </xf>
    <xf numFmtId="0" fontId="3" fillId="0" borderId="22" xfId="20" applyFont="1" applyBorder="1" applyAlignment="1">
      <alignment vertical="top" wrapText="1"/>
      <protection/>
    </xf>
    <xf numFmtId="0" fontId="1" fillId="0" borderId="11" xfId="20" applyBorder="1" applyAlignment="1">
      <alignment vertical="top"/>
      <protection/>
    </xf>
    <xf numFmtId="0" fontId="1" fillId="0" borderId="76" xfId="20" applyBorder="1" applyAlignment="1">
      <alignment vertical="top"/>
      <protection/>
    </xf>
    <xf numFmtId="0" fontId="1" fillId="0" borderId="22" xfId="20" applyBorder="1">
      <alignment/>
      <protection/>
    </xf>
    <xf numFmtId="0" fontId="1" fillId="0" borderId="11" xfId="20" applyBorder="1">
      <alignment/>
      <protection/>
    </xf>
    <xf numFmtId="0" fontId="1" fillId="0" borderId="76" xfId="20" applyBorder="1">
      <alignment/>
      <protection/>
    </xf>
    <xf numFmtId="16" fontId="6" fillId="0" borderId="22" xfId="20" applyNumberFormat="1" applyFont="1" applyBorder="1" applyAlignment="1">
      <alignment horizontal="right" vertical="center"/>
      <protection/>
    </xf>
    <xf numFmtId="0" fontId="1" fillId="0" borderId="11" xfId="20" applyBorder="1" applyAlignment="1">
      <alignment horizontal="right" vertical="center"/>
      <protection/>
    </xf>
    <xf numFmtId="0" fontId="1" fillId="0" borderId="76" xfId="20" applyBorder="1" applyAlignment="1">
      <alignment horizontal="right" vertical="center"/>
      <protection/>
    </xf>
    <xf numFmtId="0" fontId="5" fillId="0" borderId="22" xfId="20" applyFont="1" applyBorder="1" applyAlignment="1">
      <alignment horizontal="center" vertical="center" wrapText="1"/>
      <protection/>
    </xf>
    <xf numFmtId="0" fontId="0" fillId="0" borderId="11" xfId="0" applyBorder="1"/>
    <xf numFmtId="0" fontId="0" fillId="0" borderId="76" xfId="0" applyBorder="1"/>
    <xf numFmtId="0" fontId="1" fillId="0" borderId="11" xfId="20" applyBorder="1" applyAlignment="1">
      <alignment vertical="top" wrapText="1"/>
      <protection/>
    </xf>
    <xf numFmtId="0" fontId="1" fillId="0" borderId="76" xfId="20" applyBorder="1" applyAlignment="1">
      <alignment vertical="top" wrapText="1"/>
      <protection/>
    </xf>
    <xf numFmtId="0" fontId="26" fillId="0" borderId="15" xfId="20" applyFont="1" applyBorder="1" applyAlignment="1">
      <alignment horizontal="center" vertical="center"/>
      <protection/>
    </xf>
    <xf numFmtId="0" fontId="0" fillId="0" borderId="16" xfId="0" applyBorder="1"/>
    <xf numFmtId="0" fontId="0" fillId="0" borderId="17" xfId="0" applyBorder="1"/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22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76" xfId="0" applyBorder="1" applyAlignment="1">
      <alignment vertical="top"/>
    </xf>
    <xf numFmtId="0" fontId="1" fillId="0" borderId="22" xfId="20" applyBorder="1" applyAlignment="1">
      <alignment horizontal="center"/>
      <protection/>
    </xf>
    <xf numFmtId="0" fontId="1" fillId="0" borderId="11" xfId="20" applyBorder="1" applyAlignment="1">
      <alignment horizontal="center"/>
      <protection/>
    </xf>
    <xf numFmtId="0" fontId="25" fillId="0" borderId="22" xfId="20" applyFont="1" applyBorder="1" applyAlignment="1">
      <alignment vertical="center"/>
      <protection/>
    </xf>
    <xf numFmtId="0" fontId="28" fillId="0" borderId="11" xfId="20" applyFont="1" applyBorder="1" applyAlignment="1">
      <alignment vertical="center"/>
      <protection/>
    </xf>
    <xf numFmtId="0" fontId="28" fillId="0" borderId="76" xfId="20" applyFont="1" applyBorder="1" applyAlignment="1">
      <alignment vertical="center"/>
      <protection/>
    </xf>
    <xf numFmtId="0" fontId="34" fillId="25" borderId="88" xfId="53" applyFont="1" applyFill="1" applyBorder="1" applyAlignment="1">
      <alignment horizontal="left" vertical="center" wrapText="1"/>
      <protection/>
    </xf>
    <xf numFmtId="0" fontId="34" fillId="25" borderId="34" xfId="53" applyFont="1" applyFill="1" applyBorder="1" applyAlignment="1">
      <alignment horizontal="left" vertical="center" wrapText="1"/>
      <protection/>
    </xf>
    <xf numFmtId="0" fontId="35" fillId="0" borderId="36" xfId="53" applyFont="1" applyBorder="1" applyAlignment="1">
      <alignment horizontal="left" vertical="center"/>
      <protection/>
    </xf>
    <xf numFmtId="0" fontId="35" fillId="0" borderId="81" xfId="53" applyFont="1" applyBorder="1" applyAlignment="1">
      <alignment horizontal="left" vertical="center"/>
      <protection/>
    </xf>
    <xf numFmtId="0" fontId="36" fillId="0" borderId="88" xfId="53" applyFont="1" applyBorder="1" applyAlignment="1">
      <alignment horizontal="left" vertical="center"/>
      <protection/>
    </xf>
    <xf numFmtId="0" fontId="36" fillId="0" borderId="34" xfId="53" applyFont="1" applyBorder="1" applyAlignment="1">
      <alignment horizontal="left" vertical="center"/>
      <protection/>
    </xf>
    <xf numFmtId="0" fontId="36" fillId="0" borderId="87" xfId="53" applyFont="1" applyBorder="1" applyAlignment="1">
      <alignment horizontal="left" vertical="center"/>
      <protection/>
    </xf>
    <xf numFmtId="0" fontId="50" fillId="0" borderId="0" xfId="53" applyFont="1" applyAlignment="1">
      <alignment horizontal="left" vertical="center" wrapText="1"/>
      <protection/>
    </xf>
    <xf numFmtId="0" fontId="32" fillId="0" borderId="0" xfId="77" applyFont="1" applyAlignment="1">
      <alignment horizontal="center" vertical="center"/>
      <protection/>
    </xf>
    <xf numFmtId="0" fontId="24" fillId="0" borderId="95" xfId="77" applyBorder="1" applyAlignment="1">
      <alignment horizontal="center" vertical="center"/>
      <protection/>
    </xf>
    <xf numFmtId="0" fontId="24" fillId="0" borderId="43" xfId="77" applyBorder="1" applyAlignment="1">
      <alignment horizontal="center" vertical="center"/>
      <protection/>
    </xf>
    <xf numFmtId="0" fontId="24" fillId="0" borderId="96" xfId="77" applyBorder="1" applyAlignment="1">
      <alignment horizontal="center" vertical="center"/>
      <protection/>
    </xf>
    <xf numFmtId="0" fontId="24" fillId="0" borderId="0" xfId="77" applyAlignment="1">
      <alignment horizontal="center" vertical="center"/>
      <protection/>
    </xf>
    <xf numFmtId="49" fontId="24" fillId="0" borderId="97" xfId="77" applyNumberFormat="1" applyBorder="1" applyAlignment="1">
      <alignment horizontal="center" vertical="center"/>
      <protection/>
    </xf>
    <xf numFmtId="49" fontId="24" fillId="0" borderId="50" xfId="77" applyNumberForma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 wrapText="1"/>
      <protection/>
    </xf>
    <xf numFmtId="0" fontId="24" fillId="0" borderId="0" xfId="53" applyAlignment="1">
      <alignment vertical="center" wrapText="1"/>
      <protection/>
    </xf>
    <xf numFmtId="0" fontId="47" fillId="0" borderId="79" xfId="53" applyFont="1" applyBorder="1" applyAlignment="1">
      <alignment horizontal="center" vertical="center"/>
      <protection/>
    </xf>
    <xf numFmtId="0" fontId="47" fillId="0" borderId="33" xfId="53" applyFont="1" applyBorder="1" applyAlignment="1">
      <alignment horizontal="center" vertical="center"/>
      <protection/>
    </xf>
    <xf numFmtId="0" fontId="47" fillId="0" borderId="98" xfId="53" applyFont="1" applyBorder="1" applyAlignment="1">
      <alignment horizontal="center" vertical="center"/>
      <protection/>
    </xf>
    <xf numFmtId="49" fontId="49" fillId="26" borderId="38" xfId="53" applyNumberFormat="1" applyFont="1" applyFill="1" applyBorder="1" applyAlignment="1">
      <alignment horizontal="left" vertical="center" wrapText="1"/>
      <protection/>
    </xf>
    <xf numFmtId="0" fontId="24" fillId="26" borderId="38" xfId="53" applyFill="1" applyBorder="1" applyAlignment="1">
      <alignment wrapText="1"/>
      <protection/>
    </xf>
    <xf numFmtId="0" fontId="24" fillId="26" borderId="70" xfId="53" applyFill="1" applyBorder="1" applyAlignment="1">
      <alignment wrapText="1"/>
      <protection/>
    </xf>
    <xf numFmtId="0" fontId="36" fillId="26" borderId="0" xfId="53" applyFont="1" applyFill="1" applyAlignment="1">
      <alignment horizontal="left" vertical="center" wrapText="1"/>
      <protection/>
    </xf>
    <xf numFmtId="0" fontId="24" fillId="26" borderId="0" xfId="53" applyFill="1" applyAlignment="1">
      <alignment wrapText="1"/>
      <protection/>
    </xf>
    <xf numFmtId="0" fontId="24" fillId="26" borderId="19" xfId="53" applyFill="1" applyBorder="1" applyAlignment="1">
      <alignment wrapText="1"/>
      <protection/>
    </xf>
    <xf numFmtId="0" fontId="36" fillId="26" borderId="34" xfId="53" applyFont="1" applyFill="1" applyBorder="1" applyAlignment="1">
      <alignment horizontal="left" vertical="center" wrapText="1"/>
      <protection/>
    </xf>
    <xf numFmtId="0" fontId="36" fillId="26" borderId="87" xfId="53" applyFont="1" applyFill="1" applyBorder="1" applyAlignment="1">
      <alignment horizontal="left" vertical="center" wrapText="1"/>
      <protection/>
    </xf>
    <xf numFmtId="0" fontId="36" fillId="0" borderId="38" xfId="53" applyFont="1" applyBorder="1" applyAlignment="1">
      <alignment horizontal="left" vertical="center" wrapText="1"/>
      <protection/>
    </xf>
    <xf numFmtId="0" fontId="24" fillId="0" borderId="38" xfId="53" applyBorder="1" applyAlignment="1">
      <alignment vertical="center" wrapText="1"/>
      <protection/>
    </xf>
    <xf numFmtId="0" fontId="36" fillId="0" borderId="34" xfId="53" applyFont="1" applyBorder="1" applyAlignment="1">
      <alignment vertical="center" wrapText="1"/>
      <protection/>
    </xf>
    <xf numFmtId="0" fontId="24" fillId="0" borderId="34" xfId="53" applyBorder="1" applyAlignment="1">
      <alignment vertical="center" wrapText="1"/>
      <protection/>
    </xf>
    <xf numFmtId="0" fontId="36" fillId="27" borderId="38" xfId="53" applyFont="1" applyFill="1" applyBorder="1" applyAlignment="1" applyProtection="1">
      <alignment horizontal="left" vertical="center"/>
      <protection locked="0"/>
    </xf>
    <xf numFmtId="0" fontId="36" fillId="27" borderId="0" xfId="53" applyFont="1" applyFill="1" applyAlignment="1" applyProtection="1">
      <alignment horizontal="left" vertical="center"/>
      <protection locked="0"/>
    </xf>
    <xf numFmtId="0" fontId="36" fillId="27" borderId="34" xfId="53" applyFont="1" applyFill="1" applyBorder="1" applyAlignment="1" applyProtection="1">
      <alignment horizontal="left" vertical="center"/>
      <protection locked="0"/>
    </xf>
    <xf numFmtId="0" fontId="24" fillId="27" borderId="34" xfId="53" applyFill="1" applyBorder="1" applyAlignment="1" applyProtection="1">
      <alignment horizontal="left" vertical="center"/>
      <protection locked="0"/>
    </xf>
    <xf numFmtId="1" fontId="24" fillId="0" borderId="34" xfId="53" applyNumberFormat="1" applyBorder="1" applyAlignment="1">
      <alignment horizontal="right" indent="1"/>
      <protection/>
    </xf>
    <xf numFmtId="0" fontId="24" fillId="0" borderId="34" xfId="53" applyBorder="1" applyAlignment="1">
      <alignment horizontal="right" indent="1"/>
      <protection/>
    </xf>
    <xf numFmtId="0" fontId="24" fillId="0" borderId="87" xfId="53" applyBorder="1" applyAlignment="1">
      <alignment horizontal="right" indent="1"/>
      <protection/>
    </xf>
    <xf numFmtId="4" fontId="54" fillId="0" borderId="35" xfId="53" applyNumberFormat="1" applyFont="1" applyBorder="1" applyAlignment="1">
      <alignment horizontal="right" vertical="center" indent="1"/>
      <protection/>
    </xf>
    <xf numFmtId="4" fontId="54" fillId="0" borderId="81" xfId="53" applyNumberFormat="1" applyFont="1" applyBorder="1" applyAlignment="1">
      <alignment horizontal="right" vertical="center" indent="1"/>
      <protection/>
    </xf>
    <xf numFmtId="4" fontId="54" fillId="0" borderId="72" xfId="53" applyNumberFormat="1" applyFont="1" applyBorder="1" applyAlignment="1">
      <alignment horizontal="right" vertical="center" indent="1"/>
      <protection/>
    </xf>
    <xf numFmtId="4" fontId="55" fillId="0" borderId="35" xfId="53" applyNumberFormat="1" applyFont="1" applyBorder="1" applyAlignment="1">
      <alignment horizontal="right" vertical="center" indent="1"/>
      <protection/>
    </xf>
    <xf numFmtId="4" fontId="55" fillId="0" borderId="81" xfId="53" applyNumberFormat="1" applyFont="1" applyBorder="1" applyAlignment="1">
      <alignment horizontal="right" vertical="center" indent="1"/>
      <protection/>
    </xf>
    <xf numFmtId="4" fontId="55" fillId="0" borderId="72" xfId="53" applyNumberFormat="1" applyFont="1" applyBorder="1" applyAlignment="1">
      <alignment horizontal="right" vertical="center" indent="1"/>
      <protection/>
    </xf>
    <xf numFmtId="4" fontId="36" fillId="0" borderId="36" xfId="53" applyNumberFormat="1" applyFont="1" applyBorder="1" applyAlignment="1">
      <alignment vertical="center" wrapText="1"/>
      <protection/>
    </xf>
    <xf numFmtId="4" fontId="55" fillId="0" borderId="35" xfId="53" applyNumberFormat="1" applyFont="1" applyBorder="1" applyAlignment="1">
      <alignment vertical="center"/>
      <protection/>
    </xf>
    <xf numFmtId="4" fontId="55" fillId="0" borderId="36" xfId="53" applyNumberFormat="1" applyFont="1" applyBorder="1" applyAlignment="1">
      <alignment vertical="center"/>
      <protection/>
    </xf>
    <xf numFmtId="4" fontId="55" fillId="0" borderId="35" xfId="53" applyNumberFormat="1" applyFont="1" applyBorder="1" applyAlignment="1">
      <alignment horizontal="right" vertical="center"/>
      <protection/>
    </xf>
    <xf numFmtId="4" fontId="55" fillId="0" borderId="36" xfId="53" applyNumberFormat="1" applyFont="1" applyBorder="1" applyAlignment="1">
      <alignment horizontal="right" vertical="center"/>
      <protection/>
    </xf>
    <xf numFmtId="4" fontId="55" fillId="0" borderId="88" xfId="53" applyNumberFormat="1" applyFont="1" applyBorder="1" applyAlignment="1">
      <alignment horizontal="right" vertical="center"/>
      <protection/>
    </xf>
    <xf numFmtId="4" fontId="55" fillId="0" borderId="34" xfId="53" applyNumberFormat="1" applyFont="1" applyBorder="1" applyAlignment="1">
      <alignment horizontal="right" vertical="center"/>
      <protection/>
    </xf>
    <xf numFmtId="4" fontId="55" fillId="0" borderId="38" xfId="53" applyNumberFormat="1" applyFont="1" applyBorder="1" applyAlignment="1">
      <alignment horizontal="right" vertical="center"/>
      <protection/>
    </xf>
    <xf numFmtId="4" fontId="56" fillId="26" borderId="11" xfId="53" applyNumberFormat="1" applyFont="1" applyFill="1" applyBorder="1" applyAlignment="1">
      <alignment horizontal="right" vertical="center"/>
      <protection/>
    </xf>
    <xf numFmtId="2" fontId="56" fillId="26" borderId="11" xfId="53" applyNumberFormat="1" applyFont="1" applyFill="1" applyBorder="1" applyAlignment="1">
      <alignment horizontal="right" vertical="center"/>
      <protection/>
    </xf>
    <xf numFmtId="0" fontId="36" fillId="0" borderId="34" xfId="53" applyFont="1" applyBorder="1" applyAlignment="1">
      <alignment horizontal="center" vertical="center" wrapText="1"/>
      <protection/>
    </xf>
    <xf numFmtId="0" fontId="24" fillId="0" borderId="34" xfId="53" applyBorder="1" applyAlignment="1">
      <alignment horizontal="center" vertical="center" wrapText="1"/>
      <protection/>
    </xf>
    <xf numFmtId="0" fontId="36" fillId="0" borderId="34" xfId="53" applyFont="1" applyBorder="1" applyAlignment="1">
      <alignment horizontal="center" vertical="center"/>
      <protection/>
    </xf>
    <xf numFmtId="0" fontId="24" fillId="0" borderId="34" xfId="53" applyBorder="1" applyAlignment="1">
      <alignment horizontal="center" vertical="center"/>
      <protection/>
    </xf>
    <xf numFmtId="0" fontId="24" fillId="0" borderId="38" xfId="53" applyBorder="1" applyAlignment="1">
      <alignment horizontal="center" wrapText="1"/>
      <protection/>
    </xf>
    <xf numFmtId="4" fontId="24" fillId="0" borderId="36" xfId="53" applyNumberFormat="1" applyBorder="1" applyAlignment="1">
      <alignment vertical="center" wrapText="1"/>
      <protection/>
    </xf>
    <xf numFmtId="49" fontId="35" fillId="0" borderId="35" xfId="53" applyNumberFormat="1" applyFont="1" applyBorder="1" applyAlignment="1">
      <alignment vertical="center" wrapText="1"/>
      <protection/>
    </xf>
    <xf numFmtId="49" fontId="35" fillId="0" borderId="36" xfId="53" applyNumberFormat="1" applyFont="1" applyBorder="1" applyAlignment="1">
      <alignment vertical="center" wrapText="1"/>
      <protection/>
    </xf>
    <xf numFmtId="4" fontId="24" fillId="26" borderId="35" xfId="53" applyNumberFormat="1" applyFill="1" applyBorder="1" applyAlignment="1">
      <alignment vertical="center"/>
      <protection/>
    </xf>
    <xf numFmtId="4" fontId="24" fillId="26" borderId="36" xfId="53" applyNumberFormat="1" applyFill="1" applyBorder="1" applyAlignment="1">
      <alignment vertical="center"/>
      <protection/>
    </xf>
    <xf numFmtId="4" fontId="24" fillId="26" borderId="81" xfId="53" applyNumberFormat="1" applyFill="1" applyBorder="1" applyAlignment="1">
      <alignment vertical="center"/>
      <protection/>
    </xf>
    <xf numFmtId="0" fontId="24" fillId="0" borderId="0" xfId="53" applyAlignment="1">
      <alignment vertical="top"/>
      <protection/>
    </xf>
    <xf numFmtId="0" fontId="24" fillId="0" borderId="0" xfId="53" applyAlignment="1">
      <alignment horizontal="left" vertical="top" wrapText="1"/>
      <protection/>
    </xf>
    <xf numFmtId="0" fontId="24" fillId="27" borderId="37" xfId="53" applyFill="1" applyBorder="1" applyAlignment="1" applyProtection="1">
      <alignment vertical="top" wrapText="1"/>
      <protection locked="0"/>
    </xf>
    <xf numFmtId="0" fontId="24" fillId="27" borderId="38" xfId="53" applyFill="1" applyBorder="1" applyAlignment="1" applyProtection="1">
      <alignment vertical="top" wrapText="1"/>
      <protection locked="0"/>
    </xf>
    <xf numFmtId="0" fontId="24" fillId="27" borderId="38" xfId="53" applyFill="1" applyBorder="1" applyAlignment="1" applyProtection="1">
      <alignment horizontal="left" vertical="top" wrapText="1"/>
      <protection locked="0"/>
    </xf>
    <xf numFmtId="0" fontId="24" fillId="27" borderId="32" xfId="53" applyFill="1" applyBorder="1" applyAlignment="1" applyProtection="1">
      <alignment vertical="top" wrapText="1"/>
      <protection locked="0"/>
    </xf>
    <xf numFmtId="0" fontId="24" fillId="27" borderId="48" xfId="53" applyFill="1" applyBorder="1" applyAlignment="1" applyProtection="1">
      <alignment vertical="top" wrapText="1"/>
      <protection locked="0"/>
    </xf>
    <xf numFmtId="0" fontId="24" fillId="27" borderId="0" xfId="53" applyFill="1" applyAlignment="1" applyProtection="1">
      <alignment vertical="top" wrapText="1"/>
      <protection locked="0"/>
    </xf>
    <xf numFmtId="0" fontId="24" fillId="27" borderId="0" xfId="53" applyFill="1" applyAlignment="1" applyProtection="1">
      <alignment horizontal="left" vertical="top" wrapText="1"/>
      <protection locked="0"/>
    </xf>
    <xf numFmtId="0" fontId="24" fillId="27" borderId="47" xfId="53" applyFill="1" applyBorder="1" applyAlignment="1" applyProtection="1">
      <alignment vertical="top" wrapText="1"/>
      <protection locked="0"/>
    </xf>
    <xf numFmtId="0" fontId="24" fillId="27" borderId="88" xfId="53" applyFill="1" applyBorder="1" applyAlignment="1" applyProtection="1">
      <alignment vertical="top" wrapText="1"/>
      <protection locked="0"/>
    </xf>
    <xf numFmtId="0" fontId="24" fillId="27" borderId="34" xfId="53" applyFill="1" applyBorder="1" applyAlignment="1" applyProtection="1">
      <alignment vertical="top" wrapText="1"/>
      <protection locked="0"/>
    </xf>
    <xf numFmtId="0" fontId="24" fillId="27" borderId="34" xfId="53" applyFill="1" applyBorder="1" applyAlignment="1" applyProtection="1">
      <alignment horizontal="left" vertical="top" wrapText="1"/>
      <protection locked="0"/>
    </xf>
    <xf numFmtId="0" fontId="24" fillId="27" borderId="99" xfId="53" applyFill="1" applyBorder="1" applyAlignment="1" applyProtection="1">
      <alignment vertical="top" wrapText="1"/>
      <protection locked="0"/>
    </xf>
    <xf numFmtId="0" fontId="49" fillId="0" borderId="0" xfId="53" applyFont="1" applyAlignment="1">
      <alignment horizontal="center"/>
      <protection/>
    </xf>
    <xf numFmtId="49" fontId="24" fillId="0" borderId="36" xfId="53" applyNumberFormat="1" applyBorder="1" applyAlignment="1">
      <alignment vertical="center"/>
      <protection/>
    </xf>
    <xf numFmtId="0" fontId="24" fillId="0" borderId="36" xfId="53" applyBorder="1" applyAlignment="1">
      <alignment vertical="center"/>
      <protection/>
    </xf>
    <xf numFmtId="0" fontId="24" fillId="0" borderId="81" xfId="53" applyBorder="1" applyAlignment="1">
      <alignment vertical="center"/>
      <protection/>
    </xf>
    <xf numFmtId="49" fontId="24" fillId="26" borderId="36" xfId="53" applyNumberFormat="1" applyFill="1" applyBorder="1" applyAlignment="1">
      <alignment vertical="center"/>
      <protection/>
    </xf>
    <xf numFmtId="0" fontId="24" fillId="26" borderId="36" xfId="53" applyFill="1" applyBorder="1" applyAlignment="1">
      <alignment vertical="center"/>
      <protection/>
    </xf>
    <xf numFmtId="0" fontId="24" fillId="26" borderId="81" xfId="53" applyFill="1" applyBorder="1" applyAlignment="1">
      <alignment vertical="center"/>
      <protection/>
    </xf>
    <xf numFmtId="0" fontId="60" fillId="0" borderId="38" xfId="53" applyFont="1" applyBorder="1" applyAlignment="1">
      <alignment horizontal="left" vertical="top" wrapText="1"/>
      <protection/>
    </xf>
    <xf numFmtId="0" fontId="60" fillId="0" borderId="38" xfId="53" applyFont="1" applyBorder="1" applyAlignment="1">
      <alignment vertical="top" wrapText="1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10" xfId="48"/>
    <cellStyle name="normální 11" xfId="49"/>
    <cellStyle name="normální 12" xfId="50"/>
    <cellStyle name="Normální 2" xfId="51"/>
    <cellStyle name="Normální 2 2" xfId="52"/>
    <cellStyle name="Normální 2 2 2" xfId="53"/>
    <cellStyle name="Normální 3" xfId="54"/>
    <cellStyle name="Normální 3 2" xfId="55"/>
    <cellStyle name="Normální 4" xfId="56"/>
    <cellStyle name="normální 5" xfId="57"/>
    <cellStyle name="normální 6" xfId="58"/>
    <cellStyle name="normální 7" xfId="59"/>
    <cellStyle name="normální 8" xfId="60"/>
    <cellStyle name="normální 9" xfId="61"/>
    <cellStyle name="Poznámka 2" xfId="62"/>
    <cellStyle name="Propojená buňka 2" xfId="63"/>
    <cellStyle name="Správně 2" xfId="64"/>
    <cellStyle name="Text upozornění 2" xfId="65"/>
    <cellStyle name="Vstup 2" xfId="66"/>
    <cellStyle name="Výpočet 2" xfId="67"/>
    <cellStyle name="Výstup 2" xfId="68"/>
    <cellStyle name="Vysvětlující text 2" xfId="69"/>
    <cellStyle name="Zvýraznění 1 2" xfId="70"/>
    <cellStyle name="Zvýraznění 2 2" xfId="71"/>
    <cellStyle name="Zvýraznění 3 2" xfId="72"/>
    <cellStyle name="Zvýraznění 4 2" xfId="73"/>
    <cellStyle name="Zvýraznění 5 2" xfId="74"/>
    <cellStyle name="Zvýraznění 6 2" xfId="75"/>
    <cellStyle name="Měna" xfId="76"/>
    <cellStyle name="normální_POL.XLS" xfId="77"/>
    <cellStyle name="Normální 14" xfId="78"/>
    <cellStyle name="Měna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customXml" Target="../customXml/item1.xml" /><Relationship Id="rId22" Type="http://schemas.openxmlformats.org/officeDocument/2006/relationships/customXml" Target="../customXml/item2.xml" /><Relationship Id="rId23" Type="http://schemas.openxmlformats.org/officeDocument/2006/relationships/customXml" Target="../customXml/item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14</xdr:row>
      <xdr:rowOff>180975</xdr:rowOff>
    </xdr:from>
    <xdr:to>
      <xdr:col>7</xdr:col>
      <xdr:colOff>1228725</xdr:colOff>
      <xdr:row>16</xdr:row>
      <xdr:rowOff>0</xdr:rowOff>
    </xdr:to>
    <xdr:cxnSp macro="">
      <xdr:nvCxnSpPr>
        <xdr:cNvPr id="5" name="Přímá spojovací čára 4"/>
        <xdr:cNvCxnSpPr/>
      </xdr:nvCxnSpPr>
      <xdr:spPr>
        <a:xfrm>
          <a:off x="4772025" y="9163050"/>
          <a:ext cx="9525" cy="495300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chodbm\Obchod_E\nab&#237;dky%202002\Elektro%20Brno\MOU%20Brno\PET\K%20SO%20001%20Adaptace%20prostor%20pro%20um&#237;s.%20vy&#353;.%20P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brnofrost.sharepoint.com\2023\Nab&#237;dky\Zimn&#237;%20stadiony\Uhersk&#253;%20Ostroh%20sout&#283;&#382;\Odeslat\5_S3_P1_Vykaz_vymer_RE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brnofrost.sharepoint.com\BuildPowerS\Templates\Rozpocty\Sabl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brnofrost.sharepoint.com\2023\Nab&#237;dky\Zimn&#237;%20stadiony\Krnov\ZS_Krnov_ELE_MaR_Rozpocet_26.10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S</v>
          </cell>
          <cell r="C4" t="str">
            <v>O 001 Adaptace prost. pro umístění vyšetř. PET</v>
          </cell>
        </row>
        <row r="6">
          <cell r="A6" t="str">
            <v>-165787</v>
          </cell>
          <cell r="C6" t="str">
            <v>MOÚ Žlutý kopec</v>
          </cell>
        </row>
      </sheetData>
      <sheetData sheetId="1">
        <row r="14">
          <cell r="E14">
            <v>0</v>
          </cell>
          <cell r="F14">
            <v>0</v>
          </cell>
          <cell r="G14">
            <v>153327</v>
          </cell>
          <cell r="H14">
            <v>28886.73</v>
          </cell>
          <cell r="I14">
            <v>26567.199999999997</v>
          </cell>
        </row>
        <row r="27">
          <cell r="H27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Krycí list Chlazení"/>
      <sheetName val="Strojovna chlazení"/>
      <sheetName val="Kryci list Elektro"/>
      <sheetName val="Elektro"/>
      <sheetName val="Krycí list Stavba"/>
      <sheetName val="Stavba"/>
    </sheetNames>
    <sheetDataSet>
      <sheetData sheetId="0"/>
      <sheetData sheetId="1"/>
      <sheetData sheetId="2"/>
      <sheetData sheetId="3"/>
      <sheetData sheetId="4"/>
      <sheetData sheetId="5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J29" t="str">
            <v>CZK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ozpočet"/>
    </sheetNames>
    <sheetDataSet>
      <sheetData sheetId="0"/>
      <sheetData sheetId="1">
        <row r="3">
          <cell r="C3" t="str">
            <v>Zimní stadión Krnov - Výměna technologie chlazení</v>
          </cell>
        </row>
        <row r="4">
          <cell r="C4" t="str">
            <v>PS 02- Elektromotorická instalace a MaR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tabSelected="1" workbookViewId="0" topLeftCell="A1">
      <selection activeCell="D10" sqref="D10:H10"/>
    </sheetView>
  </sheetViews>
  <sheetFormatPr defaultColWidth="9.140625" defaultRowHeight="15"/>
  <cols>
    <col min="1" max="1" width="9.140625" style="0" customWidth="1"/>
    <col min="2" max="2" width="2.28125" style="0" customWidth="1"/>
    <col min="3" max="3" width="3.140625" style="0" customWidth="1"/>
    <col min="4" max="4" width="21.421875" style="0" customWidth="1"/>
    <col min="5" max="5" width="6.00390625" style="0" customWidth="1"/>
    <col min="6" max="6" width="2.00390625" style="0" customWidth="1"/>
    <col min="7" max="7" width="9.28125" style="0" customWidth="1"/>
    <col min="8" max="8" width="40.57421875" style="0" customWidth="1"/>
    <col min="9" max="9" width="3.421875" style="0" customWidth="1"/>
    <col min="10" max="10" width="3.00390625" style="0" customWidth="1"/>
  </cols>
  <sheetData>
    <row r="1" spans="2:14" ht="15.75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5.75" thickBot="1">
      <c r="B2" s="13"/>
      <c r="C2" s="14"/>
      <c r="D2" s="14"/>
      <c r="E2" s="14"/>
      <c r="F2" s="14"/>
      <c r="G2" s="14"/>
      <c r="H2" s="14"/>
      <c r="I2" s="14"/>
      <c r="J2" s="15"/>
      <c r="K2" s="11"/>
      <c r="L2" s="11"/>
      <c r="M2" s="11"/>
      <c r="N2" s="11"/>
    </row>
    <row r="3" spans="2:14" ht="15.75" thickBot="1">
      <c r="B3" s="16"/>
      <c r="C3" s="13"/>
      <c r="D3" s="14"/>
      <c r="E3" s="14"/>
      <c r="F3" s="14"/>
      <c r="G3" s="14"/>
      <c r="H3" s="14"/>
      <c r="I3" s="15"/>
      <c r="J3" s="17"/>
      <c r="K3" s="11"/>
      <c r="L3" s="11"/>
      <c r="M3" s="11"/>
      <c r="N3" s="11"/>
    </row>
    <row r="4" spans="2:14" ht="54.75" customHeight="1" thickBot="1">
      <c r="B4" s="16"/>
      <c r="C4" s="16"/>
      <c r="D4" s="527" t="s">
        <v>818</v>
      </c>
      <c r="E4" s="528"/>
      <c r="F4" s="528"/>
      <c r="G4" s="528"/>
      <c r="H4" s="529"/>
      <c r="I4" s="17"/>
      <c r="J4" s="17"/>
      <c r="K4" s="11"/>
      <c r="L4" s="11"/>
      <c r="M4" s="11"/>
      <c r="N4" s="11"/>
    </row>
    <row r="5" spans="2:14" ht="53.25" customHeight="1" thickBot="1">
      <c r="B5" s="16"/>
      <c r="C5" s="16"/>
      <c r="D5" s="539"/>
      <c r="E5" s="540"/>
      <c r="F5" s="541" t="s">
        <v>819</v>
      </c>
      <c r="G5" s="542"/>
      <c r="H5" s="543"/>
      <c r="I5" s="17"/>
      <c r="J5" s="17"/>
      <c r="K5" s="11"/>
      <c r="L5" s="11"/>
      <c r="M5" s="11"/>
      <c r="N5" s="11"/>
    </row>
    <row r="6" spans="2:14" ht="32.1" customHeight="1" thickBot="1">
      <c r="B6" s="16"/>
      <c r="C6" s="16"/>
      <c r="D6" s="76" t="s">
        <v>172</v>
      </c>
      <c r="E6" s="533" t="s">
        <v>1226</v>
      </c>
      <c r="F6" s="534"/>
      <c r="G6" s="534"/>
      <c r="H6" s="535"/>
      <c r="I6" s="17"/>
      <c r="J6" s="17"/>
      <c r="K6" s="11"/>
      <c r="L6" s="11"/>
      <c r="M6" s="11"/>
      <c r="N6" s="11"/>
    </row>
    <row r="7" spans="2:14" ht="32.1" customHeight="1" thickBot="1">
      <c r="B7" s="16"/>
      <c r="C7" s="16"/>
      <c r="D7" s="18" t="s">
        <v>173</v>
      </c>
      <c r="E7" s="536" t="s">
        <v>690</v>
      </c>
      <c r="F7" s="537"/>
      <c r="G7" s="537"/>
      <c r="H7" s="538"/>
      <c r="I7" s="17"/>
      <c r="J7" s="17"/>
      <c r="K7" s="11"/>
      <c r="L7" s="11"/>
      <c r="M7" s="11"/>
      <c r="N7" s="11"/>
    </row>
    <row r="8" spans="2:14" ht="32.1" customHeight="1" thickBot="1">
      <c r="B8" s="16"/>
      <c r="C8" s="16"/>
      <c r="D8" s="18" t="s">
        <v>174</v>
      </c>
      <c r="E8" s="536" t="s">
        <v>820</v>
      </c>
      <c r="F8" s="537"/>
      <c r="G8" s="537"/>
      <c r="H8" s="538"/>
      <c r="I8" s="17"/>
      <c r="J8" s="17"/>
      <c r="K8" s="11"/>
      <c r="L8" s="11"/>
      <c r="M8" s="11"/>
      <c r="N8" s="11"/>
    </row>
    <row r="9" spans="2:14" ht="32.1" customHeight="1" thickBot="1">
      <c r="B9" s="16"/>
      <c r="C9" s="16"/>
      <c r="D9" s="18" t="s">
        <v>175</v>
      </c>
      <c r="E9" s="530" t="s">
        <v>176</v>
      </c>
      <c r="F9" s="531"/>
      <c r="G9" s="531"/>
      <c r="H9" s="532"/>
      <c r="I9" s="17"/>
      <c r="J9" s="17"/>
      <c r="K9" s="11"/>
      <c r="L9" s="11"/>
      <c r="M9" s="11"/>
      <c r="N9" s="19"/>
    </row>
    <row r="10" spans="2:14" ht="300" customHeight="1" thickBot="1">
      <c r="B10" s="16"/>
      <c r="C10" s="16"/>
      <c r="D10" s="522" t="s">
        <v>177</v>
      </c>
      <c r="E10" s="523"/>
      <c r="F10" s="523"/>
      <c r="G10" s="523"/>
      <c r="H10" s="524"/>
      <c r="I10" s="17"/>
      <c r="J10" s="17"/>
      <c r="K10" s="11"/>
      <c r="L10" s="11"/>
      <c r="M10" s="11"/>
      <c r="N10" s="11"/>
    </row>
    <row r="11" spans="2:14" ht="32.1" customHeight="1" thickBot="1">
      <c r="B11" s="16"/>
      <c r="C11" s="16"/>
      <c r="D11" s="23" t="s">
        <v>178</v>
      </c>
      <c r="E11" s="513" t="s">
        <v>179</v>
      </c>
      <c r="F11" s="525"/>
      <c r="G11" s="525"/>
      <c r="H11" s="526"/>
      <c r="I11" s="17"/>
      <c r="J11" s="17"/>
      <c r="K11" s="11"/>
      <c r="L11" s="11"/>
      <c r="M11" s="11"/>
      <c r="N11" s="11"/>
    </row>
    <row r="12" spans="2:14" ht="32.1" customHeight="1" thickBot="1">
      <c r="B12" s="16"/>
      <c r="C12" s="16"/>
      <c r="D12" s="22" t="s">
        <v>180</v>
      </c>
      <c r="E12" s="513" t="s">
        <v>179</v>
      </c>
      <c r="F12" s="525"/>
      <c r="G12" s="525"/>
      <c r="H12" s="526"/>
      <c r="I12" s="17"/>
      <c r="J12" s="17"/>
      <c r="K12" s="11"/>
      <c r="L12" s="11"/>
      <c r="M12" s="11"/>
      <c r="N12" s="11"/>
    </row>
    <row r="13" spans="2:14" ht="32.1" customHeight="1" thickBot="1">
      <c r="B13" s="16"/>
      <c r="C13" s="16"/>
      <c r="D13" s="22" t="s">
        <v>181</v>
      </c>
      <c r="E13" s="513" t="s">
        <v>1225</v>
      </c>
      <c r="F13" s="514"/>
      <c r="G13" s="514"/>
      <c r="H13" s="515"/>
      <c r="I13" s="17"/>
      <c r="J13" s="17"/>
      <c r="K13" s="11"/>
      <c r="L13" s="11"/>
      <c r="M13" s="11"/>
      <c r="N13" s="11"/>
    </row>
    <row r="14" spans="2:14" ht="32.1" customHeight="1" thickBot="1">
      <c r="B14" s="16"/>
      <c r="C14" s="16"/>
      <c r="D14" s="516"/>
      <c r="E14" s="517"/>
      <c r="F14" s="517"/>
      <c r="G14" s="517"/>
      <c r="H14" s="518"/>
      <c r="I14" s="17"/>
      <c r="J14" s="17"/>
      <c r="K14" s="11"/>
      <c r="L14" s="11"/>
      <c r="M14" s="11"/>
      <c r="N14" s="11"/>
    </row>
    <row r="15" spans="2:14" ht="15.75" thickBot="1">
      <c r="B15" s="16"/>
      <c r="C15" s="16"/>
      <c r="D15" s="11"/>
      <c r="E15" s="11"/>
      <c r="F15" s="11"/>
      <c r="G15" s="11"/>
      <c r="H15" s="11"/>
      <c r="I15" s="17"/>
      <c r="J15" s="17"/>
      <c r="K15" s="11"/>
      <c r="L15" s="11"/>
      <c r="M15" s="11"/>
      <c r="N15" s="11"/>
    </row>
    <row r="16" spans="2:14" ht="37.5" customHeight="1" thickBot="1">
      <c r="B16" s="16"/>
      <c r="C16" s="16"/>
      <c r="D16" s="519" t="s">
        <v>817</v>
      </c>
      <c r="E16" s="520"/>
      <c r="F16" s="520"/>
      <c r="G16" s="520"/>
      <c r="H16" s="521"/>
      <c r="I16" s="17"/>
      <c r="J16" s="17"/>
      <c r="K16" s="11"/>
      <c r="L16" s="11"/>
      <c r="M16" s="11"/>
      <c r="N16" s="11"/>
    </row>
    <row r="17" spans="2:10" ht="15.75" thickBot="1">
      <c r="B17" s="16"/>
      <c r="C17" s="12"/>
      <c r="D17" s="20"/>
      <c r="E17" s="20"/>
      <c r="F17" s="20"/>
      <c r="G17" s="20"/>
      <c r="H17" s="20"/>
      <c r="I17" s="21"/>
      <c r="J17" s="17"/>
    </row>
    <row r="18" spans="2:10" ht="15.75" thickBot="1">
      <c r="B18" s="12"/>
      <c r="C18" s="20"/>
      <c r="D18" s="20"/>
      <c r="E18" s="20"/>
      <c r="F18" s="20"/>
      <c r="G18" s="20"/>
      <c r="H18" s="20"/>
      <c r="I18" s="20"/>
      <c r="J18" s="21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  <row r="20" spans="2:10" ht="15">
      <c r="B20" s="11"/>
      <c r="C20" s="11"/>
      <c r="D20" s="11"/>
      <c r="E20" s="11"/>
      <c r="F20" s="11"/>
      <c r="G20" s="11"/>
      <c r="H20" s="11"/>
      <c r="I20" s="11"/>
      <c r="J20" s="11"/>
    </row>
  </sheetData>
  <mergeCells count="13">
    <mergeCell ref="D4:H4"/>
    <mergeCell ref="E9:H9"/>
    <mergeCell ref="E6:H6"/>
    <mergeCell ref="E7:H7"/>
    <mergeCell ref="E8:H8"/>
    <mergeCell ref="D5:E5"/>
    <mergeCell ref="F5:H5"/>
    <mergeCell ref="E13:H13"/>
    <mergeCell ref="D14:H14"/>
    <mergeCell ref="D16:H16"/>
    <mergeCell ref="D10:H10"/>
    <mergeCell ref="E11:H11"/>
    <mergeCell ref="E12:H12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57" activePane="bottomLeft" state="frozen"/>
      <selection pane="topLeft" activeCell="N14" sqref="N14"/>
      <selection pane="bottomLeft" activeCell="F22" sqref="F22:F77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1481</v>
      </c>
      <c r="C3" s="625" t="s">
        <v>1482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1486</v>
      </c>
      <c r="C4" s="628" t="s">
        <v>1487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1526</v>
      </c>
      <c r="C21" s="457" t="s">
        <v>1527</v>
      </c>
      <c r="D21" s="458"/>
      <c r="E21" s="459"/>
      <c r="F21" s="460"/>
      <c r="G21" s="461">
        <f>SUMIF(AG22:AG77,"&lt;&gt;NOR",G22:G77)</f>
        <v>0</v>
      </c>
      <c r="H21" s="462"/>
      <c r="I21" s="462">
        <f>SUM(I22:I77)</f>
        <v>175643.41999999998</v>
      </c>
      <c r="J21" s="462"/>
      <c r="K21" s="462">
        <f>SUM(K22:K77)</f>
        <v>292027.87999999995</v>
      </c>
      <c r="L21" s="462"/>
      <c r="M21" s="462">
        <f>SUM(M22:M77)</f>
        <v>0</v>
      </c>
      <c r="N21" s="462"/>
      <c r="O21" s="462">
        <f>SUM(O22:O77)</f>
        <v>2.27</v>
      </c>
      <c r="P21" s="462"/>
      <c r="Q21" s="462">
        <f>SUM(Q22:Q77)</f>
        <v>0</v>
      </c>
      <c r="R21" s="462"/>
      <c r="S21" s="462"/>
      <c r="T21" s="462"/>
      <c r="U21" s="462"/>
      <c r="V21" s="462">
        <f>SUM(V22:V77)</f>
        <v>190.35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1780</v>
      </c>
      <c r="C22" s="465" t="s">
        <v>1781</v>
      </c>
      <c r="D22" s="466" t="s">
        <v>1365</v>
      </c>
      <c r="E22" s="467">
        <v>2266.08</v>
      </c>
      <c r="F22" s="485"/>
      <c r="G22" s="469">
        <f>ROUND(E22*F22,2)</f>
        <v>0</v>
      </c>
      <c r="H22" s="470">
        <v>9.78</v>
      </c>
      <c r="I22" s="471">
        <f>ROUND(E22*H22,2)</f>
        <v>22162.26</v>
      </c>
      <c r="J22" s="470">
        <v>50.22</v>
      </c>
      <c r="K22" s="471">
        <f>ROUND(E22*J22,2)</f>
        <v>113802.54</v>
      </c>
      <c r="L22" s="471">
        <v>21</v>
      </c>
      <c r="M22" s="471">
        <f>G22*(1+L22/100)</f>
        <v>0</v>
      </c>
      <c r="N22" s="471">
        <v>5E-05</v>
      </c>
      <c r="O22" s="471">
        <f>ROUND(E22*N22,2)</f>
        <v>0.11</v>
      </c>
      <c r="P22" s="471">
        <v>0</v>
      </c>
      <c r="Q22" s="471">
        <f>ROUND(E22*P22,2)</f>
        <v>0</v>
      </c>
      <c r="R22" s="471"/>
      <c r="S22" s="471" t="s">
        <v>1586</v>
      </c>
      <c r="T22" s="471" t="s">
        <v>1568</v>
      </c>
      <c r="U22" s="471">
        <v>0.084</v>
      </c>
      <c r="V22" s="471">
        <f>ROUND(E22*U22,2)</f>
        <v>190.35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22.5" outlineLevel="1">
      <c r="A23" s="473"/>
      <c r="B23" s="474"/>
      <c r="C23" s="475" t="s">
        <v>1782</v>
      </c>
      <c r="D23" s="476"/>
      <c r="E23" s="477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22.5" outlineLevel="1">
      <c r="A24" s="473"/>
      <c r="B24" s="474"/>
      <c r="C24" s="475" t="s">
        <v>1783</v>
      </c>
      <c r="D24" s="476"/>
      <c r="E24" s="477">
        <v>1959.43</v>
      </c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2"/>
      <c r="AA24" s="472"/>
      <c r="AB24" s="472"/>
      <c r="AC24" s="472"/>
      <c r="AD24" s="472"/>
      <c r="AE24" s="472"/>
      <c r="AF24" s="472"/>
      <c r="AG24" s="472" t="s">
        <v>1572</v>
      </c>
      <c r="AH24" s="472">
        <v>0</v>
      </c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22.5" outlineLevel="1">
      <c r="A25" s="473"/>
      <c r="B25" s="474"/>
      <c r="C25" s="475" t="s">
        <v>1784</v>
      </c>
      <c r="D25" s="476"/>
      <c r="E25" s="477">
        <v>306.65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15" outlineLevel="1">
      <c r="A26" s="463">
        <v>3</v>
      </c>
      <c r="B26" s="464" t="s">
        <v>1785</v>
      </c>
      <c r="C26" s="465" t="s">
        <v>1786</v>
      </c>
      <c r="D26" s="466" t="s">
        <v>1365</v>
      </c>
      <c r="E26" s="467">
        <v>2266.08</v>
      </c>
      <c r="F26" s="485"/>
      <c r="G26" s="469">
        <f>ROUND(E26*F26,2)</f>
        <v>0</v>
      </c>
      <c r="H26" s="470">
        <v>0</v>
      </c>
      <c r="I26" s="471">
        <f>ROUND(E26*H26,2)</f>
        <v>0</v>
      </c>
      <c r="J26" s="470">
        <v>75</v>
      </c>
      <c r="K26" s="471">
        <f>ROUND(E26*J26,2)</f>
        <v>169956</v>
      </c>
      <c r="L26" s="471">
        <v>21</v>
      </c>
      <c r="M26" s="471">
        <f>G26*(1+L26/100)</f>
        <v>0</v>
      </c>
      <c r="N26" s="471">
        <v>0</v>
      </c>
      <c r="O26" s="471">
        <f>ROUND(E26*N26,2)</f>
        <v>0</v>
      </c>
      <c r="P26" s="471">
        <v>0</v>
      </c>
      <c r="Q26" s="471">
        <f>ROUND(E26*P26,2)</f>
        <v>0</v>
      </c>
      <c r="R26" s="471"/>
      <c r="S26" s="471" t="s">
        <v>1567</v>
      </c>
      <c r="T26" s="471" t="s">
        <v>1568</v>
      </c>
      <c r="U26" s="471">
        <v>0</v>
      </c>
      <c r="V26" s="471">
        <f>ROUND(E26*U26,2)</f>
        <v>0</v>
      </c>
      <c r="W26" s="471"/>
      <c r="X26" s="471" t="s">
        <v>1569</v>
      </c>
      <c r="Y26" s="472"/>
      <c r="Z26" s="472"/>
      <c r="AA26" s="472"/>
      <c r="AB26" s="472"/>
      <c r="AC26" s="472"/>
      <c r="AD26" s="472"/>
      <c r="AE26" s="472"/>
      <c r="AF26" s="472"/>
      <c r="AG26" s="472" t="s">
        <v>1570</v>
      </c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22.5" outlineLevel="1">
      <c r="A27" s="473"/>
      <c r="B27" s="474"/>
      <c r="C27" s="475" t="s">
        <v>1782</v>
      </c>
      <c r="D27" s="476"/>
      <c r="E27" s="477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2"/>
      <c r="AA27" s="472"/>
      <c r="AB27" s="472"/>
      <c r="AC27" s="472"/>
      <c r="AD27" s="472"/>
      <c r="AE27" s="472"/>
      <c r="AF27" s="472"/>
      <c r="AG27" s="472" t="s">
        <v>1572</v>
      </c>
      <c r="AH27" s="472">
        <v>0</v>
      </c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22.5" outlineLevel="1">
      <c r="A28" s="473"/>
      <c r="B28" s="474"/>
      <c r="C28" s="475" t="s">
        <v>1783</v>
      </c>
      <c r="D28" s="476"/>
      <c r="E28" s="477">
        <v>1959.43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2"/>
      <c r="AA28" s="472"/>
      <c r="AB28" s="472"/>
      <c r="AC28" s="472"/>
      <c r="AD28" s="472"/>
      <c r="AE28" s="472"/>
      <c r="AF28" s="472"/>
      <c r="AG28" s="472" t="s">
        <v>1572</v>
      </c>
      <c r="AH28" s="472">
        <v>0</v>
      </c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22.5" outlineLevel="1">
      <c r="A29" s="473"/>
      <c r="B29" s="474"/>
      <c r="C29" s="475" t="s">
        <v>1784</v>
      </c>
      <c r="D29" s="476"/>
      <c r="E29" s="477">
        <v>306.65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2"/>
      <c r="Z29" s="472"/>
      <c r="AA29" s="472"/>
      <c r="AB29" s="472"/>
      <c r="AC29" s="472"/>
      <c r="AD29" s="472"/>
      <c r="AE29" s="472"/>
      <c r="AF29" s="472"/>
      <c r="AG29" s="472" t="s">
        <v>1572</v>
      </c>
      <c r="AH29" s="472">
        <v>0</v>
      </c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22.5" outlineLevel="1">
      <c r="A30" s="473"/>
      <c r="B30" s="474"/>
      <c r="C30" s="475" t="s">
        <v>1787</v>
      </c>
      <c r="D30" s="476"/>
      <c r="E30" s="477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2"/>
      <c r="Z30" s="472"/>
      <c r="AA30" s="472"/>
      <c r="AB30" s="472"/>
      <c r="AC30" s="472"/>
      <c r="AD30" s="472"/>
      <c r="AE30" s="472"/>
      <c r="AF30" s="472"/>
      <c r="AG30" s="472" t="s">
        <v>1572</v>
      </c>
      <c r="AH30" s="472">
        <v>0</v>
      </c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</row>
    <row r="31" spans="1:60" ht="15" outlineLevel="1">
      <c r="A31" s="478">
        <v>4</v>
      </c>
      <c r="B31" s="479" t="s">
        <v>1788</v>
      </c>
      <c r="C31" s="480" t="s">
        <v>1789</v>
      </c>
      <c r="D31" s="481" t="s">
        <v>1752</v>
      </c>
      <c r="E31" s="482">
        <v>1</v>
      </c>
      <c r="F31" s="483"/>
      <c r="G31" s="484">
        <f>ROUND(E31*F31,2)</f>
        <v>0</v>
      </c>
      <c r="H31" s="470">
        <v>7999.9</v>
      </c>
      <c r="I31" s="471">
        <f>ROUND(E31*H31,2)</f>
        <v>7999.9</v>
      </c>
      <c r="J31" s="470">
        <v>0.1</v>
      </c>
      <c r="K31" s="471">
        <f>ROUND(E31*J31,2)</f>
        <v>0.1</v>
      </c>
      <c r="L31" s="471">
        <v>21</v>
      </c>
      <c r="M31" s="471">
        <f>G31*(1+L31/100)</f>
        <v>0</v>
      </c>
      <c r="N31" s="471">
        <v>0.00311</v>
      </c>
      <c r="O31" s="471">
        <f>ROUND(E31*N31,2)</f>
        <v>0</v>
      </c>
      <c r="P31" s="471">
        <v>0</v>
      </c>
      <c r="Q31" s="471">
        <f>ROUND(E31*P31,2)</f>
        <v>0</v>
      </c>
      <c r="R31" s="471"/>
      <c r="S31" s="471" t="s">
        <v>1567</v>
      </c>
      <c r="T31" s="471" t="s">
        <v>1568</v>
      </c>
      <c r="U31" s="471">
        <v>0</v>
      </c>
      <c r="V31" s="471">
        <f>ROUND(E31*U31,2)</f>
        <v>0</v>
      </c>
      <c r="W31" s="471"/>
      <c r="X31" s="471" t="s">
        <v>1569</v>
      </c>
      <c r="Y31" s="472"/>
      <c r="Z31" s="472"/>
      <c r="AA31" s="472"/>
      <c r="AB31" s="472"/>
      <c r="AC31" s="472"/>
      <c r="AD31" s="472"/>
      <c r="AE31" s="472"/>
      <c r="AF31" s="472"/>
      <c r="AG31" s="472" t="s">
        <v>1570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22.5" outlineLevel="1">
      <c r="A32" s="463">
        <v>5</v>
      </c>
      <c r="B32" s="464" t="s">
        <v>1790</v>
      </c>
      <c r="C32" s="465" t="s">
        <v>1791</v>
      </c>
      <c r="D32" s="466" t="s">
        <v>1654</v>
      </c>
      <c r="E32" s="467">
        <v>0.26129</v>
      </c>
      <c r="F32" s="485"/>
      <c r="G32" s="469">
        <f>ROUND(E32*F32,2)</f>
        <v>0</v>
      </c>
      <c r="H32" s="470">
        <v>46168</v>
      </c>
      <c r="I32" s="471">
        <f>ROUND(E32*H32,2)</f>
        <v>12063.24</v>
      </c>
      <c r="J32" s="470">
        <v>0</v>
      </c>
      <c r="K32" s="471">
        <f>ROUND(E32*J32,2)</f>
        <v>0</v>
      </c>
      <c r="L32" s="471">
        <v>21</v>
      </c>
      <c r="M32" s="471">
        <f>G32*(1+L32/100)</f>
        <v>0</v>
      </c>
      <c r="N32" s="471">
        <v>1</v>
      </c>
      <c r="O32" s="471">
        <f>ROUND(E32*N32,2)</f>
        <v>0.26</v>
      </c>
      <c r="P32" s="471">
        <v>0</v>
      </c>
      <c r="Q32" s="471">
        <f>ROUND(E32*P32,2)</f>
        <v>0</v>
      </c>
      <c r="R32" s="471"/>
      <c r="S32" s="471" t="s">
        <v>1567</v>
      </c>
      <c r="T32" s="471" t="s">
        <v>1568</v>
      </c>
      <c r="U32" s="471">
        <v>0</v>
      </c>
      <c r="V32" s="471">
        <f>ROUND(E32*U32,2)</f>
        <v>0</v>
      </c>
      <c r="W32" s="471"/>
      <c r="X32" s="471" t="s">
        <v>1688</v>
      </c>
      <c r="Y32" s="472"/>
      <c r="Z32" s="472"/>
      <c r="AA32" s="472"/>
      <c r="AB32" s="472"/>
      <c r="AC32" s="472"/>
      <c r="AD32" s="472"/>
      <c r="AE32" s="472"/>
      <c r="AF32" s="472"/>
      <c r="AG32" s="472" t="s">
        <v>1689</v>
      </c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60" ht="15" outlineLevel="1">
      <c r="A33" s="473"/>
      <c r="B33" s="474"/>
      <c r="C33" s="475" t="s">
        <v>1792</v>
      </c>
      <c r="D33" s="476"/>
      <c r="E33" s="477">
        <v>0.26129</v>
      </c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2"/>
      <c r="Z33" s="472"/>
      <c r="AA33" s="472"/>
      <c r="AB33" s="472"/>
      <c r="AC33" s="472"/>
      <c r="AD33" s="472"/>
      <c r="AE33" s="472"/>
      <c r="AF33" s="472"/>
      <c r="AG33" s="472" t="s">
        <v>1572</v>
      </c>
      <c r="AH33" s="472">
        <v>0</v>
      </c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</row>
    <row r="34" spans="1:60" ht="15" outlineLevel="1">
      <c r="A34" s="473"/>
      <c r="B34" s="474"/>
      <c r="C34" s="475" t="s">
        <v>1793</v>
      </c>
      <c r="D34" s="476"/>
      <c r="E34" s="477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2"/>
      <c r="Z34" s="472"/>
      <c r="AA34" s="472"/>
      <c r="AB34" s="472"/>
      <c r="AC34" s="472"/>
      <c r="AD34" s="472"/>
      <c r="AE34" s="472"/>
      <c r="AF34" s="472"/>
      <c r="AG34" s="472" t="s">
        <v>1572</v>
      </c>
      <c r="AH34" s="472">
        <v>0</v>
      </c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15" outlineLevel="1">
      <c r="A35" s="473"/>
      <c r="B35" s="474"/>
      <c r="C35" s="475" t="s">
        <v>1794</v>
      </c>
      <c r="D35" s="476"/>
      <c r="E35" s="477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2"/>
      <c r="Z35" s="472"/>
      <c r="AA35" s="472"/>
      <c r="AB35" s="472"/>
      <c r="AC35" s="472"/>
      <c r="AD35" s="472"/>
      <c r="AE35" s="472"/>
      <c r="AF35" s="472"/>
      <c r="AG35" s="472" t="s">
        <v>1572</v>
      </c>
      <c r="AH35" s="472">
        <v>0</v>
      </c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15" outlineLevel="1">
      <c r="A36" s="473"/>
      <c r="B36" s="474"/>
      <c r="C36" s="475" t="s">
        <v>1795</v>
      </c>
      <c r="D36" s="476"/>
      <c r="E36" s="477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2"/>
      <c r="Z36" s="472"/>
      <c r="AA36" s="472"/>
      <c r="AB36" s="472"/>
      <c r="AC36" s="472"/>
      <c r="AD36" s="472"/>
      <c r="AE36" s="472"/>
      <c r="AF36" s="472"/>
      <c r="AG36" s="472" t="s">
        <v>1572</v>
      </c>
      <c r="AH36" s="472">
        <v>0</v>
      </c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22.5" outlineLevel="1">
      <c r="A37" s="463">
        <v>6</v>
      </c>
      <c r="B37" s="464" t="s">
        <v>1796</v>
      </c>
      <c r="C37" s="465" t="s">
        <v>1797</v>
      </c>
      <c r="D37" s="466" t="s">
        <v>1654</v>
      </c>
      <c r="E37" s="467">
        <v>0.29542</v>
      </c>
      <c r="F37" s="485"/>
      <c r="G37" s="469">
        <f>ROUND(E37*F37,2)</f>
        <v>0</v>
      </c>
      <c r="H37" s="470">
        <v>46577</v>
      </c>
      <c r="I37" s="471">
        <f>ROUND(E37*H37,2)</f>
        <v>13759.78</v>
      </c>
      <c r="J37" s="470">
        <v>0</v>
      </c>
      <c r="K37" s="471">
        <f>ROUND(E37*J37,2)</f>
        <v>0</v>
      </c>
      <c r="L37" s="471">
        <v>21</v>
      </c>
      <c r="M37" s="471">
        <f>G37*(1+L37/100)</f>
        <v>0</v>
      </c>
      <c r="N37" s="471">
        <v>1</v>
      </c>
      <c r="O37" s="471">
        <f>ROUND(E37*N37,2)</f>
        <v>0.3</v>
      </c>
      <c r="P37" s="471">
        <v>0</v>
      </c>
      <c r="Q37" s="471">
        <f>ROUND(E37*P37,2)</f>
        <v>0</v>
      </c>
      <c r="R37" s="471" t="s">
        <v>1687</v>
      </c>
      <c r="S37" s="471" t="s">
        <v>1586</v>
      </c>
      <c r="T37" s="471" t="s">
        <v>1568</v>
      </c>
      <c r="U37" s="471">
        <v>0</v>
      </c>
      <c r="V37" s="471">
        <f>ROUND(E37*U37,2)</f>
        <v>0</v>
      </c>
      <c r="W37" s="471"/>
      <c r="X37" s="471" t="s">
        <v>1688</v>
      </c>
      <c r="Y37" s="472"/>
      <c r="Z37" s="472"/>
      <c r="AA37" s="472"/>
      <c r="AB37" s="472"/>
      <c r="AC37" s="472"/>
      <c r="AD37" s="472"/>
      <c r="AE37" s="472"/>
      <c r="AF37" s="472"/>
      <c r="AG37" s="472" t="s">
        <v>1689</v>
      </c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3"/>
      <c r="B38" s="474"/>
      <c r="C38" s="475" t="s">
        <v>1798</v>
      </c>
      <c r="D38" s="476"/>
      <c r="E38" s="477">
        <v>0.29542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2"/>
      <c r="Z38" s="472"/>
      <c r="AA38" s="472"/>
      <c r="AB38" s="472"/>
      <c r="AC38" s="472"/>
      <c r="AD38" s="472"/>
      <c r="AE38" s="472"/>
      <c r="AF38" s="472"/>
      <c r="AG38" s="472" t="s">
        <v>1572</v>
      </c>
      <c r="AH38" s="472">
        <v>0</v>
      </c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60" ht="15" outlineLevel="1">
      <c r="A39" s="473"/>
      <c r="B39" s="474"/>
      <c r="C39" s="475" t="s">
        <v>1793</v>
      </c>
      <c r="D39" s="476"/>
      <c r="E39" s="477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2"/>
      <c r="Z39" s="472"/>
      <c r="AA39" s="472"/>
      <c r="AB39" s="472"/>
      <c r="AC39" s="472"/>
      <c r="AD39" s="472"/>
      <c r="AE39" s="472"/>
      <c r="AF39" s="472"/>
      <c r="AG39" s="472" t="s">
        <v>1572</v>
      </c>
      <c r="AH39" s="472">
        <v>0</v>
      </c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</row>
    <row r="40" spans="1:60" ht="15" outlineLevel="1">
      <c r="A40" s="473"/>
      <c r="B40" s="474"/>
      <c r="C40" s="475" t="s">
        <v>1794</v>
      </c>
      <c r="D40" s="476"/>
      <c r="E40" s="477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2"/>
      <c r="Z40" s="472"/>
      <c r="AA40" s="472"/>
      <c r="AB40" s="472"/>
      <c r="AC40" s="472"/>
      <c r="AD40" s="472"/>
      <c r="AE40" s="472"/>
      <c r="AF40" s="472"/>
      <c r="AG40" s="472" t="s">
        <v>1572</v>
      </c>
      <c r="AH40" s="472">
        <v>0</v>
      </c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15" outlineLevel="1">
      <c r="A41" s="473"/>
      <c r="B41" s="474"/>
      <c r="C41" s="475" t="s">
        <v>1795</v>
      </c>
      <c r="D41" s="476"/>
      <c r="E41" s="477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2"/>
      <c r="Z41" s="472"/>
      <c r="AA41" s="472"/>
      <c r="AB41" s="472"/>
      <c r="AC41" s="472"/>
      <c r="AD41" s="472"/>
      <c r="AE41" s="472"/>
      <c r="AF41" s="472"/>
      <c r="AG41" s="472" t="s">
        <v>1572</v>
      </c>
      <c r="AH41" s="472">
        <v>0</v>
      </c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60" ht="22.5" outlineLevel="1">
      <c r="A42" s="463">
        <v>7</v>
      </c>
      <c r="B42" s="464" t="s">
        <v>1799</v>
      </c>
      <c r="C42" s="465" t="s">
        <v>1800</v>
      </c>
      <c r="D42" s="466" t="s">
        <v>1654</v>
      </c>
      <c r="E42" s="467">
        <v>0.09458</v>
      </c>
      <c r="F42" s="485"/>
      <c r="G42" s="469">
        <f>ROUND(E42*F42,2)</f>
        <v>0</v>
      </c>
      <c r="H42" s="470">
        <v>43330</v>
      </c>
      <c r="I42" s="471">
        <f>ROUND(E42*H42,2)</f>
        <v>4098.15</v>
      </c>
      <c r="J42" s="470">
        <v>0</v>
      </c>
      <c r="K42" s="471">
        <f>ROUND(E42*J42,2)</f>
        <v>0</v>
      </c>
      <c r="L42" s="471">
        <v>21</v>
      </c>
      <c r="M42" s="471">
        <f>G42*(1+L42/100)</f>
        <v>0</v>
      </c>
      <c r="N42" s="471">
        <v>1</v>
      </c>
      <c r="O42" s="471">
        <f>ROUND(E42*N42,2)</f>
        <v>0.09</v>
      </c>
      <c r="P42" s="471">
        <v>0</v>
      </c>
      <c r="Q42" s="471">
        <f>ROUND(E42*P42,2)</f>
        <v>0</v>
      </c>
      <c r="R42" s="471" t="s">
        <v>1687</v>
      </c>
      <c r="S42" s="471" t="s">
        <v>1586</v>
      </c>
      <c r="T42" s="471" t="s">
        <v>1568</v>
      </c>
      <c r="U42" s="471">
        <v>0</v>
      </c>
      <c r="V42" s="471">
        <f>ROUND(E42*U42,2)</f>
        <v>0</v>
      </c>
      <c r="W42" s="471"/>
      <c r="X42" s="471" t="s">
        <v>1688</v>
      </c>
      <c r="Y42" s="472"/>
      <c r="Z42" s="472"/>
      <c r="AA42" s="472"/>
      <c r="AB42" s="472"/>
      <c r="AC42" s="472"/>
      <c r="AD42" s="472"/>
      <c r="AE42" s="472"/>
      <c r="AF42" s="472"/>
      <c r="AG42" s="472" t="s">
        <v>1689</v>
      </c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15" outlineLevel="1">
      <c r="A43" s="473"/>
      <c r="B43" s="474"/>
      <c r="C43" s="475" t="s">
        <v>1801</v>
      </c>
      <c r="D43" s="476"/>
      <c r="E43" s="477">
        <v>0.09458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2"/>
      <c r="Z43" s="472"/>
      <c r="AA43" s="472"/>
      <c r="AB43" s="472"/>
      <c r="AC43" s="472"/>
      <c r="AD43" s="472"/>
      <c r="AE43" s="472"/>
      <c r="AF43" s="472"/>
      <c r="AG43" s="472" t="s">
        <v>1572</v>
      </c>
      <c r="AH43" s="472">
        <v>0</v>
      </c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15" outlineLevel="1">
      <c r="A44" s="473"/>
      <c r="B44" s="474"/>
      <c r="C44" s="475" t="s">
        <v>1793</v>
      </c>
      <c r="D44" s="476"/>
      <c r="E44" s="477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60" ht="15" outlineLevel="1">
      <c r="A45" s="473"/>
      <c r="B45" s="474"/>
      <c r="C45" s="475" t="s">
        <v>1794</v>
      </c>
      <c r="D45" s="476"/>
      <c r="E45" s="477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2"/>
      <c r="Z45" s="472"/>
      <c r="AA45" s="472"/>
      <c r="AB45" s="472"/>
      <c r="AC45" s="472"/>
      <c r="AD45" s="472"/>
      <c r="AE45" s="472"/>
      <c r="AF45" s="472"/>
      <c r="AG45" s="472" t="s">
        <v>1572</v>
      </c>
      <c r="AH45" s="472">
        <v>0</v>
      </c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</row>
    <row r="46" spans="1:60" ht="15" outlineLevel="1">
      <c r="A46" s="473"/>
      <c r="B46" s="474"/>
      <c r="C46" s="475" t="s">
        <v>1795</v>
      </c>
      <c r="D46" s="476"/>
      <c r="E46" s="477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2"/>
      <c r="Z46" s="472"/>
      <c r="AA46" s="472"/>
      <c r="AB46" s="472"/>
      <c r="AC46" s="472"/>
      <c r="AD46" s="472"/>
      <c r="AE46" s="472"/>
      <c r="AF46" s="472"/>
      <c r="AG46" s="472" t="s">
        <v>1572</v>
      </c>
      <c r="AH46" s="472">
        <v>0</v>
      </c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</row>
    <row r="47" spans="1:60" ht="22.5" outlineLevel="1">
      <c r="A47" s="463">
        <v>8</v>
      </c>
      <c r="B47" s="464" t="s">
        <v>1802</v>
      </c>
      <c r="C47" s="465" t="s">
        <v>1803</v>
      </c>
      <c r="D47" s="466" t="s">
        <v>1654</v>
      </c>
      <c r="E47" s="467">
        <v>0.76657</v>
      </c>
      <c r="F47" s="485"/>
      <c r="G47" s="469">
        <f>ROUND(E47*F47,2)</f>
        <v>0</v>
      </c>
      <c r="H47" s="470">
        <v>48972</v>
      </c>
      <c r="I47" s="471">
        <f>ROUND(E47*H47,2)</f>
        <v>37540.47</v>
      </c>
      <c r="J47" s="470">
        <v>0</v>
      </c>
      <c r="K47" s="471">
        <f>ROUND(E47*J47,2)</f>
        <v>0</v>
      </c>
      <c r="L47" s="471">
        <v>21</v>
      </c>
      <c r="M47" s="471">
        <f>G47*(1+L47/100)</f>
        <v>0</v>
      </c>
      <c r="N47" s="471">
        <v>1</v>
      </c>
      <c r="O47" s="471">
        <f>ROUND(E47*N47,2)</f>
        <v>0.77</v>
      </c>
      <c r="P47" s="471">
        <v>0</v>
      </c>
      <c r="Q47" s="471">
        <f>ROUND(E47*P47,2)</f>
        <v>0</v>
      </c>
      <c r="R47" s="471" t="s">
        <v>1687</v>
      </c>
      <c r="S47" s="471" t="s">
        <v>1586</v>
      </c>
      <c r="T47" s="471" t="s">
        <v>1568</v>
      </c>
      <c r="U47" s="471">
        <v>0</v>
      </c>
      <c r="V47" s="471">
        <f>ROUND(E47*U47,2)</f>
        <v>0</v>
      </c>
      <c r="W47" s="471"/>
      <c r="X47" s="471" t="s">
        <v>1688</v>
      </c>
      <c r="Y47" s="472"/>
      <c r="Z47" s="472"/>
      <c r="AA47" s="472"/>
      <c r="AB47" s="472"/>
      <c r="AC47" s="472"/>
      <c r="AD47" s="472"/>
      <c r="AE47" s="472"/>
      <c r="AF47" s="472"/>
      <c r="AG47" s="472" t="s">
        <v>1689</v>
      </c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15" outlineLevel="1">
      <c r="A48" s="473"/>
      <c r="B48" s="474"/>
      <c r="C48" s="475" t="s">
        <v>1804</v>
      </c>
      <c r="D48" s="476"/>
      <c r="E48" s="477">
        <v>0.76657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2"/>
      <c r="Z48" s="472"/>
      <c r="AA48" s="472"/>
      <c r="AB48" s="472"/>
      <c r="AC48" s="472"/>
      <c r="AD48" s="472"/>
      <c r="AE48" s="472"/>
      <c r="AF48" s="472"/>
      <c r="AG48" s="472" t="s">
        <v>1572</v>
      </c>
      <c r="AH48" s="472">
        <v>0</v>
      </c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15" outlineLevel="1">
      <c r="A49" s="473"/>
      <c r="B49" s="474"/>
      <c r="C49" s="475" t="s">
        <v>1793</v>
      </c>
      <c r="D49" s="476"/>
      <c r="E49" s="477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2"/>
      <c r="Z49" s="472"/>
      <c r="AA49" s="472"/>
      <c r="AB49" s="472"/>
      <c r="AC49" s="472"/>
      <c r="AD49" s="472"/>
      <c r="AE49" s="472"/>
      <c r="AF49" s="472"/>
      <c r="AG49" s="472" t="s">
        <v>1572</v>
      </c>
      <c r="AH49" s="472">
        <v>0</v>
      </c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15" outlineLevel="1">
      <c r="A50" s="473"/>
      <c r="B50" s="474"/>
      <c r="C50" s="475" t="s">
        <v>1794</v>
      </c>
      <c r="D50" s="476"/>
      <c r="E50" s="477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2"/>
      <c r="Z50" s="472"/>
      <c r="AA50" s="472"/>
      <c r="AB50" s="472"/>
      <c r="AC50" s="472"/>
      <c r="AD50" s="472"/>
      <c r="AE50" s="472"/>
      <c r="AF50" s="472"/>
      <c r="AG50" s="472" t="s">
        <v>1572</v>
      </c>
      <c r="AH50" s="472">
        <v>0</v>
      </c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15" outlineLevel="1">
      <c r="A51" s="473"/>
      <c r="B51" s="474"/>
      <c r="C51" s="475" t="s">
        <v>1795</v>
      </c>
      <c r="D51" s="476"/>
      <c r="E51" s="477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2"/>
      <c r="Z51" s="472"/>
      <c r="AA51" s="472"/>
      <c r="AB51" s="472"/>
      <c r="AC51" s="472"/>
      <c r="AD51" s="472"/>
      <c r="AE51" s="472"/>
      <c r="AF51" s="472"/>
      <c r="AG51" s="472" t="s">
        <v>1572</v>
      </c>
      <c r="AH51" s="472">
        <v>0</v>
      </c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22.5" outlineLevel="1">
      <c r="A52" s="463">
        <v>9</v>
      </c>
      <c r="B52" s="464" t="s">
        <v>1805</v>
      </c>
      <c r="C52" s="465" t="s">
        <v>1806</v>
      </c>
      <c r="D52" s="466" t="s">
        <v>1654</v>
      </c>
      <c r="E52" s="467">
        <v>0.52439</v>
      </c>
      <c r="F52" s="485"/>
      <c r="G52" s="469">
        <f>ROUND(E52*F52,2)</f>
        <v>0</v>
      </c>
      <c r="H52" s="470">
        <v>46105</v>
      </c>
      <c r="I52" s="471">
        <f>ROUND(E52*H52,2)</f>
        <v>24177</v>
      </c>
      <c r="J52" s="470">
        <v>0</v>
      </c>
      <c r="K52" s="471">
        <f>ROUND(E52*J52,2)</f>
        <v>0</v>
      </c>
      <c r="L52" s="471">
        <v>21</v>
      </c>
      <c r="M52" s="471">
        <f>G52*(1+L52/100)</f>
        <v>0</v>
      </c>
      <c r="N52" s="471">
        <v>1</v>
      </c>
      <c r="O52" s="471">
        <f>ROUND(E52*N52,2)</f>
        <v>0.52</v>
      </c>
      <c r="P52" s="471">
        <v>0</v>
      </c>
      <c r="Q52" s="471">
        <f>ROUND(E52*P52,2)</f>
        <v>0</v>
      </c>
      <c r="R52" s="471" t="s">
        <v>1687</v>
      </c>
      <c r="S52" s="471" t="s">
        <v>1586</v>
      </c>
      <c r="T52" s="471" t="s">
        <v>1568</v>
      </c>
      <c r="U52" s="471">
        <v>0</v>
      </c>
      <c r="V52" s="471">
        <f>ROUND(E52*U52,2)</f>
        <v>0</v>
      </c>
      <c r="W52" s="471"/>
      <c r="X52" s="471" t="s">
        <v>1688</v>
      </c>
      <c r="Y52" s="472"/>
      <c r="Z52" s="472"/>
      <c r="AA52" s="472"/>
      <c r="AB52" s="472"/>
      <c r="AC52" s="472"/>
      <c r="AD52" s="472"/>
      <c r="AE52" s="472"/>
      <c r="AF52" s="472"/>
      <c r="AG52" s="472" t="s">
        <v>1689</v>
      </c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60" ht="15" outlineLevel="1">
      <c r="A53" s="473"/>
      <c r="B53" s="474"/>
      <c r="C53" s="475" t="s">
        <v>1807</v>
      </c>
      <c r="D53" s="476"/>
      <c r="E53" s="477">
        <v>0.52439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2"/>
      <c r="Z53" s="472"/>
      <c r="AA53" s="472"/>
      <c r="AB53" s="472"/>
      <c r="AC53" s="472"/>
      <c r="AD53" s="472"/>
      <c r="AE53" s="472"/>
      <c r="AF53" s="472"/>
      <c r="AG53" s="472" t="s">
        <v>1572</v>
      </c>
      <c r="AH53" s="472">
        <v>0</v>
      </c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</row>
    <row r="54" spans="1:60" ht="15" outlineLevel="1">
      <c r="A54" s="473"/>
      <c r="B54" s="474"/>
      <c r="C54" s="475" t="s">
        <v>1793</v>
      </c>
      <c r="D54" s="476"/>
      <c r="E54" s="477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2"/>
      <c r="Z54" s="472"/>
      <c r="AA54" s="472"/>
      <c r="AB54" s="472"/>
      <c r="AC54" s="472"/>
      <c r="AD54" s="472"/>
      <c r="AE54" s="472"/>
      <c r="AF54" s="472"/>
      <c r="AG54" s="472" t="s">
        <v>1572</v>
      </c>
      <c r="AH54" s="472">
        <v>0</v>
      </c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</row>
    <row r="55" spans="1:60" ht="15" outlineLevel="1">
      <c r="A55" s="473"/>
      <c r="B55" s="474"/>
      <c r="C55" s="475" t="s">
        <v>1794</v>
      </c>
      <c r="D55" s="476"/>
      <c r="E55" s="477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2"/>
      <c r="Z55" s="472"/>
      <c r="AA55" s="472"/>
      <c r="AB55" s="472"/>
      <c r="AC55" s="472"/>
      <c r="AD55" s="472"/>
      <c r="AE55" s="472"/>
      <c r="AF55" s="472"/>
      <c r="AG55" s="472" t="s">
        <v>1572</v>
      </c>
      <c r="AH55" s="472">
        <v>0</v>
      </c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</row>
    <row r="56" spans="1:60" ht="15" outlineLevel="1">
      <c r="A56" s="473"/>
      <c r="B56" s="474"/>
      <c r="C56" s="475" t="s">
        <v>1795</v>
      </c>
      <c r="D56" s="476"/>
      <c r="E56" s="477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2"/>
      <c r="Z56" s="472"/>
      <c r="AA56" s="472"/>
      <c r="AB56" s="472"/>
      <c r="AC56" s="472"/>
      <c r="AD56" s="472"/>
      <c r="AE56" s="472"/>
      <c r="AF56" s="472"/>
      <c r="AG56" s="472" t="s">
        <v>1572</v>
      </c>
      <c r="AH56" s="472">
        <v>0</v>
      </c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</row>
    <row r="57" spans="1:60" ht="22.5" outlineLevel="1">
      <c r="A57" s="463">
        <v>10</v>
      </c>
      <c r="B57" s="464" t="s">
        <v>1808</v>
      </c>
      <c r="C57" s="465" t="s">
        <v>1809</v>
      </c>
      <c r="D57" s="466" t="s">
        <v>1309</v>
      </c>
      <c r="E57" s="467">
        <v>0.14871</v>
      </c>
      <c r="F57" s="485"/>
      <c r="G57" s="469">
        <f>ROUND(E57*F57,2)</f>
        <v>0</v>
      </c>
      <c r="H57" s="470">
        <v>218</v>
      </c>
      <c r="I57" s="471">
        <f>ROUND(E57*H57,2)</f>
        <v>32.42</v>
      </c>
      <c r="J57" s="470">
        <v>0</v>
      </c>
      <c r="K57" s="471">
        <f>ROUND(E57*J57,2)</f>
        <v>0</v>
      </c>
      <c r="L57" s="471">
        <v>21</v>
      </c>
      <c r="M57" s="471">
        <f>G57*(1+L57/100)</f>
        <v>0</v>
      </c>
      <c r="N57" s="471">
        <v>0.00298</v>
      </c>
      <c r="O57" s="471">
        <f>ROUND(E57*N57,2)</f>
        <v>0</v>
      </c>
      <c r="P57" s="471">
        <v>0</v>
      </c>
      <c r="Q57" s="471">
        <f>ROUND(E57*P57,2)</f>
        <v>0</v>
      </c>
      <c r="R57" s="471" t="s">
        <v>1687</v>
      </c>
      <c r="S57" s="471" t="s">
        <v>1586</v>
      </c>
      <c r="T57" s="471" t="s">
        <v>1568</v>
      </c>
      <c r="U57" s="471">
        <v>0</v>
      </c>
      <c r="V57" s="471">
        <f>ROUND(E57*U57,2)</f>
        <v>0</v>
      </c>
      <c r="W57" s="471"/>
      <c r="X57" s="471" t="s">
        <v>1688</v>
      </c>
      <c r="Y57" s="472"/>
      <c r="Z57" s="472"/>
      <c r="AA57" s="472"/>
      <c r="AB57" s="472"/>
      <c r="AC57" s="472"/>
      <c r="AD57" s="472"/>
      <c r="AE57" s="472"/>
      <c r="AF57" s="472"/>
      <c r="AG57" s="472" t="s">
        <v>1689</v>
      </c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</row>
    <row r="58" spans="1:60" ht="15" outlineLevel="1">
      <c r="A58" s="473"/>
      <c r="B58" s="474"/>
      <c r="C58" s="475" t="s">
        <v>1810</v>
      </c>
      <c r="D58" s="476"/>
      <c r="E58" s="477">
        <v>0.14871</v>
      </c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2"/>
      <c r="Z58" s="472"/>
      <c r="AA58" s="472"/>
      <c r="AB58" s="472"/>
      <c r="AC58" s="472"/>
      <c r="AD58" s="472"/>
      <c r="AE58" s="472"/>
      <c r="AF58" s="472"/>
      <c r="AG58" s="472" t="s">
        <v>1572</v>
      </c>
      <c r="AH58" s="472">
        <v>0</v>
      </c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</row>
    <row r="59" spans="1:60" ht="15" outlineLevel="1">
      <c r="A59" s="473"/>
      <c r="B59" s="474"/>
      <c r="C59" s="475" t="s">
        <v>1793</v>
      </c>
      <c r="D59" s="476"/>
      <c r="E59" s="477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2"/>
      <c r="Z59" s="472"/>
      <c r="AA59" s="472"/>
      <c r="AB59" s="472"/>
      <c r="AC59" s="472"/>
      <c r="AD59" s="472"/>
      <c r="AE59" s="472"/>
      <c r="AF59" s="472"/>
      <c r="AG59" s="472" t="s">
        <v>1572</v>
      </c>
      <c r="AH59" s="472">
        <v>0</v>
      </c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</row>
    <row r="60" spans="1:60" ht="15" outlineLevel="1">
      <c r="A60" s="473"/>
      <c r="B60" s="474"/>
      <c r="C60" s="475" t="s">
        <v>1794</v>
      </c>
      <c r="D60" s="476"/>
      <c r="E60" s="477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2"/>
      <c r="Z60" s="472"/>
      <c r="AA60" s="472"/>
      <c r="AB60" s="472"/>
      <c r="AC60" s="472"/>
      <c r="AD60" s="472"/>
      <c r="AE60" s="472"/>
      <c r="AF60" s="472"/>
      <c r="AG60" s="472" t="s">
        <v>1572</v>
      </c>
      <c r="AH60" s="472">
        <v>0</v>
      </c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</row>
    <row r="61" spans="1:60" ht="15" outlineLevel="1">
      <c r="A61" s="473"/>
      <c r="B61" s="474"/>
      <c r="C61" s="475" t="s">
        <v>1795</v>
      </c>
      <c r="D61" s="476"/>
      <c r="E61" s="477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2"/>
      <c r="Z61" s="472"/>
      <c r="AA61" s="472"/>
      <c r="AB61" s="472"/>
      <c r="AC61" s="472"/>
      <c r="AD61" s="472"/>
      <c r="AE61" s="472"/>
      <c r="AF61" s="472"/>
      <c r="AG61" s="472" t="s">
        <v>1572</v>
      </c>
      <c r="AH61" s="472">
        <v>0</v>
      </c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</row>
    <row r="62" spans="1:60" ht="15" outlineLevel="1">
      <c r="A62" s="463">
        <v>11</v>
      </c>
      <c r="B62" s="464" t="s">
        <v>1811</v>
      </c>
      <c r="C62" s="465" t="s">
        <v>1812</v>
      </c>
      <c r="D62" s="466" t="s">
        <v>1654</v>
      </c>
      <c r="E62" s="467">
        <v>0.15793</v>
      </c>
      <c r="F62" s="485"/>
      <c r="G62" s="469">
        <f>ROUND(E62*F62,2)</f>
        <v>0</v>
      </c>
      <c r="H62" s="470">
        <v>78650</v>
      </c>
      <c r="I62" s="471">
        <f>ROUND(E62*H62,2)</f>
        <v>12421.19</v>
      </c>
      <c r="J62" s="470">
        <v>0</v>
      </c>
      <c r="K62" s="471">
        <f>ROUND(E62*J62,2)</f>
        <v>0</v>
      </c>
      <c r="L62" s="471">
        <v>21</v>
      </c>
      <c r="M62" s="471">
        <f>G62*(1+L62/100)</f>
        <v>0</v>
      </c>
      <c r="N62" s="471">
        <v>1</v>
      </c>
      <c r="O62" s="471">
        <f>ROUND(E62*N62,2)</f>
        <v>0.16</v>
      </c>
      <c r="P62" s="471">
        <v>0</v>
      </c>
      <c r="Q62" s="471">
        <f>ROUND(E62*P62,2)</f>
        <v>0</v>
      </c>
      <c r="R62" s="471" t="s">
        <v>1687</v>
      </c>
      <c r="S62" s="471" t="s">
        <v>1586</v>
      </c>
      <c r="T62" s="471" t="s">
        <v>1568</v>
      </c>
      <c r="U62" s="471">
        <v>0</v>
      </c>
      <c r="V62" s="471">
        <f>ROUND(E62*U62,2)</f>
        <v>0</v>
      </c>
      <c r="W62" s="471"/>
      <c r="X62" s="471" t="s">
        <v>1688</v>
      </c>
      <c r="Y62" s="472"/>
      <c r="Z62" s="472"/>
      <c r="AA62" s="472"/>
      <c r="AB62" s="472"/>
      <c r="AC62" s="472"/>
      <c r="AD62" s="472"/>
      <c r="AE62" s="472"/>
      <c r="AF62" s="472"/>
      <c r="AG62" s="472" t="s">
        <v>1689</v>
      </c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</row>
    <row r="63" spans="1:60" ht="15" outlineLevel="1">
      <c r="A63" s="473"/>
      <c r="B63" s="474"/>
      <c r="C63" s="475" t="s">
        <v>1813</v>
      </c>
      <c r="D63" s="476"/>
      <c r="E63" s="477">
        <v>0.15793</v>
      </c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2"/>
      <c r="Z63" s="472"/>
      <c r="AA63" s="472"/>
      <c r="AB63" s="472"/>
      <c r="AC63" s="472"/>
      <c r="AD63" s="472"/>
      <c r="AE63" s="472"/>
      <c r="AF63" s="472"/>
      <c r="AG63" s="472" t="s">
        <v>1572</v>
      </c>
      <c r="AH63" s="472">
        <v>0</v>
      </c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</row>
    <row r="64" spans="1:60" ht="15" outlineLevel="1">
      <c r="A64" s="473"/>
      <c r="B64" s="474"/>
      <c r="C64" s="475" t="s">
        <v>1793</v>
      </c>
      <c r="D64" s="476"/>
      <c r="E64" s="477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2"/>
      <c r="Z64" s="472"/>
      <c r="AA64" s="472"/>
      <c r="AB64" s="472"/>
      <c r="AC64" s="472"/>
      <c r="AD64" s="472"/>
      <c r="AE64" s="472"/>
      <c r="AF64" s="472"/>
      <c r="AG64" s="472" t="s">
        <v>1572</v>
      </c>
      <c r="AH64" s="472">
        <v>0</v>
      </c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</row>
    <row r="65" spans="1:60" ht="15" outlineLevel="1">
      <c r="A65" s="473"/>
      <c r="B65" s="474"/>
      <c r="C65" s="475" t="s">
        <v>1794</v>
      </c>
      <c r="D65" s="476"/>
      <c r="E65" s="477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2"/>
      <c r="Z65" s="472"/>
      <c r="AA65" s="472"/>
      <c r="AB65" s="472"/>
      <c r="AC65" s="472"/>
      <c r="AD65" s="472"/>
      <c r="AE65" s="472"/>
      <c r="AF65" s="472"/>
      <c r="AG65" s="472" t="s">
        <v>1572</v>
      </c>
      <c r="AH65" s="472">
        <v>0</v>
      </c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</row>
    <row r="66" spans="1:60" ht="15" outlineLevel="1">
      <c r="A66" s="473"/>
      <c r="B66" s="474"/>
      <c r="C66" s="475" t="s">
        <v>1795</v>
      </c>
      <c r="D66" s="476"/>
      <c r="E66" s="477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72"/>
      <c r="AA66" s="472"/>
      <c r="AB66" s="472"/>
      <c r="AC66" s="472"/>
      <c r="AD66" s="472"/>
      <c r="AE66" s="472"/>
      <c r="AF66" s="472"/>
      <c r="AG66" s="472" t="s">
        <v>1572</v>
      </c>
      <c r="AH66" s="472">
        <v>0</v>
      </c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</row>
    <row r="67" spans="1:60" ht="15" outlineLevel="1">
      <c r="A67" s="463">
        <v>12</v>
      </c>
      <c r="B67" s="464" t="s">
        <v>1814</v>
      </c>
      <c r="C67" s="465" t="s">
        <v>1815</v>
      </c>
      <c r="D67" s="466" t="s">
        <v>1654</v>
      </c>
      <c r="E67" s="467">
        <v>0.01717</v>
      </c>
      <c r="F67" s="485"/>
      <c r="G67" s="469">
        <f>ROUND(E67*F67,2)</f>
        <v>0</v>
      </c>
      <c r="H67" s="470">
        <v>72538</v>
      </c>
      <c r="I67" s="471">
        <f>ROUND(E67*H67,2)</f>
        <v>1245.48</v>
      </c>
      <c r="J67" s="470">
        <v>0</v>
      </c>
      <c r="K67" s="471">
        <f>ROUND(E67*J67,2)</f>
        <v>0</v>
      </c>
      <c r="L67" s="471">
        <v>21</v>
      </c>
      <c r="M67" s="471">
        <f>G67*(1+L67/100)</f>
        <v>0</v>
      </c>
      <c r="N67" s="471">
        <v>1</v>
      </c>
      <c r="O67" s="471">
        <f>ROUND(E67*N67,2)</f>
        <v>0.02</v>
      </c>
      <c r="P67" s="471">
        <v>0</v>
      </c>
      <c r="Q67" s="471">
        <f>ROUND(E67*P67,2)</f>
        <v>0</v>
      </c>
      <c r="R67" s="471" t="s">
        <v>1687</v>
      </c>
      <c r="S67" s="471" t="s">
        <v>1586</v>
      </c>
      <c r="T67" s="471" t="s">
        <v>1568</v>
      </c>
      <c r="U67" s="471">
        <v>0</v>
      </c>
      <c r="V67" s="471">
        <f>ROUND(E67*U67,2)</f>
        <v>0</v>
      </c>
      <c r="W67" s="471"/>
      <c r="X67" s="471" t="s">
        <v>1688</v>
      </c>
      <c r="Y67" s="472"/>
      <c r="Z67" s="472"/>
      <c r="AA67" s="472"/>
      <c r="AB67" s="472"/>
      <c r="AC67" s="472"/>
      <c r="AD67" s="472"/>
      <c r="AE67" s="472"/>
      <c r="AF67" s="472"/>
      <c r="AG67" s="472" t="s">
        <v>1689</v>
      </c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</row>
    <row r="68" spans="1:60" ht="15" outlineLevel="1">
      <c r="A68" s="473"/>
      <c r="B68" s="474"/>
      <c r="C68" s="475" t="s">
        <v>1816</v>
      </c>
      <c r="D68" s="476"/>
      <c r="E68" s="477">
        <v>0.01717</v>
      </c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2"/>
      <c r="Z68" s="472"/>
      <c r="AA68" s="472"/>
      <c r="AB68" s="472"/>
      <c r="AC68" s="472"/>
      <c r="AD68" s="472"/>
      <c r="AE68" s="472"/>
      <c r="AF68" s="472"/>
      <c r="AG68" s="472" t="s">
        <v>1572</v>
      </c>
      <c r="AH68" s="472">
        <v>0</v>
      </c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</row>
    <row r="69" spans="1:60" ht="15" outlineLevel="1">
      <c r="A69" s="473"/>
      <c r="B69" s="474"/>
      <c r="C69" s="475" t="s">
        <v>1793</v>
      </c>
      <c r="D69" s="476"/>
      <c r="E69" s="477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2"/>
      <c r="Z69" s="472"/>
      <c r="AA69" s="472"/>
      <c r="AB69" s="472"/>
      <c r="AC69" s="472"/>
      <c r="AD69" s="472"/>
      <c r="AE69" s="472"/>
      <c r="AF69" s="472"/>
      <c r="AG69" s="472" t="s">
        <v>1572</v>
      </c>
      <c r="AH69" s="472">
        <v>0</v>
      </c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</row>
    <row r="70" spans="1:60" ht="15" outlineLevel="1">
      <c r="A70" s="473"/>
      <c r="B70" s="474"/>
      <c r="C70" s="475" t="s">
        <v>1794</v>
      </c>
      <c r="D70" s="476"/>
      <c r="E70" s="477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2"/>
      <c r="Z70" s="472"/>
      <c r="AA70" s="472"/>
      <c r="AB70" s="472"/>
      <c r="AC70" s="472"/>
      <c r="AD70" s="472"/>
      <c r="AE70" s="472"/>
      <c r="AF70" s="472"/>
      <c r="AG70" s="472" t="s">
        <v>1572</v>
      </c>
      <c r="AH70" s="472">
        <v>0</v>
      </c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</row>
    <row r="71" spans="1:60" ht="15" outlineLevel="1">
      <c r="A71" s="473"/>
      <c r="B71" s="474"/>
      <c r="C71" s="475" t="s">
        <v>1795</v>
      </c>
      <c r="D71" s="476"/>
      <c r="E71" s="477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2"/>
      <c r="Z71" s="472"/>
      <c r="AA71" s="472"/>
      <c r="AB71" s="472"/>
      <c r="AC71" s="472"/>
      <c r="AD71" s="472"/>
      <c r="AE71" s="472"/>
      <c r="AF71" s="472"/>
      <c r="AG71" s="472" t="s">
        <v>1572</v>
      </c>
      <c r="AH71" s="472">
        <v>0</v>
      </c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</row>
    <row r="72" spans="1:60" ht="15" outlineLevel="1">
      <c r="A72" s="463">
        <v>13</v>
      </c>
      <c r="B72" s="464" t="s">
        <v>1817</v>
      </c>
      <c r="C72" s="465" t="s">
        <v>1818</v>
      </c>
      <c r="D72" s="466" t="s">
        <v>1683</v>
      </c>
      <c r="E72" s="467">
        <v>15.1485</v>
      </c>
      <c r="F72" s="485"/>
      <c r="G72" s="469">
        <f>ROUND(E72*F72,2)</f>
        <v>0</v>
      </c>
      <c r="H72" s="470">
        <v>2650</v>
      </c>
      <c r="I72" s="471">
        <f>ROUND(E72*H72,2)</f>
        <v>40143.53</v>
      </c>
      <c r="J72" s="470">
        <v>0</v>
      </c>
      <c r="K72" s="471">
        <f>ROUND(E72*J72,2)</f>
        <v>0</v>
      </c>
      <c r="L72" s="471">
        <v>21</v>
      </c>
      <c r="M72" s="471">
        <f>G72*(1+L72/100)</f>
        <v>0</v>
      </c>
      <c r="N72" s="471">
        <v>0.0029</v>
      </c>
      <c r="O72" s="471">
        <f>ROUND(E72*N72,2)</f>
        <v>0.04</v>
      </c>
      <c r="P72" s="471">
        <v>0</v>
      </c>
      <c r="Q72" s="471">
        <f>ROUND(E72*P72,2)</f>
        <v>0</v>
      </c>
      <c r="R72" s="471" t="s">
        <v>1687</v>
      </c>
      <c r="S72" s="471" t="s">
        <v>1586</v>
      </c>
      <c r="T72" s="471" t="s">
        <v>1568</v>
      </c>
      <c r="U72" s="471">
        <v>0</v>
      </c>
      <c r="V72" s="471">
        <f>ROUND(E72*U72,2)</f>
        <v>0</v>
      </c>
      <c r="W72" s="471"/>
      <c r="X72" s="471" t="s">
        <v>1688</v>
      </c>
      <c r="Y72" s="472"/>
      <c r="Z72" s="472"/>
      <c r="AA72" s="472"/>
      <c r="AB72" s="472"/>
      <c r="AC72" s="472"/>
      <c r="AD72" s="472"/>
      <c r="AE72" s="472"/>
      <c r="AF72" s="472"/>
      <c r="AG72" s="472" t="s">
        <v>1689</v>
      </c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</row>
    <row r="73" spans="1:60" ht="15" outlineLevel="1">
      <c r="A73" s="473"/>
      <c r="B73" s="474"/>
      <c r="C73" s="475" t="s">
        <v>1819</v>
      </c>
      <c r="D73" s="476"/>
      <c r="E73" s="477">
        <v>10.836</v>
      </c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2"/>
      <c r="Z73" s="472"/>
      <c r="AA73" s="472"/>
      <c r="AB73" s="472"/>
      <c r="AC73" s="472"/>
      <c r="AD73" s="472"/>
      <c r="AE73" s="472"/>
      <c r="AF73" s="472"/>
      <c r="AG73" s="472" t="s">
        <v>1572</v>
      </c>
      <c r="AH73" s="472">
        <v>0</v>
      </c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</row>
    <row r="74" spans="1:60" ht="15" outlineLevel="1">
      <c r="A74" s="473"/>
      <c r="B74" s="474"/>
      <c r="C74" s="475" t="s">
        <v>1820</v>
      </c>
      <c r="D74" s="476"/>
      <c r="E74" s="477">
        <v>1.125</v>
      </c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2"/>
      <c r="Z74" s="472"/>
      <c r="AA74" s="472"/>
      <c r="AB74" s="472"/>
      <c r="AC74" s="472"/>
      <c r="AD74" s="472"/>
      <c r="AE74" s="472"/>
      <c r="AF74" s="472"/>
      <c r="AG74" s="472" t="s">
        <v>1572</v>
      </c>
      <c r="AH74" s="472">
        <v>0</v>
      </c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</row>
    <row r="75" spans="1:60" ht="15" outlineLevel="1">
      <c r="A75" s="473"/>
      <c r="B75" s="474"/>
      <c r="C75" s="475" t="s">
        <v>1821</v>
      </c>
      <c r="D75" s="476"/>
      <c r="E75" s="477">
        <v>2.0625</v>
      </c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2"/>
      <c r="Z75" s="472"/>
      <c r="AA75" s="472"/>
      <c r="AB75" s="472"/>
      <c r="AC75" s="472"/>
      <c r="AD75" s="472"/>
      <c r="AE75" s="472"/>
      <c r="AF75" s="472"/>
      <c r="AG75" s="472" t="s">
        <v>1572</v>
      </c>
      <c r="AH75" s="472">
        <v>0</v>
      </c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</row>
    <row r="76" spans="1:60" ht="15" outlineLevel="1">
      <c r="A76" s="473"/>
      <c r="B76" s="474"/>
      <c r="C76" s="475" t="s">
        <v>1820</v>
      </c>
      <c r="D76" s="476"/>
      <c r="E76" s="477">
        <v>1.125</v>
      </c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2"/>
      <c r="Z76" s="472"/>
      <c r="AA76" s="472"/>
      <c r="AB76" s="472"/>
      <c r="AC76" s="472"/>
      <c r="AD76" s="472"/>
      <c r="AE76" s="472"/>
      <c r="AF76" s="472"/>
      <c r="AG76" s="472" t="s">
        <v>1572</v>
      </c>
      <c r="AH76" s="472">
        <v>0</v>
      </c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</row>
    <row r="77" spans="1:60" ht="15" outlineLevel="1">
      <c r="A77" s="463">
        <v>14</v>
      </c>
      <c r="B77" s="464" t="s">
        <v>1770</v>
      </c>
      <c r="C77" s="465" t="s">
        <v>1771</v>
      </c>
      <c r="D77" s="466" t="s">
        <v>1463</v>
      </c>
      <c r="E77" s="467">
        <v>4594.0206</v>
      </c>
      <c r="F77" s="485"/>
      <c r="G77" s="469">
        <f>ROUND(E77*F77,2)</f>
        <v>0</v>
      </c>
      <c r="H77" s="470">
        <v>0</v>
      </c>
      <c r="I77" s="471">
        <f>ROUND(E77*H77,2)</f>
        <v>0</v>
      </c>
      <c r="J77" s="470">
        <v>1.8</v>
      </c>
      <c r="K77" s="471">
        <f>ROUND(E77*J77,2)</f>
        <v>8269.24</v>
      </c>
      <c r="L77" s="471">
        <v>21</v>
      </c>
      <c r="M77" s="471">
        <f>G77*(1+L77/100)</f>
        <v>0</v>
      </c>
      <c r="N77" s="471">
        <v>0</v>
      </c>
      <c r="O77" s="471">
        <f>ROUND(E77*N77,2)</f>
        <v>0</v>
      </c>
      <c r="P77" s="471">
        <v>0</v>
      </c>
      <c r="Q77" s="471">
        <f>ROUND(E77*P77,2)</f>
        <v>0</v>
      </c>
      <c r="R77" s="471"/>
      <c r="S77" s="471" t="s">
        <v>1586</v>
      </c>
      <c r="T77" s="471" t="s">
        <v>1586</v>
      </c>
      <c r="U77" s="471">
        <v>0</v>
      </c>
      <c r="V77" s="471">
        <f>ROUND(E77*U77,2)</f>
        <v>0</v>
      </c>
      <c r="W77" s="471"/>
      <c r="X77" s="471" t="s">
        <v>1732</v>
      </c>
      <c r="Y77" s="472"/>
      <c r="Z77" s="472"/>
      <c r="AA77" s="472"/>
      <c r="AB77" s="472"/>
      <c r="AC77" s="472"/>
      <c r="AD77" s="472"/>
      <c r="AE77" s="472"/>
      <c r="AF77" s="472"/>
      <c r="AG77" s="472" t="s">
        <v>1733</v>
      </c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</row>
    <row r="78" spans="1:33" ht="15">
      <c r="A78" s="450"/>
      <c r="B78" s="451"/>
      <c r="C78" s="487"/>
      <c r="D78" s="452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0"/>
      <c r="AE78" s="314">
        <v>15</v>
      </c>
      <c r="AF78" s="314">
        <v>21</v>
      </c>
      <c r="AG78" s="314" t="s">
        <v>1429</v>
      </c>
    </row>
    <row r="79" spans="1:33" ht="15">
      <c r="A79" s="488"/>
      <c r="B79" s="489" t="s">
        <v>1453</v>
      </c>
      <c r="C79" s="490"/>
      <c r="D79" s="491"/>
      <c r="E79" s="492"/>
      <c r="F79" s="492"/>
      <c r="G79" s="493">
        <f>G8+G21</f>
        <v>0</v>
      </c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  <c r="W79" s="450"/>
      <c r="X79" s="450"/>
      <c r="AE79" s="314">
        <f>SUMIF(L7:L77,AE78,G7:G77)</f>
        <v>0</v>
      </c>
      <c r="AF79" s="314">
        <f>SUMIF(L7:L77,AF78,G7:G77)</f>
        <v>0</v>
      </c>
      <c r="AG79" s="314" t="s">
        <v>1619</v>
      </c>
    </row>
    <row r="80" spans="1:24" ht="15">
      <c r="A80" s="450"/>
      <c r="B80" s="451"/>
      <c r="C80" s="487"/>
      <c r="D80" s="452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  <c r="W80" s="450"/>
      <c r="X80" s="450"/>
    </row>
    <row r="81" spans="1:24" ht="15">
      <c r="A81" s="450"/>
      <c r="B81" s="451"/>
      <c r="C81" s="487"/>
      <c r="D81" s="452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</row>
    <row r="82" spans="1:24" ht="15">
      <c r="A82" s="610" t="s">
        <v>1620</v>
      </c>
      <c r="B82" s="610"/>
      <c r="C82" s="611"/>
      <c r="D82" s="452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</row>
    <row r="83" spans="1:33" ht="15">
      <c r="A83" s="612"/>
      <c r="B83" s="613"/>
      <c r="C83" s="614"/>
      <c r="D83" s="613"/>
      <c r="E83" s="613"/>
      <c r="F83" s="613"/>
      <c r="G83" s="615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AG83" s="314" t="s">
        <v>1621</v>
      </c>
    </row>
    <row r="84" spans="1:24" ht="15">
      <c r="A84" s="616"/>
      <c r="B84" s="617"/>
      <c r="C84" s="618"/>
      <c r="D84" s="617"/>
      <c r="E84" s="617"/>
      <c r="F84" s="617"/>
      <c r="G84" s="619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  <c r="W84" s="450"/>
      <c r="X84" s="450"/>
    </row>
    <row r="85" spans="1:24" ht="15">
      <c r="A85" s="616"/>
      <c r="B85" s="617"/>
      <c r="C85" s="618"/>
      <c r="D85" s="617"/>
      <c r="E85" s="617"/>
      <c r="F85" s="617"/>
      <c r="G85" s="619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</row>
    <row r="86" spans="1:24" ht="15">
      <c r="A86" s="616"/>
      <c r="B86" s="617"/>
      <c r="C86" s="618"/>
      <c r="D86" s="617"/>
      <c r="E86" s="617"/>
      <c r="F86" s="617"/>
      <c r="G86" s="619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  <c r="W86" s="450"/>
      <c r="X86" s="450"/>
    </row>
    <row r="87" spans="1:24" ht="15">
      <c r="A87" s="620"/>
      <c r="B87" s="621"/>
      <c r="C87" s="622"/>
      <c r="D87" s="621"/>
      <c r="E87" s="621"/>
      <c r="F87" s="621"/>
      <c r="G87" s="623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</row>
    <row r="88" spans="1:24" ht="15">
      <c r="A88" s="450"/>
      <c r="B88" s="451"/>
      <c r="C88" s="487"/>
      <c r="D88" s="452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</row>
    <row r="89" spans="3:33" ht="15">
      <c r="C89" s="494"/>
      <c r="D89" s="392"/>
      <c r="AG89" s="314" t="s">
        <v>1622</v>
      </c>
    </row>
    <row r="90" ht="15">
      <c r="D90" s="392"/>
    </row>
    <row r="91" ht="15">
      <c r="D91" s="392"/>
    </row>
    <row r="92" ht="15">
      <c r="D92" s="392"/>
    </row>
    <row r="93" ht="15">
      <c r="D93" s="392"/>
    </row>
    <row r="94" ht="15">
      <c r="D94" s="392"/>
    </row>
    <row r="95" ht="15">
      <c r="D95" s="392"/>
    </row>
    <row r="96" ht="15">
      <c r="D96" s="392"/>
    </row>
    <row r="97" ht="15">
      <c r="D97" s="392"/>
    </row>
    <row r="98" ht="15">
      <c r="D98" s="392"/>
    </row>
    <row r="99" ht="15">
      <c r="D99" s="392"/>
    </row>
    <row r="100" ht="15">
      <c r="D100" s="392"/>
    </row>
    <row r="101" ht="15">
      <c r="D101" s="392"/>
    </row>
    <row r="102" ht="15">
      <c r="D102" s="392"/>
    </row>
    <row r="103" ht="15">
      <c r="D103" s="392"/>
    </row>
    <row r="104" ht="15">
      <c r="D104" s="392"/>
    </row>
    <row r="105" ht="15">
      <c r="D105" s="392"/>
    </row>
    <row r="106" ht="15">
      <c r="D106" s="392"/>
    </row>
    <row r="107" ht="15">
      <c r="D107" s="392"/>
    </row>
    <row r="108" ht="15">
      <c r="D108" s="392"/>
    </row>
    <row r="109" ht="15">
      <c r="D109" s="392"/>
    </row>
    <row r="110" ht="15">
      <c r="D110" s="392"/>
    </row>
    <row r="111" ht="15">
      <c r="D111" s="392"/>
    </row>
    <row r="112" ht="15">
      <c r="D112" s="392"/>
    </row>
    <row r="113" ht="15">
      <c r="D113" s="392"/>
    </row>
    <row r="114" ht="15">
      <c r="D114" s="392"/>
    </row>
    <row r="115" ht="15">
      <c r="D115" s="392"/>
    </row>
    <row r="116" ht="15">
      <c r="D116" s="392"/>
    </row>
    <row r="117" ht="15">
      <c r="D117" s="392"/>
    </row>
    <row r="118" ht="15">
      <c r="D118" s="392"/>
    </row>
    <row r="119" ht="15">
      <c r="D119" s="392"/>
    </row>
    <row r="120" ht="15">
      <c r="D120" s="392"/>
    </row>
    <row r="121" ht="15">
      <c r="D121" s="392"/>
    </row>
    <row r="122" ht="15">
      <c r="D122" s="392"/>
    </row>
    <row r="123" ht="15">
      <c r="D123" s="392"/>
    </row>
    <row r="124" ht="15">
      <c r="D124" s="392"/>
    </row>
    <row r="125" ht="15">
      <c r="D125" s="392"/>
    </row>
    <row r="126" ht="15">
      <c r="D126" s="392"/>
    </row>
    <row r="127" ht="15">
      <c r="D127" s="392"/>
    </row>
    <row r="128" ht="15">
      <c r="D128" s="392"/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6">
    <mergeCell ref="A83:G87"/>
    <mergeCell ref="A1:G1"/>
    <mergeCell ref="C2:G2"/>
    <mergeCell ref="C3:G3"/>
    <mergeCell ref="C4:G4"/>
    <mergeCell ref="A82:C82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108" activePane="bottomLeft" state="frozen"/>
      <selection pane="topLeft" activeCell="N14" sqref="N14"/>
      <selection pane="bottomLeft" activeCell="C115" sqref="C115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1488</v>
      </c>
      <c r="C3" s="625" t="s">
        <v>1489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1480</v>
      </c>
      <c r="C4" s="628" t="s">
        <v>1490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1502</v>
      </c>
      <c r="C21" s="457" t="s">
        <v>1503</v>
      </c>
      <c r="D21" s="458"/>
      <c r="E21" s="459"/>
      <c r="F21" s="460"/>
      <c r="G21" s="461">
        <f>SUMIF(AG22:AG32,"&lt;&gt;NOR",G22:G32)</f>
        <v>0</v>
      </c>
      <c r="H21" s="462"/>
      <c r="I21" s="462">
        <f>SUM(I22:I32)</f>
        <v>23641.52</v>
      </c>
      <c r="J21" s="462"/>
      <c r="K21" s="462">
        <f>SUM(K22:K32)</f>
        <v>25778.48</v>
      </c>
      <c r="L21" s="462"/>
      <c r="M21" s="462">
        <f>SUM(M22:M32)</f>
        <v>0</v>
      </c>
      <c r="N21" s="462"/>
      <c r="O21" s="462">
        <f>SUM(O22:O32)</f>
        <v>7.55</v>
      </c>
      <c r="P21" s="462"/>
      <c r="Q21" s="462">
        <f>SUM(Q22:Q32)</f>
        <v>0</v>
      </c>
      <c r="R21" s="462"/>
      <c r="S21" s="462"/>
      <c r="T21" s="462"/>
      <c r="U21" s="462"/>
      <c r="V21" s="462">
        <f>SUM(V22:V32)</f>
        <v>55.919999999999995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1822</v>
      </c>
      <c r="C22" s="465" t="s">
        <v>1823</v>
      </c>
      <c r="D22" s="466" t="s">
        <v>1625</v>
      </c>
      <c r="E22" s="467">
        <v>4</v>
      </c>
      <c r="F22" s="485"/>
      <c r="G22" s="469">
        <f>ROUND(E22*F22,2)</f>
        <v>0</v>
      </c>
      <c r="H22" s="470">
        <v>2760.63</v>
      </c>
      <c r="I22" s="471">
        <f>ROUND(E22*H22,2)</f>
        <v>11042.52</v>
      </c>
      <c r="J22" s="470">
        <v>1754.37</v>
      </c>
      <c r="K22" s="471">
        <f>ROUND(E22*J22,2)</f>
        <v>7017.48</v>
      </c>
      <c r="L22" s="471">
        <v>21</v>
      </c>
      <c r="M22" s="471">
        <f>G22*(1+L22/100)</f>
        <v>0</v>
      </c>
      <c r="N22" s="471">
        <v>1.84272</v>
      </c>
      <c r="O22" s="471">
        <f>ROUND(E22*N22,2)</f>
        <v>7.37</v>
      </c>
      <c r="P22" s="471">
        <v>0</v>
      </c>
      <c r="Q22" s="471">
        <f>ROUND(E22*P22,2)</f>
        <v>0</v>
      </c>
      <c r="R22" s="471"/>
      <c r="S22" s="471" t="s">
        <v>1586</v>
      </c>
      <c r="T22" s="471" t="s">
        <v>1586</v>
      </c>
      <c r="U22" s="471">
        <v>3.69</v>
      </c>
      <c r="V22" s="471">
        <f>ROUND(E22*U22,2)</f>
        <v>14.76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15" outlineLevel="1">
      <c r="A23" s="473"/>
      <c r="B23" s="474"/>
      <c r="C23" s="475" t="s">
        <v>1824</v>
      </c>
      <c r="D23" s="476"/>
      <c r="E23" s="477">
        <v>4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15" outlineLevel="1">
      <c r="A24" s="463">
        <v>3</v>
      </c>
      <c r="B24" s="464" t="s">
        <v>1825</v>
      </c>
      <c r="C24" s="465" t="s">
        <v>1826</v>
      </c>
      <c r="D24" s="466" t="s">
        <v>1309</v>
      </c>
      <c r="E24" s="467">
        <v>20</v>
      </c>
      <c r="F24" s="485"/>
      <c r="G24" s="469">
        <f>ROUND(E24*F24,2)</f>
        <v>0</v>
      </c>
      <c r="H24" s="470">
        <v>629.95</v>
      </c>
      <c r="I24" s="471">
        <f>ROUND(E24*H24,2)</f>
        <v>12599</v>
      </c>
      <c r="J24" s="470">
        <v>938.05</v>
      </c>
      <c r="K24" s="471">
        <f>ROUND(E24*J24,2)</f>
        <v>18761</v>
      </c>
      <c r="L24" s="471">
        <v>21</v>
      </c>
      <c r="M24" s="471">
        <f>G24*(1+L24/100)</f>
        <v>0</v>
      </c>
      <c r="N24" s="471">
        <v>0.00875</v>
      </c>
      <c r="O24" s="471">
        <f>ROUND(E24*N24,2)</f>
        <v>0.18</v>
      </c>
      <c r="P24" s="471">
        <v>0</v>
      </c>
      <c r="Q24" s="471">
        <f>ROUND(E24*P24,2)</f>
        <v>0</v>
      </c>
      <c r="R24" s="471"/>
      <c r="S24" s="471" t="s">
        <v>1586</v>
      </c>
      <c r="T24" s="471" t="s">
        <v>1586</v>
      </c>
      <c r="U24" s="471">
        <v>2.058</v>
      </c>
      <c r="V24" s="471">
        <f>ROUND(E24*U24,2)</f>
        <v>41.16</v>
      </c>
      <c r="W24" s="471"/>
      <c r="X24" s="471" t="s">
        <v>1569</v>
      </c>
      <c r="Y24" s="472"/>
      <c r="Z24" s="472"/>
      <c r="AA24" s="472"/>
      <c r="AB24" s="472"/>
      <c r="AC24" s="472"/>
      <c r="AD24" s="472"/>
      <c r="AE24" s="472"/>
      <c r="AF24" s="472"/>
      <c r="AG24" s="472" t="s">
        <v>1570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33.75" outlineLevel="1">
      <c r="A25" s="473"/>
      <c r="B25" s="474"/>
      <c r="C25" s="475" t="s">
        <v>1827</v>
      </c>
      <c r="D25" s="476"/>
      <c r="E25" s="477">
        <v>20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33.75" outlineLevel="1">
      <c r="A26" s="473"/>
      <c r="B26" s="474"/>
      <c r="C26" s="475" t="s">
        <v>1828</v>
      </c>
      <c r="D26" s="476"/>
      <c r="E26" s="477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2"/>
      <c r="Z26" s="472"/>
      <c r="AA26" s="472"/>
      <c r="AB26" s="472"/>
      <c r="AC26" s="472"/>
      <c r="AD26" s="472"/>
      <c r="AE26" s="472"/>
      <c r="AF26" s="472"/>
      <c r="AG26" s="472" t="s">
        <v>1572</v>
      </c>
      <c r="AH26" s="472">
        <v>0</v>
      </c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15" outlineLevel="1">
      <c r="A27" s="473"/>
      <c r="B27" s="474"/>
      <c r="C27" s="475" t="s">
        <v>1829</v>
      </c>
      <c r="D27" s="476"/>
      <c r="E27" s="477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2"/>
      <c r="AA27" s="472"/>
      <c r="AB27" s="472"/>
      <c r="AC27" s="472"/>
      <c r="AD27" s="472"/>
      <c r="AE27" s="472"/>
      <c r="AF27" s="472"/>
      <c r="AG27" s="472" t="s">
        <v>1572</v>
      </c>
      <c r="AH27" s="472">
        <v>0</v>
      </c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22.5" outlineLevel="1">
      <c r="A28" s="473"/>
      <c r="B28" s="474"/>
      <c r="C28" s="475" t="s">
        <v>1830</v>
      </c>
      <c r="D28" s="476"/>
      <c r="E28" s="477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2"/>
      <c r="AA28" s="472"/>
      <c r="AB28" s="472"/>
      <c r="AC28" s="472"/>
      <c r="AD28" s="472"/>
      <c r="AE28" s="472"/>
      <c r="AF28" s="472"/>
      <c r="AG28" s="472" t="s">
        <v>1572</v>
      </c>
      <c r="AH28" s="472">
        <v>0</v>
      </c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22.5" outlineLevel="1">
      <c r="A29" s="473"/>
      <c r="B29" s="474"/>
      <c r="C29" s="475" t="s">
        <v>1831</v>
      </c>
      <c r="D29" s="476"/>
      <c r="E29" s="477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2"/>
      <c r="Z29" s="472"/>
      <c r="AA29" s="472"/>
      <c r="AB29" s="472"/>
      <c r="AC29" s="472"/>
      <c r="AD29" s="472"/>
      <c r="AE29" s="472"/>
      <c r="AF29" s="472"/>
      <c r="AG29" s="472" t="s">
        <v>1572</v>
      </c>
      <c r="AH29" s="472">
        <v>0</v>
      </c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15" outlineLevel="1">
      <c r="A30" s="473"/>
      <c r="B30" s="474"/>
      <c r="C30" s="475" t="s">
        <v>1832</v>
      </c>
      <c r="D30" s="476"/>
      <c r="E30" s="477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2"/>
      <c r="Z30" s="472"/>
      <c r="AA30" s="472"/>
      <c r="AB30" s="472"/>
      <c r="AC30" s="472"/>
      <c r="AD30" s="472"/>
      <c r="AE30" s="472"/>
      <c r="AF30" s="472"/>
      <c r="AG30" s="472" t="s">
        <v>1572</v>
      </c>
      <c r="AH30" s="472">
        <v>0</v>
      </c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</row>
    <row r="31" spans="1:60" ht="22.5" outlineLevel="1">
      <c r="A31" s="473"/>
      <c r="B31" s="474"/>
      <c r="C31" s="475" t="s">
        <v>1833</v>
      </c>
      <c r="D31" s="476"/>
      <c r="E31" s="477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2"/>
      <c r="Z31" s="472"/>
      <c r="AA31" s="472"/>
      <c r="AB31" s="472"/>
      <c r="AC31" s="472"/>
      <c r="AD31" s="472"/>
      <c r="AE31" s="472"/>
      <c r="AF31" s="472"/>
      <c r="AG31" s="472" t="s">
        <v>1572</v>
      </c>
      <c r="AH31" s="472">
        <v>0</v>
      </c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15" outlineLevel="1">
      <c r="A32" s="473"/>
      <c r="B32" s="474"/>
      <c r="C32" s="475" t="s">
        <v>1834</v>
      </c>
      <c r="D32" s="476"/>
      <c r="E32" s="477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2"/>
      <c r="Z32" s="472"/>
      <c r="AA32" s="472"/>
      <c r="AB32" s="472"/>
      <c r="AC32" s="472"/>
      <c r="AD32" s="472"/>
      <c r="AE32" s="472"/>
      <c r="AF32" s="472"/>
      <c r="AG32" s="472" t="s">
        <v>1572</v>
      </c>
      <c r="AH32" s="472">
        <v>0</v>
      </c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33" ht="15">
      <c r="A33" s="455" t="s">
        <v>1253</v>
      </c>
      <c r="B33" s="456" t="s">
        <v>1506</v>
      </c>
      <c r="C33" s="457" t="s">
        <v>1507</v>
      </c>
      <c r="D33" s="458"/>
      <c r="E33" s="459"/>
      <c r="F33" s="460"/>
      <c r="G33" s="461">
        <f>SUMIF(AG34:AG45,"&lt;&gt;NOR",G34:G45)</f>
        <v>0</v>
      </c>
      <c r="H33" s="462"/>
      <c r="I33" s="462">
        <f>SUM(I34:I45)</f>
        <v>15928.06</v>
      </c>
      <c r="J33" s="462"/>
      <c r="K33" s="462">
        <f>SUM(K34:K45)</f>
        <v>103011.20000000001</v>
      </c>
      <c r="L33" s="462"/>
      <c r="M33" s="462">
        <f>SUM(M34:M45)</f>
        <v>0</v>
      </c>
      <c r="N33" s="462"/>
      <c r="O33" s="462">
        <f>SUM(O34:O45)</f>
        <v>5.4799999999999995</v>
      </c>
      <c r="P33" s="462"/>
      <c r="Q33" s="462">
        <f>SUM(Q34:Q45)</f>
        <v>0</v>
      </c>
      <c r="R33" s="462"/>
      <c r="S33" s="462"/>
      <c r="T33" s="462"/>
      <c r="U33" s="462"/>
      <c r="V33" s="462">
        <f>SUM(V34:V45)</f>
        <v>198.6</v>
      </c>
      <c r="W33" s="462"/>
      <c r="X33" s="462"/>
      <c r="AG33" s="314" t="s">
        <v>1565</v>
      </c>
    </row>
    <row r="34" spans="1:60" ht="22.5" outlineLevel="1">
      <c r="A34" s="478">
        <v>4</v>
      </c>
      <c r="B34" s="479" t="s">
        <v>1835</v>
      </c>
      <c r="C34" s="480" t="s">
        <v>1836</v>
      </c>
      <c r="D34" s="481" t="s">
        <v>1683</v>
      </c>
      <c r="E34" s="482">
        <v>240</v>
      </c>
      <c r="F34" s="483"/>
      <c r="G34" s="484">
        <f>ROUND(E34*F34,2)</f>
        <v>0</v>
      </c>
      <c r="H34" s="470">
        <v>28.71</v>
      </c>
      <c r="I34" s="471">
        <f>ROUND(E34*H34,2)</f>
        <v>6890.4</v>
      </c>
      <c r="J34" s="470">
        <v>208.79</v>
      </c>
      <c r="K34" s="471">
        <f>ROUND(E34*J34,2)</f>
        <v>50109.6</v>
      </c>
      <c r="L34" s="471">
        <v>21</v>
      </c>
      <c r="M34" s="471">
        <f>G34*(1+L34/100)</f>
        <v>0</v>
      </c>
      <c r="N34" s="471">
        <v>0.0049</v>
      </c>
      <c r="O34" s="471">
        <f>ROUND(E34*N34,2)</f>
        <v>1.18</v>
      </c>
      <c r="P34" s="471">
        <v>0</v>
      </c>
      <c r="Q34" s="471">
        <f>ROUND(E34*P34,2)</f>
        <v>0</v>
      </c>
      <c r="R34" s="471"/>
      <c r="S34" s="471" t="s">
        <v>1586</v>
      </c>
      <c r="T34" s="471" t="s">
        <v>1586</v>
      </c>
      <c r="U34" s="471">
        <v>0.432</v>
      </c>
      <c r="V34" s="471">
        <f>ROUND(E34*U34,2)</f>
        <v>103.68</v>
      </c>
      <c r="W34" s="471"/>
      <c r="X34" s="471" t="s">
        <v>1569</v>
      </c>
      <c r="Y34" s="472"/>
      <c r="Z34" s="472"/>
      <c r="AA34" s="472"/>
      <c r="AB34" s="472"/>
      <c r="AC34" s="472"/>
      <c r="AD34" s="472"/>
      <c r="AE34" s="472"/>
      <c r="AF34" s="472"/>
      <c r="AG34" s="472" t="s">
        <v>1570</v>
      </c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22.5" outlineLevel="1">
      <c r="A35" s="463">
        <v>5</v>
      </c>
      <c r="B35" s="464" t="s">
        <v>1837</v>
      </c>
      <c r="C35" s="465" t="s">
        <v>1838</v>
      </c>
      <c r="D35" s="466" t="s">
        <v>1309</v>
      </c>
      <c r="E35" s="467">
        <v>31.78</v>
      </c>
      <c r="F35" s="485"/>
      <c r="G35" s="469">
        <f>ROUND(E35*F35,2)</f>
        <v>0</v>
      </c>
      <c r="H35" s="470">
        <v>10.52</v>
      </c>
      <c r="I35" s="471">
        <f>ROUND(E35*H35,2)</f>
        <v>334.33</v>
      </c>
      <c r="J35" s="470">
        <v>80.28</v>
      </c>
      <c r="K35" s="471">
        <f>ROUND(E35*J35,2)</f>
        <v>2551.3</v>
      </c>
      <c r="L35" s="471">
        <v>21</v>
      </c>
      <c r="M35" s="471">
        <f>G35*(1+L35/100)</f>
        <v>0</v>
      </c>
      <c r="N35" s="471">
        <v>0.00238</v>
      </c>
      <c r="O35" s="471">
        <f>ROUND(E35*N35,2)</f>
        <v>0.08</v>
      </c>
      <c r="P35" s="471">
        <v>0</v>
      </c>
      <c r="Q35" s="471">
        <f>ROUND(E35*P35,2)</f>
        <v>0</v>
      </c>
      <c r="R35" s="471"/>
      <c r="S35" s="471" t="s">
        <v>1586</v>
      </c>
      <c r="T35" s="471" t="s">
        <v>1586</v>
      </c>
      <c r="U35" s="471">
        <v>0.18233</v>
      </c>
      <c r="V35" s="471">
        <f>ROUND(E35*U35,2)</f>
        <v>5.79</v>
      </c>
      <c r="W35" s="471"/>
      <c r="X35" s="471" t="s">
        <v>1569</v>
      </c>
      <c r="Y35" s="472"/>
      <c r="Z35" s="472"/>
      <c r="AA35" s="472"/>
      <c r="AB35" s="472"/>
      <c r="AC35" s="472"/>
      <c r="AD35" s="472"/>
      <c r="AE35" s="472"/>
      <c r="AF35" s="472"/>
      <c r="AG35" s="472" t="s">
        <v>1570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15" outlineLevel="1">
      <c r="A36" s="473"/>
      <c r="B36" s="474"/>
      <c r="C36" s="475" t="s">
        <v>1839</v>
      </c>
      <c r="D36" s="476"/>
      <c r="E36" s="477">
        <v>10.6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2"/>
      <c r="Z36" s="472"/>
      <c r="AA36" s="472"/>
      <c r="AB36" s="472"/>
      <c r="AC36" s="472"/>
      <c r="AD36" s="472"/>
      <c r="AE36" s="472"/>
      <c r="AF36" s="472"/>
      <c r="AG36" s="472" t="s">
        <v>1572</v>
      </c>
      <c r="AH36" s="472">
        <v>0</v>
      </c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15" outlineLevel="1">
      <c r="A37" s="473"/>
      <c r="B37" s="474"/>
      <c r="C37" s="475" t="s">
        <v>1840</v>
      </c>
      <c r="D37" s="476"/>
      <c r="E37" s="477">
        <v>21.18</v>
      </c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2"/>
      <c r="Z37" s="472"/>
      <c r="AA37" s="472"/>
      <c r="AB37" s="472"/>
      <c r="AC37" s="472"/>
      <c r="AD37" s="472"/>
      <c r="AE37" s="472"/>
      <c r="AF37" s="472"/>
      <c r="AG37" s="472" t="s">
        <v>1572</v>
      </c>
      <c r="AH37" s="472">
        <v>0</v>
      </c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8">
        <v>6</v>
      </c>
      <c r="B38" s="479" t="s">
        <v>1841</v>
      </c>
      <c r="C38" s="480" t="s">
        <v>1842</v>
      </c>
      <c r="D38" s="481" t="s">
        <v>1683</v>
      </c>
      <c r="E38" s="482">
        <v>240</v>
      </c>
      <c r="F38" s="483"/>
      <c r="G38" s="484">
        <f>ROUND(E38*F38,2)</f>
        <v>0</v>
      </c>
      <c r="H38" s="470">
        <v>29.79</v>
      </c>
      <c r="I38" s="471">
        <f>ROUND(E38*H38,2)</f>
        <v>7149.6</v>
      </c>
      <c r="J38" s="470">
        <v>103.71</v>
      </c>
      <c r="K38" s="471">
        <f>ROUND(E38*J38,2)</f>
        <v>24890.4</v>
      </c>
      <c r="L38" s="471">
        <v>21</v>
      </c>
      <c r="M38" s="471">
        <f>G38*(1+L38/100)</f>
        <v>0</v>
      </c>
      <c r="N38" s="471">
        <v>0.01554</v>
      </c>
      <c r="O38" s="471">
        <f>ROUND(E38*N38,2)</f>
        <v>3.73</v>
      </c>
      <c r="P38" s="471">
        <v>0</v>
      </c>
      <c r="Q38" s="471">
        <f>ROUND(E38*P38,2)</f>
        <v>0</v>
      </c>
      <c r="R38" s="471"/>
      <c r="S38" s="471" t="s">
        <v>1586</v>
      </c>
      <c r="T38" s="471" t="s">
        <v>1586</v>
      </c>
      <c r="U38" s="471">
        <v>0.2358</v>
      </c>
      <c r="V38" s="471">
        <f>ROUND(E38*U38,2)</f>
        <v>56.59</v>
      </c>
      <c r="W38" s="471"/>
      <c r="X38" s="471" t="s">
        <v>1569</v>
      </c>
      <c r="Y38" s="472"/>
      <c r="Z38" s="472"/>
      <c r="AA38" s="472"/>
      <c r="AB38" s="472"/>
      <c r="AC38" s="472"/>
      <c r="AD38" s="472"/>
      <c r="AE38" s="472"/>
      <c r="AF38" s="472"/>
      <c r="AG38" s="472" t="s">
        <v>1570</v>
      </c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60" ht="15" outlineLevel="1">
      <c r="A39" s="463">
        <v>7</v>
      </c>
      <c r="B39" s="464" t="s">
        <v>1843</v>
      </c>
      <c r="C39" s="465" t="s">
        <v>1844</v>
      </c>
      <c r="D39" s="466" t="s">
        <v>1683</v>
      </c>
      <c r="E39" s="467">
        <v>7.945</v>
      </c>
      <c r="F39" s="485"/>
      <c r="G39" s="469">
        <f>ROUND(E39*F39,2)</f>
        <v>0</v>
      </c>
      <c r="H39" s="470">
        <v>102.2</v>
      </c>
      <c r="I39" s="471">
        <f>ROUND(E39*H39,2)</f>
        <v>811.98</v>
      </c>
      <c r="J39" s="470">
        <v>593.8</v>
      </c>
      <c r="K39" s="471">
        <f>ROUND(E39*J39,2)</f>
        <v>4717.74</v>
      </c>
      <c r="L39" s="471">
        <v>21</v>
      </c>
      <c r="M39" s="471">
        <f>G39*(1+L39/100)</f>
        <v>0</v>
      </c>
      <c r="N39" s="471">
        <v>0.05369</v>
      </c>
      <c r="O39" s="471">
        <f>ROUND(E39*N39,2)</f>
        <v>0.43</v>
      </c>
      <c r="P39" s="471">
        <v>0</v>
      </c>
      <c r="Q39" s="471">
        <f>ROUND(E39*P39,2)</f>
        <v>0</v>
      </c>
      <c r="R39" s="471"/>
      <c r="S39" s="471" t="s">
        <v>1586</v>
      </c>
      <c r="T39" s="471" t="s">
        <v>1586</v>
      </c>
      <c r="U39" s="471">
        <v>1.17717</v>
      </c>
      <c r="V39" s="471">
        <f>ROUND(E39*U39,2)</f>
        <v>9.35</v>
      </c>
      <c r="W39" s="471"/>
      <c r="X39" s="471" t="s">
        <v>1569</v>
      </c>
      <c r="Y39" s="472"/>
      <c r="Z39" s="472"/>
      <c r="AA39" s="472"/>
      <c r="AB39" s="472"/>
      <c r="AC39" s="472"/>
      <c r="AD39" s="472"/>
      <c r="AE39" s="472"/>
      <c r="AF39" s="472"/>
      <c r="AG39" s="472" t="s">
        <v>1570</v>
      </c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</row>
    <row r="40" spans="1:60" ht="22.5" outlineLevel="1">
      <c r="A40" s="473"/>
      <c r="B40" s="474"/>
      <c r="C40" s="475" t="s">
        <v>1845</v>
      </c>
      <c r="D40" s="476"/>
      <c r="E40" s="477">
        <v>2.65</v>
      </c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2"/>
      <c r="Z40" s="472"/>
      <c r="AA40" s="472"/>
      <c r="AB40" s="472"/>
      <c r="AC40" s="472"/>
      <c r="AD40" s="472"/>
      <c r="AE40" s="472"/>
      <c r="AF40" s="472"/>
      <c r="AG40" s="472" t="s">
        <v>1572</v>
      </c>
      <c r="AH40" s="472">
        <v>0</v>
      </c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15" outlineLevel="1">
      <c r="A41" s="473"/>
      <c r="B41" s="474"/>
      <c r="C41" s="475" t="s">
        <v>1846</v>
      </c>
      <c r="D41" s="476"/>
      <c r="E41" s="477">
        <v>5.295</v>
      </c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2"/>
      <c r="Z41" s="472"/>
      <c r="AA41" s="472"/>
      <c r="AB41" s="472"/>
      <c r="AC41" s="472"/>
      <c r="AD41" s="472"/>
      <c r="AE41" s="472"/>
      <c r="AF41" s="472"/>
      <c r="AG41" s="472" t="s">
        <v>1572</v>
      </c>
      <c r="AH41" s="472">
        <v>0</v>
      </c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60" ht="22.5" outlineLevel="1">
      <c r="A42" s="463">
        <v>8</v>
      </c>
      <c r="B42" s="464" t="s">
        <v>1847</v>
      </c>
      <c r="C42" s="465" t="s">
        <v>1848</v>
      </c>
      <c r="D42" s="466" t="s">
        <v>1309</v>
      </c>
      <c r="E42" s="467">
        <v>31.78</v>
      </c>
      <c r="F42" s="485"/>
      <c r="G42" s="469">
        <f>ROUND(E42*F42,2)</f>
        <v>0</v>
      </c>
      <c r="H42" s="470">
        <v>23.34</v>
      </c>
      <c r="I42" s="471">
        <f>ROUND(E42*H42,2)</f>
        <v>741.75</v>
      </c>
      <c r="J42" s="470">
        <v>24.36</v>
      </c>
      <c r="K42" s="471">
        <f>ROUND(E42*J42,2)</f>
        <v>774.16</v>
      </c>
      <c r="L42" s="471">
        <v>21</v>
      </c>
      <c r="M42" s="471">
        <f>G42*(1+L42/100)</f>
        <v>0</v>
      </c>
      <c r="N42" s="471">
        <v>0.00015</v>
      </c>
      <c r="O42" s="471">
        <f>ROUND(E42*N42,2)</f>
        <v>0</v>
      </c>
      <c r="P42" s="471">
        <v>0</v>
      </c>
      <c r="Q42" s="471">
        <f>ROUND(E42*P42,2)</f>
        <v>0</v>
      </c>
      <c r="R42" s="471"/>
      <c r="S42" s="471" t="s">
        <v>1586</v>
      </c>
      <c r="T42" s="471" t="s">
        <v>1586</v>
      </c>
      <c r="U42" s="471">
        <v>0.05</v>
      </c>
      <c r="V42" s="471">
        <f>ROUND(E42*U42,2)</f>
        <v>1.59</v>
      </c>
      <c r="W42" s="471"/>
      <c r="X42" s="471" t="s">
        <v>1569</v>
      </c>
      <c r="Y42" s="472"/>
      <c r="Z42" s="472"/>
      <c r="AA42" s="472"/>
      <c r="AB42" s="472"/>
      <c r="AC42" s="472"/>
      <c r="AD42" s="472"/>
      <c r="AE42" s="472"/>
      <c r="AF42" s="472"/>
      <c r="AG42" s="472" t="s">
        <v>1570</v>
      </c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22.5" outlineLevel="1">
      <c r="A43" s="473"/>
      <c r="B43" s="474"/>
      <c r="C43" s="475" t="s">
        <v>1849</v>
      </c>
      <c r="D43" s="476"/>
      <c r="E43" s="477">
        <v>10.6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2"/>
      <c r="Z43" s="472"/>
      <c r="AA43" s="472"/>
      <c r="AB43" s="472"/>
      <c r="AC43" s="472"/>
      <c r="AD43" s="472"/>
      <c r="AE43" s="472"/>
      <c r="AF43" s="472"/>
      <c r="AG43" s="472" t="s">
        <v>1572</v>
      </c>
      <c r="AH43" s="472">
        <v>0</v>
      </c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15" outlineLevel="1">
      <c r="A44" s="473"/>
      <c r="B44" s="474"/>
      <c r="C44" s="475" t="s">
        <v>1840</v>
      </c>
      <c r="D44" s="476"/>
      <c r="E44" s="477">
        <v>21.18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60" ht="15" outlineLevel="1">
      <c r="A45" s="478">
        <v>9</v>
      </c>
      <c r="B45" s="479" t="s">
        <v>1850</v>
      </c>
      <c r="C45" s="480" t="s">
        <v>1851</v>
      </c>
      <c r="D45" s="481" t="s">
        <v>1683</v>
      </c>
      <c r="E45" s="482">
        <v>240</v>
      </c>
      <c r="F45" s="483"/>
      <c r="G45" s="484">
        <f>ROUND(E45*F45,2)</f>
        <v>0</v>
      </c>
      <c r="H45" s="470">
        <v>0</v>
      </c>
      <c r="I45" s="471">
        <f>ROUND(E45*H45,2)</f>
        <v>0</v>
      </c>
      <c r="J45" s="470">
        <v>83.2</v>
      </c>
      <c r="K45" s="471">
        <f>ROUND(E45*J45,2)</f>
        <v>19968</v>
      </c>
      <c r="L45" s="471">
        <v>21</v>
      </c>
      <c r="M45" s="471">
        <f>G45*(1+L45/100)</f>
        <v>0</v>
      </c>
      <c r="N45" s="471">
        <v>0.00026</v>
      </c>
      <c r="O45" s="471">
        <f>ROUND(E45*N45,2)</f>
        <v>0.06</v>
      </c>
      <c r="P45" s="471">
        <v>0</v>
      </c>
      <c r="Q45" s="471">
        <f>ROUND(E45*P45,2)</f>
        <v>0</v>
      </c>
      <c r="R45" s="471"/>
      <c r="S45" s="471" t="s">
        <v>1567</v>
      </c>
      <c r="T45" s="471" t="s">
        <v>1568</v>
      </c>
      <c r="U45" s="471">
        <v>0.09</v>
      </c>
      <c r="V45" s="471">
        <f>ROUND(E45*U45,2)</f>
        <v>21.6</v>
      </c>
      <c r="W45" s="471"/>
      <c r="X45" s="471" t="s">
        <v>1569</v>
      </c>
      <c r="Y45" s="472"/>
      <c r="Z45" s="472"/>
      <c r="AA45" s="472"/>
      <c r="AB45" s="472"/>
      <c r="AC45" s="472"/>
      <c r="AD45" s="472"/>
      <c r="AE45" s="472"/>
      <c r="AF45" s="472"/>
      <c r="AG45" s="472" t="s">
        <v>1570</v>
      </c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</row>
    <row r="46" spans="1:33" ht="15">
      <c r="A46" s="455" t="s">
        <v>1253</v>
      </c>
      <c r="B46" s="456" t="s">
        <v>1508</v>
      </c>
      <c r="C46" s="457" t="s">
        <v>1509</v>
      </c>
      <c r="D46" s="458"/>
      <c r="E46" s="459"/>
      <c r="F46" s="460"/>
      <c r="G46" s="461">
        <f>SUMIF(AG47:AG55,"&lt;&gt;NOR",G47:G55)</f>
        <v>0</v>
      </c>
      <c r="H46" s="462"/>
      <c r="I46" s="462">
        <f>SUM(I47:I55)</f>
        <v>3656.89</v>
      </c>
      <c r="J46" s="462"/>
      <c r="K46" s="462">
        <f>SUM(K47:K55)</f>
        <v>18020.82</v>
      </c>
      <c r="L46" s="462"/>
      <c r="M46" s="462">
        <f>SUM(M47:M55)</f>
        <v>0</v>
      </c>
      <c r="N46" s="462"/>
      <c r="O46" s="462">
        <f>SUM(O47:O55)</f>
        <v>2.41</v>
      </c>
      <c r="P46" s="462"/>
      <c r="Q46" s="462">
        <f>SUM(Q47:Q55)</f>
        <v>0</v>
      </c>
      <c r="R46" s="462"/>
      <c r="S46" s="462"/>
      <c r="T46" s="462"/>
      <c r="U46" s="462"/>
      <c r="V46" s="462">
        <f>SUM(V47:V55)</f>
        <v>36.62</v>
      </c>
      <c r="W46" s="462"/>
      <c r="X46" s="462"/>
      <c r="AG46" s="314" t="s">
        <v>1565</v>
      </c>
    </row>
    <row r="47" spans="1:60" ht="22.5" outlineLevel="1">
      <c r="A47" s="463">
        <v>10</v>
      </c>
      <c r="B47" s="464" t="s">
        <v>1852</v>
      </c>
      <c r="C47" s="465" t="s">
        <v>1853</v>
      </c>
      <c r="D47" s="466" t="s">
        <v>1683</v>
      </c>
      <c r="E47" s="467">
        <v>1.2</v>
      </c>
      <c r="F47" s="485"/>
      <c r="G47" s="469">
        <f>ROUND(E47*F47,2)</f>
        <v>0</v>
      </c>
      <c r="H47" s="470">
        <v>159.67</v>
      </c>
      <c r="I47" s="471">
        <f>ROUND(E47*H47,2)</f>
        <v>191.6</v>
      </c>
      <c r="J47" s="470">
        <v>818.33</v>
      </c>
      <c r="K47" s="471">
        <f>ROUND(E47*J47,2)</f>
        <v>982</v>
      </c>
      <c r="L47" s="471">
        <v>21</v>
      </c>
      <c r="M47" s="471">
        <f>G47*(1+L47/100)</f>
        <v>0</v>
      </c>
      <c r="N47" s="471">
        <v>0.05497</v>
      </c>
      <c r="O47" s="471">
        <f>ROUND(E47*N47,2)</f>
        <v>0.07</v>
      </c>
      <c r="P47" s="471">
        <v>0</v>
      </c>
      <c r="Q47" s="471">
        <f>ROUND(E47*P47,2)</f>
        <v>0</v>
      </c>
      <c r="R47" s="471"/>
      <c r="S47" s="471" t="s">
        <v>1586</v>
      </c>
      <c r="T47" s="471" t="s">
        <v>1586</v>
      </c>
      <c r="U47" s="471">
        <v>1.7429</v>
      </c>
      <c r="V47" s="471">
        <f>ROUND(E47*U47,2)</f>
        <v>2.09</v>
      </c>
      <c r="W47" s="471"/>
      <c r="X47" s="471" t="s">
        <v>1569</v>
      </c>
      <c r="Y47" s="472"/>
      <c r="Z47" s="472"/>
      <c r="AA47" s="472"/>
      <c r="AB47" s="472"/>
      <c r="AC47" s="472"/>
      <c r="AD47" s="472"/>
      <c r="AE47" s="472"/>
      <c r="AF47" s="472"/>
      <c r="AG47" s="472" t="s">
        <v>1570</v>
      </c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33.75" outlineLevel="1">
      <c r="A48" s="473"/>
      <c r="B48" s="474"/>
      <c r="C48" s="475" t="s">
        <v>1854</v>
      </c>
      <c r="D48" s="476"/>
      <c r="E48" s="477">
        <v>1.2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2"/>
      <c r="Z48" s="472"/>
      <c r="AA48" s="472"/>
      <c r="AB48" s="472"/>
      <c r="AC48" s="472"/>
      <c r="AD48" s="472"/>
      <c r="AE48" s="472"/>
      <c r="AF48" s="472"/>
      <c r="AG48" s="472" t="s">
        <v>1572</v>
      </c>
      <c r="AH48" s="472">
        <v>0</v>
      </c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22.5" outlineLevel="1">
      <c r="A49" s="463">
        <v>11</v>
      </c>
      <c r="B49" s="464" t="s">
        <v>1855</v>
      </c>
      <c r="C49" s="465" t="s">
        <v>1856</v>
      </c>
      <c r="D49" s="466" t="s">
        <v>1683</v>
      </c>
      <c r="E49" s="467">
        <v>64.8</v>
      </c>
      <c r="F49" s="485"/>
      <c r="G49" s="469">
        <f>ROUND(E49*F49,2)</f>
        <v>0</v>
      </c>
      <c r="H49" s="470">
        <v>42.03</v>
      </c>
      <c r="I49" s="471">
        <f>ROUND(E49*H49,2)</f>
        <v>2723.54</v>
      </c>
      <c r="J49" s="470">
        <v>201.97</v>
      </c>
      <c r="K49" s="471">
        <f>ROUND(E49*J49,2)</f>
        <v>13087.66</v>
      </c>
      <c r="L49" s="471">
        <v>21</v>
      </c>
      <c r="M49" s="471">
        <f>G49*(1+L49/100)</f>
        <v>0</v>
      </c>
      <c r="N49" s="471">
        <v>0.03185</v>
      </c>
      <c r="O49" s="471">
        <f>ROUND(E49*N49,2)</f>
        <v>2.06</v>
      </c>
      <c r="P49" s="471">
        <v>0</v>
      </c>
      <c r="Q49" s="471">
        <f>ROUND(E49*P49,2)</f>
        <v>0</v>
      </c>
      <c r="R49" s="471"/>
      <c r="S49" s="471" t="s">
        <v>1586</v>
      </c>
      <c r="T49" s="471" t="s">
        <v>1586</v>
      </c>
      <c r="U49" s="471">
        <v>0.42184</v>
      </c>
      <c r="V49" s="471">
        <f>ROUND(E49*U49,2)</f>
        <v>27.34</v>
      </c>
      <c r="W49" s="471"/>
      <c r="X49" s="471" t="s">
        <v>1569</v>
      </c>
      <c r="Y49" s="472"/>
      <c r="Z49" s="472"/>
      <c r="AA49" s="472"/>
      <c r="AB49" s="472"/>
      <c r="AC49" s="472"/>
      <c r="AD49" s="472"/>
      <c r="AE49" s="472"/>
      <c r="AF49" s="472"/>
      <c r="AG49" s="472" t="s">
        <v>1570</v>
      </c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15" outlineLevel="1">
      <c r="A50" s="473"/>
      <c r="B50" s="474"/>
      <c r="C50" s="475" t="s">
        <v>1857</v>
      </c>
      <c r="D50" s="476"/>
      <c r="E50" s="477">
        <v>64.8</v>
      </c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2"/>
      <c r="Z50" s="472"/>
      <c r="AA50" s="472"/>
      <c r="AB50" s="472"/>
      <c r="AC50" s="472"/>
      <c r="AD50" s="472"/>
      <c r="AE50" s="472"/>
      <c r="AF50" s="472"/>
      <c r="AG50" s="472" t="s">
        <v>1572</v>
      </c>
      <c r="AH50" s="472">
        <v>0</v>
      </c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22.5" outlineLevel="1">
      <c r="A51" s="463">
        <v>12</v>
      </c>
      <c r="B51" s="464" t="s">
        <v>1847</v>
      </c>
      <c r="C51" s="465" t="s">
        <v>1848</v>
      </c>
      <c r="D51" s="466" t="s">
        <v>1309</v>
      </c>
      <c r="E51" s="467">
        <v>31.78</v>
      </c>
      <c r="F51" s="485"/>
      <c r="G51" s="469">
        <f>ROUND(E51*F51,2)</f>
        <v>0</v>
      </c>
      <c r="H51" s="470">
        <v>23.34</v>
      </c>
      <c r="I51" s="471">
        <f>ROUND(E51*H51,2)</f>
        <v>741.75</v>
      </c>
      <c r="J51" s="470">
        <v>24.36</v>
      </c>
      <c r="K51" s="471">
        <f>ROUND(E51*J51,2)</f>
        <v>774.16</v>
      </c>
      <c r="L51" s="471">
        <v>21</v>
      </c>
      <c r="M51" s="471">
        <f>G51*(1+L51/100)</f>
        <v>0</v>
      </c>
      <c r="N51" s="471">
        <v>0.00015</v>
      </c>
      <c r="O51" s="471">
        <f>ROUND(E51*N51,2)</f>
        <v>0</v>
      </c>
      <c r="P51" s="471">
        <v>0</v>
      </c>
      <c r="Q51" s="471">
        <f>ROUND(E51*P51,2)</f>
        <v>0</v>
      </c>
      <c r="R51" s="471"/>
      <c r="S51" s="471" t="s">
        <v>1586</v>
      </c>
      <c r="T51" s="471" t="s">
        <v>1586</v>
      </c>
      <c r="U51" s="471">
        <v>0.05</v>
      </c>
      <c r="V51" s="471">
        <f>ROUND(E51*U51,2)</f>
        <v>1.59</v>
      </c>
      <c r="W51" s="471"/>
      <c r="X51" s="471" t="s">
        <v>1569</v>
      </c>
      <c r="Y51" s="472"/>
      <c r="Z51" s="472"/>
      <c r="AA51" s="472"/>
      <c r="AB51" s="472"/>
      <c r="AC51" s="472"/>
      <c r="AD51" s="472"/>
      <c r="AE51" s="472"/>
      <c r="AF51" s="472"/>
      <c r="AG51" s="472" t="s">
        <v>1570</v>
      </c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22.5" outlineLevel="1">
      <c r="A52" s="473"/>
      <c r="B52" s="474"/>
      <c r="C52" s="475" t="s">
        <v>1849</v>
      </c>
      <c r="D52" s="476"/>
      <c r="E52" s="477">
        <v>10.6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2"/>
      <c r="Z52" s="472"/>
      <c r="AA52" s="472"/>
      <c r="AB52" s="472"/>
      <c r="AC52" s="472"/>
      <c r="AD52" s="472"/>
      <c r="AE52" s="472"/>
      <c r="AF52" s="472"/>
      <c r="AG52" s="472" t="s">
        <v>1572</v>
      </c>
      <c r="AH52" s="472">
        <v>0</v>
      </c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60" ht="15" outlineLevel="1">
      <c r="A53" s="473"/>
      <c r="B53" s="474"/>
      <c r="C53" s="475" t="s">
        <v>1840</v>
      </c>
      <c r="D53" s="476"/>
      <c r="E53" s="477">
        <v>21.18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2"/>
      <c r="Z53" s="472"/>
      <c r="AA53" s="472"/>
      <c r="AB53" s="472"/>
      <c r="AC53" s="472"/>
      <c r="AD53" s="472"/>
      <c r="AE53" s="472"/>
      <c r="AF53" s="472"/>
      <c r="AG53" s="472" t="s">
        <v>1572</v>
      </c>
      <c r="AH53" s="472">
        <v>0</v>
      </c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</row>
    <row r="54" spans="1:60" ht="22.5" outlineLevel="1">
      <c r="A54" s="463">
        <v>13</v>
      </c>
      <c r="B54" s="464" t="s">
        <v>1858</v>
      </c>
      <c r="C54" s="465" t="s">
        <v>1859</v>
      </c>
      <c r="D54" s="466" t="s">
        <v>1683</v>
      </c>
      <c r="E54" s="467">
        <v>5.295</v>
      </c>
      <c r="F54" s="485"/>
      <c r="G54" s="469">
        <f>ROUND(E54*F54,2)</f>
        <v>0</v>
      </c>
      <c r="H54" s="470">
        <v>0</v>
      </c>
      <c r="I54" s="471">
        <f>ROUND(E54*H54,2)</f>
        <v>0</v>
      </c>
      <c r="J54" s="470">
        <v>600</v>
      </c>
      <c r="K54" s="471">
        <f>ROUND(E54*J54,2)</f>
        <v>3177</v>
      </c>
      <c r="L54" s="471">
        <v>21</v>
      </c>
      <c r="M54" s="471">
        <f>G54*(1+L54/100)</f>
        <v>0</v>
      </c>
      <c r="N54" s="471">
        <v>0.05284</v>
      </c>
      <c r="O54" s="471">
        <f>ROUND(E54*N54,2)</f>
        <v>0.28</v>
      </c>
      <c r="P54" s="471">
        <v>0</v>
      </c>
      <c r="Q54" s="471">
        <f>ROUND(E54*P54,2)</f>
        <v>0</v>
      </c>
      <c r="R54" s="471"/>
      <c r="S54" s="471" t="s">
        <v>1567</v>
      </c>
      <c r="T54" s="471" t="s">
        <v>1586</v>
      </c>
      <c r="U54" s="471">
        <v>1.057</v>
      </c>
      <c r="V54" s="471">
        <f>ROUND(E54*U54,2)</f>
        <v>5.6</v>
      </c>
      <c r="W54" s="471"/>
      <c r="X54" s="471" t="s">
        <v>1569</v>
      </c>
      <c r="Y54" s="472"/>
      <c r="Z54" s="472"/>
      <c r="AA54" s="472"/>
      <c r="AB54" s="472"/>
      <c r="AC54" s="472"/>
      <c r="AD54" s="472"/>
      <c r="AE54" s="472"/>
      <c r="AF54" s="472"/>
      <c r="AG54" s="472" t="s">
        <v>1570</v>
      </c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</row>
    <row r="55" spans="1:60" ht="22.5" outlineLevel="1">
      <c r="A55" s="473"/>
      <c r="B55" s="474"/>
      <c r="C55" s="475" t="s">
        <v>1860</v>
      </c>
      <c r="D55" s="476"/>
      <c r="E55" s="477">
        <v>5.295</v>
      </c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2"/>
      <c r="Z55" s="472"/>
      <c r="AA55" s="472"/>
      <c r="AB55" s="472"/>
      <c r="AC55" s="472"/>
      <c r="AD55" s="472"/>
      <c r="AE55" s="472"/>
      <c r="AF55" s="472"/>
      <c r="AG55" s="472" t="s">
        <v>1572</v>
      </c>
      <c r="AH55" s="472">
        <v>0</v>
      </c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</row>
    <row r="56" spans="1:33" ht="15">
      <c r="A56" s="455" t="s">
        <v>1253</v>
      </c>
      <c r="B56" s="456" t="s">
        <v>1510</v>
      </c>
      <c r="C56" s="457" t="s">
        <v>1511</v>
      </c>
      <c r="D56" s="458"/>
      <c r="E56" s="459"/>
      <c r="F56" s="460"/>
      <c r="G56" s="461">
        <f>SUMIF(AG57:AG72,"&lt;&gt;NOR",G57:G72)</f>
        <v>0</v>
      </c>
      <c r="H56" s="462"/>
      <c r="I56" s="462">
        <f>SUM(I57:I72)</f>
        <v>82201.2</v>
      </c>
      <c r="J56" s="462"/>
      <c r="K56" s="462">
        <f>SUM(K57:K72)</f>
        <v>29709.36</v>
      </c>
      <c r="L56" s="462"/>
      <c r="M56" s="462">
        <f>SUM(M57:M72)</f>
        <v>0</v>
      </c>
      <c r="N56" s="462"/>
      <c r="O56" s="462">
        <f>SUM(O57:O72)</f>
        <v>23.439999999999998</v>
      </c>
      <c r="P56" s="462"/>
      <c r="Q56" s="462">
        <f>SUM(Q57:Q72)</f>
        <v>0</v>
      </c>
      <c r="R56" s="462"/>
      <c r="S56" s="462"/>
      <c r="T56" s="462"/>
      <c r="U56" s="462"/>
      <c r="V56" s="462">
        <f>SUM(V57:V72)</f>
        <v>65.75999999999999</v>
      </c>
      <c r="W56" s="462"/>
      <c r="X56" s="462"/>
      <c r="AG56" s="314" t="s">
        <v>1565</v>
      </c>
    </row>
    <row r="57" spans="1:60" ht="22.5" outlineLevel="1">
      <c r="A57" s="478">
        <v>14</v>
      </c>
      <c r="B57" s="479" t="s">
        <v>1861</v>
      </c>
      <c r="C57" s="480" t="s">
        <v>1862</v>
      </c>
      <c r="D57" s="481" t="s">
        <v>1739</v>
      </c>
      <c r="E57" s="482">
        <v>3</v>
      </c>
      <c r="F57" s="483"/>
      <c r="G57" s="484">
        <f>ROUND(E57*F57,2)</f>
        <v>0</v>
      </c>
      <c r="H57" s="470">
        <v>1267.71</v>
      </c>
      <c r="I57" s="471">
        <f>ROUND(E57*H57,2)</f>
        <v>3803.13</v>
      </c>
      <c r="J57" s="470">
        <v>12.29</v>
      </c>
      <c r="K57" s="471">
        <f>ROUND(E57*J57,2)</f>
        <v>36.87</v>
      </c>
      <c r="L57" s="471">
        <v>21</v>
      </c>
      <c r="M57" s="471">
        <f>G57*(1+L57/100)</f>
        <v>0</v>
      </c>
      <c r="N57" s="471">
        <v>0.15634</v>
      </c>
      <c r="O57" s="471">
        <f>ROUND(E57*N57,2)</f>
        <v>0.47</v>
      </c>
      <c r="P57" s="471">
        <v>0</v>
      </c>
      <c r="Q57" s="471">
        <f>ROUND(E57*P57,2)</f>
        <v>0</v>
      </c>
      <c r="R57" s="471"/>
      <c r="S57" s="471" t="s">
        <v>1586</v>
      </c>
      <c r="T57" s="471" t="s">
        <v>1568</v>
      </c>
      <c r="U57" s="471">
        <v>0.24782</v>
      </c>
      <c r="V57" s="471">
        <f>ROUND(E57*U57,2)</f>
        <v>0.74</v>
      </c>
      <c r="W57" s="471"/>
      <c r="X57" s="471" t="s">
        <v>1569</v>
      </c>
      <c r="Y57" s="472"/>
      <c r="Z57" s="472"/>
      <c r="AA57" s="472"/>
      <c r="AB57" s="472"/>
      <c r="AC57" s="472"/>
      <c r="AD57" s="472"/>
      <c r="AE57" s="472"/>
      <c r="AF57" s="472"/>
      <c r="AG57" s="472" t="s">
        <v>1570</v>
      </c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</row>
    <row r="58" spans="1:60" ht="22.5" outlineLevel="1">
      <c r="A58" s="463">
        <v>15</v>
      </c>
      <c r="B58" s="464" t="s">
        <v>1863</v>
      </c>
      <c r="C58" s="465" t="s">
        <v>1864</v>
      </c>
      <c r="D58" s="466" t="s">
        <v>1309</v>
      </c>
      <c r="E58" s="467">
        <v>18</v>
      </c>
      <c r="F58" s="485"/>
      <c r="G58" s="469">
        <f>ROUND(E58*F58,2)</f>
        <v>0</v>
      </c>
      <c r="H58" s="470">
        <v>48.51</v>
      </c>
      <c r="I58" s="471">
        <f>ROUND(E58*H58,2)</f>
        <v>873.18</v>
      </c>
      <c r="J58" s="470">
        <v>26.79</v>
      </c>
      <c r="K58" s="471">
        <f>ROUND(E58*J58,2)</f>
        <v>482.22</v>
      </c>
      <c r="L58" s="471">
        <v>21</v>
      </c>
      <c r="M58" s="471">
        <f>G58*(1+L58/100)</f>
        <v>0</v>
      </c>
      <c r="N58" s="471">
        <v>0.0001</v>
      </c>
      <c r="O58" s="471">
        <f>ROUND(E58*N58,2)</f>
        <v>0</v>
      </c>
      <c r="P58" s="471">
        <v>0</v>
      </c>
      <c r="Q58" s="471">
        <f>ROUND(E58*P58,2)</f>
        <v>0</v>
      </c>
      <c r="R58" s="471"/>
      <c r="S58" s="471" t="s">
        <v>1586</v>
      </c>
      <c r="T58" s="471" t="s">
        <v>1586</v>
      </c>
      <c r="U58" s="471">
        <v>0.055</v>
      </c>
      <c r="V58" s="471">
        <f>ROUND(E58*U58,2)</f>
        <v>0.99</v>
      </c>
      <c r="W58" s="471"/>
      <c r="X58" s="471" t="s">
        <v>1569</v>
      </c>
      <c r="Y58" s="472"/>
      <c r="Z58" s="472"/>
      <c r="AA58" s="472"/>
      <c r="AB58" s="472"/>
      <c r="AC58" s="472"/>
      <c r="AD58" s="472"/>
      <c r="AE58" s="472"/>
      <c r="AF58" s="472"/>
      <c r="AG58" s="472" t="s">
        <v>1570</v>
      </c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</row>
    <row r="59" spans="1:60" ht="15" outlineLevel="1">
      <c r="A59" s="473"/>
      <c r="B59" s="474"/>
      <c r="C59" s="475" t="s">
        <v>1865</v>
      </c>
      <c r="D59" s="476"/>
      <c r="E59" s="477">
        <v>9</v>
      </c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2"/>
      <c r="Z59" s="472"/>
      <c r="AA59" s="472"/>
      <c r="AB59" s="472"/>
      <c r="AC59" s="472"/>
      <c r="AD59" s="472"/>
      <c r="AE59" s="472"/>
      <c r="AF59" s="472"/>
      <c r="AG59" s="472" t="s">
        <v>1572</v>
      </c>
      <c r="AH59" s="472">
        <v>0</v>
      </c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</row>
    <row r="60" spans="1:60" ht="15" outlineLevel="1">
      <c r="A60" s="473"/>
      <c r="B60" s="474"/>
      <c r="C60" s="475" t="s">
        <v>1866</v>
      </c>
      <c r="D60" s="476"/>
      <c r="E60" s="477">
        <v>9</v>
      </c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2"/>
      <c r="Z60" s="472"/>
      <c r="AA60" s="472"/>
      <c r="AB60" s="472"/>
      <c r="AC60" s="472"/>
      <c r="AD60" s="472"/>
      <c r="AE60" s="472"/>
      <c r="AF60" s="472"/>
      <c r="AG60" s="472" t="s">
        <v>1572</v>
      </c>
      <c r="AH60" s="472">
        <v>0</v>
      </c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</row>
    <row r="61" spans="1:60" ht="15" outlineLevel="1">
      <c r="A61" s="463">
        <v>16</v>
      </c>
      <c r="B61" s="464" t="s">
        <v>1867</v>
      </c>
      <c r="C61" s="465" t="s">
        <v>1868</v>
      </c>
      <c r="D61" s="466" t="s">
        <v>1625</v>
      </c>
      <c r="E61" s="467">
        <v>8.075</v>
      </c>
      <c r="F61" s="485"/>
      <c r="G61" s="469">
        <f>ROUND(E61*F61,2)</f>
        <v>0</v>
      </c>
      <c r="H61" s="470">
        <v>2370.21</v>
      </c>
      <c r="I61" s="471">
        <f>ROUND(E61*H61,2)</f>
        <v>19139.45</v>
      </c>
      <c r="J61" s="470">
        <v>1069.79</v>
      </c>
      <c r="K61" s="471">
        <f>ROUND(E61*J61,2)</f>
        <v>8638.55</v>
      </c>
      <c r="L61" s="471">
        <v>21</v>
      </c>
      <c r="M61" s="471">
        <f>G61*(1+L61/100)</f>
        <v>0</v>
      </c>
      <c r="N61" s="471">
        <v>2.525</v>
      </c>
      <c r="O61" s="471">
        <f>ROUND(E61*N61,2)</f>
        <v>20.39</v>
      </c>
      <c r="P61" s="471">
        <v>0</v>
      </c>
      <c r="Q61" s="471">
        <f>ROUND(E61*P61,2)</f>
        <v>0</v>
      </c>
      <c r="R61" s="471"/>
      <c r="S61" s="471" t="s">
        <v>1586</v>
      </c>
      <c r="T61" s="471" t="s">
        <v>1586</v>
      </c>
      <c r="U61" s="471">
        <v>2.58</v>
      </c>
      <c r="V61" s="471">
        <f>ROUND(E61*U61,2)</f>
        <v>20.83</v>
      </c>
      <c r="W61" s="471"/>
      <c r="X61" s="471" t="s">
        <v>1569</v>
      </c>
      <c r="Y61" s="472"/>
      <c r="Z61" s="472"/>
      <c r="AA61" s="472"/>
      <c r="AB61" s="472"/>
      <c r="AC61" s="472"/>
      <c r="AD61" s="472"/>
      <c r="AE61" s="472"/>
      <c r="AF61" s="472"/>
      <c r="AG61" s="472" t="s">
        <v>1570</v>
      </c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</row>
    <row r="62" spans="1:60" ht="15" outlineLevel="1">
      <c r="A62" s="473"/>
      <c r="B62" s="474"/>
      <c r="C62" s="475" t="s">
        <v>1869</v>
      </c>
      <c r="D62" s="476"/>
      <c r="E62" s="477">
        <v>8.075</v>
      </c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2"/>
      <c r="Z62" s="472"/>
      <c r="AA62" s="472"/>
      <c r="AB62" s="472"/>
      <c r="AC62" s="472"/>
      <c r="AD62" s="472"/>
      <c r="AE62" s="472"/>
      <c r="AF62" s="472"/>
      <c r="AG62" s="472" t="s">
        <v>1572</v>
      </c>
      <c r="AH62" s="472">
        <v>0</v>
      </c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</row>
    <row r="63" spans="1:60" ht="15" outlineLevel="1">
      <c r="A63" s="463">
        <v>17</v>
      </c>
      <c r="B63" s="464" t="s">
        <v>1870</v>
      </c>
      <c r="C63" s="465" t="s">
        <v>1871</v>
      </c>
      <c r="D63" s="466" t="s">
        <v>1625</v>
      </c>
      <c r="E63" s="467">
        <v>0.2315</v>
      </c>
      <c r="F63" s="485"/>
      <c r="G63" s="469">
        <f>ROUND(E63*F63,2)</f>
        <v>0</v>
      </c>
      <c r="H63" s="470">
        <v>1978.6</v>
      </c>
      <c r="I63" s="471">
        <f>ROUND(E63*H63,2)</f>
        <v>458.05</v>
      </c>
      <c r="J63" s="470">
        <v>2001.4</v>
      </c>
      <c r="K63" s="471">
        <f>ROUND(E63*J63,2)</f>
        <v>463.32</v>
      </c>
      <c r="L63" s="471">
        <v>21</v>
      </c>
      <c r="M63" s="471">
        <f>G63*(1+L63/100)</f>
        <v>0</v>
      </c>
      <c r="N63" s="471">
        <v>2.5</v>
      </c>
      <c r="O63" s="471">
        <f>ROUND(E63*N63,2)</f>
        <v>0.58</v>
      </c>
      <c r="P63" s="471">
        <v>0</v>
      </c>
      <c r="Q63" s="471">
        <f>ROUND(E63*P63,2)</f>
        <v>0</v>
      </c>
      <c r="R63" s="471"/>
      <c r="S63" s="471" t="s">
        <v>1586</v>
      </c>
      <c r="T63" s="471" t="s">
        <v>1586</v>
      </c>
      <c r="U63" s="471">
        <v>4.66</v>
      </c>
      <c r="V63" s="471">
        <f>ROUND(E63*U63,2)</f>
        <v>1.08</v>
      </c>
      <c r="W63" s="471"/>
      <c r="X63" s="471" t="s">
        <v>1569</v>
      </c>
      <c r="Y63" s="472"/>
      <c r="Z63" s="472"/>
      <c r="AA63" s="472"/>
      <c r="AB63" s="472"/>
      <c r="AC63" s="472"/>
      <c r="AD63" s="472"/>
      <c r="AE63" s="472"/>
      <c r="AF63" s="472"/>
      <c r="AG63" s="472" t="s">
        <v>1570</v>
      </c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</row>
    <row r="64" spans="1:60" ht="15" outlineLevel="1">
      <c r="A64" s="473"/>
      <c r="B64" s="474"/>
      <c r="C64" s="475" t="s">
        <v>1872</v>
      </c>
      <c r="D64" s="476"/>
      <c r="E64" s="477">
        <v>0.059</v>
      </c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2"/>
      <c r="Z64" s="472"/>
      <c r="AA64" s="472"/>
      <c r="AB64" s="472"/>
      <c r="AC64" s="472"/>
      <c r="AD64" s="472"/>
      <c r="AE64" s="472"/>
      <c r="AF64" s="472"/>
      <c r="AG64" s="472" t="s">
        <v>1572</v>
      </c>
      <c r="AH64" s="472">
        <v>0</v>
      </c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</row>
    <row r="65" spans="1:60" ht="15" outlineLevel="1">
      <c r="A65" s="473"/>
      <c r="B65" s="474"/>
      <c r="C65" s="475" t="s">
        <v>1873</v>
      </c>
      <c r="D65" s="476"/>
      <c r="E65" s="477">
        <v>0.1725</v>
      </c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2"/>
      <c r="Z65" s="472"/>
      <c r="AA65" s="472"/>
      <c r="AB65" s="472"/>
      <c r="AC65" s="472"/>
      <c r="AD65" s="472"/>
      <c r="AE65" s="472"/>
      <c r="AF65" s="472"/>
      <c r="AG65" s="472" t="s">
        <v>1572</v>
      </c>
      <c r="AH65" s="472">
        <v>0</v>
      </c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</row>
    <row r="66" spans="1:60" ht="22.5" outlineLevel="1">
      <c r="A66" s="463">
        <v>18</v>
      </c>
      <c r="B66" s="464" t="s">
        <v>1874</v>
      </c>
      <c r="C66" s="465" t="s">
        <v>1875</v>
      </c>
      <c r="D66" s="466" t="s">
        <v>1654</v>
      </c>
      <c r="E66" s="467">
        <v>0.25935</v>
      </c>
      <c r="F66" s="485"/>
      <c r="G66" s="469">
        <f>ROUND(E66*F66,2)</f>
        <v>0</v>
      </c>
      <c r="H66" s="470">
        <v>53428.59</v>
      </c>
      <c r="I66" s="471">
        <f>ROUND(E66*H66,2)</f>
        <v>13856.7</v>
      </c>
      <c r="J66" s="470">
        <v>7351.41</v>
      </c>
      <c r="K66" s="471">
        <f>ROUND(E66*J66,2)</f>
        <v>1906.59</v>
      </c>
      <c r="L66" s="471">
        <v>21</v>
      </c>
      <c r="M66" s="471">
        <f>G66*(1+L66/100)</f>
        <v>0</v>
      </c>
      <c r="N66" s="471">
        <v>1.06625</v>
      </c>
      <c r="O66" s="471">
        <f>ROUND(E66*N66,2)</f>
        <v>0.28</v>
      </c>
      <c r="P66" s="471">
        <v>0</v>
      </c>
      <c r="Q66" s="471">
        <f>ROUND(E66*P66,2)</f>
        <v>0</v>
      </c>
      <c r="R66" s="471"/>
      <c r="S66" s="471" t="s">
        <v>1586</v>
      </c>
      <c r="T66" s="471" t="s">
        <v>1586</v>
      </c>
      <c r="U66" s="471">
        <v>15.231</v>
      </c>
      <c r="V66" s="471">
        <f>ROUND(E66*U66,2)</f>
        <v>3.95</v>
      </c>
      <c r="W66" s="471"/>
      <c r="X66" s="471" t="s">
        <v>1569</v>
      </c>
      <c r="Y66" s="472"/>
      <c r="Z66" s="472"/>
      <c r="AA66" s="472"/>
      <c r="AB66" s="472"/>
      <c r="AC66" s="472"/>
      <c r="AD66" s="472"/>
      <c r="AE66" s="472"/>
      <c r="AF66" s="472"/>
      <c r="AG66" s="472" t="s">
        <v>1570</v>
      </c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</row>
    <row r="67" spans="1:60" ht="15" outlineLevel="1">
      <c r="A67" s="473"/>
      <c r="B67" s="474"/>
      <c r="C67" s="475" t="s">
        <v>1876</v>
      </c>
      <c r="D67" s="476"/>
      <c r="E67" s="477">
        <v>0.25935</v>
      </c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72"/>
      <c r="AA67" s="472"/>
      <c r="AB67" s="472"/>
      <c r="AC67" s="472"/>
      <c r="AD67" s="472"/>
      <c r="AE67" s="472"/>
      <c r="AF67" s="472"/>
      <c r="AG67" s="472" t="s">
        <v>1572</v>
      </c>
      <c r="AH67" s="472">
        <v>0</v>
      </c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</row>
    <row r="68" spans="1:60" ht="22.5" outlineLevel="1">
      <c r="A68" s="478">
        <v>19</v>
      </c>
      <c r="B68" s="479" t="s">
        <v>1877</v>
      </c>
      <c r="C68" s="480" t="s">
        <v>1878</v>
      </c>
      <c r="D68" s="481" t="s">
        <v>1683</v>
      </c>
      <c r="E68" s="482">
        <v>95</v>
      </c>
      <c r="F68" s="483"/>
      <c r="G68" s="484">
        <f>ROUND(E68*F68,2)</f>
        <v>0</v>
      </c>
      <c r="H68" s="470">
        <v>418.49</v>
      </c>
      <c r="I68" s="471">
        <f>ROUND(E68*H68,2)</f>
        <v>39756.55</v>
      </c>
      <c r="J68" s="470">
        <v>135.51</v>
      </c>
      <c r="K68" s="471">
        <f>ROUND(E68*J68,2)</f>
        <v>12873.45</v>
      </c>
      <c r="L68" s="471">
        <v>21</v>
      </c>
      <c r="M68" s="471">
        <f>G68*(1+L68/100)</f>
        <v>0</v>
      </c>
      <c r="N68" s="471">
        <v>0.01785</v>
      </c>
      <c r="O68" s="471">
        <f>ROUND(E68*N68,2)</f>
        <v>1.7</v>
      </c>
      <c r="P68" s="471">
        <v>0</v>
      </c>
      <c r="Q68" s="471">
        <f>ROUND(E68*P68,2)</f>
        <v>0</v>
      </c>
      <c r="R68" s="471"/>
      <c r="S68" s="471" t="s">
        <v>1586</v>
      </c>
      <c r="T68" s="471" t="s">
        <v>1586</v>
      </c>
      <c r="U68" s="471">
        <v>0.282</v>
      </c>
      <c r="V68" s="471">
        <f>ROUND(E68*U68,2)</f>
        <v>26.79</v>
      </c>
      <c r="W68" s="471"/>
      <c r="X68" s="471" t="s">
        <v>1569</v>
      </c>
      <c r="Y68" s="472"/>
      <c r="Z68" s="472"/>
      <c r="AA68" s="472"/>
      <c r="AB68" s="472"/>
      <c r="AC68" s="472"/>
      <c r="AD68" s="472"/>
      <c r="AE68" s="472"/>
      <c r="AF68" s="472"/>
      <c r="AG68" s="472" t="s">
        <v>1570</v>
      </c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</row>
    <row r="69" spans="1:60" ht="15" outlineLevel="1">
      <c r="A69" s="478">
        <v>20</v>
      </c>
      <c r="B69" s="479" t="s">
        <v>1879</v>
      </c>
      <c r="C69" s="480" t="s">
        <v>1851</v>
      </c>
      <c r="D69" s="481" t="s">
        <v>1683</v>
      </c>
      <c r="E69" s="482">
        <v>95</v>
      </c>
      <c r="F69" s="483"/>
      <c r="G69" s="484">
        <f>ROUND(E69*F69,2)</f>
        <v>0</v>
      </c>
      <c r="H69" s="470">
        <v>41.83</v>
      </c>
      <c r="I69" s="471">
        <f>ROUND(E69*H69,2)</f>
        <v>3973.85</v>
      </c>
      <c r="J69" s="470">
        <v>41.37</v>
      </c>
      <c r="K69" s="471">
        <f>ROUND(E69*J69,2)</f>
        <v>3930.15</v>
      </c>
      <c r="L69" s="471">
        <v>21</v>
      </c>
      <c r="M69" s="471">
        <f>G69*(1+L69/100)</f>
        <v>0</v>
      </c>
      <c r="N69" s="471">
        <v>0.00026</v>
      </c>
      <c r="O69" s="471">
        <f>ROUND(E69*N69,2)</f>
        <v>0.02</v>
      </c>
      <c r="P69" s="471">
        <v>0</v>
      </c>
      <c r="Q69" s="471">
        <f>ROUND(E69*P69,2)</f>
        <v>0</v>
      </c>
      <c r="R69" s="471"/>
      <c r="S69" s="471" t="s">
        <v>1586</v>
      </c>
      <c r="T69" s="471" t="s">
        <v>1586</v>
      </c>
      <c r="U69" s="471">
        <v>0.09</v>
      </c>
      <c r="V69" s="471">
        <f>ROUND(E69*U69,2)</f>
        <v>8.55</v>
      </c>
      <c r="W69" s="471"/>
      <c r="X69" s="471" t="s">
        <v>1569</v>
      </c>
      <c r="Y69" s="472"/>
      <c r="Z69" s="472"/>
      <c r="AA69" s="472"/>
      <c r="AB69" s="472"/>
      <c r="AC69" s="472"/>
      <c r="AD69" s="472"/>
      <c r="AE69" s="472"/>
      <c r="AF69" s="472"/>
      <c r="AG69" s="472" t="s">
        <v>1570</v>
      </c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</row>
    <row r="70" spans="1:60" ht="15" outlineLevel="1">
      <c r="A70" s="478">
        <v>21</v>
      </c>
      <c r="B70" s="479" t="s">
        <v>1880</v>
      </c>
      <c r="C70" s="480" t="s">
        <v>1881</v>
      </c>
      <c r="D70" s="481" t="s">
        <v>1683</v>
      </c>
      <c r="E70" s="482">
        <v>95</v>
      </c>
      <c r="F70" s="483"/>
      <c r="G70" s="484">
        <f>ROUND(E70*F70,2)</f>
        <v>0</v>
      </c>
      <c r="H70" s="470">
        <v>0</v>
      </c>
      <c r="I70" s="471">
        <f>ROUND(E70*H70,2)</f>
        <v>0</v>
      </c>
      <c r="J70" s="470">
        <v>7.1</v>
      </c>
      <c r="K70" s="471">
        <f>ROUND(E70*J70,2)</f>
        <v>674.5</v>
      </c>
      <c r="L70" s="471">
        <v>21</v>
      </c>
      <c r="M70" s="471">
        <f>G70*(1+L70/100)</f>
        <v>0</v>
      </c>
      <c r="N70" s="471">
        <v>0</v>
      </c>
      <c r="O70" s="471">
        <f>ROUND(E70*N70,2)</f>
        <v>0</v>
      </c>
      <c r="P70" s="471">
        <v>0</v>
      </c>
      <c r="Q70" s="471">
        <f>ROUND(E70*P70,2)</f>
        <v>0</v>
      </c>
      <c r="R70" s="471"/>
      <c r="S70" s="471" t="s">
        <v>1586</v>
      </c>
      <c r="T70" s="471" t="s">
        <v>1586</v>
      </c>
      <c r="U70" s="471">
        <v>0.016</v>
      </c>
      <c r="V70" s="471">
        <f>ROUND(E70*U70,2)</f>
        <v>1.52</v>
      </c>
      <c r="W70" s="471"/>
      <c r="X70" s="471" t="s">
        <v>1569</v>
      </c>
      <c r="Y70" s="472"/>
      <c r="Z70" s="472"/>
      <c r="AA70" s="472"/>
      <c r="AB70" s="472"/>
      <c r="AC70" s="472"/>
      <c r="AD70" s="472"/>
      <c r="AE70" s="472"/>
      <c r="AF70" s="472"/>
      <c r="AG70" s="472" t="s">
        <v>1570</v>
      </c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</row>
    <row r="71" spans="1:60" ht="22.5" outlineLevel="1">
      <c r="A71" s="463">
        <v>22</v>
      </c>
      <c r="B71" s="464" t="s">
        <v>1882</v>
      </c>
      <c r="C71" s="465" t="s">
        <v>1883</v>
      </c>
      <c r="D71" s="466" t="s">
        <v>1309</v>
      </c>
      <c r="E71" s="467">
        <v>9</v>
      </c>
      <c r="F71" s="485"/>
      <c r="G71" s="469">
        <f>ROUND(E71*F71,2)</f>
        <v>0</v>
      </c>
      <c r="H71" s="470">
        <v>37.81</v>
      </c>
      <c r="I71" s="471">
        <f>ROUND(E71*H71,2)</f>
        <v>340.29</v>
      </c>
      <c r="J71" s="470">
        <v>78.19</v>
      </c>
      <c r="K71" s="471">
        <f>ROUND(E71*J71,2)</f>
        <v>703.71</v>
      </c>
      <c r="L71" s="471">
        <v>21</v>
      </c>
      <c r="M71" s="471">
        <f>G71*(1+L71/100)</f>
        <v>0</v>
      </c>
      <c r="N71" s="471">
        <v>0</v>
      </c>
      <c r="O71" s="471">
        <f>ROUND(E71*N71,2)</f>
        <v>0</v>
      </c>
      <c r="P71" s="471">
        <v>0</v>
      </c>
      <c r="Q71" s="471">
        <f>ROUND(E71*P71,2)</f>
        <v>0</v>
      </c>
      <c r="R71" s="471"/>
      <c r="S71" s="471" t="s">
        <v>1586</v>
      </c>
      <c r="T71" s="471" t="s">
        <v>1586</v>
      </c>
      <c r="U71" s="471">
        <v>0.145</v>
      </c>
      <c r="V71" s="471">
        <f>ROUND(E71*U71,2)</f>
        <v>1.31</v>
      </c>
      <c r="W71" s="471"/>
      <c r="X71" s="471" t="s">
        <v>1569</v>
      </c>
      <c r="Y71" s="472"/>
      <c r="Z71" s="472"/>
      <c r="AA71" s="472"/>
      <c r="AB71" s="472"/>
      <c r="AC71" s="472"/>
      <c r="AD71" s="472"/>
      <c r="AE71" s="472"/>
      <c r="AF71" s="472"/>
      <c r="AG71" s="472" t="s">
        <v>1570</v>
      </c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</row>
    <row r="72" spans="1:60" ht="15" outlineLevel="1">
      <c r="A72" s="473"/>
      <c r="B72" s="474"/>
      <c r="C72" s="475" t="s">
        <v>1884</v>
      </c>
      <c r="D72" s="476"/>
      <c r="E72" s="477">
        <v>9</v>
      </c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2"/>
      <c r="Z72" s="472"/>
      <c r="AA72" s="472"/>
      <c r="AB72" s="472"/>
      <c r="AC72" s="472"/>
      <c r="AD72" s="472"/>
      <c r="AE72" s="472"/>
      <c r="AF72" s="472"/>
      <c r="AG72" s="472" t="s">
        <v>1572</v>
      </c>
      <c r="AH72" s="472">
        <v>0</v>
      </c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</row>
    <row r="73" spans="1:33" ht="15">
      <c r="A73" s="455" t="s">
        <v>1253</v>
      </c>
      <c r="B73" s="456" t="s">
        <v>1512</v>
      </c>
      <c r="C73" s="457" t="s">
        <v>1513</v>
      </c>
      <c r="D73" s="458"/>
      <c r="E73" s="459"/>
      <c r="F73" s="460"/>
      <c r="G73" s="461">
        <f>SUMIF(AG74:AG78,"&lt;&gt;NOR",G74:G78)</f>
        <v>0</v>
      </c>
      <c r="H73" s="462"/>
      <c r="I73" s="462">
        <f>SUM(I74:I78)</f>
        <v>4938.139999999999</v>
      </c>
      <c r="J73" s="462"/>
      <c r="K73" s="462">
        <f>SUM(K74:K78)</f>
        <v>16459.54</v>
      </c>
      <c r="L73" s="462"/>
      <c r="M73" s="462">
        <f>SUM(M74:M78)</f>
        <v>0</v>
      </c>
      <c r="N73" s="462"/>
      <c r="O73" s="462">
        <f>SUM(O74:O78)</f>
        <v>1.3399999999999999</v>
      </c>
      <c r="P73" s="462"/>
      <c r="Q73" s="462">
        <f>SUM(Q74:Q78)</f>
        <v>0</v>
      </c>
      <c r="R73" s="462"/>
      <c r="S73" s="462"/>
      <c r="T73" s="462"/>
      <c r="U73" s="462"/>
      <c r="V73" s="462">
        <f>SUM(V74:V78)</f>
        <v>35.36</v>
      </c>
      <c r="W73" s="462"/>
      <c r="X73" s="462"/>
      <c r="AG73" s="314" t="s">
        <v>1565</v>
      </c>
    </row>
    <row r="74" spans="1:60" ht="15" outlineLevel="1">
      <c r="A74" s="463">
        <v>23</v>
      </c>
      <c r="B74" s="464" t="s">
        <v>1885</v>
      </c>
      <c r="C74" s="465" t="s">
        <v>1886</v>
      </c>
      <c r="D74" s="466" t="s">
        <v>1683</v>
      </c>
      <c r="E74" s="467">
        <v>64.8</v>
      </c>
      <c r="F74" s="485"/>
      <c r="G74" s="469">
        <f>ROUND(E74*F74,2)</f>
        <v>0</v>
      </c>
      <c r="H74" s="470">
        <v>0.03</v>
      </c>
      <c r="I74" s="471">
        <f>ROUND(E74*H74,2)</f>
        <v>1.94</v>
      </c>
      <c r="J74" s="470">
        <v>65.57</v>
      </c>
      <c r="K74" s="471">
        <f>ROUND(E74*J74,2)</f>
        <v>4248.94</v>
      </c>
      <c r="L74" s="471">
        <v>21</v>
      </c>
      <c r="M74" s="471">
        <f>G74*(1+L74/100)</f>
        <v>0</v>
      </c>
      <c r="N74" s="471">
        <v>0.01838</v>
      </c>
      <c r="O74" s="471">
        <f>ROUND(E74*N74,2)</f>
        <v>1.19</v>
      </c>
      <c r="P74" s="471">
        <v>0</v>
      </c>
      <c r="Q74" s="471">
        <f>ROUND(E74*P74,2)</f>
        <v>0</v>
      </c>
      <c r="R74" s="471"/>
      <c r="S74" s="471" t="s">
        <v>1586</v>
      </c>
      <c r="T74" s="471" t="s">
        <v>1586</v>
      </c>
      <c r="U74" s="471">
        <v>0.13</v>
      </c>
      <c r="V74" s="471">
        <f>ROUND(E74*U74,2)</f>
        <v>8.42</v>
      </c>
      <c r="W74" s="471"/>
      <c r="X74" s="471" t="s">
        <v>1569</v>
      </c>
      <c r="Y74" s="472"/>
      <c r="Z74" s="472"/>
      <c r="AA74" s="472"/>
      <c r="AB74" s="472"/>
      <c r="AC74" s="472"/>
      <c r="AD74" s="472"/>
      <c r="AE74" s="472"/>
      <c r="AF74" s="472"/>
      <c r="AG74" s="472" t="s">
        <v>1570</v>
      </c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</row>
    <row r="75" spans="1:60" ht="15" outlineLevel="1">
      <c r="A75" s="473"/>
      <c r="B75" s="474"/>
      <c r="C75" s="475" t="s">
        <v>1887</v>
      </c>
      <c r="D75" s="476"/>
      <c r="E75" s="477">
        <v>64.8</v>
      </c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2"/>
      <c r="Z75" s="472"/>
      <c r="AA75" s="472"/>
      <c r="AB75" s="472"/>
      <c r="AC75" s="472"/>
      <c r="AD75" s="472"/>
      <c r="AE75" s="472"/>
      <c r="AF75" s="472"/>
      <c r="AG75" s="472" t="s">
        <v>1572</v>
      </c>
      <c r="AH75" s="472">
        <v>0</v>
      </c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</row>
    <row r="76" spans="1:60" ht="15" outlineLevel="1">
      <c r="A76" s="463">
        <v>24</v>
      </c>
      <c r="B76" s="464" t="s">
        <v>1888</v>
      </c>
      <c r="C76" s="465" t="s">
        <v>1889</v>
      </c>
      <c r="D76" s="466" t="s">
        <v>1683</v>
      </c>
      <c r="E76" s="467">
        <v>64.8</v>
      </c>
      <c r="F76" s="485"/>
      <c r="G76" s="469">
        <f>ROUND(E76*F76,2)</f>
        <v>0</v>
      </c>
      <c r="H76" s="470">
        <v>0</v>
      </c>
      <c r="I76" s="471">
        <f>ROUND(E76*H76,2)</f>
        <v>0</v>
      </c>
      <c r="J76" s="470">
        <v>53.5</v>
      </c>
      <c r="K76" s="471">
        <f>ROUND(E76*J76,2)</f>
        <v>3466.8</v>
      </c>
      <c r="L76" s="471">
        <v>21</v>
      </c>
      <c r="M76" s="471">
        <f>G76*(1+L76/100)</f>
        <v>0</v>
      </c>
      <c r="N76" s="471">
        <v>0</v>
      </c>
      <c r="O76" s="471">
        <f>ROUND(E76*N76,2)</f>
        <v>0</v>
      </c>
      <c r="P76" s="471">
        <v>0</v>
      </c>
      <c r="Q76" s="471">
        <f>ROUND(E76*P76,2)</f>
        <v>0</v>
      </c>
      <c r="R76" s="471"/>
      <c r="S76" s="471" t="s">
        <v>1586</v>
      </c>
      <c r="T76" s="471" t="s">
        <v>1586</v>
      </c>
      <c r="U76" s="471">
        <v>0.102</v>
      </c>
      <c r="V76" s="471">
        <f>ROUND(E76*U76,2)</f>
        <v>6.61</v>
      </c>
      <c r="W76" s="471"/>
      <c r="X76" s="471" t="s">
        <v>1569</v>
      </c>
      <c r="Y76" s="472"/>
      <c r="Z76" s="472"/>
      <c r="AA76" s="472"/>
      <c r="AB76" s="472"/>
      <c r="AC76" s="472"/>
      <c r="AD76" s="472"/>
      <c r="AE76" s="472"/>
      <c r="AF76" s="472"/>
      <c r="AG76" s="472" t="s">
        <v>1570</v>
      </c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</row>
    <row r="77" spans="1:60" ht="15" outlineLevel="1">
      <c r="A77" s="473"/>
      <c r="B77" s="474"/>
      <c r="C77" s="475" t="s">
        <v>1887</v>
      </c>
      <c r="D77" s="476"/>
      <c r="E77" s="477">
        <v>64.8</v>
      </c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2"/>
      <c r="Z77" s="472"/>
      <c r="AA77" s="472"/>
      <c r="AB77" s="472"/>
      <c r="AC77" s="472"/>
      <c r="AD77" s="472"/>
      <c r="AE77" s="472"/>
      <c r="AF77" s="472"/>
      <c r="AG77" s="472" t="s">
        <v>1572</v>
      </c>
      <c r="AH77" s="472">
        <v>0</v>
      </c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</row>
    <row r="78" spans="1:60" ht="15" outlineLevel="1">
      <c r="A78" s="478">
        <v>25</v>
      </c>
      <c r="B78" s="479" t="s">
        <v>1890</v>
      </c>
      <c r="C78" s="480" t="s">
        <v>1891</v>
      </c>
      <c r="D78" s="481" t="s">
        <v>1683</v>
      </c>
      <c r="E78" s="482">
        <v>95</v>
      </c>
      <c r="F78" s="483"/>
      <c r="G78" s="484">
        <f>ROUND(E78*F78,2)</f>
        <v>0</v>
      </c>
      <c r="H78" s="470">
        <v>51.96</v>
      </c>
      <c r="I78" s="471">
        <f>ROUND(E78*H78,2)</f>
        <v>4936.2</v>
      </c>
      <c r="J78" s="470">
        <v>92.04</v>
      </c>
      <c r="K78" s="471">
        <f>ROUND(E78*J78,2)</f>
        <v>8743.8</v>
      </c>
      <c r="L78" s="471">
        <v>21</v>
      </c>
      <c r="M78" s="471">
        <f>G78*(1+L78/100)</f>
        <v>0</v>
      </c>
      <c r="N78" s="471">
        <v>0.00158</v>
      </c>
      <c r="O78" s="471">
        <f>ROUND(E78*N78,2)</f>
        <v>0.15</v>
      </c>
      <c r="P78" s="471">
        <v>0</v>
      </c>
      <c r="Q78" s="471">
        <f>ROUND(E78*P78,2)</f>
        <v>0</v>
      </c>
      <c r="R78" s="471"/>
      <c r="S78" s="471" t="s">
        <v>1586</v>
      </c>
      <c r="T78" s="471" t="s">
        <v>1586</v>
      </c>
      <c r="U78" s="471">
        <v>0.214</v>
      </c>
      <c r="V78" s="471">
        <f>ROUND(E78*U78,2)</f>
        <v>20.33</v>
      </c>
      <c r="W78" s="471"/>
      <c r="X78" s="471" t="s">
        <v>1569</v>
      </c>
      <c r="Y78" s="472"/>
      <c r="Z78" s="472"/>
      <c r="AA78" s="472"/>
      <c r="AB78" s="472"/>
      <c r="AC78" s="472"/>
      <c r="AD78" s="472"/>
      <c r="AE78" s="472"/>
      <c r="AF78" s="472"/>
      <c r="AG78" s="472" t="s">
        <v>1570</v>
      </c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</row>
    <row r="79" spans="1:33" ht="15">
      <c r="A79" s="455" t="s">
        <v>1253</v>
      </c>
      <c r="B79" s="456" t="s">
        <v>1514</v>
      </c>
      <c r="C79" s="457" t="s">
        <v>1515</v>
      </c>
      <c r="D79" s="458"/>
      <c r="E79" s="459"/>
      <c r="F79" s="460"/>
      <c r="G79" s="461">
        <f>SUMIF(AG80:AG97,"&lt;&gt;NOR",G80:G97)</f>
        <v>0</v>
      </c>
      <c r="H79" s="462"/>
      <c r="I79" s="462">
        <f>SUM(I80:I97)</f>
        <v>598.3199999999999</v>
      </c>
      <c r="J79" s="462"/>
      <c r="K79" s="462">
        <f>SUM(K80:K97)</f>
        <v>66512.09</v>
      </c>
      <c r="L79" s="462"/>
      <c r="M79" s="462">
        <f>SUM(M80:M97)</f>
        <v>0</v>
      </c>
      <c r="N79" s="462"/>
      <c r="O79" s="462">
        <f>SUM(O80:O97)</f>
        <v>0.02</v>
      </c>
      <c r="P79" s="462"/>
      <c r="Q79" s="462">
        <f>SUM(Q80:Q97)</f>
        <v>27.439999999999994</v>
      </c>
      <c r="R79" s="462"/>
      <c r="S79" s="462"/>
      <c r="T79" s="462"/>
      <c r="U79" s="462"/>
      <c r="V79" s="462">
        <f>SUM(V80:V97)</f>
        <v>171.79999999999998</v>
      </c>
      <c r="W79" s="462"/>
      <c r="X79" s="462"/>
      <c r="AG79" s="314" t="s">
        <v>1565</v>
      </c>
    </row>
    <row r="80" spans="1:60" ht="15" outlineLevel="1">
      <c r="A80" s="463">
        <v>26</v>
      </c>
      <c r="B80" s="464" t="s">
        <v>1892</v>
      </c>
      <c r="C80" s="465" t="s">
        <v>1893</v>
      </c>
      <c r="D80" s="466" t="s">
        <v>1625</v>
      </c>
      <c r="E80" s="467">
        <v>9.5</v>
      </c>
      <c r="F80" s="485"/>
      <c r="G80" s="469">
        <f>ROUND(E80*F80,2)</f>
        <v>0</v>
      </c>
      <c r="H80" s="470">
        <v>0</v>
      </c>
      <c r="I80" s="471">
        <f>ROUND(E80*H80,2)</f>
        <v>0</v>
      </c>
      <c r="J80" s="470">
        <v>2975</v>
      </c>
      <c r="K80" s="471">
        <f>ROUND(E80*J80,2)</f>
        <v>28262.5</v>
      </c>
      <c r="L80" s="471">
        <v>21</v>
      </c>
      <c r="M80" s="471">
        <f>G80*(1+L80/100)</f>
        <v>0</v>
      </c>
      <c r="N80" s="471">
        <v>0</v>
      </c>
      <c r="O80" s="471">
        <f>ROUND(E80*N80,2)</f>
        <v>0</v>
      </c>
      <c r="P80" s="471">
        <v>2.2</v>
      </c>
      <c r="Q80" s="471">
        <f>ROUND(E80*P80,2)</f>
        <v>20.9</v>
      </c>
      <c r="R80" s="471"/>
      <c r="S80" s="471" t="s">
        <v>1586</v>
      </c>
      <c r="T80" s="471" t="s">
        <v>1586</v>
      </c>
      <c r="U80" s="471">
        <v>7.195</v>
      </c>
      <c r="V80" s="471">
        <f>ROUND(E80*U80,2)</f>
        <v>68.35</v>
      </c>
      <c r="W80" s="471"/>
      <c r="X80" s="471" t="s">
        <v>1569</v>
      </c>
      <c r="Y80" s="472"/>
      <c r="Z80" s="472"/>
      <c r="AA80" s="472"/>
      <c r="AB80" s="472"/>
      <c r="AC80" s="472"/>
      <c r="AD80" s="472"/>
      <c r="AE80" s="472"/>
      <c r="AF80" s="472"/>
      <c r="AG80" s="472" t="s">
        <v>1570</v>
      </c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</row>
    <row r="81" spans="1:60" ht="15" outlineLevel="1">
      <c r="A81" s="473"/>
      <c r="B81" s="474"/>
      <c r="C81" s="475" t="s">
        <v>1894</v>
      </c>
      <c r="D81" s="476"/>
      <c r="E81" s="477">
        <v>9.5</v>
      </c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2"/>
      <c r="Z81" s="472"/>
      <c r="AA81" s="472"/>
      <c r="AB81" s="472"/>
      <c r="AC81" s="472"/>
      <c r="AD81" s="472"/>
      <c r="AE81" s="472"/>
      <c r="AF81" s="472"/>
      <c r="AG81" s="472" t="s">
        <v>1572</v>
      </c>
      <c r="AH81" s="472">
        <v>0</v>
      </c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</row>
    <row r="82" spans="1:60" ht="22.5" outlineLevel="1">
      <c r="A82" s="463">
        <v>27</v>
      </c>
      <c r="B82" s="464" t="s">
        <v>1895</v>
      </c>
      <c r="C82" s="465" t="s">
        <v>1896</v>
      </c>
      <c r="D82" s="466" t="s">
        <v>1625</v>
      </c>
      <c r="E82" s="467">
        <v>9.5</v>
      </c>
      <c r="F82" s="485"/>
      <c r="G82" s="469">
        <f>ROUND(E82*F82,2)</f>
        <v>0</v>
      </c>
      <c r="H82" s="470">
        <v>0</v>
      </c>
      <c r="I82" s="471">
        <f>ROUND(E82*H82,2)</f>
        <v>0</v>
      </c>
      <c r="J82" s="470">
        <v>1696</v>
      </c>
      <c r="K82" s="471">
        <f>ROUND(E82*J82,2)</f>
        <v>16112</v>
      </c>
      <c r="L82" s="471">
        <v>21</v>
      </c>
      <c r="M82" s="471">
        <f>G82*(1+L82/100)</f>
        <v>0</v>
      </c>
      <c r="N82" s="471">
        <v>0</v>
      </c>
      <c r="O82" s="471">
        <f>ROUND(E82*N82,2)</f>
        <v>0</v>
      </c>
      <c r="P82" s="471">
        <v>0</v>
      </c>
      <c r="Q82" s="471">
        <f>ROUND(E82*P82,2)</f>
        <v>0</v>
      </c>
      <c r="R82" s="471"/>
      <c r="S82" s="471" t="s">
        <v>1586</v>
      </c>
      <c r="T82" s="471" t="s">
        <v>1586</v>
      </c>
      <c r="U82" s="471">
        <v>4.828</v>
      </c>
      <c r="V82" s="471">
        <f>ROUND(E82*U82,2)</f>
        <v>45.87</v>
      </c>
      <c r="W82" s="471"/>
      <c r="X82" s="471" t="s">
        <v>1569</v>
      </c>
      <c r="Y82" s="472"/>
      <c r="Z82" s="472"/>
      <c r="AA82" s="472"/>
      <c r="AB82" s="472"/>
      <c r="AC82" s="472"/>
      <c r="AD82" s="472"/>
      <c r="AE82" s="472"/>
      <c r="AF82" s="472"/>
      <c r="AG82" s="472" t="s">
        <v>1570</v>
      </c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</row>
    <row r="83" spans="1:60" ht="15" outlineLevel="1">
      <c r="A83" s="473"/>
      <c r="B83" s="474"/>
      <c r="C83" s="475" t="s">
        <v>1894</v>
      </c>
      <c r="D83" s="476"/>
      <c r="E83" s="477">
        <v>9.5</v>
      </c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2"/>
      <c r="Z83" s="472"/>
      <c r="AA83" s="472"/>
      <c r="AB83" s="472"/>
      <c r="AC83" s="472"/>
      <c r="AD83" s="472"/>
      <c r="AE83" s="472"/>
      <c r="AF83" s="472"/>
      <c r="AG83" s="472" t="s">
        <v>1572</v>
      </c>
      <c r="AH83" s="472">
        <v>0</v>
      </c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</row>
    <row r="84" spans="1:60" ht="15" outlineLevel="1">
      <c r="A84" s="478">
        <v>28</v>
      </c>
      <c r="B84" s="479" t="s">
        <v>1897</v>
      </c>
      <c r="C84" s="480" t="s">
        <v>1898</v>
      </c>
      <c r="D84" s="481" t="s">
        <v>1683</v>
      </c>
      <c r="E84" s="482">
        <v>50</v>
      </c>
      <c r="F84" s="483"/>
      <c r="G84" s="484">
        <f>ROUND(E84*F84,2)</f>
        <v>0</v>
      </c>
      <c r="H84" s="470">
        <v>0</v>
      </c>
      <c r="I84" s="471">
        <f>ROUND(E84*H84,2)</f>
        <v>0</v>
      </c>
      <c r="J84" s="470">
        <v>59.5</v>
      </c>
      <c r="K84" s="471">
        <f>ROUND(E84*J84,2)</f>
        <v>2975</v>
      </c>
      <c r="L84" s="471">
        <v>21</v>
      </c>
      <c r="M84" s="471">
        <f>G84*(1+L84/100)</f>
        <v>0</v>
      </c>
      <c r="N84" s="471">
        <v>0</v>
      </c>
      <c r="O84" s="471">
        <f>ROUND(E84*N84,2)</f>
        <v>0</v>
      </c>
      <c r="P84" s="471">
        <v>0.00175</v>
      </c>
      <c r="Q84" s="471">
        <f>ROUND(E84*P84,2)</f>
        <v>0.09</v>
      </c>
      <c r="R84" s="471"/>
      <c r="S84" s="471" t="s">
        <v>1586</v>
      </c>
      <c r="T84" s="471" t="s">
        <v>1586</v>
      </c>
      <c r="U84" s="471">
        <v>0.165</v>
      </c>
      <c r="V84" s="471">
        <f>ROUND(E84*U84,2)</f>
        <v>8.25</v>
      </c>
      <c r="W84" s="471"/>
      <c r="X84" s="471" t="s">
        <v>1569</v>
      </c>
      <c r="Y84" s="472"/>
      <c r="Z84" s="472"/>
      <c r="AA84" s="472"/>
      <c r="AB84" s="472"/>
      <c r="AC84" s="472"/>
      <c r="AD84" s="472"/>
      <c r="AE84" s="472"/>
      <c r="AF84" s="472"/>
      <c r="AG84" s="472" t="s">
        <v>1570</v>
      </c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</row>
    <row r="85" spans="1:60" ht="15" outlineLevel="1">
      <c r="A85" s="478">
        <v>29</v>
      </c>
      <c r="B85" s="479" t="s">
        <v>1899</v>
      </c>
      <c r="C85" s="480" t="s">
        <v>1900</v>
      </c>
      <c r="D85" s="481" t="s">
        <v>1683</v>
      </c>
      <c r="E85" s="482">
        <v>95</v>
      </c>
      <c r="F85" s="483"/>
      <c r="G85" s="484">
        <f>ROUND(E85*F85,2)</f>
        <v>0</v>
      </c>
      <c r="H85" s="470">
        <v>0</v>
      </c>
      <c r="I85" s="471">
        <f>ROUND(E85*H85,2)</f>
        <v>0</v>
      </c>
      <c r="J85" s="470">
        <v>67.3</v>
      </c>
      <c r="K85" s="471">
        <f>ROUND(E85*J85,2)</f>
        <v>6393.5</v>
      </c>
      <c r="L85" s="471">
        <v>21</v>
      </c>
      <c r="M85" s="471">
        <f>G85*(1+L85/100)</f>
        <v>0</v>
      </c>
      <c r="N85" s="471">
        <v>0</v>
      </c>
      <c r="O85" s="471">
        <f>ROUND(E85*N85,2)</f>
        <v>0</v>
      </c>
      <c r="P85" s="471">
        <v>0.02</v>
      </c>
      <c r="Q85" s="471">
        <f>ROUND(E85*P85,2)</f>
        <v>1.9</v>
      </c>
      <c r="R85" s="471"/>
      <c r="S85" s="471" t="s">
        <v>1586</v>
      </c>
      <c r="T85" s="471" t="s">
        <v>1586</v>
      </c>
      <c r="U85" s="471">
        <v>0.147</v>
      </c>
      <c r="V85" s="471">
        <f>ROUND(E85*U85,2)</f>
        <v>13.97</v>
      </c>
      <c r="W85" s="471"/>
      <c r="X85" s="471" t="s">
        <v>1569</v>
      </c>
      <c r="Y85" s="472"/>
      <c r="Z85" s="472"/>
      <c r="AA85" s="472"/>
      <c r="AB85" s="472"/>
      <c r="AC85" s="472"/>
      <c r="AD85" s="472"/>
      <c r="AE85" s="472"/>
      <c r="AF85" s="472"/>
      <c r="AG85" s="472" t="s">
        <v>1570</v>
      </c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</row>
    <row r="86" spans="1:60" ht="15" outlineLevel="1">
      <c r="A86" s="478">
        <v>30</v>
      </c>
      <c r="B86" s="479" t="s">
        <v>1901</v>
      </c>
      <c r="C86" s="480" t="s">
        <v>1902</v>
      </c>
      <c r="D86" s="481" t="s">
        <v>1739</v>
      </c>
      <c r="E86" s="482">
        <v>8</v>
      </c>
      <c r="F86" s="483"/>
      <c r="G86" s="484">
        <f>ROUND(E86*F86,2)</f>
        <v>0</v>
      </c>
      <c r="H86" s="470">
        <v>0</v>
      </c>
      <c r="I86" s="471">
        <f>ROUND(E86*H86,2)</f>
        <v>0</v>
      </c>
      <c r="J86" s="470">
        <v>21.1</v>
      </c>
      <c r="K86" s="471">
        <f>ROUND(E86*J86,2)</f>
        <v>168.8</v>
      </c>
      <c r="L86" s="471">
        <v>21</v>
      </c>
      <c r="M86" s="471">
        <f>G86*(1+L86/100)</f>
        <v>0</v>
      </c>
      <c r="N86" s="471">
        <v>0</v>
      </c>
      <c r="O86" s="471">
        <f>ROUND(E86*N86,2)</f>
        <v>0</v>
      </c>
      <c r="P86" s="471">
        <v>0</v>
      </c>
      <c r="Q86" s="471">
        <f>ROUND(E86*P86,2)</f>
        <v>0</v>
      </c>
      <c r="R86" s="471"/>
      <c r="S86" s="471" t="s">
        <v>1586</v>
      </c>
      <c r="T86" s="471" t="s">
        <v>1586</v>
      </c>
      <c r="U86" s="471">
        <v>0.06</v>
      </c>
      <c r="V86" s="471">
        <f>ROUND(E86*U86,2)</f>
        <v>0.48</v>
      </c>
      <c r="W86" s="471"/>
      <c r="X86" s="471" t="s">
        <v>1569</v>
      </c>
      <c r="Y86" s="472"/>
      <c r="Z86" s="472"/>
      <c r="AA86" s="472"/>
      <c r="AB86" s="472"/>
      <c r="AC86" s="472"/>
      <c r="AD86" s="472"/>
      <c r="AE86" s="472"/>
      <c r="AF86" s="472"/>
      <c r="AG86" s="472" t="s">
        <v>1570</v>
      </c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</row>
    <row r="87" spans="1:60" ht="15" outlineLevel="1">
      <c r="A87" s="463">
        <v>31</v>
      </c>
      <c r="B87" s="464" t="s">
        <v>1903</v>
      </c>
      <c r="C87" s="465" t="s">
        <v>1904</v>
      </c>
      <c r="D87" s="466" t="s">
        <v>1683</v>
      </c>
      <c r="E87" s="467">
        <v>8.211</v>
      </c>
      <c r="F87" s="485"/>
      <c r="G87" s="469">
        <f>ROUND(E87*F87,2)</f>
        <v>0</v>
      </c>
      <c r="H87" s="470">
        <v>26.58</v>
      </c>
      <c r="I87" s="471">
        <f>ROUND(E87*H87,2)</f>
        <v>218.25</v>
      </c>
      <c r="J87" s="470">
        <v>131.92</v>
      </c>
      <c r="K87" s="471">
        <f>ROUND(E87*J87,2)</f>
        <v>1083.2</v>
      </c>
      <c r="L87" s="471">
        <v>21</v>
      </c>
      <c r="M87" s="471">
        <f>G87*(1+L87/100)</f>
        <v>0</v>
      </c>
      <c r="N87" s="471">
        <v>0.001</v>
      </c>
      <c r="O87" s="471">
        <f>ROUND(E87*N87,2)</f>
        <v>0.01</v>
      </c>
      <c r="P87" s="471">
        <v>0.031</v>
      </c>
      <c r="Q87" s="471">
        <f>ROUND(E87*P87,2)</f>
        <v>0.25</v>
      </c>
      <c r="R87" s="471"/>
      <c r="S87" s="471" t="s">
        <v>1586</v>
      </c>
      <c r="T87" s="471" t="s">
        <v>1586</v>
      </c>
      <c r="U87" s="471">
        <v>0.331</v>
      </c>
      <c r="V87" s="471">
        <f>ROUND(E87*U87,2)</f>
        <v>2.72</v>
      </c>
      <c r="W87" s="471"/>
      <c r="X87" s="471" t="s">
        <v>1569</v>
      </c>
      <c r="Y87" s="472"/>
      <c r="Z87" s="472"/>
      <c r="AA87" s="472"/>
      <c r="AB87" s="472"/>
      <c r="AC87" s="472"/>
      <c r="AD87" s="472"/>
      <c r="AE87" s="472"/>
      <c r="AF87" s="472"/>
      <c r="AG87" s="472" t="s">
        <v>1570</v>
      </c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</row>
    <row r="88" spans="1:60" ht="15" outlineLevel="1">
      <c r="A88" s="473"/>
      <c r="B88" s="474"/>
      <c r="C88" s="475" t="s">
        <v>1905</v>
      </c>
      <c r="D88" s="476"/>
      <c r="E88" s="477">
        <v>8.211</v>
      </c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2"/>
      <c r="Z88" s="472"/>
      <c r="AA88" s="472"/>
      <c r="AB88" s="472"/>
      <c r="AC88" s="472"/>
      <c r="AD88" s="472"/>
      <c r="AE88" s="472"/>
      <c r="AF88" s="472"/>
      <c r="AG88" s="472" t="s">
        <v>1572</v>
      </c>
      <c r="AH88" s="472">
        <v>0</v>
      </c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</row>
    <row r="89" spans="1:60" ht="15" outlineLevel="1">
      <c r="A89" s="463">
        <v>32</v>
      </c>
      <c r="B89" s="464" t="s">
        <v>1906</v>
      </c>
      <c r="C89" s="465" t="s">
        <v>1907</v>
      </c>
      <c r="D89" s="466" t="s">
        <v>1683</v>
      </c>
      <c r="E89" s="467">
        <v>4.8616</v>
      </c>
      <c r="F89" s="485"/>
      <c r="G89" s="469">
        <f>ROUND(E89*F89,2)</f>
        <v>0</v>
      </c>
      <c r="H89" s="470">
        <v>24.45</v>
      </c>
      <c r="I89" s="471">
        <f>ROUND(E89*H89,2)</f>
        <v>118.87</v>
      </c>
      <c r="J89" s="470">
        <v>105.05</v>
      </c>
      <c r="K89" s="471">
        <f>ROUND(E89*J89,2)</f>
        <v>510.71</v>
      </c>
      <c r="L89" s="471">
        <v>21</v>
      </c>
      <c r="M89" s="471">
        <f>G89*(1+L89/100)</f>
        <v>0</v>
      </c>
      <c r="N89" s="471">
        <v>0.00092</v>
      </c>
      <c r="O89" s="471">
        <f>ROUND(E89*N89,2)</f>
        <v>0</v>
      </c>
      <c r="P89" s="471">
        <v>0.027</v>
      </c>
      <c r="Q89" s="471">
        <f>ROUND(E89*P89,2)</f>
        <v>0.13</v>
      </c>
      <c r="R89" s="471"/>
      <c r="S89" s="471" t="s">
        <v>1586</v>
      </c>
      <c r="T89" s="471" t="s">
        <v>1586</v>
      </c>
      <c r="U89" s="471">
        <v>0.263</v>
      </c>
      <c r="V89" s="471">
        <f>ROUND(E89*U89,2)</f>
        <v>1.28</v>
      </c>
      <c r="W89" s="471"/>
      <c r="X89" s="471" t="s">
        <v>1569</v>
      </c>
      <c r="Y89" s="472"/>
      <c r="Z89" s="472"/>
      <c r="AA89" s="472"/>
      <c r="AB89" s="472"/>
      <c r="AC89" s="472"/>
      <c r="AD89" s="472"/>
      <c r="AE89" s="472"/>
      <c r="AF89" s="472"/>
      <c r="AG89" s="472" t="s">
        <v>1570</v>
      </c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</row>
    <row r="90" spans="1:60" ht="15" outlineLevel="1">
      <c r="A90" s="473"/>
      <c r="B90" s="474"/>
      <c r="C90" s="475" t="s">
        <v>1908</v>
      </c>
      <c r="D90" s="476"/>
      <c r="E90" s="477">
        <v>4.8616</v>
      </c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2"/>
      <c r="Z90" s="472"/>
      <c r="AA90" s="472"/>
      <c r="AB90" s="472"/>
      <c r="AC90" s="472"/>
      <c r="AD90" s="472"/>
      <c r="AE90" s="472"/>
      <c r="AF90" s="472"/>
      <c r="AG90" s="472" t="s">
        <v>1572</v>
      </c>
      <c r="AH90" s="472">
        <v>0</v>
      </c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</row>
    <row r="91" spans="1:60" ht="15" outlineLevel="1">
      <c r="A91" s="463">
        <v>33</v>
      </c>
      <c r="B91" s="464" t="s">
        <v>1909</v>
      </c>
      <c r="C91" s="465" t="s">
        <v>1910</v>
      </c>
      <c r="D91" s="466" t="s">
        <v>1309</v>
      </c>
      <c r="E91" s="467">
        <v>20</v>
      </c>
      <c r="F91" s="485"/>
      <c r="G91" s="469">
        <f>ROUND(E91*F91,2)</f>
        <v>0</v>
      </c>
      <c r="H91" s="470">
        <v>13.06</v>
      </c>
      <c r="I91" s="471">
        <f>ROUND(E91*H91,2)</f>
        <v>261.2</v>
      </c>
      <c r="J91" s="470">
        <v>99.94</v>
      </c>
      <c r="K91" s="471">
        <f>ROUND(E91*J91,2)</f>
        <v>1998.8</v>
      </c>
      <c r="L91" s="471">
        <v>21</v>
      </c>
      <c r="M91" s="471">
        <f>G91*(1+L91/100)</f>
        <v>0</v>
      </c>
      <c r="N91" s="471">
        <v>0.00049</v>
      </c>
      <c r="O91" s="471">
        <f>ROUND(E91*N91,2)</f>
        <v>0.01</v>
      </c>
      <c r="P91" s="471">
        <v>0.006</v>
      </c>
      <c r="Q91" s="471">
        <f>ROUND(E91*P91,2)</f>
        <v>0.12</v>
      </c>
      <c r="R91" s="471"/>
      <c r="S91" s="471" t="s">
        <v>1586</v>
      </c>
      <c r="T91" s="471" t="s">
        <v>1586</v>
      </c>
      <c r="U91" s="471">
        <v>0.274</v>
      </c>
      <c r="V91" s="471">
        <f>ROUND(E91*U91,2)</f>
        <v>5.48</v>
      </c>
      <c r="W91" s="471"/>
      <c r="X91" s="471" t="s">
        <v>1569</v>
      </c>
      <c r="Y91" s="472"/>
      <c r="Z91" s="472"/>
      <c r="AA91" s="472"/>
      <c r="AB91" s="472"/>
      <c r="AC91" s="472"/>
      <c r="AD91" s="472"/>
      <c r="AE91" s="472"/>
      <c r="AF91" s="472"/>
      <c r="AG91" s="472" t="s">
        <v>1570</v>
      </c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</row>
    <row r="92" spans="1:60" ht="33.75" outlineLevel="1">
      <c r="A92" s="473"/>
      <c r="B92" s="474"/>
      <c r="C92" s="475" t="s">
        <v>1911</v>
      </c>
      <c r="D92" s="476"/>
      <c r="E92" s="477">
        <v>20</v>
      </c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2"/>
      <c r="Z92" s="472"/>
      <c r="AA92" s="472"/>
      <c r="AB92" s="472"/>
      <c r="AC92" s="472"/>
      <c r="AD92" s="472"/>
      <c r="AE92" s="472"/>
      <c r="AF92" s="472"/>
      <c r="AG92" s="472" t="s">
        <v>1572</v>
      </c>
      <c r="AH92" s="472">
        <v>0</v>
      </c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</row>
    <row r="93" spans="1:60" ht="15" outlineLevel="1">
      <c r="A93" s="478">
        <v>34</v>
      </c>
      <c r="B93" s="479" t="s">
        <v>1912</v>
      </c>
      <c r="C93" s="480" t="s">
        <v>1913</v>
      </c>
      <c r="D93" s="481" t="s">
        <v>1739</v>
      </c>
      <c r="E93" s="482">
        <v>3</v>
      </c>
      <c r="F93" s="483"/>
      <c r="G93" s="484">
        <f>ROUND(E93*F93,2)</f>
        <v>0</v>
      </c>
      <c r="H93" s="470">
        <v>0</v>
      </c>
      <c r="I93" s="471">
        <f>ROUND(E93*H93,2)</f>
        <v>0</v>
      </c>
      <c r="J93" s="470">
        <v>109</v>
      </c>
      <c r="K93" s="471">
        <f>ROUND(E93*J93,2)</f>
        <v>327</v>
      </c>
      <c r="L93" s="471">
        <v>21</v>
      </c>
      <c r="M93" s="471">
        <f>G93*(1+L93/100)</f>
        <v>0</v>
      </c>
      <c r="N93" s="471">
        <v>0</v>
      </c>
      <c r="O93" s="471">
        <f>ROUND(E93*N93,2)</f>
        <v>0</v>
      </c>
      <c r="P93" s="471">
        <v>0.054</v>
      </c>
      <c r="Q93" s="471">
        <f>ROUND(E93*P93,2)</f>
        <v>0.16</v>
      </c>
      <c r="R93" s="471"/>
      <c r="S93" s="471" t="s">
        <v>1586</v>
      </c>
      <c r="T93" s="471" t="s">
        <v>1586</v>
      </c>
      <c r="U93" s="471">
        <v>0.31</v>
      </c>
      <c r="V93" s="471">
        <f>ROUND(E93*U93,2)</f>
        <v>0.93</v>
      </c>
      <c r="W93" s="471"/>
      <c r="X93" s="471" t="s">
        <v>1569</v>
      </c>
      <c r="Y93" s="472"/>
      <c r="Z93" s="472"/>
      <c r="AA93" s="472"/>
      <c r="AB93" s="472"/>
      <c r="AC93" s="472"/>
      <c r="AD93" s="472"/>
      <c r="AE93" s="472"/>
      <c r="AF93" s="472"/>
      <c r="AG93" s="472" t="s">
        <v>1570</v>
      </c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</row>
    <row r="94" spans="1:60" ht="15" outlineLevel="1">
      <c r="A94" s="478">
        <v>35</v>
      </c>
      <c r="B94" s="479" t="s">
        <v>1914</v>
      </c>
      <c r="C94" s="480" t="s">
        <v>1915</v>
      </c>
      <c r="D94" s="481" t="s">
        <v>1683</v>
      </c>
      <c r="E94" s="482">
        <v>240</v>
      </c>
      <c r="F94" s="483"/>
      <c r="G94" s="484">
        <f>ROUND(E94*F94,2)</f>
        <v>0</v>
      </c>
      <c r="H94" s="470">
        <v>0</v>
      </c>
      <c r="I94" s="471">
        <f>ROUND(E94*H94,2)</f>
        <v>0</v>
      </c>
      <c r="J94" s="470">
        <v>28.1</v>
      </c>
      <c r="K94" s="471">
        <f>ROUND(E94*J94,2)</f>
        <v>6744</v>
      </c>
      <c r="L94" s="471">
        <v>21</v>
      </c>
      <c r="M94" s="471">
        <f>G94*(1+L94/100)</f>
        <v>0</v>
      </c>
      <c r="N94" s="471">
        <v>0</v>
      </c>
      <c r="O94" s="471">
        <f>ROUND(E94*N94,2)</f>
        <v>0</v>
      </c>
      <c r="P94" s="471">
        <v>0.01</v>
      </c>
      <c r="Q94" s="471">
        <f>ROUND(E94*P94,2)</f>
        <v>2.4</v>
      </c>
      <c r="R94" s="471"/>
      <c r="S94" s="471" t="s">
        <v>1586</v>
      </c>
      <c r="T94" s="471" t="s">
        <v>1586</v>
      </c>
      <c r="U94" s="471">
        <v>0.08</v>
      </c>
      <c r="V94" s="471">
        <f>ROUND(E94*U94,2)</f>
        <v>19.2</v>
      </c>
      <c r="W94" s="471"/>
      <c r="X94" s="471" t="s">
        <v>1569</v>
      </c>
      <c r="Y94" s="472"/>
      <c r="Z94" s="472"/>
      <c r="AA94" s="472"/>
      <c r="AB94" s="472"/>
      <c r="AC94" s="472"/>
      <c r="AD94" s="472"/>
      <c r="AE94" s="472"/>
      <c r="AF94" s="472"/>
      <c r="AG94" s="472" t="s">
        <v>1570</v>
      </c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</row>
    <row r="95" spans="1:60" ht="15" outlineLevel="1">
      <c r="A95" s="463">
        <v>36</v>
      </c>
      <c r="B95" s="464" t="s">
        <v>1916</v>
      </c>
      <c r="C95" s="465" t="s">
        <v>1917</v>
      </c>
      <c r="D95" s="466" t="s">
        <v>1683</v>
      </c>
      <c r="E95" s="467">
        <v>64.8</v>
      </c>
      <c r="F95" s="485"/>
      <c r="G95" s="469">
        <f>ROUND(E95*F95,2)</f>
        <v>0</v>
      </c>
      <c r="H95" s="470">
        <v>0</v>
      </c>
      <c r="I95" s="471">
        <f>ROUND(E95*H95,2)</f>
        <v>0</v>
      </c>
      <c r="J95" s="470">
        <v>28.1</v>
      </c>
      <c r="K95" s="471">
        <f>ROUND(E95*J95,2)</f>
        <v>1820.88</v>
      </c>
      <c r="L95" s="471">
        <v>21</v>
      </c>
      <c r="M95" s="471">
        <f>G95*(1+L95/100)</f>
        <v>0</v>
      </c>
      <c r="N95" s="471">
        <v>0</v>
      </c>
      <c r="O95" s="471">
        <f>ROUND(E95*N95,2)</f>
        <v>0</v>
      </c>
      <c r="P95" s="471">
        <v>0.023</v>
      </c>
      <c r="Q95" s="471">
        <f>ROUND(E95*P95,2)</f>
        <v>1.49</v>
      </c>
      <c r="R95" s="471"/>
      <c r="S95" s="471" t="s">
        <v>1586</v>
      </c>
      <c r="T95" s="471" t="s">
        <v>1586</v>
      </c>
      <c r="U95" s="471">
        <v>0.08</v>
      </c>
      <c r="V95" s="471">
        <f>ROUND(E95*U95,2)</f>
        <v>5.18</v>
      </c>
      <c r="W95" s="471"/>
      <c r="X95" s="471" t="s">
        <v>1569</v>
      </c>
      <c r="Y95" s="472"/>
      <c r="Z95" s="472"/>
      <c r="AA95" s="472"/>
      <c r="AB95" s="472"/>
      <c r="AC95" s="472"/>
      <c r="AD95" s="472"/>
      <c r="AE95" s="472"/>
      <c r="AF95" s="472"/>
      <c r="AG95" s="472" t="s">
        <v>1570</v>
      </c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</row>
    <row r="96" spans="1:60" ht="15" outlineLevel="1">
      <c r="A96" s="473"/>
      <c r="B96" s="474"/>
      <c r="C96" s="475" t="s">
        <v>1857</v>
      </c>
      <c r="D96" s="476"/>
      <c r="E96" s="477">
        <v>64.8</v>
      </c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2"/>
      <c r="Z96" s="472"/>
      <c r="AA96" s="472"/>
      <c r="AB96" s="472"/>
      <c r="AC96" s="472"/>
      <c r="AD96" s="472"/>
      <c r="AE96" s="472"/>
      <c r="AF96" s="472"/>
      <c r="AG96" s="472" t="s">
        <v>1572</v>
      </c>
      <c r="AH96" s="472">
        <v>0</v>
      </c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</row>
    <row r="97" spans="1:60" ht="15" outlineLevel="1">
      <c r="A97" s="478">
        <v>37</v>
      </c>
      <c r="B97" s="479" t="s">
        <v>1918</v>
      </c>
      <c r="C97" s="480" t="s">
        <v>1919</v>
      </c>
      <c r="D97" s="481" t="s">
        <v>1683</v>
      </c>
      <c r="E97" s="482">
        <v>1.3</v>
      </c>
      <c r="F97" s="483"/>
      <c r="G97" s="484">
        <f>ROUND(E97*F97,2)</f>
        <v>0</v>
      </c>
      <c r="H97" s="470">
        <v>0</v>
      </c>
      <c r="I97" s="471">
        <f>ROUND(E97*H97,2)</f>
        <v>0</v>
      </c>
      <c r="J97" s="470">
        <v>89</v>
      </c>
      <c r="K97" s="471">
        <f>ROUND(E97*J97,2)</f>
        <v>115.7</v>
      </c>
      <c r="L97" s="471">
        <v>21</v>
      </c>
      <c r="M97" s="471">
        <f>G97*(1+L97/100)</f>
        <v>0</v>
      </c>
      <c r="N97" s="471">
        <v>0</v>
      </c>
      <c r="O97" s="471">
        <f>ROUND(E97*N97,2)</f>
        <v>0</v>
      </c>
      <c r="P97" s="471">
        <v>0.0004</v>
      </c>
      <c r="Q97" s="471">
        <f>ROUND(E97*P97,2)</f>
        <v>0</v>
      </c>
      <c r="R97" s="471"/>
      <c r="S97" s="471" t="s">
        <v>1567</v>
      </c>
      <c r="T97" s="471" t="s">
        <v>1568</v>
      </c>
      <c r="U97" s="471">
        <v>0.07</v>
      </c>
      <c r="V97" s="471">
        <f>ROUND(E97*U97,2)</f>
        <v>0.09</v>
      </c>
      <c r="W97" s="471"/>
      <c r="X97" s="471" t="s">
        <v>1569</v>
      </c>
      <c r="Y97" s="472"/>
      <c r="Z97" s="472"/>
      <c r="AA97" s="472"/>
      <c r="AB97" s="472"/>
      <c r="AC97" s="472"/>
      <c r="AD97" s="472"/>
      <c r="AE97" s="472"/>
      <c r="AF97" s="472"/>
      <c r="AG97" s="472" t="s">
        <v>1570</v>
      </c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</row>
    <row r="98" spans="1:33" ht="15">
      <c r="A98" s="455" t="s">
        <v>1253</v>
      </c>
      <c r="B98" s="456" t="s">
        <v>1516</v>
      </c>
      <c r="C98" s="457" t="s">
        <v>1517</v>
      </c>
      <c r="D98" s="458"/>
      <c r="E98" s="459"/>
      <c r="F98" s="460"/>
      <c r="G98" s="461">
        <f>SUMIF(AG99:AG99,"&lt;&gt;NOR",G99:G99)</f>
        <v>0</v>
      </c>
      <c r="H98" s="462"/>
      <c r="I98" s="462">
        <f>SUM(I99:I99)</f>
        <v>0</v>
      </c>
      <c r="J98" s="462"/>
      <c r="K98" s="462">
        <f>SUM(K99:K99)</f>
        <v>23336.17</v>
      </c>
      <c r="L98" s="462"/>
      <c r="M98" s="462">
        <f>SUM(M99:M99)</f>
        <v>0</v>
      </c>
      <c r="N98" s="462"/>
      <c r="O98" s="462">
        <f>SUM(O99:O99)</f>
        <v>0</v>
      </c>
      <c r="P98" s="462"/>
      <c r="Q98" s="462">
        <f>SUM(Q99:Q99)</f>
        <v>0</v>
      </c>
      <c r="R98" s="462"/>
      <c r="S98" s="462"/>
      <c r="T98" s="462"/>
      <c r="U98" s="462"/>
      <c r="V98" s="462">
        <f>SUM(V99:V99)</f>
        <v>37.76</v>
      </c>
      <c r="W98" s="462"/>
      <c r="X98" s="462"/>
      <c r="AG98" s="314" t="s">
        <v>1565</v>
      </c>
    </row>
    <row r="99" spans="1:60" ht="15" outlineLevel="1">
      <c r="A99" s="478">
        <v>38</v>
      </c>
      <c r="B99" s="479" t="s">
        <v>1730</v>
      </c>
      <c r="C99" s="480" t="s">
        <v>1731</v>
      </c>
      <c r="D99" s="481" t="s">
        <v>1654</v>
      </c>
      <c r="E99" s="482">
        <v>40.23478</v>
      </c>
      <c r="F99" s="483"/>
      <c r="G99" s="484">
        <f>ROUND(E99*F99,2)</f>
        <v>0</v>
      </c>
      <c r="H99" s="470">
        <v>0</v>
      </c>
      <c r="I99" s="471">
        <f>ROUND(E99*H99,2)</f>
        <v>0</v>
      </c>
      <c r="J99" s="470">
        <v>580</v>
      </c>
      <c r="K99" s="471">
        <f>ROUND(E99*J99,2)</f>
        <v>23336.17</v>
      </c>
      <c r="L99" s="471">
        <v>21</v>
      </c>
      <c r="M99" s="471">
        <f>G99*(1+L99/100)</f>
        <v>0</v>
      </c>
      <c r="N99" s="471">
        <v>0</v>
      </c>
      <c r="O99" s="471">
        <f>ROUND(E99*N99,2)</f>
        <v>0</v>
      </c>
      <c r="P99" s="471">
        <v>0</v>
      </c>
      <c r="Q99" s="471">
        <f>ROUND(E99*P99,2)</f>
        <v>0</v>
      </c>
      <c r="R99" s="471"/>
      <c r="S99" s="471" t="s">
        <v>1586</v>
      </c>
      <c r="T99" s="471" t="s">
        <v>1568</v>
      </c>
      <c r="U99" s="471">
        <v>0.9385</v>
      </c>
      <c r="V99" s="471">
        <f>ROUND(E99*U99,2)</f>
        <v>37.76</v>
      </c>
      <c r="W99" s="471"/>
      <c r="X99" s="471" t="s">
        <v>1732</v>
      </c>
      <c r="Y99" s="472"/>
      <c r="Z99" s="472"/>
      <c r="AA99" s="472"/>
      <c r="AB99" s="472"/>
      <c r="AC99" s="472"/>
      <c r="AD99" s="472"/>
      <c r="AE99" s="472"/>
      <c r="AF99" s="472"/>
      <c r="AG99" s="472" t="s">
        <v>1733</v>
      </c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</row>
    <row r="100" spans="1:33" ht="15">
      <c r="A100" s="455" t="s">
        <v>1253</v>
      </c>
      <c r="B100" s="456" t="s">
        <v>1518</v>
      </c>
      <c r="C100" s="457" t="s">
        <v>1519</v>
      </c>
      <c r="D100" s="458"/>
      <c r="E100" s="459"/>
      <c r="F100" s="460"/>
      <c r="G100" s="461">
        <f>SUMIF(AG101:AG107,"&lt;&gt;NOR",G101:G107)</f>
        <v>0</v>
      </c>
      <c r="H100" s="462"/>
      <c r="I100" s="462">
        <f>SUM(I101:I107)</f>
        <v>25723.12</v>
      </c>
      <c r="J100" s="462"/>
      <c r="K100" s="462">
        <f>SUM(K101:K107)</f>
        <v>16857.239999999998</v>
      </c>
      <c r="L100" s="462"/>
      <c r="M100" s="462">
        <f>SUM(M101:M107)</f>
        <v>0</v>
      </c>
      <c r="N100" s="462"/>
      <c r="O100" s="462">
        <f>SUM(O101:O107)</f>
        <v>0.63</v>
      </c>
      <c r="P100" s="462"/>
      <c r="Q100" s="462">
        <f>SUM(Q101:Q107)</f>
        <v>0.93</v>
      </c>
      <c r="R100" s="462"/>
      <c r="S100" s="462"/>
      <c r="T100" s="462"/>
      <c r="U100" s="462"/>
      <c r="V100" s="462">
        <f>SUM(V101:V107)</f>
        <v>33.47</v>
      </c>
      <c r="W100" s="462"/>
      <c r="X100" s="462"/>
      <c r="AG100" s="314" t="s">
        <v>1565</v>
      </c>
    </row>
    <row r="101" spans="1:60" ht="22.5" outlineLevel="1">
      <c r="A101" s="478">
        <v>39</v>
      </c>
      <c r="B101" s="479" t="s">
        <v>1920</v>
      </c>
      <c r="C101" s="480" t="s">
        <v>1921</v>
      </c>
      <c r="D101" s="481" t="s">
        <v>1683</v>
      </c>
      <c r="E101" s="482">
        <v>95</v>
      </c>
      <c r="F101" s="483"/>
      <c r="G101" s="484">
        <f>ROUND(E101*F101,2)</f>
        <v>0</v>
      </c>
      <c r="H101" s="470">
        <v>18.56</v>
      </c>
      <c r="I101" s="471">
        <f>ROUND(E101*H101,2)</f>
        <v>1763.2</v>
      </c>
      <c r="J101" s="470">
        <v>12.64</v>
      </c>
      <c r="K101" s="471">
        <f>ROUND(E101*J101,2)</f>
        <v>1200.8</v>
      </c>
      <c r="L101" s="471">
        <v>21</v>
      </c>
      <c r="M101" s="471">
        <f>G101*(1+L101/100)</f>
        <v>0</v>
      </c>
      <c r="N101" s="471">
        <v>0.00033</v>
      </c>
      <c r="O101" s="471">
        <f>ROUND(E101*N101,2)</f>
        <v>0.03</v>
      </c>
      <c r="P101" s="471">
        <v>0</v>
      </c>
      <c r="Q101" s="471">
        <f>ROUND(E101*P101,2)</f>
        <v>0</v>
      </c>
      <c r="R101" s="471"/>
      <c r="S101" s="471" t="s">
        <v>1586</v>
      </c>
      <c r="T101" s="471" t="s">
        <v>1586</v>
      </c>
      <c r="U101" s="471">
        <v>0.0275</v>
      </c>
      <c r="V101" s="471">
        <f>ROUND(E101*U101,2)</f>
        <v>2.61</v>
      </c>
      <c r="W101" s="471"/>
      <c r="X101" s="471" t="s">
        <v>1569</v>
      </c>
      <c r="Y101" s="472"/>
      <c r="Z101" s="472"/>
      <c r="AA101" s="472"/>
      <c r="AB101" s="472"/>
      <c r="AC101" s="472"/>
      <c r="AD101" s="472"/>
      <c r="AE101" s="472"/>
      <c r="AF101" s="472"/>
      <c r="AG101" s="472" t="s">
        <v>1570</v>
      </c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</row>
    <row r="102" spans="1:60" ht="22.5" outlineLevel="1">
      <c r="A102" s="463">
        <v>40</v>
      </c>
      <c r="B102" s="464" t="s">
        <v>1922</v>
      </c>
      <c r="C102" s="465" t="s">
        <v>1923</v>
      </c>
      <c r="D102" s="466" t="s">
        <v>1683</v>
      </c>
      <c r="E102" s="467">
        <v>98.84</v>
      </c>
      <c r="F102" s="485"/>
      <c r="G102" s="469">
        <f>ROUND(E102*F102,2)</f>
        <v>0</v>
      </c>
      <c r="H102" s="470">
        <v>29.68</v>
      </c>
      <c r="I102" s="471">
        <f>ROUND(E102*H102,2)</f>
        <v>2933.57</v>
      </c>
      <c r="J102" s="470">
        <v>22.22</v>
      </c>
      <c r="K102" s="471">
        <f>ROUND(E102*J102,2)</f>
        <v>2196.22</v>
      </c>
      <c r="L102" s="471">
        <v>21</v>
      </c>
      <c r="M102" s="471">
        <f>G102*(1+L102/100)</f>
        <v>0</v>
      </c>
      <c r="N102" s="471">
        <v>0.00064</v>
      </c>
      <c r="O102" s="471">
        <f>ROUND(E102*N102,2)</f>
        <v>0.06</v>
      </c>
      <c r="P102" s="471">
        <v>0</v>
      </c>
      <c r="Q102" s="471">
        <f>ROUND(E102*P102,2)</f>
        <v>0</v>
      </c>
      <c r="R102" s="471"/>
      <c r="S102" s="471" t="s">
        <v>1586</v>
      </c>
      <c r="T102" s="471" t="s">
        <v>1586</v>
      </c>
      <c r="U102" s="471">
        <v>0.049</v>
      </c>
      <c r="V102" s="471">
        <f>ROUND(E102*U102,2)</f>
        <v>4.84</v>
      </c>
      <c r="W102" s="471"/>
      <c r="X102" s="471" t="s">
        <v>1569</v>
      </c>
      <c r="Y102" s="472"/>
      <c r="Z102" s="472"/>
      <c r="AA102" s="472"/>
      <c r="AB102" s="472"/>
      <c r="AC102" s="472"/>
      <c r="AD102" s="472"/>
      <c r="AE102" s="472"/>
      <c r="AF102" s="472"/>
      <c r="AG102" s="472" t="s">
        <v>1570</v>
      </c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</row>
    <row r="103" spans="1:60" ht="15" outlineLevel="1">
      <c r="A103" s="473"/>
      <c r="B103" s="474"/>
      <c r="C103" s="475" t="s">
        <v>1924</v>
      </c>
      <c r="D103" s="476"/>
      <c r="E103" s="477">
        <v>95</v>
      </c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2"/>
      <c r="Z103" s="472"/>
      <c r="AA103" s="472"/>
      <c r="AB103" s="472"/>
      <c r="AC103" s="472"/>
      <c r="AD103" s="472"/>
      <c r="AE103" s="472"/>
      <c r="AF103" s="472"/>
      <c r="AG103" s="472" t="s">
        <v>1572</v>
      </c>
      <c r="AH103" s="472">
        <v>0</v>
      </c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</row>
    <row r="104" spans="1:60" ht="15" outlineLevel="1">
      <c r="A104" s="473"/>
      <c r="B104" s="474"/>
      <c r="C104" s="475" t="s">
        <v>1925</v>
      </c>
      <c r="D104" s="476"/>
      <c r="E104" s="477">
        <v>3.84</v>
      </c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2"/>
      <c r="Z104" s="472"/>
      <c r="AA104" s="472"/>
      <c r="AB104" s="472"/>
      <c r="AC104" s="472"/>
      <c r="AD104" s="472"/>
      <c r="AE104" s="472"/>
      <c r="AF104" s="472"/>
      <c r="AG104" s="472" t="s">
        <v>1572</v>
      </c>
      <c r="AH104" s="472">
        <v>0</v>
      </c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</row>
    <row r="105" spans="1:60" ht="22.5" outlineLevel="1">
      <c r="A105" s="478">
        <v>41</v>
      </c>
      <c r="B105" s="479" t="s">
        <v>1926</v>
      </c>
      <c r="C105" s="480" t="s">
        <v>1927</v>
      </c>
      <c r="D105" s="481" t="s">
        <v>1683</v>
      </c>
      <c r="E105" s="482">
        <v>95</v>
      </c>
      <c r="F105" s="483"/>
      <c r="G105" s="484">
        <f>ROUND(E105*F105,2)</f>
        <v>0</v>
      </c>
      <c r="H105" s="470">
        <v>221.33</v>
      </c>
      <c r="I105" s="471">
        <f>ROUND(E105*H105,2)</f>
        <v>21026.35</v>
      </c>
      <c r="J105" s="470">
        <v>105.67</v>
      </c>
      <c r="K105" s="471">
        <f>ROUND(E105*J105,2)</f>
        <v>10038.65</v>
      </c>
      <c r="L105" s="471">
        <v>21</v>
      </c>
      <c r="M105" s="471">
        <f>G105*(1+L105/100)</f>
        <v>0</v>
      </c>
      <c r="N105" s="471">
        <v>0.0057</v>
      </c>
      <c r="O105" s="471">
        <f>ROUND(E105*N105,2)</f>
        <v>0.54</v>
      </c>
      <c r="P105" s="471">
        <v>0</v>
      </c>
      <c r="Q105" s="471">
        <f>ROUND(E105*P105,2)</f>
        <v>0</v>
      </c>
      <c r="R105" s="471"/>
      <c r="S105" s="471" t="s">
        <v>1586</v>
      </c>
      <c r="T105" s="471" t="s">
        <v>1586</v>
      </c>
      <c r="U105" s="471">
        <v>0.22991</v>
      </c>
      <c r="V105" s="471">
        <f>ROUND(E105*U105,2)</f>
        <v>21.84</v>
      </c>
      <c r="W105" s="471"/>
      <c r="X105" s="471" t="s">
        <v>1569</v>
      </c>
      <c r="Y105" s="472"/>
      <c r="Z105" s="472"/>
      <c r="AA105" s="472"/>
      <c r="AB105" s="472"/>
      <c r="AC105" s="472"/>
      <c r="AD105" s="472"/>
      <c r="AE105" s="472"/>
      <c r="AF105" s="472"/>
      <c r="AG105" s="472" t="s">
        <v>1570</v>
      </c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</row>
    <row r="106" spans="1:60" ht="15" outlineLevel="1">
      <c r="A106" s="478">
        <v>42</v>
      </c>
      <c r="B106" s="479" t="s">
        <v>1928</v>
      </c>
      <c r="C106" s="480" t="s">
        <v>1929</v>
      </c>
      <c r="D106" s="481" t="s">
        <v>1683</v>
      </c>
      <c r="E106" s="482">
        <v>95</v>
      </c>
      <c r="F106" s="483"/>
      <c r="G106" s="484">
        <f>ROUND(E106*F106,2)</f>
        <v>0</v>
      </c>
      <c r="H106" s="470">
        <v>0</v>
      </c>
      <c r="I106" s="471">
        <f>ROUND(E106*H106,2)</f>
        <v>0</v>
      </c>
      <c r="J106" s="470">
        <v>19.4</v>
      </c>
      <c r="K106" s="471">
        <f>ROUND(E106*J106,2)</f>
        <v>1843</v>
      </c>
      <c r="L106" s="471">
        <v>21</v>
      </c>
      <c r="M106" s="471">
        <f>G106*(1+L106/100)</f>
        <v>0</v>
      </c>
      <c r="N106" s="471">
        <v>0</v>
      </c>
      <c r="O106" s="471">
        <f>ROUND(E106*N106,2)</f>
        <v>0</v>
      </c>
      <c r="P106" s="471">
        <v>0.00974</v>
      </c>
      <c r="Q106" s="471">
        <f>ROUND(E106*P106,2)</f>
        <v>0.93</v>
      </c>
      <c r="R106" s="471"/>
      <c r="S106" s="471" t="s">
        <v>1586</v>
      </c>
      <c r="T106" s="471" t="s">
        <v>1586</v>
      </c>
      <c r="U106" s="471">
        <v>0.044</v>
      </c>
      <c r="V106" s="471">
        <f>ROUND(E106*U106,2)</f>
        <v>4.18</v>
      </c>
      <c r="W106" s="471"/>
      <c r="X106" s="471" t="s">
        <v>1569</v>
      </c>
      <c r="Y106" s="472"/>
      <c r="Z106" s="472"/>
      <c r="AA106" s="472"/>
      <c r="AB106" s="472"/>
      <c r="AC106" s="472"/>
      <c r="AD106" s="472"/>
      <c r="AE106" s="472"/>
      <c r="AF106" s="472"/>
      <c r="AG106" s="472" t="s">
        <v>1570</v>
      </c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</row>
    <row r="107" spans="1:60" ht="15" outlineLevel="1">
      <c r="A107" s="478">
        <v>43</v>
      </c>
      <c r="B107" s="479" t="s">
        <v>1930</v>
      </c>
      <c r="C107" s="480" t="s">
        <v>1931</v>
      </c>
      <c r="D107" s="481" t="s">
        <v>1463</v>
      </c>
      <c r="E107" s="482">
        <v>410.018</v>
      </c>
      <c r="F107" s="483"/>
      <c r="G107" s="484">
        <f>ROUND(E107*F107,2)</f>
        <v>0</v>
      </c>
      <c r="H107" s="470">
        <v>0</v>
      </c>
      <c r="I107" s="471">
        <f>ROUND(E107*H107,2)</f>
        <v>0</v>
      </c>
      <c r="J107" s="470">
        <v>3.85</v>
      </c>
      <c r="K107" s="471">
        <f>ROUND(E107*J107,2)</f>
        <v>1578.57</v>
      </c>
      <c r="L107" s="471">
        <v>21</v>
      </c>
      <c r="M107" s="471">
        <f>G107*(1+L107/100)</f>
        <v>0</v>
      </c>
      <c r="N107" s="471">
        <v>0</v>
      </c>
      <c r="O107" s="471">
        <f>ROUND(E107*N107,2)</f>
        <v>0</v>
      </c>
      <c r="P107" s="471">
        <v>0</v>
      </c>
      <c r="Q107" s="471">
        <f>ROUND(E107*P107,2)</f>
        <v>0</v>
      </c>
      <c r="R107" s="471"/>
      <c r="S107" s="471" t="s">
        <v>1586</v>
      </c>
      <c r="T107" s="471" t="s">
        <v>1586</v>
      </c>
      <c r="U107" s="471">
        <v>0</v>
      </c>
      <c r="V107" s="471">
        <f>ROUND(E107*U107,2)</f>
        <v>0</v>
      </c>
      <c r="W107" s="471"/>
      <c r="X107" s="471" t="s">
        <v>1732</v>
      </c>
      <c r="Y107" s="472"/>
      <c r="Z107" s="472"/>
      <c r="AA107" s="472"/>
      <c r="AB107" s="472"/>
      <c r="AC107" s="472"/>
      <c r="AD107" s="472"/>
      <c r="AE107" s="472"/>
      <c r="AF107" s="472"/>
      <c r="AG107" s="472" t="s">
        <v>1733</v>
      </c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</row>
    <row r="108" spans="1:33" ht="15">
      <c r="A108" s="455" t="s">
        <v>1253</v>
      </c>
      <c r="B108" s="456" t="s">
        <v>1520</v>
      </c>
      <c r="C108" s="457" t="s">
        <v>1521</v>
      </c>
      <c r="D108" s="458"/>
      <c r="E108" s="459"/>
      <c r="F108" s="460"/>
      <c r="G108" s="461">
        <f>SUMIF(AG109:AG120,"&lt;&gt;NOR",G109:G120)</f>
        <v>0</v>
      </c>
      <c r="H108" s="462"/>
      <c r="I108" s="462">
        <f>SUM(I109:I120)</f>
        <v>0</v>
      </c>
      <c r="J108" s="462"/>
      <c r="K108" s="462">
        <f>SUM(K109:K120)</f>
        <v>17088.4</v>
      </c>
      <c r="L108" s="462"/>
      <c r="M108" s="462">
        <f>SUM(M109:M120)</f>
        <v>0</v>
      </c>
      <c r="N108" s="462"/>
      <c r="O108" s="462">
        <f>SUM(O109:O120)</f>
        <v>0</v>
      </c>
      <c r="P108" s="462"/>
      <c r="Q108" s="462">
        <f>SUM(Q109:Q120)</f>
        <v>0</v>
      </c>
      <c r="R108" s="462"/>
      <c r="S108" s="462"/>
      <c r="T108" s="462"/>
      <c r="U108" s="462"/>
      <c r="V108" s="462">
        <f>SUM(V109:V120)</f>
        <v>0</v>
      </c>
      <c r="W108" s="462"/>
      <c r="X108" s="462"/>
      <c r="AG108" s="314" t="s">
        <v>1565</v>
      </c>
    </row>
    <row r="109" spans="1:60" ht="22.5" outlineLevel="1">
      <c r="A109" s="463">
        <v>44</v>
      </c>
      <c r="B109" s="464" t="s">
        <v>1932</v>
      </c>
      <c r="C109" s="465" t="s">
        <v>1933</v>
      </c>
      <c r="D109" s="466" t="s">
        <v>1752</v>
      </c>
      <c r="E109" s="467">
        <v>1</v>
      </c>
      <c r="F109" s="485"/>
      <c r="G109" s="469">
        <f>ROUND(E109*F109,2)</f>
        <v>0</v>
      </c>
      <c r="H109" s="470">
        <v>0</v>
      </c>
      <c r="I109" s="471">
        <f>ROUND(E109*H109,2)</f>
        <v>0</v>
      </c>
      <c r="J109" s="470">
        <v>3200</v>
      </c>
      <c r="K109" s="471">
        <f>ROUND(E109*J109,2)</f>
        <v>3200</v>
      </c>
      <c r="L109" s="471">
        <v>21</v>
      </c>
      <c r="M109" s="471">
        <f>G109*(1+L109/100)</f>
        <v>0</v>
      </c>
      <c r="N109" s="471">
        <v>0</v>
      </c>
      <c r="O109" s="471">
        <f>ROUND(E109*N109,2)</f>
        <v>0</v>
      </c>
      <c r="P109" s="471">
        <v>0</v>
      </c>
      <c r="Q109" s="471">
        <f>ROUND(E109*P109,2)</f>
        <v>0</v>
      </c>
      <c r="R109" s="471"/>
      <c r="S109" s="471" t="s">
        <v>1567</v>
      </c>
      <c r="T109" s="471" t="s">
        <v>1568</v>
      </c>
      <c r="U109" s="471">
        <v>0</v>
      </c>
      <c r="V109" s="471">
        <f>ROUND(E109*U109,2)</f>
        <v>0</v>
      </c>
      <c r="W109" s="471"/>
      <c r="X109" s="471" t="s">
        <v>1569</v>
      </c>
      <c r="Y109" s="472"/>
      <c r="Z109" s="472"/>
      <c r="AA109" s="472"/>
      <c r="AB109" s="472"/>
      <c r="AC109" s="472"/>
      <c r="AD109" s="472"/>
      <c r="AE109" s="472"/>
      <c r="AF109" s="472"/>
      <c r="AG109" s="472" t="s">
        <v>1570</v>
      </c>
      <c r="AH109" s="472"/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</row>
    <row r="110" spans="1:60" ht="15" outlineLevel="1">
      <c r="A110" s="473"/>
      <c r="B110" s="474"/>
      <c r="C110" s="475" t="s">
        <v>1934</v>
      </c>
      <c r="D110" s="476"/>
      <c r="E110" s="477">
        <v>1</v>
      </c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2"/>
      <c r="Z110" s="472"/>
      <c r="AA110" s="472"/>
      <c r="AB110" s="472"/>
      <c r="AC110" s="472"/>
      <c r="AD110" s="472"/>
      <c r="AE110" s="472"/>
      <c r="AF110" s="472"/>
      <c r="AG110" s="472" t="s">
        <v>1572</v>
      </c>
      <c r="AH110" s="472">
        <v>0</v>
      </c>
      <c r="AI110" s="472"/>
      <c r="AJ110" s="472"/>
      <c r="AK110" s="472"/>
      <c r="AL110" s="472"/>
      <c r="AM110" s="472"/>
      <c r="AN110" s="472"/>
      <c r="AO110" s="472"/>
      <c r="AP110" s="472"/>
      <c r="AQ110" s="472"/>
      <c r="AR110" s="472"/>
      <c r="AS110" s="472"/>
      <c r="AT110" s="472"/>
      <c r="AU110" s="472"/>
      <c r="AV110" s="472"/>
      <c r="AW110" s="472"/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/>
      <c r="BH110" s="472"/>
    </row>
    <row r="111" spans="1:60" ht="15" outlineLevel="1">
      <c r="A111" s="473"/>
      <c r="B111" s="474"/>
      <c r="C111" s="475" t="s">
        <v>1935</v>
      </c>
      <c r="D111" s="476"/>
      <c r="E111" s="477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2"/>
      <c r="Z111" s="472"/>
      <c r="AA111" s="472"/>
      <c r="AB111" s="472"/>
      <c r="AC111" s="472"/>
      <c r="AD111" s="472"/>
      <c r="AE111" s="472"/>
      <c r="AF111" s="472"/>
      <c r="AG111" s="472" t="s">
        <v>1572</v>
      </c>
      <c r="AH111" s="472">
        <v>0</v>
      </c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2"/>
      <c r="AS111" s="472"/>
      <c r="AT111" s="472"/>
      <c r="AU111" s="472"/>
      <c r="AV111" s="472"/>
      <c r="AW111" s="472"/>
      <c r="AX111" s="472"/>
      <c r="AY111" s="472"/>
      <c r="AZ111" s="472"/>
      <c r="BA111" s="472"/>
      <c r="BB111" s="472"/>
      <c r="BC111" s="472"/>
      <c r="BD111" s="472"/>
      <c r="BE111" s="472"/>
      <c r="BF111" s="472"/>
      <c r="BG111" s="472"/>
      <c r="BH111" s="472"/>
    </row>
    <row r="112" spans="1:60" ht="22.5" outlineLevel="1">
      <c r="A112" s="473"/>
      <c r="B112" s="474"/>
      <c r="C112" s="475" t="s">
        <v>1936</v>
      </c>
      <c r="D112" s="476"/>
      <c r="E112" s="477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2"/>
      <c r="Z112" s="472"/>
      <c r="AA112" s="472"/>
      <c r="AB112" s="472"/>
      <c r="AC112" s="472"/>
      <c r="AD112" s="472"/>
      <c r="AE112" s="472"/>
      <c r="AF112" s="472"/>
      <c r="AG112" s="472" t="s">
        <v>1572</v>
      </c>
      <c r="AH112" s="472">
        <v>0</v>
      </c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472"/>
      <c r="BC112" s="472"/>
      <c r="BD112" s="472"/>
      <c r="BE112" s="472"/>
      <c r="BF112" s="472"/>
      <c r="BG112" s="472"/>
      <c r="BH112" s="472"/>
    </row>
    <row r="113" spans="1:60" ht="22.5" outlineLevel="1">
      <c r="A113" s="473"/>
      <c r="B113" s="474"/>
      <c r="C113" s="475" t="s">
        <v>1937</v>
      </c>
      <c r="D113" s="476"/>
      <c r="E113" s="477"/>
      <c r="F113" s="471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2"/>
      <c r="Z113" s="472"/>
      <c r="AA113" s="472"/>
      <c r="AB113" s="472"/>
      <c r="AC113" s="472"/>
      <c r="AD113" s="472"/>
      <c r="AE113" s="472"/>
      <c r="AF113" s="472"/>
      <c r="AG113" s="472" t="s">
        <v>1572</v>
      </c>
      <c r="AH113" s="472">
        <v>0</v>
      </c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</row>
    <row r="114" spans="1:60" ht="135" outlineLevel="1">
      <c r="A114" s="473"/>
      <c r="B114" s="474"/>
      <c r="C114" s="475" t="s">
        <v>2114</v>
      </c>
      <c r="D114" s="476"/>
      <c r="E114" s="477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2"/>
      <c r="Z114" s="472"/>
      <c r="AA114" s="472"/>
      <c r="AB114" s="472"/>
      <c r="AC114" s="472"/>
      <c r="AD114" s="472"/>
      <c r="AE114" s="472"/>
      <c r="AF114" s="472"/>
      <c r="AG114" s="472" t="s">
        <v>1572</v>
      </c>
      <c r="AH114" s="472">
        <v>0</v>
      </c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</row>
    <row r="115" spans="1:60" ht="22.5" outlineLevel="1">
      <c r="A115" s="463">
        <v>45</v>
      </c>
      <c r="B115" s="464" t="s">
        <v>1938</v>
      </c>
      <c r="C115" s="465" t="s">
        <v>1939</v>
      </c>
      <c r="D115" s="466" t="s">
        <v>1258</v>
      </c>
      <c r="E115" s="467">
        <v>2</v>
      </c>
      <c r="F115" s="485"/>
      <c r="G115" s="469">
        <f>ROUND(E115*F115,2)</f>
        <v>0</v>
      </c>
      <c r="H115" s="470">
        <v>0</v>
      </c>
      <c r="I115" s="471">
        <f>ROUND(E115*H115,2)</f>
        <v>0</v>
      </c>
      <c r="J115" s="470">
        <v>6900</v>
      </c>
      <c r="K115" s="471">
        <f>ROUND(E115*J115,2)</f>
        <v>13800</v>
      </c>
      <c r="L115" s="471">
        <v>21</v>
      </c>
      <c r="M115" s="471">
        <f>G115*(1+L115/100)</f>
        <v>0</v>
      </c>
      <c r="N115" s="471">
        <v>0</v>
      </c>
      <c r="O115" s="471">
        <f>ROUND(E115*N115,2)</f>
        <v>0</v>
      </c>
      <c r="P115" s="471">
        <v>0</v>
      </c>
      <c r="Q115" s="471">
        <f>ROUND(E115*P115,2)</f>
        <v>0</v>
      </c>
      <c r="R115" s="471"/>
      <c r="S115" s="471" t="s">
        <v>1567</v>
      </c>
      <c r="T115" s="471" t="s">
        <v>1568</v>
      </c>
      <c r="U115" s="471">
        <v>0</v>
      </c>
      <c r="V115" s="471">
        <f>ROUND(E115*U115,2)</f>
        <v>0</v>
      </c>
      <c r="W115" s="471"/>
      <c r="X115" s="471" t="s">
        <v>1569</v>
      </c>
      <c r="Y115" s="472"/>
      <c r="Z115" s="472"/>
      <c r="AA115" s="472"/>
      <c r="AB115" s="472"/>
      <c r="AC115" s="472"/>
      <c r="AD115" s="472"/>
      <c r="AE115" s="472"/>
      <c r="AF115" s="472"/>
      <c r="AG115" s="472" t="s">
        <v>1570</v>
      </c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</row>
    <row r="116" spans="1:60" ht="15" outlineLevel="1">
      <c r="A116" s="473"/>
      <c r="B116" s="474"/>
      <c r="C116" s="475" t="s">
        <v>1940</v>
      </c>
      <c r="D116" s="476"/>
      <c r="E116" s="477">
        <v>2</v>
      </c>
      <c r="F116" s="471"/>
      <c r="G116" s="471"/>
      <c r="H116" s="471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  <c r="T116" s="471"/>
      <c r="U116" s="471"/>
      <c r="V116" s="471"/>
      <c r="W116" s="471"/>
      <c r="X116" s="471"/>
      <c r="Y116" s="472"/>
      <c r="Z116" s="472"/>
      <c r="AA116" s="472"/>
      <c r="AB116" s="472"/>
      <c r="AC116" s="472"/>
      <c r="AD116" s="472"/>
      <c r="AE116" s="472"/>
      <c r="AF116" s="472"/>
      <c r="AG116" s="472" t="s">
        <v>1572</v>
      </c>
      <c r="AH116" s="472">
        <v>0</v>
      </c>
      <c r="AI116" s="472"/>
      <c r="AJ116" s="472"/>
      <c r="AK116" s="472"/>
      <c r="AL116" s="472"/>
      <c r="AM116" s="472"/>
      <c r="AN116" s="472"/>
      <c r="AO116" s="472"/>
      <c r="AP116" s="472"/>
      <c r="AQ116" s="472"/>
      <c r="AR116" s="472"/>
      <c r="AS116" s="472"/>
      <c r="AT116" s="472"/>
      <c r="AU116" s="472"/>
      <c r="AV116" s="472"/>
      <c r="AW116" s="472"/>
      <c r="AX116" s="472"/>
      <c r="AY116" s="472"/>
      <c r="AZ116" s="472"/>
      <c r="BA116" s="472"/>
      <c r="BB116" s="472"/>
      <c r="BC116" s="472"/>
      <c r="BD116" s="472"/>
      <c r="BE116" s="472"/>
      <c r="BF116" s="472"/>
      <c r="BG116" s="472"/>
      <c r="BH116" s="472"/>
    </row>
    <row r="117" spans="1:60" ht="15" outlineLevel="1">
      <c r="A117" s="473"/>
      <c r="B117" s="474"/>
      <c r="C117" s="475" t="s">
        <v>1935</v>
      </c>
      <c r="D117" s="476"/>
      <c r="E117" s="477"/>
      <c r="F117" s="471"/>
      <c r="G117" s="471"/>
      <c r="H117" s="471"/>
      <c r="I117" s="471"/>
      <c r="J117" s="471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  <c r="Y117" s="472"/>
      <c r="Z117" s="472"/>
      <c r="AA117" s="472"/>
      <c r="AB117" s="472"/>
      <c r="AC117" s="472"/>
      <c r="AD117" s="472"/>
      <c r="AE117" s="472"/>
      <c r="AF117" s="472"/>
      <c r="AG117" s="472" t="s">
        <v>1572</v>
      </c>
      <c r="AH117" s="472">
        <v>0</v>
      </c>
      <c r="AI117" s="472"/>
      <c r="AJ117" s="472"/>
      <c r="AK117" s="472"/>
      <c r="AL117" s="472"/>
      <c r="AM117" s="472"/>
      <c r="AN117" s="472"/>
      <c r="AO117" s="472"/>
      <c r="AP117" s="472"/>
      <c r="AQ117" s="472"/>
      <c r="AR117" s="472"/>
      <c r="AS117" s="472"/>
      <c r="AT117" s="472"/>
      <c r="AU117" s="472"/>
      <c r="AV117" s="472"/>
      <c r="AW117" s="472"/>
      <c r="AX117" s="472"/>
      <c r="AY117" s="472"/>
      <c r="AZ117" s="472"/>
      <c r="BA117" s="472"/>
      <c r="BB117" s="472"/>
      <c r="BC117" s="472"/>
      <c r="BD117" s="472"/>
      <c r="BE117" s="472"/>
      <c r="BF117" s="472"/>
      <c r="BG117" s="472"/>
      <c r="BH117" s="472"/>
    </row>
    <row r="118" spans="1:60" ht="15" outlineLevel="1">
      <c r="A118" s="473"/>
      <c r="B118" s="474"/>
      <c r="C118" s="475" t="s">
        <v>1941</v>
      </c>
      <c r="D118" s="476"/>
      <c r="E118" s="477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  <c r="X118" s="471"/>
      <c r="Y118" s="472"/>
      <c r="Z118" s="472"/>
      <c r="AA118" s="472"/>
      <c r="AB118" s="472"/>
      <c r="AC118" s="472"/>
      <c r="AD118" s="472"/>
      <c r="AE118" s="472"/>
      <c r="AF118" s="472"/>
      <c r="AG118" s="472" t="s">
        <v>1572</v>
      </c>
      <c r="AH118" s="472">
        <v>0</v>
      </c>
      <c r="AI118" s="472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72"/>
      <c r="BB118" s="472"/>
      <c r="BC118" s="472"/>
      <c r="BD118" s="472"/>
      <c r="BE118" s="472"/>
      <c r="BF118" s="472"/>
      <c r="BG118" s="472"/>
      <c r="BH118" s="472"/>
    </row>
    <row r="119" spans="1:60" ht="78.75" outlineLevel="1">
      <c r="A119" s="473"/>
      <c r="B119" s="474"/>
      <c r="C119" s="475" t="s">
        <v>2113</v>
      </c>
      <c r="D119" s="476"/>
      <c r="E119" s="477"/>
      <c r="F119" s="471"/>
      <c r="G119" s="471"/>
      <c r="H119" s="471"/>
      <c r="I119" s="471"/>
      <c r="J119" s="471"/>
      <c r="K119" s="471"/>
      <c r="L119" s="471"/>
      <c r="M119" s="471"/>
      <c r="N119" s="471"/>
      <c r="O119" s="471"/>
      <c r="P119" s="471"/>
      <c r="Q119" s="471"/>
      <c r="R119" s="471"/>
      <c r="S119" s="471"/>
      <c r="T119" s="471"/>
      <c r="U119" s="471"/>
      <c r="V119" s="471"/>
      <c r="W119" s="471"/>
      <c r="X119" s="471"/>
      <c r="Y119" s="472"/>
      <c r="Z119" s="472"/>
      <c r="AA119" s="472"/>
      <c r="AB119" s="472"/>
      <c r="AC119" s="472"/>
      <c r="AD119" s="472"/>
      <c r="AE119" s="472"/>
      <c r="AF119" s="472"/>
      <c r="AG119" s="472" t="s">
        <v>1572</v>
      </c>
      <c r="AH119" s="472">
        <v>0</v>
      </c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</row>
    <row r="120" spans="1:60" ht="15" outlineLevel="1">
      <c r="A120" s="478">
        <v>46</v>
      </c>
      <c r="B120" s="479" t="s">
        <v>1942</v>
      </c>
      <c r="C120" s="480" t="s">
        <v>1943</v>
      </c>
      <c r="D120" s="481" t="s">
        <v>1463</v>
      </c>
      <c r="E120" s="482">
        <v>170</v>
      </c>
      <c r="F120" s="483"/>
      <c r="G120" s="484">
        <f>ROUND(E120*F120,2)</f>
        <v>0</v>
      </c>
      <c r="H120" s="470">
        <v>0</v>
      </c>
      <c r="I120" s="471">
        <f>ROUND(E120*H120,2)</f>
        <v>0</v>
      </c>
      <c r="J120" s="470">
        <v>0.52</v>
      </c>
      <c r="K120" s="471">
        <f>ROUND(E120*J120,2)</f>
        <v>88.4</v>
      </c>
      <c r="L120" s="471">
        <v>21</v>
      </c>
      <c r="M120" s="471">
        <f>G120*(1+L120/100)</f>
        <v>0</v>
      </c>
      <c r="N120" s="471">
        <v>0</v>
      </c>
      <c r="O120" s="471">
        <f>ROUND(E120*N120,2)</f>
        <v>0</v>
      </c>
      <c r="P120" s="471">
        <v>0</v>
      </c>
      <c r="Q120" s="471">
        <f>ROUND(E120*P120,2)</f>
        <v>0</v>
      </c>
      <c r="R120" s="471"/>
      <c r="S120" s="471" t="s">
        <v>1586</v>
      </c>
      <c r="T120" s="471" t="s">
        <v>1586</v>
      </c>
      <c r="U120" s="471">
        <v>0</v>
      </c>
      <c r="V120" s="471">
        <f>ROUND(E120*U120,2)</f>
        <v>0</v>
      </c>
      <c r="W120" s="471"/>
      <c r="X120" s="471" t="s">
        <v>1732</v>
      </c>
      <c r="Y120" s="472"/>
      <c r="Z120" s="472"/>
      <c r="AA120" s="472"/>
      <c r="AB120" s="472"/>
      <c r="AC120" s="472"/>
      <c r="AD120" s="472"/>
      <c r="AE120" s="472"/>
      <c r="AF120" s="472"/>
      <c r="AG120" s="472" t="s">
        <v>1733</v>
      </c>
      <c r="AH120" s="472"/>
      <c r="AI120" s="472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/>
      <c r="AV120" s="472"/>
      <c r="AW120" s="472"/>
      <c r="AX120" s="472"/>
      <c r="AY120" s="472"/>
      <c r="AZ120" s="472"/>
      <c r="BA120" s="472"/>
      <c r="BB120" s="472"/>
      <c r="BC120" s="472"/>
      <c r="BD120" s="472"/>
      <c r="BE120" s="472"/>
      <c r="BF120" s="472"/>
      <c r="BG120" s="472"/>
      <c r="BH120" s="472"/>
    </row>
    <row r="121" spans="1:33" ht="15">
      <c r="A121" s="455" t="s">
        <v>1253</v>
      </c>
      <c r="B121" s="456" t="s">
        <v>1522</v>
      </c>
      <c r="C121" s="457" t="s">
        <v>1523</v>
      </c>
      <c r="D121" s="458"/>
      <c r="E121" s="459"/>
      <c r="F121" s="460"/>
      <c r="G121" s="461">
        <f>SUMIF(AG122:AG126,"&lt;&gt;NOR",G122:G126)</f>
        <v>0</v>
      </c>
      <c r="H121" s="462"/>
      <c r="I121" s="462">
        <f>SUM(I122:I126)</f>
        <v>1981.13</v>
      </c>
      <c r="J121" s="462"/>
      <c r="K121" s="462">
        <f>SUM(K122:K126)</f>
        <v>1965.6000000000001</v>
      </c>
      <c r="L121" s="462"/>
      <c r="M121" s="462">
        <f>SUM(M122:M126)</f>
        <v>0</v>
      </c>
      <c r="N121" s="462"/>
      <c r="O121" s="462">
        <f>SUM(O122:O126)</f>
        <v>0.01</v>
      </c>
      <c r="P121" s="462"/>
      <c r="Q121" s="462">
        <f>SUM(Q122:Q126)</f>
        <v>0.01</v>
      </c>
      <c r="R121" s="462"/>
      <c r="S121" s="462"/>
      <c r="T121" s="462"/>
      <c r="U121" s="462"/>
      <c r="V121" s="462">
        <f>SUM(V122:V126)</f>
        <v>3.29</v>
      </c>
      <c r="W121" s="462"/>
      <c r="X121" s="462"/>
      <c r="AG121" s="314" t="s">
        <v>1565</v>
      </c>
    </row>
    <row r="122" spans="1:60" ht="22.5" outlineLevel="1">
      <c r="A122" s="463">
        <v>47</v>
      </c>
      <c r="B122" s="464" t="s">
        <v>1944</v>
      </c>
      <c r="C122" s="465" t="s">
        <v>1945</v>
      </c>
      <c r="D122" s="466" t="s">
        <v>1309</v>
      </c>
      <c r="E122" s="467">
        <v>6.9</v>
      </c>
      <c r="F122" s="485"/>
      <c r="G122" s="469">
        <f>ROUND(E122*F122,2)</f>
        <v>0</v>
      </c>
      <c r="H122" s="470">
        <v>287.12</v>
      </c>
      <c r="I122" s="471">
        <f>ROUND(E122*H122,2)</f>
        <v>1981.13</v>
      </c>
      <c r="J122" s="470">
        <v>219.88</v>
      </c>
      <c r="K122" s="471">
        <f>ROUND(E122*J122,2)</f>
        <v>1517.17</v>
      </c>
      <c r="L122" s="471">
        <v>21</v>
      </c>
      <c r="M122" s="471">
        <f>G122*(1+L122/100)</f>
        <v>0</v>
      </c>
      <c r="N122" s="471">
        <v>0.00209</v>
      </c>
      <c r="O122" s="471">
        <f>ROUND(E122*N122,2)</f>
        <v>0.01</v>
      </c>
      <c r="P122" s="471">
        <v>0</v>
      </c>
      <c r="Q122" s="471">
        <f>ROUND(E122*P122,2)</f>
        <v>0</v>
      </c>
      <c r="R122" s="471"/>
      <c r="S122" s="471" t="s">
        <v>1586</v>
      </c>
      <c r="T122" s="471" t="s">
        <v>1586</v>
      </c>
      <c r="U122" s="471">
        <v>0.38525</v>
      </c>
      <c r="V122" s="471">
        <f>ROUND(E122*U122,2)</f>
        <v>2.66</v>
      </c>
      <c r="W122" s="471"/>
      <c r="X122" s="471" t="s">
        <v>1569</v>
      </c>
      <c r="Y122" s="472"/>
      <c r="Z122" s="472"/>
      <c r="AA122" s="472"/>
      <c r="AB122" s="472"/>
      <c r="AC122" s="472"/>
      <c r="AD122" s="472"/>
      <c r="AE122" s="472"/>
      <c r="AF122" s="472"/>
      <c r="AG122" s="472" t="s">
        <v>1570</v>
      </c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</row>
    <row r="123" spans="1:60" ht="15" outlineLevel="1">
      <c r="A123" s="473"/>
      <c r="B123" s="474"/>
      <c r="C123" s="475" t="s">
        <v>1946</v>
      </c>
      <c r="D123" s="476"/>
      <c r="E123" s="477">
        <v>6.9</v>
      </c>
      <c r="F123" s="471"/>
      <c r="G123" s="471"/>
      <c r="H123" s="471"/>
      <c r="I123" s="471"/>
      <c r="J123" s="471"/>
      <c r="K123" s="471"/>
      <c r="L123" s="471"/>
      <c r="M123" s="471"/>
      <c r="N123" s="471"/>
      <c r="O123" s="471"/>
      <c r="P123" s="471"/>
      <c r="Q123" s="471"/>
      <c r="R123" s="471"/>
      <c r="S123" s="471"/>
      <c r="T123" s="471"/>
      <c r="U123" s="471"/>
      <c r="V123" s="471"/>
      <c r="W123" s="471"/>
      <c r="X123" s="471"/>
      <c r="Y123" s="472"/>
      <c r="Z123" s="472"/>
      <c r="AA123" s="472"/>
      <c r="AB123" s="472"/>
      <c r="AC123" s="472"/>
      <c r="AD123" s="472"/>
      <c r="AE123" s="472"/>
      <c r="AF123" s="472"/>
      <c r="AG123" s="472" t="s">
        <v>1572</v>
      </c>
      <c r="AH123" s="472">
        <v>0</v>
      </c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</row>
    <row r="124" spans="1:60" ht="22.5" outlineLevel="1">
      <c r="A124" s="463">
        <v>48</v>
      </c>
      <c r="B124" s="464" t="s">
        <v>1947</v>
      </c>
      <c r="C124" s="465" t="s">
        <v>1948</v>
      </c>
      <c r="D124" s="466" t="s">
        <v>1309</v>
      </c>
      <c r="E124" s="467">
        <v>6.9</v>
      </c>
      <c r="F124" s="485"/>
      <c r="G124" s="469">
        <f>ROUND(E124*F124,2)</f>
        <v>0</v>
      </c>
      <c r="H124" s="470">
        <v>0</v>
      </c>
      <c r="I124" s="471">
        <f>ROUND(E124*H124,2)</f>
        <v>0</v>
      </c>
      <c r="J124" s="470">
        <v>54.6</v>
      </c>
      <c r="K124" s="471">
        <f>ROUND(E124*J124,2)</f>
        <v>376.74</v>
      </c>
      <c r="L124" s="471">
        <v>21</v>
      </c>
      <c r="M124" s="471">
        <f>G124*(1+L124/100)</f>
        <v>0</v>
      </c>
      <c r="N124" s="471">
        <v>0</v>
      </c>
      <c r="O124" s="471">
        <f>ROUND(E124*N124,2)</f>
        <v>0</v>
      </c>
      <c r="P124" s="471">
        <v>0.00135</v>
      </c>
      <c r="Q124" s="471">
        <f>ROUND(E124*P124,2)</f>
        <v>0.01</v>
      </c>
      <c r="R124" s="471"/>
      <c r="S124" s="471" t="s">
        <v>1586</v>
      </c>
      <c r="T124" s="471" t="s">
        <v>1586</v>
      </c>
      <c r="U124" s="471">
        <v>0.092</v>
      </c>
      <c r="V124" s="471">
        <f>ROUND(E124*U124,2)</f>
        <v>0.63</v>
      </c>
      <c r="W124" s="471"/>
      <c r="X124" s="471" t="s">
        <v>1569</v>
      </c>
      <c r="Y124" s="472"/>
      <c r="Z124" s="472"/>
      <c r="AA124" s="472"/>
      <c r="AB124" s="472"/>
      <c r="AC124" s="472"/>
      <c r="AD124" s="472"/>
      <c r="AE124" s="472"/>
      <c r="AF124" s="472"/>
      <c r="AG124" s="472" t="s">
        <v>1570</v>
      </c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</row>
    <row r="125" spans="1:60" ht="15" outlineLevel="1">
      <c r="A125" s="473"/>
      <c r="B125" s="474"/>
      <c r="C125" s="475" t="s">
        <v>1946</v>
      </c>
      <c r="D125" s="476"/>
      <c r="E125" s="477">
        <v>6.9</v>
      </c>
      <c r="F125" s="471"/>
      <c r="G125" s="471"/>
      <c r="H125" s="471"/>
      <c r="I125" s="471"/>
      <c r="J125" s="471"/>
      <c r="K125" s="471"/>
      <c r="L125" s="471"/>
      <c r="M125" s="471"/>
      <c r="N125" s="471"/>
      <c r="O125" s="471"/>
      <c r="P125" s="471"/>
      <c r="Q125" s="471"/>
      <c r="R125" s="471"/>
      <c r="S125" s="471"/>
      <c r="T125" s="471"/>
      <c r="U125" s="471"/>
      <c r="V125" s="471"/>
      <c r="W125" s="471"/>
      <c r="X125" s="471"/>
      <c r="Y125" s="472"/>
      <c r="Z125" s="472"/>
      <c r="AA125" s="472"/>
      <c r="AB125" s="472"/>
      <c r="AC125" s="472"/>
      <c r="AD125" s="472"/>
      <c r="AE125" s="472"/>
      <c r="AF125" s="472"/>
      <c r="AG125" s="472" t="s">
        <v>1572</v>
      </c>
      <c r="AH125" s="472">
        <v>0</v>
      </c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</row>
    <row r="126" spans="1:60" ht="15" outlineLevel="1">
      <c r="A126" s="478">
        <v>49</v>
      </c>
      <c r="B126" s="479" t="s">
        <v>1949</v>
      </c>
      <c r="C126" s="480" t="s">
        <v>1950</v>
      </c>
      <c r="D126" s="481" t="s">
        <v>1463</v>
      </c>
      <c r="E126" s="482">
        <v>38.7504</v>
      </c>
      <c r="F126" s="483"/>
      <c r="G126" s="484">
        <f>ROUND(E126*F126,2)</f>
        <v>0</v>
      </c>
      <c r="H126" s="470">
        <v>0</v>
      </c>
      <c r="I126" s="471">
        <f>ROUND(E126*H126,2)</f>
        <v>0</v>
      </c>
      <c r="J126" s="470">
        <v>1.85</v>
      </c>
      <c r="K126" s="471">
        <f>ROUND(E126*J126,2)</f>
        <v>71.69</v>
      </c>
      <c r="L126" s="471">
        <v>21</v>
      </c>
      <c r="M126" s="471">
        <f>G126*(1+L126/100)</f>
        <v>0</v>
      </c>
      <c r="N126" s="471">
        <v>0</v>
      </c>
      <c r="O126" s="471">
        <f>ROUND(E126*N126,2)</f>
        <v>0</v>
      </c>
      <c r="P126" s="471">
        <v>0</v>
      </c>
      <c r="Q126" s="471">
        <f>ROUND(E126*P126,2)</f>
        <v>0</v>
      </c>
      <c r="R126" s="471"/>
      <c r="S126" s="471" t="s">
        <v>1586</v>
      </c>
      <c r="T126" s="471" t="s">
        <v>1586</v>
      </c>
      <c r="U126" s="471">
        <v>0</v>
      </c>
      <c r="V126" s="471">
        <f>ROUND(E126*U126,2)</f>
        <v>0</v>
      </c>
      <c r="W126" s="471"/>
      <c r="X126" s="471" t="s">
        <v>1732</v>
      </c>
      <c r="Y126" s="472"/>
      <c r="Z126" s="472"/>
      <c r="AA126" s="472"/>
      <c r="AB126" s="472"/>
      <c r="AC126" s="472"/>
      <c r="AD126" s="472"/>
      <c r="AE126" s="472"/>
      <c r="AF126" s="472"/>
      <c r="AG126" s="472" t="s">
        <v>1733</v>
      </c>
      <c r="AH126" s="472"/>
      <c r="AI126" s="472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/>
      <c r="BH126" s="472"/>
    </row>
    <row r="127" spans="1:33" ht="15">
      <c r="A127" s="455" t="s">
        <v>1253</v>
      </c>
      <c r="B127" s="456" t="s">
        <v>1524</v>
      </c>
      <c r="C127" s="457" t="s">
        <v>1525</v>
      </c>
      <c r="D127" s="458"/>
      <c r="E127" s="459"/>
      <c r="F127" s="460"/>
      <c r="G127" s="461">
        <f>SUMIF(AG128:AG152,"&lt;&gt;NOR",G128:G152)</f>
        <v>0</v>
      </c>
      <c r="H127" s="462"/>
      <c r="I127" s="462">
        <f>SUM(I128:I152)</f>
        <v>64689.09</v>
      </c>
      <c r="J127" s="462"/>
      <c r="K127" s="462">
        <f>SUM(K128:K152)</f>
        <v>15003.550000000001</v>
      </c>
      <c r="L127" s="462"/>
      <c r="M127" s="462">
        <f>SUM(M128:M152)</f>
        <v>0</v>
      </c>
      <c r="N127" s="462"/>
      <c r="O127" s="462">
        <f>SUM(O128:O152)</f>
        <v>0.29</v>
      </c>
      <c r="P127" s="462"/>
      <c r="Q127" s="462">
        <f>SUM(Q128:Q152)</f>
        <v>0</v>
      </c>
      <c r="R127" s="462"/>
      <c r="S127" s="462"/>
      <c r="T127" s="462"/>
      <c r="U127" s="462"/>
      <c r="V127" s="462">
        <f>SUM(V128:V152)</f>
        <v>29.970000000000002</v>
      </c>
      <c r="W127" s="462"/>
      <c r="X127" s="462"/>
      <c r="AG127" s="314" t="s">
        <v>1565</v>
      </c>
    </row>
    <row r="128" spans="1:60" ht="22.5" outlineLevel="1">
      <c r="A128" s="463">
        <v>50</v>
      </c>
      <c r="B128" s="464" t="s">
        <v>1951</v>
      </c>
      <c r="C128" s="465" t="s">
        <v>1952</v>
      </c>
      <c r="D128" s="466" t="s">
        <v>1309</v>
      </c>
      <c r="E128" s="467">
        <v>41.04</v>
      </c>
      <c r="F128" s="485"/>
      <c r="G128" s="469">
        <f>ROUND(E128*F128,2)</f>
        <v>0</v>
      </c>
      <c r="H128" s="470">
        <v>50.89</v>
      </c>
      <c r="I128" s="471">
        <f>ROUND(E128*H128,2)</f>
        <v>2088.53</v>
      </c>
      <c r="J128" s="470">
        <v>88.11</v>
      </c>
      <c r="K128" s="471">
        <f>ROUND(E128*J128,2)</f>
        <v>3616.03</v>
      </c>
      <c r="L128" s="471">
        <v>21</v>
      </c>
      <c r="M128" s="471">
        <f>G128*(1+L128/100)</f>
        <v>0</v>
      </c>
      <c r="N128" s="471">
        <v>0</v>
      </c>
      <c r="O128" s="471">
        <f>ROUND(E128*N128,2)</f>
        <v>0</v>
      </c>
      <c r="P128" s="471">
        <v>0</v>
      </c>
      <c r="Q128" s="471">
        <f>ROUND(E128*P128,2)</f>
        <v>0</v>
      </c>
      <c r="R128" s="471"/>
      <c r="S128" s="471" t="s">
        <v>1586</v>
      </c>
      <c r="T128" s="471" t="s">
        <v>1586</v>
      </c>
      <c r="U128" s="471">
        <v>0.20001</v>
      </c>
      <c r="V128" s="471">
        <f>ROUND(E128*U128,2)</f>
        <v>8.21</v>
      </c>
      <c r="W128" s="471"/>
      <c r="X128" s="471" t="s">
        <v>1569</v>
      </c>
      <c r="Y128" s="472"/>
      <c r="Z128" s="472"/>
      <c r="AA128" s="472"/>
      <c r="AB128" s="472"/>
      <c r="AC128" s="472"/>
      <c r="AD128" s="472"/>
      <c r="AE128" s="472"/>
      <c r="AF128" s="472"/>
      <c r="AG128" s="472" t="s">
        <v>1570</v>
      </c>
      <c r="AH128" s="472"/>
      <c r="AI128" s="472"/>
      <c r="AJ128" s="472"/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/>
      <c r="BH128" s="472"/>
    </row>
    <row r="129" spans="1:60" ht="15" outlineLevel="1">
      <c r="A129" s="473"/>
      <c r="B129" s="474"/>
      <c r="C129" s="475" t="s">
        <v>1953</v>
      </c>
      <c r="D129" s="476"/>
      <c r="E129" s="477">
        <v>12.96</v>
      </c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2"/>
      <c r="Z129" s="472"/>
      <c r="AA129" s="472"/>
      <c r="AB129" s="472"/>
      <c r="AC129" s="472"/>
      <c r="AD129" s="472"/>
      <c r="AE129" s="472"/>
      <c r="AF129" s="472"/>
      <c r="AG129" s="472" t="s">
        <v>1572</v>
      </c>
      <c r="AH129" s="472">
        <v>0</v>
      </c>
      <c r="AI129" s="472"/>
      <c r="AJ129" s="472"/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</row>
    <row r="130" spans="1:60" ht="15" outlineLevel="1">
      <c r="A130" s="473"/>
      <c r="B130" s="474"/>
      <c r="C130" s="475" t="s">
        <v>1954</v>
      </c>
      <c r="D130" s="476"/>
      <c r="E130" s="477">
        <v>28.08</v>
      </c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2"/>
      <c r="Z130" s="472"/>
      <c r="AA130" s="472"/>
      <c r="AB130" s="472"/>
      <c r="AC130" s="472"/>
      <c r="AD130" s="472"/>
      <c r="AE130" s="472"/>
      <c r="AF130" s="472"/>
      <c r="AG130" s="472" t="s">
        <v>1572</v>
      </c>
      <c r="AH130" s="472">
        <v>0</v>
      </c>
      <c r="AI130" s="472"/>
      <c r="AJ130" s="472"/>
      <c r="AK130" s="472"/>
      <c r="AL130" s="472"/>
      <c r="AM130" s="472"/>
      <c r="AN130" s="472"/>
      <c r="AO130" s="472"/>
      <c r="AP130" s="472"/>
      <c r="AQ130" s="472"/>
      <c r="AR130" s="472"/>
      <c r="AS130" s="472"/>
      <c r="AT130" s="472"/>
      <c r="AU130" s="472"/>
      <c r="AV130" s="472"/>
      <c r="AW130" s="472"/>
      <c r="AX130" s="472"/>
      <c r="AY130" s="472"/>
      <c r="AZ130" s="472"/>
      <c r="BA130" s="472"/>
      <c r="BB130" s="472"/>
      <c r="BC130" s="472"/>
      <c r="BD130" s="472"/>
      <c r="BE130" s="472"/>
      <c r="BF130" s="472"/>
      <c r="BG130" s="472"/>
      <c r="BH130" s="472"/>
    </row>
    <row r="131" spans="1:60" ht="15" outlineLevel="1">
      <c r="A131" s="478">
        <v>51</v>
      </c>
      <c r="B131" s="479" t="s">
        <v>1955</v>
      </c>
      <c r="C131" s="480" t="s">
        <v>1956</v>
      </c>
      <c r="D131" s="481" t="s">
        <v>1739</v>
      </c>
      <c r="E131" s="482">
        <v>8</v>
      </c>
      <c r="F131" s="483"/>
      <c r="G131" s="484">
        <f>ROUND(E131*F131,2)</f>
        <v>0</v>
      </c>
      <c r="H131" s="470">
        <v>100.07</v>
      </c>
      <c r="I131" s="471">
        <f>ROUND(E131*H131,2)</f>
        <v>800.56</v>
      </c>
      <c r="J131" s="470">
        <v>1319.93</v>
      </c>
      <c r="K131" s="471">
        <f>ROUND(E131*J131,2)</f>
        <v>10559.44</v>
      </c>
      <c r="L131" s="471">
        <v>21</v>
      </c>
      <c r="M131" s="471">
        <f>G131*(1+L131/100)</f>
        <v>0</v>
      </c>
      <c r="N131" s="471">
        <v>0.0012</v>
      </c>
      <c r="O131" s="471">
        <f>ROUND(E131*N131,2)</f>
        <v>0.01</v>
      </c>
      <c r="P131" s="471">
        <v>0</v>
      </c>
      <c r="Q131" s="471">
        <f>ROUND(E131*P131,2)</f>
        <v>0</v>
      </c>
      <c r="R131" s="471"/>
      <c r="S131" s="471" t="s">
        <v>1586</v>
      </c>
      <c r="T131" s="471" t="s">
        <v>1586</v>
      </c>
      <c r="U131" s="471">
        <v>2.72</v>
      </c>
      <c r="V131" s="471">
        <f>ROUND(E131*U131,2)</f>
        <v>21.76</v>
      </c>
      <c r="W131" s="471"/>
      <c r="X131" s="471" t="s">
        <v>1569</v>
      </c>
      <c r="Y131" s="472"/>
      <c r="Z131" s="472"/>
      <c r="AA131" s="472"/>
      <c r="AB131" s="472"/>
      <c r="AC131" s="472"/>
      <c r="AD131" s="472"/>
      <c r="AE131" s="472"/>
      <c r="AF131" s="472"/>
      <c r="AG131" s="472" t="s">
        <v>1570</v>
      </c>
      <c r="AH131" s="472"/>
      <c r="AI131" s="472"/>
      <c r="AJ131" s="472"/>
      <c r="AK131" s="472"/>
      <c r="AL131" s="472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/>
      <c r="BH131" s="472"/>
    </row>
    <row r="132" spans="1:60" ht="15" outlineLevel="1">
      <c r="A132" s="463">
        <v>52</v>
      </c>
      <c r="B132" s="464" t="s">
        <v>1957</v>
      </c>
      <c r="C132" s="465" t="s">
        <v>1958</v>
      </c>
      <c r="D132" s="466" t="s">
        <v>1739</v>
      </c>
      <c r="E132" s="467">
        <v>2</v>
      </c>
      <c r="F132" s="485"/>
      <c r="G132" s="469">
        <f>ROUND(E132*F132,2)</f>
        <v>0</v>
      </c>
      <c r="H132" s="470">
        <v>10500</v>
      </c>
      <c r="I132" s="471">
        <f>ROUND(E132*H132,2)</f>
        <v>21000</v>
      </c>
      <c r="J132" s="470">
        <v>0</v>
      </c>
      <c r="K132" s="471">
        <f>ROUND(E132*J132,2)</f>
        <v>0</v>
      </c>
      <c r="L132" s="471">
        <v>21</v>
      </c>
      <c r="M132" s="471">
        <f>G132*(1+L132/100)</f>
        <v>0</v>
      </c>
      <c r="N132" s="471">
        <v>0.035</v>
      </c>
      <c r="O132" s="471">
        <f>ROUND(E132*N132,2)</f>
        <v>0.07</v>
      </c>
      <c r="P132" s="471">
        <v>0</v>
      </c>
      <c r="Q132" s="471">
        <f>ROUND(E132*P132,2)</f>
        <v>0</v>
      </c>
      <c r="R132" s="471" t="s">
        <v>1687</v>
      </c>
      <c r="S132" s="471" t="s">
        <v>1586</v>
      </c>
      <c r="T132" s="471" t="s">
        <v>1568</v>
      </c>
      <c r="U132" s="471">
        <v>0</v>
      </c>
      <c r="V132" s="471">
        <f>ROUND(E132*U132,2)</f>
        <v>0</v>
      </c>
      <c r="W132" s="471"/>
      <c r="X132" s="471" t="s">
        <v>1688</v>
      </c>
      <c r="Y132" s="472"/>
      <c r="Z132" s="472"/>
      <c r="AA132" s="472"/>
      <c r="AB132" s="472"/>
      <c r="AC132" s="472"/>
      <c r="AD132" s="472"/>
      <c r="AE132" s="472"/>
      <c r="AF132" s="472"/>
      <c r="AG132" s="472" t="s">
        <v>1689</v>
      </c>
      <c r="AH132" s="472"/>
      <c r="AI132" s="472"/>
      <c r="AJ132" s="472"/>
      <c r="AK132" s="472"/>
      <c r="AL132" s="472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/>
      <c r="BH132" s="472"/>
    </row>
    <row r="133" spans="1:60" ht="15" outlineLevel="1">
      <c r="A133" s="473"/>
      <c r="B133" s="474"/>
      <c r="C133" s="475" t="s">
        <v>1959</v>
      </c>
      <c r="D133" s="476"/>
      <c r="E133" s="477">
        <v>2</v>
      </c>
      <c r="F133" s="471"/>
      <c r="G133" s="471"/>
      <c r="H133" s="471"/>
      <c r="I133" s="471"/>
      <c r="J133" s="471"/>
      <c r="K133" s="471"/>
      <c r="L133" s="471"/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1"/>
      <c r="X133" s="471"/>
      <c r="Y133" s="472"/>
      <c r="Z133" s="472"/>
      <c r="AA133" s="472"/>
      <c r="AB133" s="472"/>
      <c r="AC133" s="472"/>
      <c r="AD133" s="472"/>
      <c r="AE133" s="472"/>
      <c r="AF133" s="472"/>
      <c r="AG133" s="472" t="s">
        <v>1572</v>
      </c>
      <c r="AH133" s="472">
        <v>0</v>
      </c>
      <c r="AI133" s="472"/>
      <c r="AJ133" s="472"/>
      <c r="AK133" s="472"/>
      <c r="AL133" s="472"/>
      <c r="AM133" s="472"/>
      <c r="AN133" s="472"/>
      <c r="AO133" s="472"/>
      <c r="AP133" s="472"/>
      <c r="AQ133" s="472"/>
      <c r="AR133" s="472"/>
      <c r="AS133" s="472"/>
      <c r="AT133" s="472"/>
      <c r="AU133" s="472"/>
      <c r="AV133" s="472"/>
      <c r="AW133" s="472"/>
      <c r="AX133" s="472"/>
      <c r="AY133" s="472"/>
      <c r="AZ133" s="472"/>
      <c r="BA133" s="472"/>
      <c r="BB133" s="472"/>
      <c r="BC133" s="472"/>
      <c r="BD133" s="472"/>
      <c r="BE133" s="472"/>
      <c r="BF133" s="472"/>
      <c r="BG133" s="472"/>
      <c r="BH133" s="472"/>
    </row>
    <row r="134" spans="1:60" ht="22.5" outlineLevel="1">
      <c r="A134" s="473"/>
      <c r="B134" s="474"/>
      <c r="C134" s="475" t="s">
        <v>1960</v>
      </c>
      <c r="D134" s="476"/>
      <c r="E134" s="477"/>
      <c r="F134" s="471"/>
      <c r="G134" s="471"/>
      <c r="H134" s="471"/>
      <c r="I134" s="471"/>
      <c r="J134" s="471"/>
      <c r="K134" s="471"/>
      <c r="L134" s="471"/>
      <c r="M134" s="471"/>
      <c r="N134" s="471"/>
      <c r="O134" s="471"/>
      <c r="P134" s="471"/>
      <c r="Q134" s="471"/>
      <c r="R134" s="471"/>
      <c r="S134" s="471"/>
      <c r="T134" s="471"/>
      <c r="U134" s="471"/>
      <c r="V134" s="471"/>
      <c r="W134" s="471"/>
      <c r="X134" s="471"/>
      <c r="Y134" s="472"/>
      <c r="Z134" s="472"/>
      <c r="AA134" s="472"/>
      <c r="AB134" s="472"/>
      <c r="AC134" s="472"/>
      <c r="AD134" s="472"/>
      <c r="AE134" s="472"/>
      <c r="AF134" s="472"/>
      <c r="AG134" s="472" t="s">
        <v>1572</v>
      </c>
      <c r="AH134" s="472">
        <v>0</v>
      </c>
      <c r="AI134" s="472"/>
      <c r="AJ134" s="472"/>
      <c r="AK134" s="472"/>
      <c r="AL134" s="472"/>
      <c r="AM134" s="472"/>
      <c r="AN134" s="472"/>
      <c r="AO134" s="472"/>
      <c r="AP134" s="472"/>
      <c r="AQ134" s="472"/>
      <c r="AR134" s="472"/>
      <c r="AS134" s="472"/>
      <c r="AT134" s="472"/>
      <c r="AU134" s="472"/>
      <c r="AV134" s="472"/>
      <c r="AW134" s="472"/>
      <c r="AX134" s="472"/>
      <c r="AY134" s="472"/>
      <c r="AZ134" s="472"/>
      <c r="BA134" s="472"/>
      <c r="BB134" s="472"/>
      <c r="BC134" s="472"/>
      <c r="BD134" s="472"/>
      <c r="BE134" s="472"/>
      <c r="BF134" s="472"/>
      <c r="BG134" s="472"/>
      <c r="BH134" s="472"/>
    </row>
    <row r="135" spans="1:60" ht="15" outlineLevel="1">
      <c r="A135" s="473"/>
      <c r="B135" s="474"/>
      <c r="C135" s="475" t="s">
        <v>1961</v>
      </c>
      <c r="D135" s="476"/>
      <c r="E135" s="477"/>
      <c r="F135" s="471"/>
      <c r="G135" s="471"/>
      <c r="H135" s="471"/>
      <c r="I135" s="471"/>
      <c r="J135" s="471"/>
      <c r="K135" s="471"/>
      <c r="L135" s="471"/>
      <c r="M135" s="471"/>
      <c r="N135" s="471"/>
      <c r="O135" s="471"/>
      <c r="P135" s="471"/>
      <c r="Q135" s="471"/>
      <c r="R135" s="471"/>
      <c r="S135" s="471"/>
      <c r="T135" s="471"/>
      <c r="U135" s="471"/>
      <c r="V135" s="471"/>
      <c r="W135" s="471"/>
      <c r="X135" s="471"/>
      <c r="Y135" s="472"/>
      <c r="Z135" s="472"/>
      <c r="AA135" s="472"/>
      <c r="AB135" s="472"/>
      <c r="AC135" s="472"/>
      <c r="AD135" s="472"/>
      <c r="AE135" s="472"/>
      <c r="AF135" s="472"/>
      <c r="AG135" s="472" t="s">
        <v>1572</v>
      </c>
      <c r="AH135" s="472">
        <v>0</v>
      </c>
      <c r="AI135" s="472"/>
      <c r="AJ135" s="472"/>
      <c r="AK135" s="472"/>
      <c r="AL135" s="472"/>
      <c r="AM135" s="472"/>
      <c r="AN135" s="472"/>
      <c r="AO135" s="472"/>
      <c r="AP135" s="472"/>
      <c r="AQ135" s="472"/>
      <c r="AR135" s="472"/>
      <c r="AS135" s="472"/>
      <c r="AT135" s="472"/>
      <c r="AU135" s="472"/>
      <c r="AV135" s="472"/>
      <c r="AW135" s="472"/>
      <c r="AX135" s="472"/>
      <c r="AY135" s="472"/>
      <c r="AZ135" s="472"/>
      <c r="BA135" s="472"/>
      <c r="BB135" s="472"/>
      <c r="BC135" s="472"/>
      <c r="BD135" s="472"/>
      <c r="BE135" s="472"/>
      <c r="BF135" s="472"/>
      <c r="BG135" s="472"/>
      <c r="BH135" s="472"/>
    </row>
    <row r="136" spans="1:60" ht="22.5" outlineLevel="1">
      <c r="A136" s="473"/>
      <c r="B136" s="474"/>
      <c r="C136" s="475" t="s">
        <v>1962</v>
      </c>
      <c r="D136" s="476"/>
      <c r="E136" s="477"/>
      <c r="F136" s="471"/>
      <c r="G136" s="471"/>
      <c r="H136" s="471"/>
      <c r="I136" s="471"/>
      <c r="J136" s="471"/>
      <c r="K136" s="471"/>
      <c r="L136" s="471"/>
      <c r="M136" s="471"/>
      <c r="N136" s="471"/>
      <c r="O136" s="471"/>
      <c r="P136" s="471"/>
      <c r="Q136" s="471"/>
      <c r="R136" s="471"/>
      <c r="S136" s="471"/>
      <c r="T136" s="471"/>
      <c r="U136" s="471"/>
      <c r="V136" s="471"/>
      <c r="W136" s="471"/>
      <c r="X136" s="471"/>
      <c r="Y136" s="472"/>
      <c r="Z136" s="472"/>
      <c r="AA136" s="472"/>
      <c r="AB136" s="472"/>
      <c r="AC136" s="472"/>
      <c r="AD136" s="472"/>
      <c r="AE136" s="472"/>
      <c r="AF136" s="472"/>
      <c r="AG136" s="472" t="s">
        <v>1572</v>
      </c>
      <c r="AH136" s="472">
        <v>0</v>
      </c>
      <c r="AI136" s="472"/>
      <c r="AJ136" s="472"/>
      <c r="AK136" s="472"/>
      <c r="AL136" s="472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</row>
    <row r="137" spans="1:60" ht="22.5" outlineLevel="1">
      <c r="A137" s="473"/>
      <c r="B137" s="474"/>
      <c r="C137" s="475" t="s">
        <v>1963</v>
      </c>
      <c r="D137" s="476"/>
      <c r="E137" s="477"/>
      <c r="F137" s="471"/>
      <c r="G137" s="471"/>
      <c r="H137" s="471"/>
      <c r="I137" s="471"/>
      <c r="J137" s="471"/>
      <c r="K137" s="471"/>
      <c r="L137" s="471"/>
      <c r="M137" s="471"/>
      <c r="N137" s="471"/>
      <c r="O137" s="471"/>
      <c r="P137" s="471"/>
      <c r="Q137" s="471"/>
      <c r="R137" s="471"/>
      <c r="S137" s="471"/>
      <c r="T137" s="471"/>
      <c r="U137" s="471"/>
      <c r="V137" s="471"/>
      <c r="W137" s="471"/>
      <c r="X137" s="471"/>
      <c r="Y137" s="472"/>
      <c r="Z137" s="472"/>
      <c r="AA137" s="472"/>
      <c r="AB137" s="472"/>
      <c r="AC137" s="472"/>
      <c r="AD137" s="472"/>
      <c r="AE137" s="472"/>
      <c r="AF137" s="472"/>
      <c r="AG137" s="472" t="s">
        <v>1572</v>
      </c>
      <c r="AH137" s="472">
        <v>0</v>
      </c>
      <c r="AI137" s="472"/>
      <c r="AJ137" s="472"/>
      <c r="AK137" s="472"/>
      <c r="AL137" s="472"/>
      <c r="AM137" s="472"/>
      <c r="AN137" s="472"/>
      <c r="AO137" s="472"/>
      <c r="AP137" s="472"/>
      <c r="AQ137" s="472"/>
      <c r="AR137" s="472"/>
      <c r="AS137" s="47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</row>
    <row r="138" spans="1:60" ht="22.5" outlineLevel="1">
      <c r="A138" s="473"/>
      <c r="B138" s="474"/>
      <c r="C138" s="475" t="s">
        <v>1964</v>
      </c>
      <c r="D138" s="476"/>
      <c r="E138" s="477"/>
      <c r="F138" s="471"/>
      <c r="G138" s="471"/>
      <c r="H138" s="471"/>
      <c r="I138" s="471"/>
      <c r="J138" s="471"/>
      <c r="K138" s="471"/>
      <c r="L138" s="471"/>
      <c r="M138" s="471"/>
      <c r="N138" s="471"/>
      <c r="O138" s="471"/>
      <c r="P138" s="471"/>
      <c r="Q138" s="471"/>
      <c r="R138" s="471"/>
      <c r="S138" s="471"/>
      <c r="T138" s="471"/>
      <c r="U138" s="471"/>
      <c r="V138" s="471"/>
      <c r="W138" s="471"/>
      <c r="X138" s="471"/>
      <c r="Y138" s="472"/>
      <c r="Z138" s="472"/>
      <c r="AA138" s="472"/>
      <c r="AB138" s="472"/>
      <c r="AC138" s="472"/>
      <c r="AD138" s="472"/>
      <c r="AE138" s="472"/>
      <c r="AF138" s="472"/>
      <c r="AG138" s="472" t="s">
        <v>1572</v>
      </c>
      <c r="AH138" s="472">
        <v>0</v>
      </c>
      <c r="AI138" s="472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</row>
    <row r="139" spans="1:60" ht="22.5" outlineLevel="1">
      <c r="A139" s="473"/>
      <c r="B139" s="474"/>
      <c r="C139" s="475" t="s">
        <v>1965</v>
      </c>
      <c r="D139" s="476"/>
      <c r="E139" s="477"/>
      <c r="F139" s="471"/>
      <c r="G139" s="471"/>
      <c r="H139" s="471"/>
      <c r="I139" s="471"/>
      <c r="J139" s="471"/>
      <c r="K139" s="471"/>
      <c r="L139" s="471"/>
      <c r="M139" s="471"/>
      <c r="N139" s="471"/>
      <c r="O139" s="471"/>
      <c r="P139" s="471"/>
      <c r="Q139" s="471"/>
      <c r="R139" s="471"/>
      <c r="S139" s="471"/>
      <c r="T139" s="471"/>
      <c r="U139" s="471"/>
      <c r="V139" s="471"/>
      <c r="W139" s="471"/>
      <c r="X139" s="471"/>
      <c r="Y139" s="472"/>
      <c r="Z139" s="472"/>
      <c r="AA139" s="472"/>
      <c r="AB139" s="472"/>
      <c r="AC139" s="472"/>
      <c r="AD139" s="472"/>
      <c r="AE139" s="472"/>
      <c r="AF139" s="472"/>
      <c r="AG139" s="472" t="s">
        <v>1572</v>
      </c>
      <c r="AH139" s="472">
        <v>0</v>
      </c>
      <c r="AI139" s="472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</row>
    <row r="140" spans="1:60" ht="22.5" outlineLevel="1">
      <c r="A140" s="473"/>
      <c r="B140" s="474"/>
      <c r="C140" s="475" t="s">
        <v>1966</v>
      </c>
      <c r="D140" s="476"/>
      <c r="E140" s="477"/>
      <c r="F140" s="471"/>
      <c r="G140" s="471"/>
      <c r="H140" s="471"/>
      <c r="I140" s="471"/>
      <c r="J140" s="471"/>
      <c r="K140" s="471"/>
      <c r="L140" s="471"/>
      <c r="M140" s="471"/>
      <c r="N140" s="471"/>
      <c r="O140" s="471"/>
      <c r="P140" s="471"/>
      <c r="Q140" s="471"/>
      <c r="R140" s="471"/>
      <c r="S140" s="471"/>
      <c r="T140" s="471"/>
      <c r="U140" s="471"/>
      <c r="V140" s="471"/>
      <c r="W140" s="471"/>
      <c r="X140" s="471"/>
      <c r="Y140" s="472"/>
      <c r="Z140" s="472"/>
      <c r="AA140" s="472"/>
      <c r="AB140" s="472"/>
      <c r="AC140" s="472"/>
      <c r="AD140" s="472"/>
      <c r="AE140" s="472"/>
      <c r="AF140" s="472"/>
      <c r="AG140" s="472" t="s">
        <v>1572</v>
      </c>
      <c r="AH140" s="472">
        <v>0</v>
      </c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472"/>
      <c r="AW140" s="472"/>
      <c r="AX140" s="472"/>
      <c r="AY140" s="472"/>
      <c r="AZ140" s="472"/>
      <c r="BA140" s="472"/>
      <c r="BB140" s="472"/>
      <c r="BC140" s="472"/>
      <c r="BD140" s="472"/>
      <c r="BE140" s="472"/>
      <c r="BF140" s="472"/>
      <c r="BG140" s="472"/>
      <c r="BH140" s="472"/>
    </row>
    <row r="141" spans="1:60" ht="22.5" outlineLevel="1">
      <c r="A141" s="473"/>
      <c r="B141" s="474"/>
      <c r="C141" s="475" t="s">
        <v>1967</v>
      </c>
      <c r="D141" s="476"/>
      <c r="E141" s="477"/>
      <c r="F141" s="471"/>
      <c r="G141" s="471"/>
      <c r="H141" s="471"/>
      <c r="I141" s="471"/>
      <c r="J141" s="471"/>
      <c r="K141" s="471"/>
      <c r="L141" s="471"/>
      <c r="M141" s="471"/>
      <c r="N141" s="471"/>
      <c r="O141" s="471"/>
      <c r="P141" s="471"/>
      <c r="Q141" s="471"/>
      <c r="R141" s="471"/>
      <c r="S141" s="471"/>
      <c r="T141" s="471"/>
      <c r="U141" s="471"/>
      <c r="V141" s="471"/>
      <c r="W141" s="471"/>
      <c r="X141" s="471"/>
      <c r="Y141" s="472"/>
      <c r="Z141" s="472"/>
      <c r="AA141" s="472"/>
      <c r="AB141" s="472"/>
      <c r="AC141" s="472"/>
      <c r="AD141" s="472"/>
      <c r="AE141" s="472"/>
      <c r="AF141" s="472"/>
      <c r="AG141" s="472" t="s">
        <v>1572</v>
      </c>
      <c r="AH141" s="472">
        <v>0</v>
      </c>
      <c r="AI141" s="472"/>
      <c r="AJ141" s="472"/>
      <c r="AK141" s="472"/>
      <c r="AL141" s="472"/>
      <c r="AM141" s="472"/>
      <c r="AN141" s="472"/>
      <c r="AO141" s="472"/>
      <c r="AP141" s="472"/>
      <c r="AQ141" s="472"/>
      <c r="AR141" s="472"/>
      <c r="AS141" s="472"/>
      <c r="AT141" s="472"/>
      <c r="AU141" s="472"/>
      <c r="AV141" s="472"/>
      <c r="AW141" s="472"/>
      <c r="AX141" s="472"/>
      <c r="AY141" s="472"/>
      <c r="AZ141" s="472"/>
      <c r="BA141" s="472"/>
      <c r="BB141" s="472"/>
      <c r="BC141" s="472"/>
      <c r="BD141" s="472"/>
      <c r="BE141" s="472"/>
      <c r="BF141" s="472"/>
      <c r="BG141" s="472"/>
      <c r="BH141" s="472"/>
    </row>
    <row r="142" spans="1:60" ht="15" outlineLevel="1">
      <c r="A142" s="463">
        <v>53</v>
      </c>
      <c r="B142" s="464" t="s">
        <v>1968</v>
      </c>
      <c r="C142" s="465" t="s">
        <v>1969</v>
      </c>
      <c r="D142" s="466" t="s">
        <v>1739</v>
      </c>
      <c r="E142" s="467">
        <v>6</v>
      </c>
      <c r="F142" s="485"/>
      <c r="G142" s="469">
        <f>ROUND(E142*F142,2)</f>
        <v>0</v>
      </c>
      <c r="H142" s="470">
        <v>6800</v>
      </c>
      <c r="I142" s="471">
        <f>ROUND(E142*H142,2)</f>
        <v>40800</v>
      </c>
      <c r="J142" s="470">
        <v>0</v>
      </c>
      <c r="K142" s="471">
        <f>ROUND(E142*J142,2)</f>
        <v>0</v>
      </c>
      <c r="L142" s="471">
        <v>21</v>
      </c>
      <c r="M142" s="471">
        <f>G142*(1+L142/100)</f>
        <v>0</v>
      </c>
      <c r="N142" s="471">
        <v>0.035</v>
      </c>
      <c r="O142" s="471">
        <f>ROUND(E142*N142,2)</f>
        <v>0.21</v>
      </c>
      <c r="P142" s="471">
        <v>0</v>
      </c>
      <c r="Q142" s="471">
        <f>ROUND(E142*P142,2)</f>
        <v>0</v>
      </c>
      <c r="R142" s="471"/>
      <c r="S142" s="471" t="s">
        <v>1567</v>
      </c>
      <c r="T142" s="471" t="s">
        <v>1568</v>
      </c>
      <c r="U142" s="471">
        <v>0</v>
      </c>
      <c r="V142" s="471">
        <f>ROUND(E142*U142,2)</f>
        <v>0</v>
      </c>
      <c r="W142" s="471"/>
      <c r="X142" s="471" t="s">
        <v>1688</v>
      </c>
      <c r="Y142" s="472"/>
      <c r="Z142" s="472"/>
      <c r="AA142" s="472"/>
      <c r="AB142" s="472"/>
      <c r="AC142" s="472"/>
      <c r="AD142" s="472"/>
      <c r="AE142" s="472"/>
      <c r="AF142" s="472"/>
      <c r="AG142" s="472" t="s">
        <v>1689</v>
      </c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</row>
    <row r="143" spans="1:60" ht="15" outlineLevel="1">
      <c r="A143" s="473"/>
      <c r="B143" s="474"/>
      <c r="C143" s="475" t="s">
        <v>1970</v>
      </c>
      <c r="D143" s="476"/>
      <c r="E143" s="477">
        <v>6</v>
      </c>
      <c r="F143" s="4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  <c r="Q143" s="471"/>
      <c r="R143" s="471"/>
      <c r="S143" s="471"/>
      <c r="T143" s="471"/>
      <c r="U143" s="471"/>
      <c r="V143" s="471"/>
      <c r="W143" s="471"/>
      <c r="X143" s="471"/>
      <c r="Y143" s="472"/>
      <c r="Z143" s="472"/>
      <c r="AA143" s="472"/>
      <c r="AB143" s="472"/>
      <c r="AC143" s="472"/>
      <c r="AD143" s="472"/>
      <c r="AE143" s="472"/>
      <c r="AF143" s="472"/>
      <c r="AG143" s="472" t="s">
        <v>1572</v>
      </c>
      <c r="AH143" s="472">
        <v>0</v>
      </c>
      <c r="AI143" s="472"/>
      <c r="AJ143" s="472"/>
      <c r="AK143" s="472"/>
      <c r="AL143" s="472"/>
      <c r="AM143" s="472"/>
      <c r="AN143" s="472"/>
      <c r="AO143" s="472"/>
      <c r="AP143" s="472"/>
      <c r="AQ143" s="472"/>
      <c r="AR143" s="472"/>
      <c r="AS143" s="472"/>
      <c r="AT143" s="472"/>
      <c r="AU143" s="472"/>
      <c r="AV143" s="472"/>
      <c r="AW143" s="472"/>
      <c r="AX143" s="472"/>
      <c r="AY143" s="472"/>
      <c r="AZ143" s="472"/>
      <c r="BA143" s="472"/>
      <c r="BB143" s="472"/>
      <c r="BC143" s="472"/>
      <c r="BD143" s="472"/>
      <c r="BE143" s="472"/>
      <c r="BF143" s="472"/>
      <c r="BG143" s="472"/>
      <c r="BH143" s="472"/>
    </row>
    <row r="144" spans="1:60" ht="22.5" outlineLevel="1">
      <c r="A144" s="473"/>
      <c r="B144" s="474"/>
      <c r="C144" s="475" t="s">
        <v>1971</v>
      </c>
      <c r="D144" s="476"/>
      <c r="E144" s="477"/>
      <c r="F144" s="4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471"/>
      <c r="T144" s="471"/>
      <c r="U144" s="471"/>
      <c r="V144" s="471"/>
      <c r="W144" s="471"/>
      <c r="X144" s="471"/>
      <c r="Y144" s="472"/>
      <c r="Z144" s="472"/>
      <c r="AA144" s="472"/>
      <c r="AB144" s="472"/>
      <c r="AC144" s="472"/>
      <c r="AD144" s="472"/>
      <c r="AE144" s="472"/>
      <c r="AF144" s="472"/>
      <c r="AG144" s="472" t="s">
        <v>1572</v>
      </c>
      <c r="AH144" s="472">
        <v>0</v>
      </c>
      <c r="AI144" s="472"/>
      <c r="AJ144" s="472"/>
      <c r="AK144" s="472"/>
      <c r="AL144" s="472"/>
      <c r="AM144" s="472"/>
      <c r="AN144" s="472"/>
      <c r="AO144" s="472"/>
      <c r="AP144" s="472"/>
      <c r="AQ144" s="472"/>
      <c r="AR144" s="472"/>
      <c r="AS144" s="472"/>
      <c r="AT144" s="472"/>
      <c r="AU144" s="472"/>
      <c r="AV144" s="472"/>
      <c r="AW144" s="472"/>
      <c r="AX144" s="472"/>
      <c r="AY144" s="472"/>
      <c r="AZ144" s="472"/>
      <c r="BA144" s="472"/>
      <c r="BB144" s="472"/>
      <c r="BC144" s="472"/>
      <c r="BD144" s="472"/>
      <c r="BE144" s="472"/>
      <c r="BF144" s="472"/>
      <c r="BG144" s="472"/>
      <c r="BH144" s="472"/>
    </row>
    <row r="145" spans="1:60" ht="15" outlineLevel="1">
      <c r="A145" s="473"/>
      <c r="B145" s="474"/>
      <c r="C145" s="475" t="s">
        <v>1961</v>
      </c>
      <c r="D145" s="476"/>
      <c r="E145" s="477"/>
      <c r="F145" s="471"/>
      <c r="G145" s="471"/>
      <c r="H145" s="471"/>
      <c r="I145" s="471"/>
      <c r="J145" s="471"/>
      <c r="K145" s="471"/>
      <c r="L145" s="471"/>
      <c r="M145" s="471"/>
      <c r="N145" s="471"/>
      <c r="O145" s="471"/>
      <c r="P145" s="471"/>
      <c r="Q145" s="471"/>
      <c r="R145" s="471"/>
      <c r="S145" s="471"/>
      <c r="T145" s="471"/>
      <c r="U145" s="471"/>
      <c r="V145" s="471"/>
      <c r="W145" s="471"/>
      <c r="X145" s="471"/>
      <c r="Y145" s="472"/>
      <c r="Z145" s="472"/>
      <c r="AA145" s="472"/>
      <c r="AB145" s="472"/>
      <c r="AC145" s="472"/>
      <c r="AD145" s="472"/>
      <c r="AE145" s="472"/>
      <c r="AF145" s="472"/>
      <c r="AG145" s="472" t="s">
        <v>1572</v>
      </c>
      <c r="AH145" s="472">
        <v>0</v>
      </c>
      <c r="AI145" s="472"/>
      <c r="AJ145" s="472"/>
      <c r="AK145" s="472"/>
      <c r="AL145" s="472"/>
      <c r="AM145" s="472"/>
      <c r="AN145" s="472"/>
      <c r="AO145" s="472"/>
      <c r="AP145" s="472"/>
      <c r="AQ145" s="472"/>
      <c r="AR145" s="472"/>
      <c r="AS145" s="472"/>
      <c r="AT145" s="472"/>
      <c r="AU145" s="472"/>
      <c r="AV145" s="472"/>
      <c r="AW145" s="472"/>
      <c r="AX145" s="472"/>
      <c r="AY145" s="472"/>
      <c r="AZ145" s="472"/>
      <c r="BA145" s="472"/>
      <c r="BB145" s="472"/>
      <c r="BC145" s="472"/>
      <c r="BD145" s="472"/>
      <c r="BE145" s="472"/>
      <c r="BF145" s="472"/>
      <c r="BG145" s="472"/>
      <c r="BH145" s="472"/>
    </row>
    <row r="146" spans="1:60" ht="22.5" outlineLevel="1">
      <c r="A146" s="473"/>
      <c r="B146" s="474"/>
      <c r="C146" s="475" t="s">
        <v>1972</v>
      </c>
      <c r="D146" s="476"/>
      <c r="E146" s="477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2"/>
      <c r="Z146" s="472"/>
      <c r="AA146" s="472"/>
      <c r="AB146" s="472"/>
      <c r="AC146" s="472"/>
      <c r="AD146" s="472"/>
      <c r="AE146" s="472"/>
      <c r="AF146" s="472"/>
      <c r="AG146" s="472" t="s">
        <v>1572</v>
      </c>
      <c r="AH146" s="472">
        <v>0</v>
      </c>
      <c r="AI146" s="472"/>
      <c r="AJ146" s="472"/>
      <c r="AK146" s="472"/>
      <c r="AL146" s="472"/>
      <c r="AM146" s="472"/>
      <c r="AN146" s="472"/>
      <c r="AO146" s="472"/>
      <c r="AP146" s="472"/>
      <c r="AQ146" s="472"/>
      <c r="AR146" s="472"/>
      <c r="AS146" s="472"/>
      <c r="AT146" s="472"/>
      <c r="AU146" s="472"/>
      <c r="AV146" s="472"/>
      <c r="AW146" s="472"/>
      <c r="AX146" s="472"/>
      <c r="AY146" s="472"/>
      <c r="AZ146" s="472"/>
      <c r="BA146" s="472"/>
      <c r="BB146" s="472"/>
      <c r="BC146" s="472"/>
      <c r="BD146" s="472"/>
      <c r="BE146" s="472"/>
      <c r="BF146" s="472"/>
      <c r="BG146" s="472"/>
      <c r="BH146" s="472"/>
    </row>
    <row r="147" spans="1:60" ht="22.5" outlineLevel="1">
      <c r="A147" s="473"/>
      <c r="B147" s="474"/>
      <c r="C147" s="475" t="s">
        <v>1963</v>
      </c>
      <c r="D147" s="476"/>
      <c r="E147" s="477"/>
      <c r="F147" s="471"/>
      <c r="G147" s="471"/>
      <c r="H147" s="471"/>
      <c r="I147" s="471"/>
      <c r="J147" s="471"/>
      <c r="K147" s="471"/>
      <c r="L147" s="471"/>
      <c r="M147" s="471"/>
      <c r="N147" s="471"/>
      <c r="O147" s="471"/>
      <c r="P147" s="471"/>
      <c r="Q147" s="471"/>
      <c r="R147" s="471"/>
      <c r="S147" s="471"/>
      <c r="T147" s="471"/>
      <c r="U147" s="471"/>
      <c r="V147" s="471"/>
      <c r="W147" s="471"/>
      <c r="X147" s="471"/>
      <c r="Y147" s="472"/>
      <c r="Z147" s="472"/>
      <c r="AA147" s="472"/>
      <c r="AB147" s="472"/>
      <c r="AC147" s="472"/>
      <c r="AD147" s="472"/>
      <c r="AE147" s="472"/>
      <c r="AF147" s="472"/>
      <c r="AG147" s="472" t="s">
        <v>1572</v>
      </c>
      <c r="AH147" s="472">
        <v>0</v>
      </c>
      <c r="AI147" s="472"/>
      <c r="AJ147" s="472"/>
      <c r="AK147" s="472"/>
      <c r="AL147" s="472"/>
      <c r="AM147" s="472"/>
      <c r="AN147" s="472"/>
      <c r="AO147" s="472"/>
      <c r="AP147" s="472"/>
      <c r="AQ147" s="472"/>
      <c r="AR147" s="472"/>
      <c r="AS147" s="472"/>
      <c r="AT147" s="472"/>
      <c r="AU147" s="472"/>
      <c r="AV147" s="472"/>
      <c r="AW147" s="472"/>
      <c r="AX147" s="472"/>
      <c r="AY147" s="472"/>
      <c r="AZ147" s="472"/>
      <c r="BA147" s="472"/>
      <c r="BB147" s="472"/>
      <c r="BC147" s="472"/>
      <c r="BD147" s="472"/>
      <c r="BE147" s="472"/>
      <c r="BF147" s="472"/>
      <c r="BG147" s="472"/>
      <c r="BH147" s="472"/>
    </row>
    <row r="148" spans="1:60" ht="22.5" outlineLevel="1">
      <c r="A148" s="473"/>
      <c r="B148" s="474"/>
      <c r="C148" s="475" t="s">
        <v>1964</v>
      </c>
      <c r="D148" s="476"/>
      <c r="E148" s="477"/>
      <c r="F148" s="471"/>
      <c r="G148" s="471"/>
      <c r="H148" s="471"/>
      <c r="I148" s="471"/>
      <c r="J148" s="471"/>
      <c r="K148" s="471"/>
      <c r="L148" s="471"/>
      <c r="M148" s="471"/>
      <c r="N148" s="471"/>
      <c r="O148" s="471"/>
      <c r="P148" s="471"/>
      <c r="Q148" s="471"/>
      <c r="R148" s="471"/>
      <c r="S148" s="471"/>
      <c r="T148" s="471"/>
      <c r="U148" s="471"/>
      <c r="V148" s="471"/>
      <c r="W148" s="471"/>
      <c r="X148" s="471"/>
      <c r="Y148" s="472"/>
      <c r="Z148" s="472"/>
      <c r="AA148" s="472"/>
      <c r="AB148" s="472"/>
      <c r="AC148" s="472"/>
      <c r="AD148" s="472"/>
      <c r="AE148" s="472"/>
      <c r="AF148" s="472"/>
      <c r="AG148" s="472" t="s">
        <v>1572</v>
      </c>
      <c r="AH148" s="472">
        <v>0</v>
      </c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</row>
    <row r="149" spans="1:60" ht="22.5" outlineLevel="1">
      <c r="A149" s="473"/>
      <c r="B149" s="474"/>
      <c r="C149" s="475" t="s">
        <v>1965</v>
      </c>
      <c r="D149" s="476"/>
      <c r="E149" s="477"/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471"/>
      <c r="Q149" s="471"/>
      <c r="R149" s="471"/>
      <c r="S149" s="471"/>
      <c r="T149" s="471"/>
      <c r="U149" s="471"/>
      <c r="V149" s="471"/>
      <c r="W149" s="471"/>
      <c r="X149" s="471"/>
      <c r="Y149" s="472"/>
      <c r="Z149" s="472"/>
      <c r="AA149" s="472"/>
      <c r="AB149" s="472"/>
      <c r="AC149" s="472"/>
      <c r="AD149" s="472"/>
      <c r="AE149" s="472"/>
      <c r="AF149" s="472"/>
      <c r="AG149" s="472" t="s">
        <v>1572</v>
      </c>
      <c r="AH149" s="472">
        <v>0</v>
      </c>
      <c r="AI149" s="472"/>
      <c r="AJ149" s="472"/>
      <c r="AK149" s="472"/>
      <c r="AL149" s="472"/>
      <c r="AM149" s="472"/>
      <c r="AN149" s="472"/>
      <c r="AO149" s="472"/>
      <c r="AP149" s="472"/>
      <c r="AQ149" s="472"/>
      <c r="AR149" s="472"/>
      <c r="AS149" s="472"/>
      <c r="AT149" s="472"/>
      <c r="AU149" s="472"/>
      <c r="AV149" s="472"/>
      <c r="AW149" s="472"/>
      <c r="AX149" s="472"/>
      <c r="AY149" s="472"/>
      <c r="AZ149" s="472"/>
      <c r="BA149" s="472"/>
      <c r="BB149" s="472"/>
      <c r="BC149" s="472"/>
      <c r="BD149" s="472"/>
      <c r="BE149" s="472"/>
      <c r="BF149" s="472"/>
      <c r="BG149" s="472"/>
      <c r="BH149" s="472"/>
    </row>
    <row r="150" spans="1:60" ht="22.5" outlineLevel="1">
      <c r="A150" s="473"/>
      <c r="B150" s="474"/>
      <c r="C150" s="475" t="s">
        <v>1966</v>
      </c>
      <c r="D150" s="476"/>
      <c r="E150" s="477"/>
      <c r="F150" s="471"/>
      <c r="G150" s="471"/>
      <c r="H150" s="471"/>
      <c r="I150" s="471"/>
      <c r="J150" s="471"/>
      <c r="K150" s="471"/>
      <c r="L150" s="471"/>
      <c r="M150" s="471"/>
      <c r="N150" s="471"/>
      <c r="O150" s="471"/>
      <c r="P150" s="471"/>
      <c r="Q150" s="471"/>
      <c r="R150" s="471"/>
      <c r="S150" s="471"/>
      <c r="T150" s="471"/>
      <c r="U150" s="471"/>
      <c r="V150" s="471"/>
      <c r="W150" s="471"/>
      <c r="X150" s="471"/>
      <c r="Y150" s="472"/>
      <c r="Z150" s="472"/>
      <c r="AA150" s="472"/>
      <c r="AB150" s="472"/>
      <c r="AC150" s="472"/>
      <c r="AD150" s="472"/>
      <c r="AE150" s="472"/>
      <c r="AF150" s="472"/>
      <c r="AG150" s="472" t="s">
        <v>1572</v>
      </c>
      <c r="AH150" s="472">
        <v>0</v>
      </c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</row>
    <row r="151" spans="1:60" ht="22.5" outlineLevel="1">
      <c r="A151" s="473"/>
      <c r="B151" s="474"/>
      <c r="C151" s="475" t="s">
        <v>1967</v>
      </c>
      <c r="D151" s="476"/>
      <c r="E151" s="477"/>
      <c r="F151" s="471"/>
      <c r="G151" s="471"/>
      <c r="H151" s="471"/>
      <c r="I151" s="471"/>
      <c r="J151" s="471"/>
      <c r="K151" s="471"/>
      <c r="L151" s="471"/>
      <c r="M151" s="471"/>
      <c r="N151" s="471"/>
      <c r="O151" s="471"/>
      <c r="P151" s="471"/>
      <c r="Q151" s="471"/>
      <c r="R151" s="471"/>
      <c r="S151" s="471"/>
      <c r="T151" s="471"/>
      <c r="U151" s="471"/>
      <c r="V151" s="471"/>
      <c r="W151" s="471"/>
      <c r="X151" s="471"/>
      <c r="Y151" s="472"/>
      <c r="Z151" s="472"/>
      <c r="AA151" s="472"/>
      <c r="AB151" s="472"/>
      <c r="AC151" s="472"/>
      <c r="AD151" s="472"/>
      <c r="AE151" s="472"/>
      <c r="AF151" s="472"/>
      <c r="AG151" s="472" t="s">
        <v>1572</v>
      </c>
      <c r="AH151" s="472">
        <v>0</v>
      </c>
      <c r="AI151" s="472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2"/>
      <c r="BF151" s="472"/>
      <c r="BG151" s="472"/>
      <c r="BH151" s="472"/>
    </row>
    <row r="152" spans="1:60" ht="15" outlineLevel="1">
      <c r="A152" s="478">
        <v>54</v>
      </c>
      <c r="B152" s="479" t="s">
        <v>1973</v>
      </c>
      <c r="C152" s="480" t="s">
        <v>1974</v>
      </c>
      <c r="D152" s="481" t="s">
        <v>1463</v>
      </c>
      <c r="E152" s="482">
        <v>788.6456</v>
      </c>
      <c r="F152" s="483"/>
      <c r="G152" s="484">
        <f>ROUND(E152*F152,2)</f>
        <v>0</v>
      </c>
      <c r="H152" s="470">
        <v>0</v>
      </c>
      <c r="I152" s="471">
        <f>ROUND(E152*H152,2)</f>
        <v>0</v>
      </c>
      <c r="J152" s="470">
        <v>1.05</v>
      </c>
      <c r="K152" s="471">
        <f>ROUND(E152*J152,2)</f>
        <v>828.08</v>
      </c>
      <c r="L152" s="471">
        <v>21</v>
      </c>
      <c r="M152" s="471">
        <f>G152*(1+L152/100)</f>
        <v>0</v>
      </c>
      <c r="N152" s="471">
        <v>0</v>
      </c>
      <c r="O152" s="471">
        <f>ROUND(E152*N152,2)</f>
        <v>0</v>
      </c>
      <c r="P152" s="471">
        <v>0</v>
      </c>
      <c r="Q152" s="471">
        <f>ROUND(E152*P152,2)</f>
        <v>0</v>
      </c>
      <c r="R152" s="471"/>
      <c r="S152" s="471" t="s">
        <v>1586</v>
      </c>
      <c r="T152" s="471" t="s">
        <v>1586</v>
      </c>
      <c r="U152" s="471">
        <v>0</v>
      </c>
      <c r="V152" s="471">
        <f>ROUND(E152*U152,2)</f>
        <v>0</v>
      </c>
      <c r="W152" s="471"/>
      <c r="X152" s="471" t="s">
        <v>1732</v>
      </c>
      <c r="Y152" s="472"/>
      <c r="Z152" s="472"/>
      <c r="AA152" s="472"/>
      <c r="AB152" s="472"/>
      <c r="AC152" s="472"/>
      <c r="AD152" s="472"/>
      <c r="AE152" s="472"/>
      <c r="AF152" s="472"/>
      <c r="AG152" s="472" t="s">
        <v>1733</v>
      </c>
      <c r="AH152" s="472"/>
      <c r="AI152" s="472"/>
      <c r="AJ152" s="472"/>
      <c r="AK152" s="472"/>
      <c r="AL152" s="472"/>
      <c r="AM152" s="472"/>
      <c r="AN152" s="472"/>
      <c r="AO152" s="472"/>
      <c r="AP152" s="472"/>
      <c r="AQ152" s="472"/>
      <c r="AR152" s="472"/>
      <c r="AS152" s="472"/>
      <c r="AT152" s="472"/>
      <c r="AU152" s="472"/>
      <c r="AV152" s="472"/>
      <c r="AW152" s="472"/>
      <c r="AX152" s="472"/>
      <c r="AY152" s="472"/>
      <c r="AZ152" s="472"/>
      <c r="BA152" s="472"/>
      <c r="BB152" s="472"/>
      <c r="BC152" s="472"/>
      <c r="BD152" s="472"/>
      <c r="BE152" s="472"/>
      <c r="BF152" s="472"/>
      <c r="BG152" s="472"/>
      <c r="BH152" s="472"/>
    </row>
    <row r="153" spans="1:33" ht="15">
      <c r="A153" s="455" t="s">
        <v>1253</v>
      </c>
      <c r="B153" s="456" t="s">
        <v>1526</v>
      </c>
      <c r="C153" s="457" t="s">
        <v>1527</v>
      </c>
      <c r="D153" s="458"/>
      <c r="E153" s="459"/>
      <c r="F153" s="460"/>
      <c r="G153" s="461">
        <f>SUMIF(AG154:AG160,"&lt;&gt;NOR",G154:G160)</f>
        <v>0</v>
      </c>
      <c r="H153" s="462"/>
      <c r="I153" s="462">
        <f>SUM(I154:I160)</f>
        <v>1397.5</v>
      </c>
      <c r="J153" s="462"/>
      <c r="K153" s="462">
        <f>SUM(K154:K160)</f>
        <v>8535.64</v>
      </c>
      <c r="L153" s="462"/>
      <c r="M153" s="462">
        <f>SUM(M154:M160)</f>
        <v>0</v>
      </c>
      <c r="N153" s="462"/>
      <c r="O153" s="462">
        <f>SUM(O154:O160)</f>
        <v>0.01</v>
      </c>
      <c r="P153" s="462"/>
      <c r="Q153" s="462">
        <f>SUM(Q154:Q160)</f>
        <v>0</v>
      </c>
      <c r="R153" s="462"/>
      <c r="S153" s="462"/>
      <c r="T153" s="462"/>
      <c r="U153" s="462"/>
      <c r="V153" s="462">
        <f>SUM(V154:V160)</f>
        <v>19</v>
      </c>
      <c r="W153" s="462"/>
      <c r="X153" s="462"/>
      <c r="AG153" s="314" t="s">
        <v>1565</v>
      </c>
    </row>
    <row r="154" spans="1:60" ht="15" outlineLevel="1">
      <c r="A154" s="463">
        <v>55</v>
      </c>
      <c r="B154" s="464" t="s">
        <v>1975</v>
      </c>
      <c r="C154" s="465" t="s">
        <v>1976</v>
      </c>
      <c r="D154" s="466" t="s">
        <v>1977</v>
      </c>
      <c r="E154" s="467">
        <v>19</v>
      </c>
      <c r="F154" s="485"/>
      <c r="G154" s="469">
        <f>ROUND(E154*F154,2)</f>
        <v>0</v>
      </c>
      <c r="H154" s="470">
        <v>0</v>
      </c>
      <c r="I154" s="471">
        <f>ROUND(E154*H154,2)</f>
        <v>0</v>
      </c>
      <c r="J154" s="470">
        <v>440</v>
      </c>
      <c r="K154" s="471">
        <f>ROUND(E154*J154,2)</f>
        <v>8360</v>
      </c>
      <c r="L154" s="471">
        <v>21</v>
      </c>
      <c r="M154" s="471">
        <f>G154*(1+L154/100)</f>
        <v>0</v>
      </c>
      <c r="N154" s="471">
        <v>0</v>
      </c>
      <c r="O154" s="471">
        <f>ROUND(E154*N154,2)</f>
        <v>0</v>
      </c>
      <c r="P154" s="471">
        <v>0</v>
      </c>
      <c r="Q154" s="471">
        <f>ROUND(E154*P154,2)</f>
        <v>0</v>
      </c>
      <c r="R154" s="471"/>
      <c r="S154" s="471" t="s">
        <v>1586</v>
      </c>
      <c r="T154" s="471" t="s">
        <v>1586</v>
      </c>
      <c r="U154" s="471">
        <v>1</v>
      </c>
      <c r="V154" s="471">
        <f>ROUND(E154*U154,2)</f>
        <v>19</v>
      </c>
      <c r="W154" s="471"/>
      <c r="X154" s="471" t="s">
        <v>1569</v>
      </c>
      <c r="Y154" s="472"/>
      <c r="Z154" s="472"/>
      <c r="AA154" s="472"/>
      <c r="AB154" s="472"/>
      <c r="AC154" s="472"/>
      <c r="AD154" s="472"/>
      <c r="AE154" s="472"/>
      <c r="AF154" s="472"/>
      <c r="AG154" s="472" t="s">
        <v>1570</v>
      </c>
      <c r="AH154" s="472"/>
      <c r="AI154" s="472"/>
      <c r="AJ154" s="472"/>
      <c r="AK154" s="472"/>
      <c r="AL154" s="472"/>
      <c r="AM154" s="472"/>
      <c r="AN154" s="472"/>
      <c r="AO154" s="472"/>
      <c r="AP154" s="472"/>
      <c r="AQ154" s="472"/>
      <c r="AR154" s="472"/>
      <c r="AS154" s="472"/>
      <c r="AT154" s="472"/>
      <c r="AU154" s="472"/>
      <c r="AV154" s="472"/>
      <c r="AW154" s="472"/>
      <c r="AX154" s="472"/>
      <c r="AY154" s="472"/>
      <c r="AZ154" s="472"/>
      <c r="BA154" s="472"/>
      <c r="BB154" s="472"/>
      <c r="BC154" s="472"/>
      <c r="BD154" s="472"/>
      <c r="BE154" s="472"/>
      <c r="BF154" s="472"/>
      <c r="BG154" s="472"/>
      <c r="BH154" s="472"/>
    </row>
    <row r="155" spans="1:60" ht="22.5" outlineLevel="1">
      <c r="A155" s="473"/>
      <c r="B155" s="474"/>
      <c r="C155" s="475" t="s">
        <v>1978</v>
      </c>
      <c r="D155" s="476"/>
      <c r="E155" s="477">
        <v>3</v>
      </c>
      <c r="F155" s="471"/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71"/>
      <c r="R155" s="471"/>
      <c r="S155" s="471"/>
      <c r="T155" s="471"/>
      <c r="U155" s="471"/>
      <c r="V155" s="471"/>
      <c r="W155" s="471"/>
      <c r="X155" s="471"/>
      <c r="Y155" s="472"/>
      <c r="Z155" s="472"/>
      <c r="AA155" s="472"/>
      <c r="AB155" s="472"/>
      <c r="AC155" s="472"/>
      <c r="AD155" s="472"/>
      <c r="AE155" s="472"/>
      <c r="AF155" s="472"/>
      <c r="AG155" s="472" t="s">
        <v>1572</v>
      </c>
      <c r="AH155" s="472">
        <v>0</v>
      </c>
      <c r="AI155" s="472"/>
      <c r="AJ155" s="472"/>
      <c r="AK155" s="472"/>
      <c r="AL155" s="472"/>
      <c r="AM155" s="472"/>
      <c r="AN155" s="472"/>
      <c r="AO155" s="472"/>
      <c r="AP155" s="472"/>
      <c r="AQ155" s="472"/>
      <c r="AR155" s="472"/>
      <c r="AS155" s="472"/>
      <c r="AT155" s="472"/>
      <c r="AU155" s="472"/>
      <c r="AV155" s="472"/>
      <c r="AW155" s="472"/>
      <c r="AX155" s="472"/>
      <c r="AY155" s="472"/>
      <c r="AZ155" s="472"/>
      <c r="BA155" s="472"/>
      <c r="BB155" s="472"/>
      <c r="BC155" s="472"/>
      <c r="BD155" s="472"/>
      <c r="BE155" s="472"/>
      <c r="BF155" s="472"/>
      <c r="BG155" s="472"/>
      <c r="BH155" s="472"/>
    </row>
    <row r="156" spans="1:60" ht="15" outlineLevel="1">
      <c r="A156" s="473"/>
      <c r="B156" s="474"/>
      <c r="C156" s="475" t="s">
        <v>1979</v>
      </c>
      <c r="D156" s="476"/>
      <c r="E156" s="477">
        <v>2</v>
      </c>
      <c r="F156" s="471"/>
      <c r="G156" s="471"/>
      <c r="H156" s="471"/>
      <c r="I156" s="471"/>
      <c r="J156" s="471"/>
      <c r="K156" s="471"/>
      <c r="L156" s="471"/>
      <c r="M156" s="471"/>
      <c r="N156" s="471"/>
      <c r="O156" s="471"/>
      <c r="P156" s="471"/>
      <c r="Q156" s="471"/>
      <c r="R156" s="471"/>
      <c r="S156" s="471"/>
      <c r="T156" s="471"/>
      <c r="U156" s="471"/>
      <c r="V156" s="471"/>
      <c r="W156" s="471"/>
      <c r="X156" s="471"/>
      <c r="Y156" s="472"/>
      <c r="Z156" s="472"/>
      <c r="AA156" s="472"/>
      <c r="AB156" s="472"/>
      <c r="AC156" s="472"/>
      <c r="AD156" s="472"/>
      <c r="AE156" s="472"/>
      <c r="AF156" s="472"/>
      <c r="AG156" s="472" t="s">
        <v>1572</v>
      </c>
      <c r="AH156" s="472">
        <v>0</v>
      </c>
      <c r="AI156" s="472"/>
      <c r="AJ156" s="472"/>
      <c r="AK156" s="472"/>
      <c r="AL156" s="472"/>
      <c r="AM156" s="472"/>
      <c r="AN156" s="472"/>
      <c r="AO156" s="472"/>
      <c r="AP156" s="472"/>
      <c r="AQ156" s="472"/>
      <c r="AR156" s="472"/>
      <c r="AS156" s="472"/>
      <c r="AT156" s="472"/>
      <c r="AU156" s="472"/>
      <c r="AV156" s="472"/>
      <c r="AW156" s="472"/>
      <c r="AX156" s="472"/>
      <c r="AY156" s="472"/>
      <c r="AZ156" s="472"/>
      <c r="BA156" s="472"/>
      <c r="BB156" s="472"/>
      <c r="BC156" s="472"/>
      <c r="BD156" s="472"/>
      <c r="BE156" s="472"/>
      <c r="BF156" s="472"/>
      <c r="BG156" s="472"/>
      <c r="BH156" s="472"/>
    </row>
    <row r="157" spans="1:60" ht="22.5" outlineLevel="1">
      <c r="A157" s="473"/>
      <c r="B157" s="474"/>
      <c r="C157" s="475" t="s">
        <v>1980</v>
      </c>
      <c r="D157" s="476"/>
      <c r="E157" s="477">
        <v>10</v>
      </c>
      <c r="F157" s="471"/>
      <c r="G157" s="471"/>
      <c r="H157" s="471"/>
      <c r="I157" s="471"/>
      <c r="J157" s="471"/>
      <c r="K157" s="471"/>
      <c r="L157" s="471"/>
      <c r="M157" s="471"/>
      <c r="N157" s="471"/>
      <c r="O157" s="471"/>
      <c r="P157" s="471"/>
      <c r="Q157" s="471"/>
      <c r="R157" s="471"/>
      <c r="S157" s="471"/>
      <c r="T157" s="471"/>
      <c r="U157" s="471"/>
      <c r="V157" s="471"/>
      <c r="W157" s="471"/>
      <c r="X157" s="471"/>
      <c r="Y157" s="472"/>
      <c r="Z157" s="472"/>
      <c r="AA157" s="472"/>
      <c r="AB157" s="472"/>
      <c r="AC157" s="472"/>
      <c r="AD157" s="472"/>
      <c r="AE157" s="472"/>
      <c r="AF157" s="472"/>
      <c r="AG157" s="472" t="s">
        <v>1572</v>
      </c>
      <c r="AH157" s="472">
        <v>0</v>
      </c>
      <c r="AI157" s="472"/>
      <c r="AJ157" s="472"/>
      <c r="AK157" s="472"/>
      <c r="AL157" s="472"/>
      <c r="AM157" s="472"/>
      <c r="AN157" s="472"/>
      <c r="AO157" s="472"/>
      <c r="AP157" s="472"/>
      <c r="AQ157" s="472"/>
      <c r="AR157" s="472"/>
      <c r="AS157" s="472"/>
      <c r="AT157" s="472"/>
      <c r="AU157" s="472"/>
      <c r="AV157" s="472"/>
      <c r="AW157" s="472"/>
      <c r="AX157" s="472"/>
      <c r="AY157" s="472"/>
      <c r="AZ157" s="472"/>
      <c r="BA157" s="472"/>
      <c r="BB157" s="472"/>
      <c r="BC157" s="472"/>
      <c r="BD157" s="472"/>
      <c r="BE157" s="472"/>
      <c r="BF157" s="472"/>
      <c r="BG157" s="472"/>
      <c r="BH157" s="472"/>
    </row>
    <row r="158" spans="1:60" ht="15" outlineLevel="1">
      <c r="A158" s="473"/>
      <c r="B158" s="474"/>
      <c r="C158" s="475" t="s">
        <v>1981</v>
      </c>
      <c r="D158" s="476"/>
      <c r="E158" s="477">
        <v>4</v>
      </c>
      <c r="F158" s="471"/>
      <c r="G158" s="471"/>
      <c r="H158" s="471"/>
      <c r="I158" s="471"/>
      <c r="J158" s="471"/>
      <c r="K158" s="471"/>
      <c r="L158" s="471"/>
      <c r="M158" s="471"/>
      <c r="N158" s="471"/>
      <c r="O158" s="471"/>
      <c r="P158" s="471"/>
      <c r="Q158" s="471"/>
      <c r="R158" s="471"/>
      <c r="S158" s="471"/>
      <c r="T158" s="471"/>
      <c r="U158" s="471"/>
      <c r="V158" s="471"/>
      <c r="W158" s="471"/>
      <c r="X158" s="471"/>
      <c r="Y158" s="472"/>
      <c r="Z158" s="472"/>
      <c r="AA158" s="472"/>
      <c r="AB158" s="472"/>
      <c r="AC158" s="472"/>
      <c r="AD158" s="472"/>
      <c r="AE158" s="472"/>
      <c r="AF158" s="472"/>
      <c r="AG158" s="472" t="s">
        <v>1572</v>
      </c>
      <c r="AH158" s="472">
        <v>0</v>
      </c>
      <c r="AI158" s="472"/>
      <c r="AJ158" s="472"/>
      <c r="AK158" s="472"/>
      <c r="AL158" s="472"/>
      <c r="AM158" s="472"/>
      <c r="AN158" s="472"/>
      <c r="AO158" s="472"/>
      <c r="AP158" s="472"/>
      <c r="AQ158" s="472"/>
      <c r="AR158" s="472"/>
      <c r="AS158" s="472"/>
      <c r="AT158" s="472"/>
      <c r="AU158" s="472"/>
      <c r="AV158" s="472"/>
      <c r="AW158" s="472"/>
      <c r="AX158" s="472"/>
      <c r="AY158" s="472"/>
      <c r="AZ158" s="472"/>
      <c r="BA158" s="472"/>
      <c r="BB158" s="472"/>
      <c r="BC158" s="472"/>
      <c r="BD158" s="472"/>
      <c r="BE158" s="472"/>
      <c r="BF158" s="472"/>
      <c r="BG158" s="472"/>
      <c r="BH158" s="472"/>
    </row>
    <row r="159" spans="1:60" ht="15" outlineLevel="1">
      <c r="A159" s="478">
        <v>56</v>
      </c>
      <c r="B159" s="479" t="s">
        <v>1982</v>
      </c>
      <c r="C159" s="480" t="s">
        <v>1983</v>
      </c>
      <c r="D159" s="481" t="s">
        <v>1984</v>
      </c>
      <c r="E159" s="482">
        <v>5</v>
      </c>
      <c r="F159" s="483"/>
      <c r="G159" s="484">
        <f>ROUND(E159*F159,2)</f>
        <v>0</v>
      </c>
      <c r="H159" s="470">
        <v>279.5</v>
      </c>
      <c r="I159" s="471">
        <f>ROUND(E159*H159,2)</f>
        <v>1397.5</v>
      </c>
      <c r="J159" s="470">
        <v>0</v>
      </c>
      <c r="K159" s="471">
        <f>ROUND(E159*J159,2)</f>
        <v>0</v>
      </c>
      <c r="L159" s="471">
        <v>21</v>
      </c>
      <c r="M159" s="471">
        <f>G159*(1+L159/100)</f>
        <v>0</v>
      </c>
      <c r="N159" s="471">
        <v>0.0012</v>
      </c>
      <c r="O159" s="471">
        <f>ROUND(E159*N159,2)</f>
        <v>0.01</v>
      </c>
      <c r="P159" s="471">
        <v>0</v>
      </c>
      <c r="Q159" s="471">
        <f>ROUND(E159*P159,2)</f>
        <v>0</v>
      </c>
      <c r="R159" s="471"/>
      <c r="S159" s="471" t="s">
        <v>1567</v>
      </c>
      <c r="T159" s="471" t="s">
        <v>1586</v>
      </c>
      <c r="U159" s="471">
        <v>0</v>
      </c>
      <c r="V159" s="471">
        <f>ROUND(E159*U159,2)</f>
        <v>0</v>
      </c>
      <c r="W159" s="471"/>
      <c r="X159" s="471" t="s">
        <v>1688</v>
      </c>
      <c r="Y159" s="472"/>
      <c r="Z159" s="472"/>
      <c r="AA159" s="472"/>
      <c r="AB159" s="472"/>
      <c r="AC159" s="472"/>
      <c r="AD159" s="472"/>
      <c r="AE159" s="472"/>
      <c r="AF159" s="472"/>
      <c r="AG159" s="472" t="s">
        <v>1689</v>
      </c>
      <c r="AH159" s="472"/>
      <c r="AI159" s="472"/>
      <c r="AJ159" s="472"/>
      <c r="AK159" s="472"/>
      <c r="AL159" s="472"/>
      <c r="AM159" s="472"/>
      <c r="AN159" s="472"/>
      <c r="AO159" s="472"/>
      <c r="AP159" s="472"/>
      <c r="AQ159" s="472"/>
      <c r="AR159" s="472"/>
      <c r="AS159" s="472"/>
      <c r="AT159" s="472"/>
      <c r="AU159" s="472"/>
      <c r="AV159" s="472"/>
      <c r="AW159" s="472"/>
      <c r="AX159" s="472"/>
      <c r="AY159" s="472"/>
      <c r="AZ159" s="472"/>
      <c r="BA159" s="472"/>
      <c r="BB159" s="472"/>
      <c r="BC159" s="472"/>
      <c r="BD159" s="472"/>
      <c r="BE159" s="472"/>
      <c r="BF159" s="472"/>
      <c r="BG159" s="472"/>
      <c r="BH159" s="472"/>
    </row>
    <row r="160" spans="1:60" ht="15" outlineLevel="1">
      <c r="A160" s="478">
        <v>57</v>
      </c>
      <c r="B160" s="479" t="s">
        <v>1770</v>
      </c>
      <c r="C160" s="480" t="s">
        <v>1771</v>
      </c>
      <c r="D160" s="481" t="s">
        <v>1463</v>
      </c>
      <c r="E160" s="482">
        <v>97.575</v>
      </c>
      <c r="F160" s="483"/>
      <c r="G160" s="484">
        <f>ROUND(E160*F160,2)</f>
        <v>0</v>
      </c>
      <c r="H160" s="470">
        <v>0</v>
      </c>
      <c r="I160" s="471">
        <f>ROUND(E160*H160,2)</f>
        <v>0</v>
      </c>
      <c r="J160" s="470">
        <v>1.8</v>
      </c>
      <c r="K160" s="471">
        <f>ROUND(E160*J160,2)</f>
        <v>175.64</v>
      </c>
      <c r="L160" s="471">
        <v>21</v>
      </c>
      <c r="M160" s="471">
        <f>G160*(1+L160/100)</f>
        <v>0</v>
      </c>
      <c r="N160" s="471">
        <v>0</v>
      </c>
      <c r="O160" s="471">
        <f>ROUND(E160*N160,2)</f>
        <v>0</v>
      </c>
      <c r="P160" s="471">
        <v>0</v>
      </c>
      <c r="Q160" s="471">
        <f>ROUND(E160*P160,2)</f>
        <v>0</v>
      </c>
      <c r="R160" s="471"/>
      <c r="S160" s="471" t="s">
        <v>1586</v>
      </c>
      <c r="T160" s="471" t="s">
        <v>1586</v>
      </c>
      <c r="U160" s="471">
        <v>0</v>
      </c>
      <c r="V160" s="471">
        <f>ROUND(E160*U160,2)</f>
        <v>0</v>
      </c>
      <c r="W160" s="471"/>
      <c r="X160" s="471" t="s">
        <v>1732</v>
      </c>
      <c r="Y160" s="472"/>
      <c r="Z160" s="472"/>
      <c r="AA160" s="472"/>
      <c r="AB160" s="472"/>
      <c r="AC160" s="472"/>
      <c r="AD160" s="472"/>
      <c r="AE160" s="472"/>
      <c r="AF160" s="472"/>
      <c r="AG160" s="472" t="s">
        <v>1733</v>
      </c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  <c r="AV160" s="472"/>
      <c r="AW160" s="472"/>
      <c r="AX160" s="472"/>
      <c r="AY160" s="472"/>
      <c r="AZ160" s="472"/>
      <c r="BA160" s="472"/>
      <c r="BB160" s="472"/>
      <c r="BC160" s="472"/>
      <c r="BD160" s="472"/>
      <c r="BE160" s="472"/>
      <c r="BF160" s="472"/>
      <c r="BG160" s="472"/>
      <c r="BH160" s="472"/>
    </row>
    <row r="161" spans="1:33" ht="15">
      <c r="A161" s="455" t="s">
        <v>1253</v>
      </c>
      <c r="B161" s="456" t="s">
        <v>1528</v>
      </c>
      <c r="C161" s="457" t="s">
        <v>1529</v>
      </c>
      <c r="D161" s="458"/>
      <c r="E161" s="459"/>
      <c r="F161" s="460"/>
      <c r="G161" s="461">
        <f>SUMIF(AG162:AG179,"&lt;&gt;NOR",G162:G179)</f>
        <v>0</v>
      </c>
      <c r="H161" s="462"/>
      <c r="I161" s="462">
        <f>SUM(I162:I179)</f>
        <v>124840.12000000001</v>
      </c>
      <c r="J161" s="462"/>
      <c r="K161" s="462">
        <f>SUM(K162:K179)</f>
        <v>77532.81000000001</v>
      </c>
      <c r="L161" s="462"/>
      <c r="M161" s="462">
        <f>SUM(M162:M179)</f>
        <v>0</v>
      </c>
      <c r="N161" s="462"/>
      <c r="O161" s="462">
        <f>SUM(O162:O179)</f>
        <v>2.8099999999999996</v>
      </c>
      <c r="P161" s="462"/>
      <c r="Q161" s="462">
        <f>SUM(Q162:Q179)</f>
        <v>0</v>
      </c>
      <c r="R161" s="462"/>
      <c r="S161" s="462"/>
      <c r="T161" s="462"/>
      <c r="U161" s="462"/>
      <c r="V161" s="462">
        <f>SUM(V162:V179)</f>
        <v>126.6</v>
      </c>
      <c r="W161" s="462"/>
      <c r="X161" s="462"/>
      <c r="AG161" s="314" t="s">
        <v>1565</v>
      </c>
    </row>
    <row r="162" spans="1:60" ht="15" outlineLevel="1">
      <c r="A162" s="478">
        <v>58</v>
      </c>
      <c r="B162" s="479" t="s">
        <v>1985</v>
      </c>
      <c r="C162" s="480" t="s">
        <v>1986</v>
      </c>
      <c r="D162" s="481" t="s">
        <v>1683</v>
      </c>
      <c r="E162" s="482">
        <v>99</v>
      </c>
      <c r="F162" s="483"/>
      <c r="G162" s="484">
        <f>ROUND(E162*F162,2)</f>
        <v>0</v>
      </c>
      <c r="H162" s="470">
        <v>24.04</v>
      </c>
      <c r="I162" s="471">
        <f>ROUND(E162*H162,2)</f>
        <v>2379.96</v>
      </c>
      <c r="J162" s="470">
        <v>27.26</v>
      </c>
      <c r="K162" s="471">
        <f>ROUND(E162*J162,2)</f>
        <v>2698.74</v>
      </c>
      <c r="L162" s="471">
        <v>21</v>
      </c>
      <c r="M162" s="471">
        <f>G162*(1+L162/100)</f>
        <v>0</v>
      </c>
      <c r="N162" s="471">
        <v>0.00021</v>
      </c>
      <c r="O162" s="471">
        <f>ROUND(E162*N162,2)</f>
        <v>0.02</v>
      </c>
      <c r="P162" s="471">
        <v>0</v>
      </c>
      <c r="Q162" s="471">
        <f>ROUND(E162*P162,2)</f>
        <v>0</v>
      </c>
      <c r="R162" s="471"/>
      <c r="S162" s="471" t="s">
        <v>1586</v>
      </c>
      <c r="T162" s="471" t="s">
        <v>1568</v>
      </c>
      <c r="U162" s="471">
        <v>0.05</v>
      </c>
      <c r="V162" s="471">
        <f>ROUND(E162*U162,2)</f>
        <v>4.95</v>
      </c>
      <c r="W162" s="471"/>
      <c r="X162" s="471" t="s">
        <v>1569</v>
      </c>
      <c r="Y162" s="472"/>
      <c r="Z162" s="472"/>
      <c r="AA162" s="472"/>
      <c r="AB162" s="472"/>
      <c r="AC162" s="472"/>
      <c r="AD162" s="472"/>
      <c r="AE162" s="472"/>
      <c r="AF162" s="472"/>
      <c r="AG162" s="472" t="s">
        <v>1987</v>
      </c>
      <c r="AH162" s="472"/>
      <c r="AI162" s="472"/>
      <c r="AJ162" s="472"/>
      <c r="AK162" s="472"/>
      <c r="AL162" s="472"/>
      <c r="AM162" s="472"/>
      <c r="AN162" s="472"/>
      <c r="AO162" s="472"/>
      <c r="AP162" s="472"/>
      <c r="AQ162" s="472"/>
      <c r="AR162" s="472"/>
      <c r="AS162" s="472"/>
      <c r="AT162" s="472"/>
      <c r="AU162" s="472"/>
      <c r="AV162" s="472"/>
      <c r="AW162" s="472"/>
      <c r="AX162" s="472"/>
      <c r="AY162" s="472"/>
      <c r="AZ162" s="472"/>
      <c r="BA162" s="472"/>
      <c r="BB162" s="472"/>
      <c r="BC162" s="472"/>
      <c r="BD162" s="472"/>
      <c r="BE162" s="472"/>
      <c r="BF162" s="472"/>
      <c r="BG162" s="472"/>
      <c r="BH162" s="472"/>
    </row>
    <row r="163" spans="1:60" ht="15" outlineLevel="1">
      <c r="A163" s="463">
        <v>59</v>
      </c>
      <c r="B163" s="464" t="s">
        <v>1988</v>
      </c>
      <c r="C163" s="465" t="s">
        <v>1989</v>
      </c>
      <c r="D163" s="466" t="s">
        <v>1309</v>
      </c>
      <c r="E163" s="467">
        <v>38.55</v>
      </c>
      <c r="F163" s="485"/>
      <c r="G163" s="469">
        <f>ROUND(E163*F163,2)</f>
        <v>0</v>
      </c>
      <c r="H163" s="470">
        <v>10</v>
      </c>
      <c r="I163" s="471">
        <f>ROUND(E163*H163,2)</f>
        <v>385.5</v>
      </c>
      <c r="J163" s="470">
        <v>129.6</v>
      </c>
      <c r="K163" s="471">
        <f>ROUND(E163*J163,2)</f>
        <v>4996.08</v>
      </c>
      <c r="L163" s="471">
        <v>21</v>
      </c>
      <c r="M163" s="471">
        <f>G163*(1+L163/100)</f>
        <v>0</v>
      </c>
      <c r="N163" s="471">
        <v>0.00032</v>
      </c>
      <c r="O163" s="471">
        <f>ROUND(E163*N163,2)</f>
        <v>0.01</v>
      </c>
      <c r="P163" s="471">
        <v>0</v>
      </c>
      <c r="Q163" s="471">
        <f>ROUND(E163*P163,2)</f>
        <v>0</v>
      </c>
      <c r="R163" s="471"/>
      <c r="S163" s="471" t="s">
        <v>1586</v>
      </c>
      <c r="T163" s="471" t="s">
        <v>1568</v>
      </c>
      <c r="U163" s="471">
        <v>0.236</v>
      </c>
      <c r="V163" s="471">
        <f>ROUND(E163*U163,2)</f>
        <v>9.1</v>
      </c>
      <c r="W163" s="471"/>
      <c r="X163" s="471" t="s">
        <v>1569</v>
      </c>
      <c r="Y163" s="472"/>
      <c r="Z163" s="472"/>
      <c r="AA163" s="472"/>
      <c r="AB163" s="472"/>
      <c r="AC163" s="472"/>
      <c r="AD163" s="472"/>
      <c r="AE163" s="472"/>
      <c r="AF163" s="472"/>
      <c r="AG163" s="472" t="s">
        <v>1570</v>
      </c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2"/>
      <c r="BG163" s="472"/>
      <c r="BH163" s="472"/>
    </row>
    <row r="164" spans="1:60" ht="15" outlineLevel="1">
      <c r="A164" s="473"/>
      <c r="B164" s="474"/>
      <c r="C164" s="475" t="s">
        <v>1990</v>
      </c>
      <c r="D164" s="476"/>
      <c r="E164" s="477">
        <v>38.55</v>
      </c>
      <c r="F164" s="471"/>
      <c r="G164" s="471"/>
      <c r="H164" s="471"/>
      <c r="I164" s="471"/>
      <c r="J164" s="471"/>
      <c r="K164" s="471"/>
      <c r="L164" s="471"/>
      <c r="M164" s="471"/>
      <c r="N164" s="471"/>
      <c r="O164" s="471"/>
      <c r="P164" s="471"/>
      <c r="Q164" s="471"/>
      <c r="R164" s="471"/>
      <c r="S164" s="471"/>
      <c r="T164" s="471"/>
      <c r="U164" s="471"/>
      <c r="V164" s="471"/>
      <c r="W164" s="471"/>
      <c r="X164" s="471"/>
      <c r="Y164" s="472"/>
      <c r="Z164" s="472"/>
      <c r="AA164" s="472"/>
      <c r="AB164" s="472"/>
      <c r="AC164" s="472"/>
      <c r="AD164" s="472"/>
      <c r="AE164" s="472"/>
      <c r="AF164" s="472"/>
      <c r="AG164" s="472" t="s">
        <v>1572</v>
      </c>
      <c r="AH164" s="472">
        <v>0</v>
      </c>
      <c r="AI164" s="472"/>
      <c r="AJ164" s="472"/>
      <c r="AK164" s="472"/>
      <c r="AL164" s="472"/>
      <c r="AM164" s="472"/>
      <c r="AN164" s="472"/>
      <c r="AO164" s="472"/>
      <c r="AP164" s="472"/>
      <c r="AQ164" s="472"/>
      <c r="AR164" s="472"/>
      <c r="AS164" s="472"/>
      <c r="AT164" s="472"/>
      <c r="AU164" s="472"/>
      <c r="AV164" s="472"/>
      <c r="AW164" s="472"/>
      <c r="AX164" s="472"/>
      <c r="AY164" s="472"/>
      <c r="AZ164" s="472"/>
      <c r="BA164" s="472"/>
      <c r="BB164" s="472"/>
      <c r="BC164" s="472"/>
      <c r="BD164" s="472"/>
      <c r="BE164" s="472"/>
      <c r="BF164" s="472"/>
      <c r="BG164" s="472"/>
      <c r="BH164" s="472"/>
    </row>
    <row r="165" spans="1:60" ht="15" outlineLevel="1">
      <c r="A165" s="463">
        <v>60</v>
      </c>
      <c r="B165" s="464" t="s">
        <v>1991</v>
      </c>
      <c r="C165" s="465" t="s">
        <v>1992</v>
      </c>
      <c r="D165" s="466" t="s">
        <v>1309</v>
      </c>
      <c r="E165" s="467">
        <v>38.55</v>
      </c>
      <c r="F165" s="485"/>
      <c r="G165" s="469">
        <f>ROUND(E165*F165,2)</f>
        <v>0</v>
      </c>
      <c r="H165" s="470">
        <v>5.74</v>
      </c>
      <c r="I165" s="471">
        <f>ROUND(E165*H165,2)</f>
        <v>221.28</v>
      </c>
      <c r="J165" s="470">
        <v>100.96</v>
      </c>
      <c r="K165" s="471">
        <f>ROUND(E165*J165,2)</f>
        <v>3892.01</v>
      </c>
      <c r="L165" s="471">
        <v>21</v>
      </c>
      <c r="M165" s="471">
        <f>G165*(1+L165/100)</f>
        <v>0</v>
      </c>
      <c r="N165" s="471">
        <v>0</v>
      </c>
      <c r="O165" s="471">
        <f>ROUND(E165*N165,2)</f>
        <v>0</v>
      </c>
      <c r="P165" s="471">
        <v>0</v>
      </c>
      <c r="Q165" s="471">
        <f>ROUND(E165*P165,2)</f>
        <v>0</v>
      </c>
      <c r="R165" s="471"/>
      <c r="S165" s="471" t="s">
        <v>1586</v>
      </c>
      <c r="T165" s="471" t="s">
        <v>1568</v>
      </c>
      <c r="U165" s="471">
        <v>0.154</v>
      </c>
      <c r="V165" s="471">
        <f>ROUND(E165*U165,2)</f>
        <v>5.94</v>
      </c>
      <c r="W165" s="471"/>
      <c r="X165" s="471" t="s">
        <v>1569</v>
      </c>
      <c r="Y165" s="472"/>
      <c r="Z165" s="472"/>
      <c r="AA165" s="472"/>
      <c r="AB165" s="472"/>
      <c r="AC165" s="472"/>
      <c r="AD165" s="472"/>
      <c r="AE165" s="472"/>
      <c r="AF165" s="472"/>
      <c r="AG165" s="472" t="s">
        <v>1570</v>
      </c>
      <c r="AH165" s="472"/>
      <c r="AI165" s="472"/>
      <c r="AJ165" s="472"/>
      <c r="AK165" s="472"/>
      <c r="AL165" s="472"/>
      <c r="AM165" s="472"/>
      <c r="AN165" s="472"/>
      <c r="AO165" s="472"/>
      <c r="AP165" s="472"/>
      <c r="AQ165" s="472"/>
      <c r="AR165" s="472"/>
      <c r="AS165" s="472"/>
      <c r="AT165" s="472"/>
      <c r="AU165" s="472"/>
      <c r="AV165" s="472"/>
      <c r="AW165" s="472"/>
      <c r="AX165" s="472"/>
      <c r="AY165" s="472"/>
      <c r="AZ165" s="472"/>
      <c r="BA165" s="472"/>
      <c r="BB165" s="472"/>
      <c r="BC165" s="472"/>
      <c r="BD165" s="472"/>
      <c r="BE165" s="472"/>
      <c r="BF165" s="472"/>
      <c r="BG165" s="472"/>
      <c r="BH165" s="472"/>
    </row>
    <row r="166" spans="1:60" ht="15" outlineLevel="1">
      <c r="A166" s="473"/>
      <c r="B166" s="474"/>
      <c r="C166" s="475" t="s">
        <v>1990</v>
      </c>
      <c r="D166" s="476"/>
      <c r="E166" s="477">
        <v>38.55</v>
      </c>
      <c r="F166" s="471"/>
      <c r="G166" s="471"/>
      <c r="H166" s="471"/>
      <c r="I166" s="471"/>
      <c r="J166" s="471"/>
      <c r="K166" s="471"/>
      <c r="L166" s="471"/>
      <c r="M166" s="471"/>
      <c r="N166" s="471"/>
      <c r="O166" s="471"/>
      <c r="P166" s="471"/>
      <c r="Q166" s="471"/>
      <c r="R166" s="471"/>
      <c r="S166" s="471"/>
      <c r="T166" s="471"/>
      <c r="U166" s="471"/>
      <c r="V166" s="471"/>
      <c r="W166" s="471"/>
      <c r="X166" s="471"/>
      <c r="Y166" s="472"/>
      <c r="Z166" s="472"/>
      <c r="AA166" s="472"/>
      <c r="AB166" s="472"/>
      <c r="AC166" s="472"/>
      <c r="AD166" s="472"/>
      <c r="AE166" s="472"/>
      <c r="AF166" s="472"/>
      <c r="AG166" s="472" t="s">
        <v>1572</v>
      </c>
      <c r="AH166" s="472">
        <v>0</v>
      </c>
      <c r="AI166" s="472"/>
      <c r="AJ166" s="472"/>
      <c r="AK166" s="472"/>
      <c r="AL166" s="472"/>
      <c r="AM166" s="472"/>
      <c r="AN166" s="472"/>
      <c r="AO166" s="472"/>
      <c r="AP166" s="472"/>
      <c r="AQ166" s="472"/>
      <c r="AR166" s="472"/>
      <c r="AS166" s="472"/>
      <c r="AT166" s="472"/>
      <c r="AU166" s="472"/>
      <c r="AV166" s="472"/>
      <c r="AW166" s="472"/>
      <c r="AX166" s="472"/>
      <c r="AY166" s="472"/>
      <c r="AZ166" s="472"/>
      <c r="BA166" s="472"/>
      <c r="BB166" s="472"/>
      <c r="BC166" s="472"/>
      <c r="BD166" s="472"/>
      <c r="BE166" s="472"/>
      <c r="BF166" s="472"/>
      <c r="BG166" s="472"/>
      <c r="BH166" s="472"/>
    </row>
    <row r="167" spans="1:60" ht="15" outlineLevel="1">
      <c r="A167" s="478">
        <v>61</v>
      </c>
      <c r="B167" s="479" t="s">
        <v>1993</v>
      </c>
      <c r="C167" s="480" t="s">
        <v>1994</v>
      </c>
      <c r="D167" s="481" t="s">
        <v>1683</v>
      </c>
      <c r="E167" s="482">
        <v>99</v>
      </c>
      <c r="F167" s="483"/>
      <c r="G167" s="484">
        <f>ROUND(E167*F167,2)</f>
        <v>0</v>
      </c>
      <c r="H167" s="470">
        <v>130.08</v>
      </c>
      <c r="I167" s="471">
        <f>ROUND(E167*H167,2)</f>
        <v>12877.92</v>
      </c>
      <c r="J167" s="470">
        <v>492.92</v>
      </c>
      <c r="K167" s="471">
        <f>ROUND(E167*J167,2)</f>
        <v>48799.08</v>
      </c>
      <c r="L167" s="471">
        <v>21</v>
      </c>
      <c r="M167" s="471">
        <f>G167*(1+L167/100)</f>
        <v>0</v>
      </c>
      <c r="N167" s="471">
        <v>0.00504</v>
      </c>
      <c r="O167" s="471">
        <f>ROUND(E167*N167,2)</f>
        <v>0.5</v>
      </c>
      <c r="P167" s="471">
        <v>0</v>
      </c>
      <c r="Q167" s="471">
        <f>ROUND(E167*P167,2)</f>
        <v>0</v>
      </c>
      <c r="R167" s="471"/>
      <c r="S167" s="471" t="s">
        <v>1586</v>
      </c>
      <c r="T167" s="471" t="s">
        <v>1586</v>
      </c>
      <c r="U167" s="471">
        <v>0.978</v>
      </c>
      <c r="V167" s="471">
        <f>ROUND(E167*U167,2)</f>
        <v>96.82</v>
      </c>
      <c r="W167" s="471"/>
      <c r="X167" s="471" t="s">
        <v>1569</v>
      </c>
      <c r="Y167" s="472"/>
      <c r="Z167" s="472"/>
      <c r="AA167" s="472"/>
      <c r="AB167" s="472"/>
      <c r="AC167" s="472"/>
      <c r="AD167" s="472"/>
      <c r="AE167" s="472"/>
      <c r="AF167" s="472"/>
      <c r="AG167" s="472" t="s">
        <v>1987</v>
      </c>
      <c r="AH167" s="472"/>
      <c r="AI167" s="472"/>
      <c r="AJ167" s="472"/>
      <c r="AK167" s="472"/>
      <c r="AL167" s="472"/>
      <c r="AM167" s="472"/>
      <c r="AN167" s="472"/>
      <c r="AO167" s="472"/>
      <c r="AP167" s="472"/>
      <c r="AQ167" s="472"/>
      <c r="AR167" s="472"/>
      <c r="AS167" s="472"/>
      <c r="AT167" s="472"/>
      <c r="AU167" s="472"/>
      <c r="AV167" s="472"/>
      <c r="AW167" s="472"/>
      <c r="AX167" s="472"/>
      <c r="AY167" s="472"/>
      <c r="AZ167" s="472"/>
      <c r="BA167" s="472"/>
      <c r="BB167" s="472"/>
      <c r="BC167" s="472"/>
      <c r="BD167" s="472"/>
      <c r="BE167" s="472"/>
      <c r="BF167" s="472"/>
      <c r="BG167" s="472"/>
      <c r="BH167" s="472"/>
    </row>
    <row r="168" spans="1:60" ht="15" outlineLevel="1">
      <c r="A168" s="463">
        <v>62</v>
      </c>
      <c r="B168" s="464" t="s">
        <v>1995</v>
      </c>
      <c r="C168" s="465" t="s">
        <v>1996</v>
      </c>
      <c r="D168" s="466" t="s">
        <v>1309</v>
      </c>
      <c r="E168" s="467">
        <v>58.55</v>
      </c>
      <c r="F168" s="485"/>
      <c r="G168" s="469">
        <f>ROUND(E168*F168,2)</f>
        <v>0</v>
      </c>
      <c r="H168" s="470">
        <v>22.48</v>
      </c>
      <c r="I168" s="471">
        <f>ROUND(E168*H168,2)</f>
        <v>1316.2</v>
      </c>
      <c r="J168" s="470">
        <v>39.02</v>
      </c>
      <c r="K168" s="471">
        <f>ROUND(E168*J168,2)</f>
        <v>2284.62</v>
      </c>
      <c r="L168" s="471">
        <v>21</v>
      </c>
      <c r="M168" s="471">
        <f>G168*(1+L168/100)</f>
        <v>0</v>
      </c>
      <c r="N168" s="471">
        <v>4E-05</v>
      </c>
      <c r="O168" s="471">
        <f>ROUND(E168*N168,2)</f>
        <v>0</v>
      </c>
      <c r="P168" s="471">
        <v>0</v>
      </c>
      <c r="Q168" s="471">
        <f>ROUND(E168*P168,2)</f>
        <v>0</v>
      </c>
      <c r="R168" s="471"/>
      <c r="S168" s="471" t="s">
        <v>1586</v>
      </c>
      <c r="T168" s="471" t="s">
        <v>1568</v>
      </c>
      <c r="U168" s="471">
        <v>0.07</v>
      </c>
      <c r="V168" s="471">
        <f>ROUND(E168*U168,2)</f>
        <v>4.1</v>
      </c>
      <c r="W168" s="471"/>
      <c r="X168" s="471" t="s">
        <v>1569</v>
      </c>
      <c r="Y168" s="472"/>
      <c r="Z168" s="472"/>
      <c r="AA168" s="472"/>
      <c r="AB168" s="472"/>
      <c r="AC168" s="472"/>
      <c r="AD168" s="472"/>
      <c r="AE168" s="472"/>
      <c r="AF168" s="472"/>
      <c r="AG168" s="472" t="s">
        <v>1570</v>
      </c>
      <c r="AH168" s="472"/>
      <c r="AI168" s="472"/>
      <c r="AJ168" s="472"/>
      <c r="AK168" s="472"/>
      <c r="AL168" s="472"/>
      <c r="AM168" s="472"/>
      <c r="AN168" s="472"/>
      <c r="AO168" s="472"/>
      <c r="AP168" s="472"/>
      <c r="AQ168" s="472"/>
      <c r="AR168" s="472"/>
      <c r="AS168" s="472"/>
      <c r="AT168" s="472"/>
      <c r="AU168" s="472"/>
      <c r="AV168" s="472"/>
      <c r="AW168" s="472"/>
      <c r="AX168" s="472"/>
      <c r="AY168" s="472"/>
      <c r="AZ168" s="472"/>
      <c r="BA168" s="472"/>
      <c r="BB168" s="472"/>
      <c r="BC168" s="472"/>
      <c r="BD168" s="472"/>
      <c r="BE168" s="472"/>
      <c r="BF168" s="472"/>
      <c r="BG168" s="472"/>
      <c r="BH168" s="472"/>
    </row>
    <row r="169" spans="1:60" ht="15" outlineLevel="1">
      <c r="A169" s="473"/>
      <c r="B169" s="474"/>
      <c r="C169" s="631" t="s">
        <v>1997</v>
      </c>
      <c r="D169" s="632"/>
      <c r="E169" s="632"/>
      <c r="F169" s="632"/>
      <c r="G169" s="632"/>
      <c r="H169" s="471"/>
      <c r="I169" s="471"/>
      <c r="J169" s="471"/>
      <c r="K169" s="471"/>
      <c r="L169" s="471"/>
      <c r="M169" s="471"/>
      <c r="N169" s="471"/>
      <c r="O169" s="471"/>
      <c r="P169" s="471"/>
      <c r="Q169" s="471"/>
      <c r="R169" s="471"/>
      <c r="S169" s="471"/>
      <c r="T169" s="471"/>
      <c r="U169" s="471"/>
      <c r="V169" s="471"/>
      <c r="W169" s="471"/>
      <c r="X169" s="471"/>
      <c r="Y169" s="472"/>
      <c r="Z169" s="472"/>
      <c r="AA169" s="472"/>
      <c r="AB169" s="472"/>
      <c r="AC169" s="472"/>
      <c r="AD169" s="472"/>
      <c r="AE169" s="472"/>
      <c r="AF169" s="472"/>
      <c r="AG169" s="472" t="s">
        <v>1592</v>
      </c>
      <c r="AH169" s="472"/>
      <c r="AI169" s="472"/>
      <c r="AJ169" s="472"/>
      <c r="AK169" s="472"/>
      <c r="AL169" s="472"/>
      <c r="AM169" s="472"/>
      <c r="AN169" s="472"/>
      <c r="AO169" s="472"/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72"/>
      <c r="BF169" s="472"/>
      <c r="BG169" s="472"/>
      <c r="BH169" s="472"/>
    </row>
    <row r="170" spans="1:60" ht="15" outlineLevel="1">
      <c r="A170" s="473"/>
      <c r="B170" s="474"/>
      <c r="C170" s="475" t="s">
        <v>1990</v>
      </c>
      <c r="D170" s="476"/>
      <c r="E170" s="477">
        <v>38.55</v>
      </c>
      <c r="F170" s="471"/>
      <c r="G170" s="471"/>
      <c r="H170" s="471"/>
      <c r="I170" s="471"/>
      <c r="J170" s="471"/>
      <c r="K170" s="471"/>
      <c r="L170" s="471"/>
      <c r="M170" s="471"/>
      <c r="N170" s="471"/>
      <c r="O170" s="471"/>
      <c r="P170" s="471"/>
      <c r="Q170" s="471"/>
      <c r="R170" s="471"/>
      <c r="S170" s="471"/>
      <c r="T170" s="471"/>
      <c r="U170" s="471"/>
      <c r="V170" s="471"/>
      <c r="W170" s="471"/>
      <c r="X170" s="471"/>
      <c r="Y170" s="472"/>
      <c r="Z170" s="472"/>
      <c r="AA170" s="472"/>
      <c r="AB170" s="472"/>
      <c r="AC170" s="472"/>
      <c r="AD170" s="472"/>
      <c r="AE170" s="472"/>
      <c r="AF170" s="472"/>
      <c r="AG170" s="472" t="s">
        <v>1572</v>
      </c>
      <c r="AH170" s="472">
        <v>0</v>
      </c>
      <c r="AI170" s="472"/>
      <c r="AJ170" s="472"/>
      <c r="AK170" s="472"/>
      <c r="AL170" s="472"/>
      <c r="AM170" s="472"/>
      <c r="AN170" s="472"/>
      <c r="AO170" s="472"/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72"/>
      <c r="BF170" s="472"/>
      <c r="BG170" s="472"/>
      <c r="BH170" s="472"/>
    </row>
    <row r="171" spans="1:60" ht="15" outlineLevel="1">
      <c r="A171" s="473"/>
      <c r="B171" s="474"/>
      <c r="C171" s="475" t="s">
        <v>1998</v>
      </c>
      <c r="D171" s="476"/>
      <c r="E171" s="477">
        <v>20</v>
      </c>
      <c r="F171" s="471"/>
      <c r="G171" s="471"/>
      <c r="H171" s="471"/>
      <c r="I171" s="471"/>
      <c r="J171" s="471"/>
      <c r="K171" s="471"/>
      <c r="L171" s="471"/>
      <c r="M171" s="471"/>
      <c r="N171" s="471"/>
      <c r="O171" s="471"/>
      <c r="P171" s="471"/>
      <c r="Q171" s="471"/>
      <c r="R171" s="471"/>
      <c r="S171" s="471"/>
      <c r="T171" s="471"/>
      <c r="U171" s="471"/>
      <c r="V171" s="471"/>
      <c r="W171" s="471"/>
      <c r="X171" s="471"/>
      <c r="Y171" s="472"/>
      <c r="Z171" s="472"/>
      <c r="AA171" s="472"/>
      <c r="AB171" s="472"/>
      <c r="AC171" s="472"/>
      <c r="AD171" s="472"/>
      <c r="AE171" s="472"/>
      <c r="AF171" s="472"/>
      <c r="AG171" s="472" t="s">
        <v>1572</v>
      </c>
      <c r="AH171" s="472">
        <v>0</v>
      </c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2"/>
      <c r="BG171" s="472"/>
      <c r="BH171" s="472"/>
    </row>
    <row r="172" spans="1:60" ht="15" outlineLevel="1">
      <c r="A172" s="478">
        <v>63</v>
      </c>
      <c r="B172" s="479" t="s">
        <v>1999</v>
      </c>
      <c r="C172" s="480" t="s">
        <v>2000</v>
      </c>
      <c r="D172" s="481" t="s">
        <v>1683</v>
      </c>
      <c r="E172" s="482">
        <v>99</v>
      </c>
      <c r="F172" s="483"/>
      <c r="G172" s="484">
        <f>ROUND(E172*F172,2)</f>
        <v>0</v>
      </c>
      <c r="H172" s="470">
        <v>15</v>
      </c>
      <c r="I172" s="471">
        <f>ROUND(E172*H172,2)</f>
        <v>1485</v>
      </c>
      <c r="J172" s="470">
        <v>0</v>
      </c>
      <c r="K172" s="471">
        <f>ROUND(E172*J172,2)</f>
        <v>0</v>
      </c>
      <c r="L172" s="471">
        <v>21</v>
      </c>
      <c r="M172" s="471">
        <f>G172*(1+L172/100)</f>
        <v>0</v>
      </c>
      <c r="N172" s="471">
        <v>0.0012</v>
      </c>
      <c r="O172" s="471">
        <f>ROUND(E172*N172,2)</f>
        <v>0.12</v>
      </c>
      <c r="P172" s="471">
        <v>0</v>
      </c>
      <c r="Q172" s="471">
        <f>ROUND(E172*P172,2)</f>
        <v>0</v>
      </c>
      <c r="R172" s="471"/>
      <c r="S172" s="471" t="s">
        <v>1586</v>
      </c>
      <c r="T172" s="471" t="s">
        <v>1568</v>
      </c>
      <c r="U172" s="471">
        <v>0</v>
      </c>
      <c r="V172" s="471">
        <f>ROUND(E172*U172,2)</f>
        <v>0</v>
      </c>
      <c r="W172" s="471"/>
      <c r="X172" s="471" t="s">
        <v>1569</v>
      </c>
      <c r="Y172" s="472"/>
      <c r="Z172" s="472"/>
      <c r="AA172" s="472"/>
      <c r="AB172" s="472"/>
      <c r="AC172" s="472"/>
      <c r="AD172" s="472"/>
      <c r="AE172" s="472"/>
      <c r="AF172" s="472"/>
      <c r="AG172" s="472" t="s">
        <v>1570</v>
      </c>
      <c r="AH172" s="472"/>
      <c r="AI172" s="472"/>
      <c r="AJ172" s="472"/>
      <c r="AK172" s="472"/>
      <c r="AL172" s="472"/>
      <c r="AM172" s="472"/>
      <c r="AN172" s="472"/>
      <c r="AO172" s="472"/>
      <c r="AP172" s="472"/>
      <c r="AQ172" s="472"/>
      <c r="AR172" s="472"/>
      <c r="AS172" s="472"/>
      <c r="AT172" s="472"/>
      <c r="AU172" s="472"/>
      <c r="AV172" s="472"/>
      <c r="AW172" s="472"/>
      <c r="AX172" s="472"/>
      <c r="AY172" s="472"/>
      <c r="AZ172" s="472"/>
      <c r="BA172" s="472"/>
      <c r="BB172" s="472"/>
      <c r="BC172" s="472"/>
      <c r="BD172" s="472"/>
      <c r="BE172" s="472"/>
      <c r="BF172" s="472"/>
      <c r="BG172" s="472"/>
      <c r="BH172" s="472"/>
    </row>
    <row r="173" spans="1:60" ht="15" outlineLevel="1">
      <c r="A173" s="463">
        <v>64</v>
      </c>
      <c r="B173" s="464" t="s">
        <v>2001</v>
      </c>
      <c r="C173" s="465" t="s">
        <v>2002</v>
      </c>
      <c r="D173" s="466" t="s">
        <v>1309</v>
      </c>
      <c r="E173" s="467">
        <v>11.62</v>
      </c>
      <c r="F173" s="485"/>
      <c r="G173" s="469">
        <f>ROUND(E173*F173,2)</f>
        <v>0</v>
      </c>
      <c r="H173" s="470">
        <v>6.65</v>
      </c>
      <c r="I173" s="471">
        <f>ROUND(E173*H173,2)</f>
        <v>77.27</v>
      </c>
      <c r="J173" s="470">
        <v>246.85</v>
      </c>
      <c r="K173" s="471">
        <f>ROUND(E173*J173,2)</f>
        <v>2868.4</v>
      </c>
      <c r="L173" s="471">
        <v>21</v>
      </c>
      <c r="M173" s="471">
        <f>G173*(1+L173/100)</f>
        <v>0</v>
      </c>
      <c r="N173" s="471">
        <v>0.00759</v>
      </c>
      <c r="O173" s="471">
        <f>ROUND(E173*N173,2)</f>
        <v>0.09</v>
      </c>
      <c r="P173" s="471">
        <v>0</v>
      </c>
      <c r="Q173" s="471">
        <f>ROUND(E173*P173,2)</f>
        <v>0</v>
      </c>
      <c r="R173" s="471"/>
      <c r="S173" s="471" t="s">
        <v>1586</v>
      </c>
      <c r="T173" s="471" t="s">
        <v>1586</v>
      </c>
      <c r="U173" s="471">
        <v>0.49</v>
      </c>
      <c r="V173" s="471">
        <f>ROUND(E173*U173,2)</f>
        <v>5.69</v>
      </c>
      <c r="W173" s="471"/>
      <c r="X173" s="471" t="s">
        <v>1569</v>
      </c>
      <c r="Y173" s="472"/>
      <c r="Z173" s="472"/>
      <c r="AA173" s="472"/>
      <c r="AB173" s="472"/>
      <c r="AC173" s="472"/>
      <c r="AD173" s="472"/>
      <c r="AE173" s="472"/>
      <c r="AF173" s="472"/>
      <c r="AG173" s="472" t="s">
        <v>1570</v>
      </c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  <c r="BB173" s="472"/>
      <c r="BC173" s="472"/>
      <c r="BD173" s="472"/>
      <c r="BE173" s="472"/>
      <c r="BF173" s="472"/>
      <c r="BG173" s="472"/>
      <c r="BH173" s="472"/>
    </row>
    <row r="174" spans="1:60" ht="15" outlineLevel="1">
      <c r="A174" s="473"/>
      <c r="B174" s="474"/>
      <c r="C174" s="475" t="s">
        <v>2003</v>
      </c>
      <c r="D174" s="476"/>
      <c r="E174" s="477">
        <v>4.72</v>
      </c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  <c r="Q174" s="471"/>
      <c r="R174" s="471"/>
      <c r="S174" s="471"/>
      <c r="T174" s="471"/>
      <c r="U174" s="471"/>
      <c r="V174" s="471"/>
      <c r="W174" s="471"/>
      <c r="X174" s="471"/>
      <c r="Y174" s="472"/>
      <c r="Z174" s="472"/>
      <c r="AA174" s="472"/>
      <c r="AB174" s="472"/>
      <c r="AC174" s="472"/>
      <c r="AD174" s="472"/>
      <c r="AE174" s="472"/>
      <c r="AF174" s="472"/>
      <c r="AG174" s="472" t="s">
        <v>1572</v>
      </c>
      <c r="AH174" s="472">
        <v>0</v>
      </c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  <c r="BB174" s="472"/>
      <c r="BC174" s="472"/>
      <c r="BD174" s="472"/>
      <c r="BE174" s="472"/>
      <c r="BF174" s="472"/>
      <c r="BG174" s="472"/>
      <c r="BH174" s="472"/>
    </row>
    <row r="175" spans="1:60" ht="15" outlineLevel="1">
      <c r="A175" s="473"/>
      <c r="B175" s="474"/>
      <c r="C175" s="475" t="s">
        <v>1946</v>
      </c>
      <c r="D175" s="476"/>
      <c r="E175" s="477">
        <v>6.9</v>
      </c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471"/>
      <c r="Q175" s="471"/>
      <c r="R175" s="471"/>
      <c r="S175" s="471"/>
      <c r="T175" s="471"/>
      <c r="U175" s="471"/>
      <c r="V175" s="471"/>
      <c r="W175" s="471"/>
      <c r="X175" s="471"/>
      <c r="Y175" s="472"/>
      <c r="Z175" s="472"/>
      <c r="AA175" s="472"/>
      <c r="AB175" s="472"/>
      <c r="AC175" s="472"/>
      <c r="AD175" s="472"/>
      <c r="AE175" s="472"/>
      <c r="AF175" s="472"/>
      <c r="AG175" s="472" t="s">
        <v>1572</v>
      </c>
      <c r="AH175" s="472">
        <v>0</v>
      </c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  <c r="BB175" s="472"/>
      <c r="BC175" s="472"/>
      <c r="BD175" s="472"/>
      <c r="BE175" s="472"/>
      <c r="BF175" s="472"/>
      <c r="BG175" s="472"/>
      <c r="BH175" s="472"/>
    </row>
    <row r="176" spans="1:60" ht="22.5" outlineLevel="1">
      <c r="A176" s="463">
        <v>65</v>
      </c>
      <c r="B176" s="464" t="s">
        <v>2004</v>
      </c>
      <c r="C176" s="465" t="s">
        <v>2005</v>
      </c>
      <c r="D176" s="466" t="s">
        <v>1683</v>
      </c>
      <c r="E176" s="467">
        <v>107.99775</v>
      </c>
      <c r="F176" s="485"/>
      <c r="G176" s="469">
        <f>ROUND(E176*F176,2)</f>
        <v>0</v>
      </c>
      <c r="H176" s="470">
        <v>982.4</v>
      </c>
      <c r="I176" s="471">
        <f>ROUND(E176*H176,2)</f>
        <v>106096.99</v>
      </c>
      <c r="J176" s="470">
        <v>0</v>
      </c>
      <c r="K176" s="471">
        <f>ROUND(E176*J176,2)</f>
        <v>0</v>
      </c>
      <c r="L176" s="471">
        <v>21</v>
      </c>
      <c r="M176" s="471">
        <f>G176*(1+L176/100)</f>
        <v>0</v>
      </c>
      <c r="N176" s="471">
        <v>0.0192</v>
      </c>
      <c r="O176" s="471">
        <f>ROUND(E176*N176,2)</f>
        <v>2.07</v>
      </c>
      <c r="P176" s="471">
        <v>0</v>
      </c>
      <c r="Q176" s="471">
        <f>ROUND(E176*P176,2)</f>
        <v>0</v>
      </c>
      <c r="R176" s="471"/>
      <c r="S176" s="471" t="s">
        <v>1567</v>
      </c>
      <c r="T176" s="471" t="s">
        <v>1568</v>
      </c>
      <c r="U176" s="471">
        <v>0</v>
      </c>
      <c r="V176" s="471">
        <f>ROUND(E176*U176,2)</f>
        <v>0</v>
      </c>
      <c r="W176" s="471"/>
      <c r="X176" s="471" t="s">
        <v>1688</v>
      </c>
      <c r="Y176" s="472"/>
      <c r="Z176" s="472"/>
      <c r="AA176" s="472"/>
      <c r="AB176" s="472"/>
      <c r="AC176" s="472"/>
      <c r="AD176" s="472"/>
      <c r="AE176" s="472"/>
      <c r="AF176" s="472"/>
      <c r="AG176" s="472" t="s">
        <v>2006</v>
      </c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</row>
    <row r="177" spans="1:60" ht="15" outlineLevel="1">
      <c r="A177" s="473"/>
      <c r="B177" s="474"/>
      <c r="C177" s="475" t="s">
        <v>2007</v>
      </c>
      <c r="D177" s="476"/>
      <c r="E177" s="477">
        <v>103.95</v>
      </c>
      <c r="F177" s="471"/>
      <c r="G177" s="471"/>
      <c r="H177" s="471"/>
      <c r="I177" s="471"/>
      <c r="J177" s="471"/>
      <c r="K177" s="471"/>
      <c r="L177" s="471"/>
      <c r="M177" s="471"/>
      <c r="N177" s="471"/>
      <c r="O177" s="471"/>
      <c r="P177" s="471"/>
      <c r="Q177" s="471"/>
      <c r="R177" s="471"/>
      <c r="S177" s="471"/>
      <c r="T177" s="471"/>
      <c r="U177" s="471"/>
      <c r="V177" s="471"/>
      <c r="W177" s="471"/>
      <c r="X177" s="471"/>
      <c r="Y177" s="472"/>
      <c r="Z177" s="472"/>
      <c r="AA177" s="472"/>
      <c r="AB177" s="472"/>
      <c r="AC177" s="472"/>
      <c r="AD177" s="472"/>
      <c r="AE177" s="472"/>
      <c r="AF177" s="472"/>
      <c r="AG177" s="472" t="s">
        <v>1572</v>
      </c>
      <c r="AH177" s="472">
        <v>0</v>
      </c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  <c r="BB177" s="472"/>
      <c r="BC177" s="472"/>
      <c r="BD177" s="472"/>
      <c r="BE177" s="472"/>
      <c r="BF177" s="472"/>
      <c r="BG177" s="472"/>
      <c r="BH177" s="472"/>
    </row>
    <row r="178" spans="1:60" ht="15" outlineLevel="1">
      <c r="A178" s="473"/>
      <c r="B178" s="474"/>
      <c r="C178" s="475" t="s">
        <v>2008</v>
      </c>
      <c r="D178" s="476"/>
      <c r="E178" s="477">
        <v>4.04775</v>
      </c>
      <c r="F178" s="471"/>
      <c r="G178" s="471"/>
      <c r="H178" s="471"/>
      <c r="I178" s="471"/>
      <c r="J178" s="471"/>
      <c r="K178" s="471"/>
      <c r="L178" s="471"/>
      <c r="M178" s="471"/>
      <c r="N178" s="471"/>
      <c r="O178" s="471"/>
      <c r="P178" s="471"/>
      <c r="Q178" s="471"/>
      <c r="R178" s="471"/>
      <c r="S178" s="471"/>
      <c r="T178" s="471"/>
      <c r="U178" s="471"/>
      <c r="V178" s="471"/>
      <c r="W178" s="471"/>
      <c r="X178" s="471"/>
      <c r="Y178" s="472"/>
      <c r="Z178" s="472"/>
      <c r="AA178" s="472"/>
      <c r="AB178" s="472"/>
      <c r="AC178" s="472"/>
      <c r="AD178" s="472"/>
      <c r="AE178" s="472"/>
      <c r="AF178" s="472"/>
      <c r="AG178" s="472" t="s">
        <v>1572</v>
      </c>
      <c r="AH178" s="472">
        <v>0</v>
      </c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472"/>
      <c r="BA178" s="472"/>
      <c r="BB178" s="472"/>
      <c r="BC178" s="472"/>
      <c r="BD178" s="472"/>
      <c r="BE178" s="472"/>
      <c r="BF178" s="472"/>
      <c r="BG178" s="472"/>
      <c r="BH178" s="472"/>
    </row>
    <row r="179" spans="1:60" ht="15" outlineLevel="1">
      <c r="A179" s="478">
        <v>66</v>
      </c>
      <c r="B179" s="479" t="s">
        <v>2009</v>
      </c>
      <c r="C179" s="480" t="s">
        <v>2010</v>
      </c>
      <c r="D179" s="481" t="s">
        <v>1463</v>
      </c>
      <c r="E179" s="482">
        <v>1903.7906</v>
      </c>
      <c r="F179" s="483"/>
      <c r="G179" s="484">
        <f>ROUND(E179*F179,2)</f>
        <v>0</v>
      </c>
      <c r="H179" s="470">
        <v>0</v>
      </c>
      <c r="I179" s="471">
        <f>ROUND(E179*H179,2)</f>
        <v>0</v>
      </c>
      <c r="J179" s="470">
        <v>6.3</v>
      </c>
      <c r="K179" s="471">
        <f>ROUND(E179*J179,2)</f>
        <v>11993.88</v>
      </c>
      <c r="L179" s="471">
        <v>21</v>
      </c>
      <c r="M179" s="471">
        <f>G179*(1+L179/100)</f>
        <v>0</v>
      </c>
      <c r="N179" s="471">
        <v>0</v>
      </c>
      <c r="O179" s="471">
        <f>ROUND(E179*N179,2)</f>
        <v>0</v>
      </c>
      <c r="P179" s="471">
        <v>0</v>
      </c>
      <c r="Q179" s="471">
        <f>ROUND(E179*P179,2)</f>
        <v>0</v>
      </c>
      <c r="R179" s="471"/>
      <c r="S179" s="471" t="s">
        <v>1586</v>
      </c>
      <c r="T179" s="471" t="s">
        <v>1568</v>
      </c>
      <c r="U179" s="471">
        <v>0</v>
      </c>
      <c r="V179" s="471">
        <f>ROUND(E179*U179,2)</f>
        <v>0</v>
      </c>
      <c r="W179" s="471"/>
      <c r="X179" s="471" t="s">
        <v>1732</v>
      </c>
      <c r="Y179" s="472"/>
      <c r="Z179" s="472"/>
      <c r="AA179" s="472"/>
      <c r="AB179" s="472"/>
      <c r="AC179" s="472"/>
      <c r="AD179" s="472"/>
      <c r="AE179" s="472"/>
      <c r="AF179" s="472"/>
      <c r="AG179" s="472" t="s">
        <v>1733</v>
      </c>
      <c r="AH179" s="472"/>
      <c r="AI179" s="472"/>
      <c r="AJ179" s="472"/>
      <c r="AK179" s="472"/>
      <c r="AL179" s="472"/>
      <c r="AM179" s="472"/>
      <c r="AN179" s="472"/>
      <c r="AO179" s="472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472"/>
      <c r="BA179" s="472"/>
      <c r="BB179" s="472"/>
      <c r="BC179" s="472"/>
      <c r="BD179" s="472"/>
      <c r="BE179" s="472"/>
      <c r="BF179" s="472"/>
      <c r="BG179" s="472"/>
      <c r="BH179" s="472"/>
    </row>
    <row r="180" spans="1:33" ht="15">
      <c r="A180" s="455" t="s">
        <v>1253</v>
      </c>
      <c r="B180" s="456" t="s">
        <v>1530</v>
      </c>
      <c r="C180" s="457" t="s">
        <v>1531</v>
      </c>
      <c r="D180" s="458"/>
      <c r="E180" s="459"/>
      <c r="F180" s="460"/>
      <c r="G180" s="461">
        <f>SUMIF(AG181:AG192,"&lt;&gt;NOR",G181:G192)</f>
        <v>0</v>
      </c>
      <c r="H180" s="462"/>
      <c r="I180" s="462">
        <f>SUM(I181:I192)</f>
        <v>1165.84</v>
      </c>
      <c r="J180" s="462"/>
      <c r="K180" s="462">
        <f>SUM(K181:K192)</f>
        <v>6413</v>
      </c>
      <c r="L180" s="462"/>
      <c r="M180" s="462">
        <f>SUM(M181:M192)</f>
        <v>0</v>
      </c>
      <c r="N180" s="462"/>
      <c r="O180" s="462">
        <f>SUM(O181:O192)</f>
        <v>0</v>
      </c>
      <c r="P180" s="462"/>
      <c r="Q180" s="462">
        <f>SUM(Q181:Q192)</f>
        <v>0</v>
      </c>
      <c r="R180" s="462"/>
      <c r="S180" s="462"/>
      <c r="T180" s="462"/>
      <c r="U180" s="462"/>
      <c r="V180" s="462">
        <f>SUM(V181:V192)</f>
        <v>15.58</v>
      </c>
      <c r="W180" s="462"/>
      <c r="X180" s="462"/>
      <c r="AG180" s="314" t="s">
        <v>1565</v>
      </c>
    </row>
    <row r="181" spans="1:60" ht="15" outlineLevel="1">
      <c r="A181" s="463">
        <v>67</v>
      </c>
      <c r="B181" s="464" t="s">
        <v>2011</v>
      </c>
      <c r="C181" s="465" t="s">
        <v>2012</v>
      </c>
      <c r="D181" s="466" t="s">
        <v>1683</v>
      </c>
      <c r="E181" s="467">
        <v>2.88</v>
      </c>
      <c r="F181" s="485"/>
      <c r="G181" s="469">
        <f>ROUND(E181*F181,2)</f>
        <v>0</v>
      </c>
      <c r="H181" s="470">
        <v>72.93</v>
      </c>
      <c r="I181" s="471">
        <f>ROUND(E181*H181,2)</f>
        <v>210.04</v>
      </c>
      <c r="J181" s="470">
        <v>70.07</v>
      </c>
      <c r="K181" s="471">
        <f>ROUND(E181*J181,2)</f>
        <v>201.8</v>
      </c>
      <c r="L181" s="471">
        <v>21</v>
      </c>
      <c r="M181" s="471">
        <f>G181*(1+L181/100)</f>
        <v>0</v>
      </c>
      <c r="N181" s="471">
        <v>0.00037</v>
      </c>
      <c r="O181" s="471">
        <f>ROUND(E181*N181,2)</f>
        <v>0</v>
      </c>
      <c r="P181" s="471">
        <v>0</v>
      </c>
      <c r="Q181" s="471">
        <f>ROUND(E181*P181,2)</f>
        <v>0</v>
      </c>
      <c r="R181" s="471"/>
      <c r="S181" s="471" t="s">
        <v>1586</v>
      </c>
      <c r="T181" s="471" t="s">
        <v>1586</v>
      </c>
      <c r="U181" s="471">
        <v>0.139</v>
      </c>
      <c r="V181" s="471">
        <f>ROUND(E181*U181,2)</f>
        <v>0.4</v>
      </c>
      <c r="W181" s="471"/>
      <c r="X181" s="471" t="s">
        <v>1569</v>
      </c>
      <c r="Y181" s="472"/>
      <c r="Z181" s="472"/>
      <c r="AA181" s="472"/>
      <c r="AB181" s="472"/>
      <c r="AC181" s="472"/>
      <c r="AD181" s="472"/>
      <c r="AE181" s="472"/>
      <c r="AF181" s="472"/>
      <c r="AG181" s="472" t="s">
        <v>1570</v>
      </c>
      <c r="AH181" s="472"/>
      <c r="AI181" s="472"/>
      <c r="AJ181" s="472"/>
      <c r="AK181" s="472"/>
      <c r="AL181" s="472"/>
      <c r="AM181" s="472"/>
      <c r="AN181" s="472"/>
      <c r="AO181" s="472"/>
      <c r="AP181" s="472"/>
      <c r="AQ181" s="472"/>
      <c r="AR181" s="472"/>
      <c r="AS181" s="472"/>
      <c r="AT181" s="472"/>
      <c r="AU181" s="472"/>
      <c r="AV181" s="472"/>
      <c r="AW181" s="472"/>
      <c r="AX181" s="472"/>
      <c r="AY181" s="472"/>
      <c r="AZ181" s="472"/>
      <c r="BA181" s="472"/>
      <c r="BB181" s="472"/>
      <c r="BC181" s="472"/>
      <c r="BD181" s="472"/>
      <c r="BE181" s="472"/>
      <c r="BF181" s="472"/>
      <c r="BG181" s="472"/>
      <c r="BH181" s="472"/>
    </row>
    <row r="182" spans="1:60" ht="15" outlineLevel="1">
      <c r="A182" s="473"/>
      <c r="B182" s="474"/>
      <c r="C182" s="475" t="s">
        <v>2013</v>
      </c>
      <c r="D182" s="476"/>
      <c r="E182" s="477">
        <v>2.88</v>
      </c>
      <c r="F182" s="471"/>
      <c r="G182" s="471"/>
      <c r="H182" s="471"/>
      <c r="I182" s="471"/>
      <c r="J182" s="471"/>
      <c r="K182" s="471"/>
      <c r="L182" s="471"/>
      <c r="M182" s="471"/>
      <c r="N182" s="471"/>
      <c r="O182" s="471"/>
      <c r="P182" s="471"/>
      <c r="Q182" s="471"/>
      <c r="R182" s="471"/>
      <c r="S182" s="471"/>
      <c r="T182" s="471"/>
      <c r="U182" s="471"/>
      <c r="V182" s="471"/>
      <c r="W182" s="471"/>
      <c r="X182" s="471"/>
      <c r="Y182" s="472"/>
      <c r="Z182" s="472"/>
      <c r="AA182" s="472"/>
      <c r="AB182" s="472"/>
      <c r="AC182" s="472"/>
      <c r="AD182" s="472"/>
      <c r="AE182" s="472"/>
      <c r="AF182" s="472"/>
      <c r="AG182" s="472" t="s">
        <v>1572</v>
      </c>
      <c r="AH182" s="472">
        <v>0</v>
      </c>
      <c r="AI182" s="472"/>
      <c r="AJ182" s="472"/>
      <c r="AK182" s="472"/>
      <c r="AL182" s="472"/>
      <c r="AM182" s="472"/>
      <c r="AN182" s="472"/>
      <c r="AO182" s="472"/>
      <c r="AP182" s="472"/>
      <c r="AQ182" s="472"/>
      <c r="AR182" s="472"/>
      <c r="AS182" s="472"/>
      <c r="AT182" s="472"/>
      <c r="AU182" s="472"/>
      <c r="AV182" s="472"/>
      <c r="AW182" s="472"/>
      <c r="AX182" s="472"/>
      <c r="AY182" s="472"/>
      <c r="AZ182" s="472"/>
      <c r="BA182" s="472"/>
      <c r="BB182" s="472"/>
      <c r="BC182" s="472"/>
      <c r="BD182" s="472"/>
      <c r="BE182" s="472"/>
      <c r="BF182" s="472"/>
      <c r="BG182" s="472"/>
      <c r="BH182" s="472"/>
    </row>
    <row r="183" spans="1:60" ht="22.5" outlineLevel="1">
      <c r="A183" s="463">
        <v>68</v>
      </c>
      <c r="B183" s="464" t="s">
        <v>2014</v>
      </c>
      <c r="C183" s="465" t="s">
        <v>2015</v>
      </c>
      <c r="D183" s="466" t="s">
        <v>1683</v>
      </c>
      <c r="E183" s="467">
        <v>35</v>
      </c>
      <c r="F183" s="485"/>
      <c r="G183" s="469">
        <f>ROUND(E183*F183,2)</f>
        <v>0</v>
      </c>
      <c r="H183" s="470">
        <v>1.51</v>
      </c>
      <c r="I183" s="471">
        <f>ROUND(E183*H183,2)</f>
        <v>52.85</v>
      </c>
      <c r="J183" s="470">
        <v>28.49</v>
      </c>
      <c r="K183" s="471">
        <f>ROUND(E183*J183,2)</f>
        <v>997.15</v>
      </c>
      <c r="L183" s="471">
        <v>21</v>
      </c>
      <c r="M183" s="471">
        <f>G183*(1+L183/100)</f>
        <v>0</v>
      </c>
      <c r="N183" s="471">
        <v>1E-05</v>
      </c>
      <c r="O183" s="471">
        <f>ROUND(E183*N183,2)</f>
        <v>0</v>
      </c>
      <c r="P183" s="471">
        <v>0</v>
      </c>
      <c r="Q183" s="471">
        <f>ROUND(E183*P183,2)</f>
        <v>0</v>
      </c>
      <c r="R183" s="471"/>
      <c r="S183" s="471" t="s">
        <v>1586</v>
      </c>
      <c r="T183" s="471" t="s">
        <v>1586</v>
      </c>
      <c r="U183" s="471">
        <v>0.072</v>
      </c>
      <c r="V183" s="471">
        <f>ROUND(E183*U183,2)</f>
        <v>2.52</v>
      </c>
      <c r="W183" s="471"/>
      <c r="X183" s="471" t="s">
        <v>1569</v>
      </c>
      <c r="Y183" s="472"/>
      <c r="Z183" s="472"/>
      <c r="AA183" s="472"/>
      <c r="AB183" s="472"/>
      <c r="AC183" s="472"/>
      <c r="AD183" s="472"/>
      <c r="AE183" s="472"/>
      <c r="AF183" s="472"/>
      <c r="AG183" s="472" t="s">
        <v>1570</v>
      </c>
      <c r="AH183" s="472"/>
      <c r="AI183" s="472"/>
      <c r="AJ183" s="472"/>
      <c r="AK183" s="472"/>
      <c r="AL183" s="472"/>
      <c r="AM183" s="472"/>
      <c r="AN183" s="472"/>
      <c r="AO183" s="472"/>
      <c r="AP183" s="472"/>
      <c r="AQ183" s="472"/>
      <c r="AR183" s="472"/>
      <c r="AS183" s="472"/>
      <c r="AT183" s="472"/>
      <c r="AU183" s="472"/>
      <c r="AV183" s="472"/>
      <c r="AW183" s="472"/>
      <c r="AX183" s="472"/>
      <c r="AY183" s="472"/>
      <c r="AZ183" s="472"/>
      <c r="BA183" s="472"/>
      <c r="BB183" s="472"/>
      <c r="BC183" s="472"/>
      <c r="BD183" s="472"/>
      <c r="BE183" s="472"/>
      <c r="BF183" s="472"/>
      <c r="BG183" s="472"/>
      <c r="BH183" s="472"/>
    </row>
    <row r="184" spans="1:60" ht="15" outlineLevel="1">
      <c r="A184" s="473"/>
      <c r="B184" s="474"/>
      <c r="C184" s="475" t="s">
        <v>2016</v>
      </c>
      <c r="D184" s="476"/>
      <c r="E184" s="477">
        <v>30</v>
      </c>
      <c r="F184" s="471"/>
      <c r="G184" s="471"/>
      <c r="H184" s="471"/>
      <c r="I184" s="471"/>
      <c r="J184" s="471"/>
      <c r="K184" s="471"/>
      <c r="L184" s="471"/>
      <c r="M184" s="471"/>
      <c r="N184" s="471"/>
      <c r="O184" s="471"/>
      <c r="P184" s="471"/>
      <c r="Q184" s="471"/>
      <c r="R184" s="471"/>
      <c r="S184" s="471"/>
      <c r="T184" s="471"/>
      <c r="U184" s="471"/>
      <c r="V184" s="471"/>
      <c r="W184" s="471"/>
      <c r="X184" s="471"/>
      <c r="Y184" s="472"/>
      <c r="Z184" s="472"/>
      <c r="AA184" s="472"/>
      <c r="AB184" s="472"/>
      <c r="AC184" s="472"/>
      <c r="AD184" s="472"/>
      <c r="AE184" s="472"/>
      <c r="AF184" s="472"/>
      <c r="AG184" s="472" t="s">
        <v>1572</v>
      </c>
      <c r="AH184" s="472">
        <v>0</v>
      </c>
      <c r="AI184" s="472"/>
      <c r="AJ184" s="472"/>
      <c r="AK184" s="472"/>
      <c r="AL184" s="472"/>
      <c r="AM184" s="472"/>
      <c r="AN184" s="472"/>
      <c r="AO184" s="472"/>
      <c r="AP184" s="472"/>
      <c r="AQ184" s="472"/>
      <c r="AR184" s="472"/>
      <c r="AS184" s="472"/>
      <c r="AT184" s="472"/>
      <c r="AU184" s="472"/>
      <c r="AV184" s="472"/>
      <c r="AW184" s="472"/>
      <c r="AX184" s="472"/>
      <c r="AY184" s="472"/>
      <c r="AZ184" s="472"/>
      <c r="BA184" s="472"/>
      <c r="BB184" s="472"/>
      <c r="BC184" s="472"/>
      <c r="BD184" s="472"/>
      <c r="BE184" s="472"/>
      <c r="BF184" s="472"/>
      <c r="BG184" s="472"/>
      <c r="BH184" s="472"/>
    </row>
    <row r="185" spans="1:60" ht="15" outlineLevel="1">
      <c r="A185" s="473"/>
      <c r="B185" s="474"/>
      <c r="C185" s="475" t="s">
        <v>2017</v>
      </c>
      <c r="D185" s="476"/>
      <c r="E185" s="477">
        <v>5</v>
      </c>
      <c r="F185" s="471"/>
      <c r="G185" s="471"/>
      <c r="H185" s="471"/>
      <c r="I185" s="471"/>
      <c r="J185" s="471"/>
      <c r="K185" s="471"/>
      <c r="L185" s="471"/>
      <c r="M185" s="471"/>
      <c r="N185" s="471"/>
      <c r="O185" s="471"/>
      <c r="P185" s="471"/>
      <c r="Q185" s="471"/>
      <c r="R185" s="471"/>
      <c r="S185" s="471"/>
      <c r="T185" s="471"/>
      <c r="U185" s="471"/>
      <c r="V185" s="471"/>
      <c r="W185" s="471"/>
      <c r="X185" s="471"/>
      <c r="Y185" s="472"/>
      <c r="Z185" s="472"/>
      <c r="AA185" s="472"/>
      <c r="AB185" s="472"/>
      <c r="AC185" s="472"/>
      <c r="AD185" s="472"/>
      <c r="AE185" s="472"/>
      <c r="AF185" s="472"/>
      <c r="AG185" s="472" t="s">
        <v>1572</v>
      </c>
      <c r="AH185" s="472">
        <v>0</v>
      </c>
      <c r="AI185" s="472"/>
      <c r="AJ185" s="472"/>
      <c r="AK185" s="472"/>
      <c r="AL185" s="472"/>
      <c r="AM185" s="472"/>
      <c r="AN185" s="472"/>
      <c r="AO185" s="472"/>
      <c r="AP185" s="472"/>
      <c r="AQ185" s="472"/>
      <c r="AR185" s="472"/>
      <c r="AS185" s="472"/>
      <c r="AT185" s="472"/>
      <c r="AU185" s="472"/>
      <c r="AV185" s="472"/>
      <c r="AW185" s="472"/>
      <c r="AX185" s="472"/>
      <c r="AY185" s="472"/>
      <c r="AZ185" s="472"/>
      <c r="BA185" s="472"/>
      <c r="BB185" s="472"/>
      <c r="BC185" s="472"/>
      <c r="BD185" s="472"/>
      <c r="BE185" s="472"/>
      <c r="BF185" s="472"/>
      <c r="BG185" s="472"/>
      <c r="BH185" s="472"/>
    </row>
    <row r="186" spans="1:60" ht="15" outlineLevel="1">
      <c r="A186" s="463">
        <v>69</v>
      </c>
      <c r="B186" s="464" t="s">
        <v>2018</v>
      </c>
      <c r="C186" s="465" t="s">
        <v>2019</v>
      </c>
      <c r="D186" s="466" t="s">
        <v>1683</v>
      </c>
      <c r="E186" s="467">
        <v>35</v>
      </c>
      <c r="F186" s="485"/>
      <c r="G186" s="469">
        <f>ROUND(E186*F186,2)</f>
        <v>0</v>
      </c>
      <c r="H186" s="470">
        <v>9.64</v>
      </c>
      <c r="I186" s="471">
        <f>ROUND(E186*H186,2)</f>
        <v>337.4</v>
      </c>
      <c r="J186" s="470">
        <v>61.76</v>
      </c>
      <c r="K186" s="471">
        <f>ROUND(E186*J186,2)</f>
        <v>2161.6</v>
      </c>
      <c r="L186" s="471">
        <v>21</v>
      </c>
      <c r="M186" s="471">
        <f>G186*(1+L186/100)</f>
        <v>0</v>
      </c>
      <c r="N186" s="471">
        <v>8E-05</v>
      </c>
      <c r="O186" s="471">
        <f>ROUND(E186*N186,2)</f>
        <v>0</v>
      </c>
      <c r="P186" s="471">
        <v>0</v>
      </c>
      <c r="Q186" s="471">
        <f>ROUND(E186*P186,2)</f>
        <v>0</v>
      </c>
      <c r="R186" s="471"/>
      <c r="S186" s="471" t="s">
        <v>1586</v>
      </c>
      <c r="T186" s="471" t="s">
        <v>1586</v>
      </c>
      <c r="U186" s="471">
        <v>0.156</v>
      </c>
      <c r="V186" s="471">
        <f>ROUND(E186*U186,2)</f>
        <v>5.46</v>
      </c>
      <c r="W186" s="471"/>
      <c r="X186" s="471" t="s">
        <v>1569</v>
      </c>
      <c r="Y186" s="472"/>
      <c r="Z186" s="472"/>
      <c r="AA186" s="472"/>
      <c r="AB186" s="472"/>
      <c r="AC186" s="472"/>
      <c r="AD186" s="472"/>
      <c r="AE186" s="472"/>
      <c r="AF186" s="472"/>
      <c r="AG186" s="472" t="s">
        <v>1570</v>
      </c>
      <c r="AH186" s="472"/>
      <c r="AI186" s="472"/>
      <c r="AJ186" s="472"/>
      <c r="AK186" s="472"/>
      <c r="AL186" s="472"/>
      <c r="AM186" s="472"/>
      <c r="AN186" s="472"/>
      <c r="AO186" s="472"/>
      <c r="AP186" s="472"/>
      <c r="AQ186" s="472"/>
      <c r="AR186" s="472"/>
      <c r="AS186" s="472"/>
      <c r="AT186" s="472"/>
      <c r="AU186" s="472"/>
      <c r="AV186" s="472"/>
      <c r="AW186" s="472"/>
      <c r="AX186" s="472"/>
      <c r="AY186" s="472"/>
      <c r="AZ186" s="472"/>
      <c r="BA186" s="472"/>
      <c r="BB186" s="472"/>
      <c r="BC186" s="472"/>
      <c r="BD186" s="472"/>
      <c r="BE186" s="472"/>
      <c r="BF186" s="472"/>
      <c r="BG186" s="472"/>
      <c r="BH186" s="472"/>
    </row>
    <row r="187" spans="1:60" ht="15" outlineLevel="1">
      <c r="A187" s="473"/>
      <c r="B187" s="474"/>
      <c r="C187" s="475" t="s">
        <v>2016</v>
      </c>
      <c r="D187" s="476"/>
      <c r="E187" s="477">
        <v>30</v>
      </c>
      <c r="F187" s="471"/>
      <c r="G187" s="471"/>
      <c r="H187" s="471"/>
      <c r="I187" s="471"/>
      <c r="J187" s="471"/>
      <c r="K187" s="471"/>
      <c r="L187" s="471"/>
      <c r="M187" s="471"/>
      <c r="N187" s="471"/>
      <c r="O187" s="471"/>
      <c r="P187" s="471"/>
      <c r="Q187" s="471"/>
      <c r="R187" s="471"/>
      <c r="S187" s="471"/>
      <c r="T187" s="471"/>
      <c r="U187" s="471"/>
      <c r="V187" s="471"/>
      <c r="W187" s="471"/>
      <c r="X187" s="471"/>
      <c r="Y187" s="472"/>
      <c r="Z187" s="472"/>
      <c r="AA187" s="472"/>
      <c r="AB187" s="472"/>
      <c r="AC187" s="472"/>
      <c r="AD187" s="472"/>
      <c r="AE187" s="472"/>
      <c r="AF187" s="472"/>
      <c r="AG187" s="472" t="s">
        <v>1572</v>
      </c>
      <c r="AH187" s="472">
        <v>0</v>
      </c>
      <c r="AI187" s="472"/>
      <c r="AJ187" s="472"/>
      <c r="AK187" s="472"/>
      <c r="AL187" s="472"/>
      <c r="AM187" s="472"/>
      <c r="AN187" s="472"/>
      <c r="AO187" s="472"/>
      <c r="AP187" s="472"/>
      <c r="AQ187" s="472"/>
      <c r="AR187" s="472"/>
      <c r="AS187" s="472"/>
      <c r="AT187" s="472"/>
      <c r="AU187" s="472"/>
      <c r="AV187" s="472"/>
      <c r="AW187" s="472"/>
      <c r="AX187" s="472"/>
      <c r="AY187" s="472"/>
      <c r="AZ187" s="472"/>
      <c r="BA187" s="472"/>
      <c r="BB187" s="472"/>
      <c r="BC187" s="472"/>
      <c r="BD187" s="472"/>
      <c r="BE187" s="472"/>
      <c r="BF187" s="472"/>
      <c r="BG187" s="472"/>
      <c r="BH187" s="472"/>
    </row>
    <row r="188" spans="1:60" ht="15" outlineLevel="1">
      <c r="A188" s="473"/>
      <c r="B188" s="474"/>
      <c r="C188" s="475" t="s">
        <v>2017</v>
      </c>
      <c r="D188" s="476"/>
      <c r="E188" s="477">
        <v>5</v>
      </c>
      <c r="F188" s="471"/>
      <c r="G188" s="471"/>
      <c r="H188" s="471"/>
      <c r="I188" s="471"/>
      <c r="J188" s="471"/>
      <c r="K188" s="471"/>
      <c r="L188" s="471"/>
      <c r="M188" s="471"/>
      <c r="N188" s="471"/>
      <c r="O188" s="471"/>
      <c r="P188" s="471"/>
      <c r="Q188" s="471"/>
      <c r="R188" s="471"/>
      <c r="S188" s="471"/>
      <c r="T188" s="471"/>
      <c r="U188" s="471"/>
      <c r="V188" s="471"/>
      <c r="W188" s="471"/>
      <c r="X188" s="471"/>
      <c r="Y188" s="472"/>
      <c r="Z188" s="472"/>
      <c r="AA188" s="472"/>
      <c r="AB188" s="472"/>
      <c r="AC188" s="472"/>
      <c r="AD188" s="472"/>
      <c r="AE188" s="472"/>
      <c r="AF188" s="472"/>
      <c r="AG188" s="472" t="s">
        <v>1572</v>
      </c>
      <c r="AH188" s="472">
        <v>0</v>
      </c>
      <c r="AI188" s="472"/>
      <c r="AJ188" s="472"/>
      <c r="AK188" s="472"/>
      <c r="AL188" s="472"/>
      <c r="AM188" s="472"/>
      <c r="AN188" s="472"/>
      <c r="AO188" s="472"/>
      <c r="AP188" s="472"/>
      <c r="AQ188" s="472"/>
      <c r="AR188" s="472"/>
      <c r="AS188" s="472"/>
      <c r="AT188" s="472"/>
      <c r="AU188" s="472"/>
      <c r="AV188" s="472"/>
      <c r="AW188" s="472"/>
      <c r="AX188" s="472"/>
      <c r="AY188" s="472"/>
      <c r="AZ188" s="472"/>
      <c r="BA188" s="472"/>
      <c r="BB188" s="472"/>
      <c r="BC188" s="472"/>
      <c r="BD188" s="472"/>
      <c r="BE188" s="472"/>
      <c r="BF188" s="472"/>
      <c r="BG188" s="472"/>
      <c r="BH188" s="472"/>
    </row>
    <row r="189" spans="1:60" ht="15" outlineLevel="1">
      <c r="A189" s="463">
        <v>70</v>
      </c>
      <c r="B189" s="464" t="s">
        <v>2018</v>
      </c>
      <c r="C189" s="465" t="s">
        <v>2019</v>
      </c>
      <c r="D189" s="466" t="s">
        <v>1683</v>
      </c>
      <c r="E189" s="467">
        <v>35</v>
      </c>
      <c r="F189" s="485"/>
      <c r="G189" s="469">
        <f>ROUND(E189*F189,2)</f>
        <v>0</v>
      </c>
      <c r="H189" s="470">
        <v>9.64</v>
      </c>
      <c r="I189" s="471">
        <f>ROUND(E189*H189,2)</f>
        <v>337.4</v>
      </c>
      <c r="J189" s="470">
        <v>61.76</v>
      </c>
      <c r="K189" s="471">
        <f>ROUND(E189*J189,2)</f>
        <v>2161.6</v>
      </c>
      <c r="L189" s="471">
        <v>21</v>
      </c>
      <c r="M189" s="471">
        <f>G189*(1+L189/100)</f>
        <v>0</v>
      </c>
      <c r="N189" s="471">
        <v>8E-05</v>
      </c>
      <c r="O189" s="471">
        <f>ROUND(E189*N189,2)</f>
        <v>0</v>
      </c>
      <c r="P189" s="471">
        <v>0</v>
      </c>
      <c r="Q189" s="471">
        <f>ROUND(E189*P189,2)</f>
        <v>0</v>
      </c>
      <c r="R189" s="471"/>
      <c r="S189" s="471" t="s">
        <v>1586</v>
      </c>
      <c r="T189" s="471" t="s">
        <v>1586</v>
      </c>
      <c r="U189" s="471">
        <v>0.156</v>
      </c>
      <c r="V189" s="471">
        <f>ROUND(E189*U189,2)</f>
        <v>5.46</v>
      </c>
      <c r="W189" s="471"/>
      <c r="X189" s="471" t="s">
        <v>1569</v>
      </c>
      <c r="Y189" s="472"/>
      <c r="Z189" s="472"/>
      <c r="AA189" s="472"/>
      <c r="AB189" s="472"/>
      <c r="AC189" s="472"/>
      <c r="AD189" s="472"/>
      <c r="AE189" s="472"/>
      <c r="AF189" s="472"/>
      <c r="AG189" s="472" t="s">
        <v>1570</v>
      </c>
      <c r="AH189" s="472"/>
      <c r="AI189" s="472"/>
      <c r="AJ189" s="472"/>
      <c r="AK189" s="472"/>
      <c r="AL189" s="472"/>
      <c r="AM189" s="472"/>
      <c r="AN189" s="472"/>
      <c r="AO189" s="472"/>
      <c r="AP189" s="472"/>
      <c r="AQ189" s="472"/>
      <c r="AR189" s="472"/>
      <c r="AS189" s="472"/>
      <c r="AT189" s="472"/>
      <c r="AU189" s="472"/>
      <c r="AV189" s="472"/>
      <c r="AW189" s="472"/>
      <c r="AX189" s="472"/>
      <c r="AY189" s="472"/>
      <c r="AZ189" s="472"/>
      <c r="BA189" s="472"/>
      <c r="BB189" s="472"/>
      <c r="BC189" s="472"/>
      <c r="BD189" s="472"/>
      <c r="BE189" s="472"/>
      <c r="BF189" s="472"/>
      <c r="BG189" s="472"/>
      <c r="BH189" s="472"/>
    </row>
    <row r="190" spans="1:60" ht="15" outlineLevel="1">
      <c r="A190" s="473"/>
      <c r="B190" s="474"/>
      <c r="C190" s="475" t="s">
        <v>2016</v>
      </c>
      <c r="D190" s="476"/>
      <c r="E190" s="477">
        <v>30</v>
      </c>
      <c r="F190" s="471"/>
      <c r="G190" s="471"/>
      <c r="H190" s="471"/>
      <c r="I190" s="471"/>
      <c r="J190" s="471"/>
      <c r="K190" s="471"/>
      <c r="L190" s="471"/>
      <c r="M190" s="471"/>
      <c r="N190" s="471"/>
      <c r="O190" s="471"/>
      <c r="P190" s="471"/>
      <c r="Q190" s="471"/>
      <c r="R190" s="471"/>
      <c r="S190" s="471"/>
      <c r="T190" s="471"/>
      <c r="U190" s="471"/>
      <c r="V190" s="471"/>
      <c r="W190" s="471"/>
      <c r="X190" s="471"/>
      <c r="Y190" s="472"/>
      <c r="Z190" s="472"/>
      <c r="AA190" s="472"/>
      <c r="AB190" s="472"/>
      <c r="AC190" s="472"/>
      <c r="AD190" s="472"/>
      <c r="AE190" s="472"/>
      <c r="AF190" s="472"/>
      <c r="AG190" s="472" t="s">
        <v>1572</v>
      </c>
      <c r="AH190" s="472">
        <v>0</v>
      </c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</row>
    <row r="191" spans="1:60" ht="15" outlineLevel="1">
      <c r="A191" s="473"/>
      <c r="B191" s="474"/>
      <c r="C191" s="475" t="s">
        <v>2017</v>
      </c>
      <c r="D191" s="476"/>
      <c r="E191" s="477">
        <v>5</v>
      </c>
      <c r="F191" s="471"/>
      <c r="G191" s="471"/>
      <c r="H191" s="471"/>
      <c r="I191" s="471"/>
      <c r="J191" s="471"/>
      <c r="K191" s="471"/>
      <c r="L191" s="471"/>
      <c r="M191" s="471"/>
      <c r="N191" s="471"/>
      <c r="O191" s="471"/>
      <c r="P191" s="471"/>
      <c r="Q191" s="471"/>
      <c r="R191" s="471"/>
      <c r="S191" s="471"/>
      <c r="T191" s="471"/>
      <c r="U191" s="471"/>
      <c r="V191" s="471"/>
      <c r="W191" s="471"/>
      <c r="X191" s="471"/>
      <c r="Y191" s="472"/>
      <c r="Z191" s="472"/>
      <c r="AA191" s="472"/>
      <c r="AB191" s="472"/>
      <c r="AC191" s="472"/>
      <c r="AD191" s="472"/>
      <c r="AE191" s="472"/>
      <c r="AF191" s="472"/>
      <c r="AG191" s="472" t="s">
        <v>1572</v>
      </c>
      <c r="AH191" s="472">
        <v>0</v>
      </c>
      <c r="AI191" s="472"/>
      <c r="AJ191" s="472"/>
      <c r="AK191" s="472"/>
      <c r="AL191" s="472"/>
      <c r="AM191" s="472"/>
      <c r="AN191" s="472"/>
      <c r="AO191" s="472"/>
      <c r="AP191" s="472"/>
      <c r="AQ191" s="472"/>
      <c r="AR191" s="472"/>
      <c r="AS191" s="472"/>
      <c r="AT191" s="472"/>
      <c r="AU191" s="472"/>
      <c r="AV191" s="472"/>
      <c r="AW191" s="472"/>
      <c r="AX191" s="472"/>
      <c r="AY191" s="472"/>
      <c r="AZ191" s="472"/>
      <c r="BA191" s="472"/>
      <c r="BB191" s="472"/>
      <c r="BC191" s="472"/>
      <c r="BD191" s="472"/>
      <c r="BE191" s="472"/>
      <c r="BF191" s="472"/>
      <c r="BG191" s="472"/>
      <c r="BH191" s="472"/>
    </row>
    <row r="192" spans="1:60" ht="15" outlineLevel="1">
      <c r="A192" s="478">
        <v>71</v>
      </c>
      <c r="B192" s="479" t="s">
        <v>2020</v>
      </c>
      <c r="C192" s="480" t="s">
        <v>2021</v>
      </c>
      <c r="D192" s="481" t="s">
        <v>1309</v>
      </c>
      <c r="E192" s="482">
        <v>15</v>
      </c>
      <c r="F192" s="483"/>
      <c r="G192" s="484">
        <f>ROUND(E192*F192,2)</f>
        <v>0</v>
      </c>
      <c r="H192" s="470">
        <v>15.21</v>
      </c>
      <c r="I192" s="471">
        <f>ROUND(E192*H192,2)</f>
        <v>228.15</v>
      </c>
      <c r="J192" s="470">
        <v>59.39</v>
      </c>
      <c r="K192" s="471">
        <f>ROUND(E192*J192,2)</f>
        <v>890.85</v>
      </c>
      <c r="L192" s="471">
        <v>21</v>
      </c>
      <c r="M192" s="471">
        <f>G192*(1+L192/100)</f>
        <v>0</v>
      </c>
      <c r="N192" s="471">
        <v>9E-05</v>
      </c>
      <c r="O192" s="471">
        <f>ROUND(E192*N192,2)</f>
        <v>0</v>
      </c>
      <c r="P192" s="471">
        <v>0</v>
      </c>
      <c r="Q192" s="471">
        <f>ROUND(E192*P192,2)</f>
        <v>0</v>
      </c>
      <c r="R192" s="471"/>
      <c r="S192" s="471" t="s">
        <v>1586</v>
      </c>
      <c r="T192" s="471" t="s">
        <v>1568</v>
      </c>
      <c r="U192" s="471">
        <v>0.116</v>
      </c>
      <c r="V192" s="471">
        <f>ROUND(E192*U192,2)</f>
        <v>1.74</v>
      </c>
      <c r="W192" s="471"/>
      <c r="X192" s="471" t="s">
        <v>1569</v>
      </c>
      <c r="Y192" s="472"/>
      <c r="Z192" s="472"/>
      <c r="AA192" s="472"/>
      <c r="AB192" s="472"/>
      <c r="AC192" s="472"/>
      <c r="AD192" s="472"/>
      <c r="AE192" s="472"/>
      <c r="AF192" s="472"/>
      <c r="AG192" s="472" t="s">
        <v>1570</v>
      </c>
      <c r="AH192" s="472"/>
      <c r="AI192" s="472"/>
      <c r="AJ192" s="472"/>
      <c r="AK192" s="472"/>
      <c r="AL192" s="472"/>
      <c r="AM192" s="472"/>
      <c r="AN192" s="472"/>
      <c r="AO192" s="472"/>
      <c r="AP192" s="472"/>
      <c r="AQ192" s="472"/>
      <c r="AR192" s="472"/>
      <c r="AS192" s="472"/>
      <c r="AT192" s="472"/>
      <c r="AU192" s="472"/>
      <c r="AV192" s="472"/>
      <c r="AW192" s="472"/>
      <c r="AX192" s="472"/>
      <c r="AY192" s="472"/>
      <c r="AZ192" s="472"/>
      <c r="BA192" s="472"/>
      <c r="BB192" s="472"/>
      <c r="BC192" s="472"/>
      <c r="BD192" s="472"/>
      <c r="BE192" s="472"/>
      <c r="BF192" s="472"/>
      <c r="BG192" s="472"/>
      <c r="BH192" s="472"/>
    </row>
    <row r="193" spans="1:33" ht="15">
      <c r="A193" s="455" t="s">
        <v>1253</v>
      </c>
      <c r="B193" s="456" t="s">
        <v>1532</v>
      </c>
      <c r="C193" s="457" t="s">
        <v>1533</v>
      </c>
      <c r="D193" s="458"/>
      <c r="E193" s="459"/>
      <c r="F193" s="460"/>
      <c r="G193" s="461">
        <f>SUMIF(AG194:AG200,"&lt;&gt;NOR",G194:G200)</f>
        <v>0</v>
      </c>
      <c r="H193" s="462"/>
      <c r="I193" s="462">
        <f>SUM(I194:I200)</f>
        <v>2210.94</v>
      </c>
      <c r="J193" s="462"/>
      <c r="K193" s="462">
        <f>SUM(K194:K200)</f>
        <v>24841.260000000002</v>
      </c>
      <c r="L193" s="462"/>
      <c r="M193" s="462">
        <f>SUM(M194:M200)</f>
        <v>0</v>
      </c>
      <c r="N193" s="462"/>
      <c r="O193" s="462">
        <f>SUM(O194:O200)</f>
        <v>0.05</v>
      </c>
      <c r="P193" s="462"/>
      <c r="Q193" s="462">
        <f>SUM(Q194:Q200)</f>
        <v>0</v>
      </c>
      <c r="R193" s="462"/>
      <c r="S193" s="462"/>
      <c r="T193" s="462"/>
      <c r="U193" s="462"/>
      <c r="V193" s="462">
        <f>SUM(V194:V200)</f>
        <v>49.79</v>
      </c>
      <c r="W193" s="462"/>
      <c r="X193" s="462"/>
      <c r="AG193" s="314" t="s">
        <v>1565</v>
      </c>
    </row>
    <row r="194" spans="1:60" ht="15" outlineLevel="1">
      <c r="A194" s="478">
        <v>72</v>
      </c>
      <c r="B194" s="479" t="s">
        <v>2022</v>
      </c>
      <c r="C194" s="480" t="s">
        <v>2023</v>
      </c>
      <c r="D194" s="481" t="s">
        <v>1683</v>
      </c>
      <c r="E194" s="482">
        <v>240</v>
      </c>
      <c r="F194" s="483"/>
      <c r="G194" s="484">
        <f>ROUND(E194*F194,2)</f>
        <v>0</v>
      </c>
      <c r="H194" s="470">
        <v>0.1</v>
      </c>
      <c r="I194" s="471">
        <f>ROUND(E194*H194,2)</f>
        <v>24</v>
      </c>
      <c r="J194" s="470">
        <v>34</v>
      </c>
      <c r="K194" s="471">
        <f>ROUND(E194*J194,2)</f>
        <v>8160</v>
      </c>
      <c r="L194" s="471">
        <v>21</v>
      </c>
      <c r="M194" s="471">
        <f>G194*(1+L194/100)</f>
        <v>0</v>
      </c>
      <c r="N194" s="471">
        <v>0</v>
      </c>
      <c r="O194" s="471">
        <f>ROUND(E194*N194,2)</f>
        <v>0</v>
      </c>
      <c r="P194" s="471">
        <v>0</v>
      </c>
      <c r="Q194" s="471">
        <f>ROUND(E194*P194,2)</f>
        <v>0</v>
      </c>
      <c r="R194" s="471"/>
      <c r="S194" s="471" t="s">
        <v>1586</v>
      </c>
      <c r="T194" s="471" t="s">
        <v>1586</v>
      </c>
      <c r="U194" s="471">
        <v>0.06971</v>
      </c>
      <c r="V194" s="471">
        <f>ROUND(E194*U194,2)</f>
        <v>16.73</v>
      </c>
      <c r="W194" s="471"/>
      <c r="X194" s="471" t="s">
        <v>1569</v>
      </c>
      <c r="Y194" s="472"/>
      <c r="Z194" s="472"/>
      <c r="AA194" s="472"/>
      <c r="AB194" s="472"/>
      <c r="AC194" s="472"/>
      <c r="AD194" s="472"/>
      <c r="AE194" s="472"/>
      <c r="AF194" s="472"/>
      <c r="AG194" s="472" t="s">
        <v>1570</v>
      </c>
      <c r="AH194" s="472"/>
      <c r="AI194" s="472"/>
      <c r="AJ194" s="472"/>
      <c r="AK194" s="472"/>
      <c r="AL194" s="472"/>
      <c r="AM194" s="472"/>
      <c r="AN194" s="472"/>
      <c r="AO194" s="472"/>
      <c r="AP194" s="472"/>
      <c r="AQ194" s="472"/>
      <c r="AR194" s="472"/>
      <c r="AS194" s="472"/>
      <c r="AT194" s="472"/>
      <c r="AU194" s="472"/>
      <c r="AV194" s="472"/>
      <c r="AW194" s="472"/>
      <c r="AX194" s="472"/>
      <c r="AY194" s="472"/>
      <c r="AZ194" s="472"/>
      <c r="BA194" s="472"/>
      <c r="BB194" s="472"/>
      <c r="BC194" s="472"/>
      <c r="BD194" s="472"/>
      <c r="BE194" s="472"/>
      <c r="BF194" s="472"/>
      <c r="BG194" s="472"/>
      <c r="BH194" s="472"/>
    </row>
    <row r="195" spans="1:60" ht="15" outlineLevel="1">
      <c r="A195" s="463">
        <v>73</v>
      </c>
      <c r="B195" s="464" t="s">
        <v>2024</v>
      </c>
      <c r="C195" s="465" t="s">
        <v>2025</v>
      </c>
      <c r="D195" s="466" t="s">
        <v>1683</v>
      </c>
      <c r="E195" s="467">
        <v>246</v>
      </c>
      <c r="F195" s="485"/>
      <c r="G195" s="469">
        <f>ROUND(E195*F195,2)</f>
        <v>0</v>
      </c>
      <c r="H195" s="470">
        <v>4.68</v>
      </c>
      <c r="I195" s="471">
        <f>ROUND(E195*H195,2)</f>
        <v>1151.28</v>
      </c>
      <c r="J195" s="470">
        <v>16.42</v>
      </c>
      <c r="K195" s="471">
        <f>ROUND(E195*J195,2)</f>
        <v>4039.32</v>
      </c>
      <c r="L195" s="471">
        <v>21</v>
      </c>
      <c r="M195" s="471">
        <f>G195*(1+L195/100)</f>
        <v>0</v>
      </c>
      <c r="N195" s="471">
        <v>7E-05</v>
      </c>
      <c r="O195" s="471">
        <f>ROUND(E195*N195,2)</f>
        <v>0.02</v>
      </c>
      <c r="P195" s="471">
        <v>0</v>
      </c>
      <c r="Q195" s="471">
        <f>ROUND(E195*P195,2)</f>
        <v>0</v>
      </c>
      <c r="R195" s="471"/>
      <c r="S195" s="471" t="s">
        <v>1586</v>
      </c>
      <c r="T195" s="471" t="s">
        <v>1586</v>
      </c>
      <c r="U195" s="471">
        <v>0.03248</v>
      </c>
      <c r="V195" s="471">
        <f>ROUND(E195*U195,2)</f>
        <v>7.99</v>
      </c>
      <c r="W195" s="471"/>
      <c r="X195" s="471" t="s">
        <v>1569</v>
      </c>
      <c r="Y195" s="472"/>
      <c r="Z195" s="472"/>
      <c r="AA195" s="472"/>
      <c r="AB195" s="472"/>
      <c r="AC195" s="472"/>
      <c r="AD195" s="472"/>
      <c r="AE195" s="472"/>
      <c r="AF195" s="472"/>
      <c r="AG195" s="472" t="s">
        <v>1570</v>
      </c>
      <c r="AH195" s="472"/>
      <c r="AI195" s="472"/>
      <c r="AJ195" s="472"/>
      <c r="AK195" s="472"/>
      <c r="AL195" s="472"/>
      <c r="AM195" s="472"/>
      <c r="AN195" s="472"/>
      <c r="AO195" s="472"/>
      <c r="AP195" s="472"/>
      <c r="AQ195" s="472"/>
      <c r="AR195" s="472"/>
      <c r="AS195" s="472"/>
      <c r="AT195" s="472"/>
      <c r="AU195" s="472"/>
      <c r="AV195" s="472"/>
      <c r="AW195" s="472"/>
      <c r="AX195" s="472"/>
      <c r="AY195" s="472"/>
      <c r="AZ195" s="472"/>
      <c r="BA195" s="472"/>
      <c r="BB195" s="472"/>
      <c r="BC195" s="472"/>
      <c r="BD195" s="472"/>
      <c r="BE195" s="472"/>
      <c r="BF195" s="472"/>
      <c r="BG195" s="472"/>
      <c r="BH195" s="472"/>
    </row>
    <row r="196" spans="1:60" ht="15" outlineLevel="1">
      <c r="A196" s="473"/>
      <c r="B196" s="474"/>
      <c r="C196" s="475" t="s">
        <v>2026</v>
      </c>
      <c r="D196" s="476"/>
      <c r="E196" s="477">
        <v>240</v>
      </c>
      <c r="F196" s="471"/>
      <c r="G196" s="471"/>
      <c r="H196" s="471"/>
      <c r="I196" s="471"/>
      <c r="J196" s="471"/>
      <c r="K196" s="471"/>
      <c r="L196" s="471"/>
      <c r="M196" s="471"/>
      <c r="N196" s="471"/>
      <c r="O196" s="471"/>
      <c r="P196" s="471"/>
      <c r="Q196" s="471"/>
      <c r="R196" s="471"/>
      <c r="S196" s="471"/>
      <c r="T196" s="471"/>
      <c r="U196" s="471"/>
      <c r="V196" s="471"/>
      <c r="W196" s="471"/>
      <c r="X196" s="471"/>
      <c r="Y196" s="472"/>
      <c r="Z196" s="472"/>
      <c r="AA196" s="472"/>
      <c r="AB196" s="472"/>
      <c r="AC196" s="472"/>
      <c r="AD196" s="472"/>
      <c r="AE196" s="472"/>
      <c r="AF196" s="472"/>
      <c r="AG196" s="472" t="s">
        <v>1572</v>
      </c>
      <c r="AH196" s="472">
        <v>0</v>
      </c>
      <c r="AI196" s="472"/>
      <c r="AJ196" s="472"/>
      <c r="AK196" s="472"/>
      <c r="AL196" s="472"/>
      <c r="AM196" s="472"/>
      <c r="AN196" s="472"/>
      <c r="AO196" s="472"/>
      <c r="AP196" s="472"/>
      <c r="AQ196" s="472"/>
      <c r="AR196" s="472"/>
      <c r="AS196" s="472"/>
      <c r="AT196" s="472"/>
      <c r="AU196" s="472"/>
      <c r="AV196" s="472"/>
      <c r="AW196" s="472"/>
      <c r="AX196" s="472"/>
      <c r="AY196" s="472"/>
      <c r="AZ196" s="472"/>
      <c r="BA196" s="472"/>
      <c r="BB196" s="472"/>
      <c r="BC196" s="472"/>
      <c r="BD196" s="472"/>
      <c r="BE196" s="472"/>
      <c r="BF196" s="472"/>
      <c r="BG196" s="472"/>
      <c r="BH196" s="472"/>
    </row>
    <row r="197" spans="1:60" ht="15" outlineLevel="1">
      <c r="A197" s="473"/>
      <c r="B197" s="474"/>
      <c r="C197" s="475" t="s">
        <v>2027</v>
      </c>
      <c r="D197" s="476"/>
      <c r="E197" s="477">
        <v>6</v>
      </c>
      <c r="F197" s="471"/>
      <c r="G197" s="471"/>
      <c r="H197" s="471"/>
      <c r="I197" s="471"/>
      <c r="J197" s="471"/>
      <c r="K197" s="471"/>
      <c r="L197" s="471"/>
      <c r="M197" s="471"/>
      <c r="N197" s="471"/>
      <c r="O197" s="471"/>
      <c r="P197" s="471"/>
      <c r="Q197" s="471"/>
      <c r="R197" s="471"/>
      <c r="S197" s="471"/>
      <c r="T197" s="471"/>
      <c r="U197" s="471"/>
      <c r="V197" s="471"/>
      <c r="W197" s="471"/>
      <c r="X197" s="471"/>
      <c r="Y197" s="472"/>
      <c r="Z197" s="472"/>
      <c r="AA197" s="472"/>
      <c r="AB197" s="472"/>
      <c r="AC197" s="472"/>
      <c r="AD197" s="472"/>
      <c r="AE197" s="472"/>
      <c r="AF197" s="472"/>
      <c r="AG197" s="472" t="s">
        <v>1572</v>
      </c>
      <c r="AH197" s="472">
        <v>0</v>
      </c>
      <c r="AI197" s="472"/>
      <c r="AJ197" s="472"/>
      <c r="AK197" s="472"/>
      <c r="AL197" s="472"/>
      <c r="AM197" s="472"/>
      <c r="AN197" s="472"/>
      <c r="AO197" s="472"/>
      <c r="AP197" s="472"/>
      <c r="AQ197" s="472"/>
      <c r="AR197" s="472"/>
      <c r="AS197" s="472"/>
      <c r="AT197" s="472"/>
      <c r="AU197" s="472"/>
      <c r="AV197" s="472"/>
      <c r="AW197" s="472"/>
      <c r="AX197" s="472"/>
      <c r="AY197" s="472"/>
      <c r="AZ197" s="472"/>
      <c r="BA197" s="472"/>
      <c r="BB197" s="472"/>
      <c r="BC197" s="472"/>
      <c r="BD197" s="472"/>
      <c r="BE197" s="472"/>
      <c r="BF197" s="472"/>
      <c r="BG197" s="472"/>
      <c r="BH197" s="472"/>
    </row>
    <row r="198" spans="1:60" ht="15" outlineLevel="1">
      <c r="A198" s="463">
        <v>74</v>
      </c>
      <c r="B198" s="464" t="s">
        <v>2028</v>
      </c>
      <c r="C198" s="465" t="s">
        <v>2029</v>
      </c>
      <c r="D198" s="466" t="s">
        <v>1683</v>
      </c>
      <c r="E198" s="467">
        <v>246</v>
      </c>
      <c r="F198" s="485"/>
      <c r="G198" s="469">
        <f>ROUND(E198*F198,2)</f>
        <v>0</v>
      </c>
      <c r="H198" s="470">
        <v>4.21</v>
      </c>
      <c r="I198" s="471">
        <f>ROUND(E198*H198,2)</f>
        <v>1035.66</v>
      </c>
      <c r="J198" s="470">
        <v>51.39</v>
      </c>
      <c r="K198" s="471">
        <f>ROUND(E198*J198,2)</f>
        <v>12641.94</v>
      </c>
      <c r="L198" s="471">
        <v>21</v>
      </c>
      <c r="M198" s="471">
        <f>G198*(1+L198/100)</f>
        <v>0</v>
      </c>
      <c r="N198" s="471">
        <v>0.00014</v>
      </c>
      <c r="O198" s="471">
        <f>ROUND(E198*N198,2)</f>
        <v>0.03</v>
      </c>
      <c r="P198" s="471">
        <v>0</v>
      </c>
      <c r="Q198" s="471">
        <f>ROUND(E198*P198,2)</f>
        <v>0</v>
      </c>
      <c r="R198" s="471"/>
      <c r="S198" s="471" t="s">
        <v>1586</v>
      </c>
      <c r="T198" s="471" t="s">
        <v>1586</v>
      </c>
      <c r="U198" s="471">
        <v>0.10191</v>
      </c>
      <c r="V198" s="471">
        <f>ROUND(E198*U198,2)</f>
        <v>25.07</v>
      </c>
      <c r="W198" s="471"/>
      <c r="X198" s="471" t="s">
        <v>1569</v>
      </c>
      <c r="Y198" s="472"/>
      <c r="Z198" s="472"/>
      <c r="AA198" s="472"/>
      <c r="AB198" s="472"/>
      <c r="AC198" s="472"/>
      <c r="AD198" s="472"/>
      <c r="AE198" s="472"/>
      <c r="AF198" s="472"/>
      <c r="AG198" s="472" t="s">
        <v>1570</v>
      </c>
      <c r="AH198" s="472"/>
      <c r="AI198" s="472"/>
      <c r="AJ198" s="472"/>
      <c r="AK198" s="472"/>
      <c r="AL198" s="472"/>
      <c r="AM198" s="472"/>
      <c r="AN198" s="472"/>
      <c r="AO198" s="472"/>
      <c r="AP198" s="472"/>
      <c r="AQ198" s="472"/>
      <c r="AR198" s="472"/>
      <c r="AS198" s="472"/>
      <c r="AT198" s="472"/>
      <c r="AU198" s="472"/>
      <c r="AV198" s="472"/>
      <c r="AW198" s="472"/>
      <c r="AX198" s="472"/>
      <c r="AY198" s="472"/>
      <c r="AZ198" s="472"/>
      <c r="BA198" s="472"/>
      <c r="BB198" s="472"/>
      <c r="BC198" s="472"/>
      <c r="BD198" s="472"/>
      <c r="BE198" s="472"/>
      <c r="BF198" s="472"/>
      <c r="BG198" s="472"/>
      <c r="BH198" s="472"/>
    </row>
    <row r="199" spans="1:60" ht="15" outlineLevel="1">
      <c r="A199" s="473"/>
      <c r="B199" s="474"/>
      <c r="C199" s="475" t="s">
        <v>2026</v>
      </c>
      <c r="D199" s="476"/>
      <c r="E199" s="477">
        <v>240</v>
      </c>
      <c r="F199" s="471"/>
      <c r="G199" s="471"/>
      <c r="H199" s="471"/>
      <c r="I199" s="471"/>
      <c r="J199" s="471"/>
      <c r="K199" s="471"/>
      <c r="L199" s="471"/>
      <c r="M199" s="471"/>
      <c r="N199" s="471"/>
      <c r="O199" s="471"/>
      <c r="P199" s="471"/>
      <c r="Q199" s="471"/>
      <c r="R199" s="471"/>
      <c r="S199" s="471"/>
      <c r="T199" s="471"/>
      <c r="U199" s="471"/>
      <c r="V199" s="471"/>
      <c r="W199" s="471"/>
      <c r="X199" s="471"/>
      <c r="Y199" s="472"/>
      <c r="Z199" s="472"/>
      <c r="AA199" s="472"/>
      <c r="AB199" s="472"/>
      <c r="AC199" s="472"/>
      <c r="AD199" s="472"/>
      <c r="AE199" s="472"/>
      <c r="AF199" s="472"/>
      <c r="AG199" s="472" t="s">
        <v>1572</v>
      </c>
      <c r="AH199" s="472">
        <v>0</v>
      </c>
      <c r="AI199" s="472"/>
      <c r="AJ199" s="472"/>
      <c r="AK199" s="472"/>
      <c r="AL199" s="472"/>
      <c r="AM199" s="472"/>
      <c r="AN199" s="472"/>
      <c r="AO199" s="472"/>
      <c r="AP199" s="472"/>
      <c r="AQ199" s="472"/>
      <c r="AR199" s="472"/>
      <c r="AS199" s="472"/>
      <c r="AT199" s="472"/>
      <c r="AU199" s="472"/>
      <c r="AV199" s="472"/>
      <c r="AW199" s="472"/>
      <c r="AX199" s="472"/>
      <c r="AY199" s="472"/>
      <c r="AZ199" s="472"/>
      <c r="BA199" s="472"/>
      <c r="BB199" s="472"/>
      <c r="BC199" s="472"/>
      <c r="BD199" s="472"/>
      <c r="BE199" s="472"/>
      <c r="BF199" s="472"/>
      <c r="BG199" s="472"/>
      <c r="BH199" s="472"/>
    </row>
    <row r="200" spans="1:60" ht="15" outlineLevel="1">
      <c r="A200" s="473"/>
      <c r="B200" s="474"/>
      <c r="C200" s="475" t="s">
        <v>2027</v>
      </c>
      <c r="D200" s="476"/>
      <c r="E200" s="477">
        <v>6</v>
      </c>
      <c r="F200" s="471"/>
      <c r="G200" s="471"/>
      <c r="H200" s="471"/>
      <c r="I200" s="471"/>
      <c r="J200" s="471"/>
      <c r="K200" s="471"/>
      <c r="L200" s="471"/>
      <c r="M200" s="471"/>
      <c r="N200" s="471"/>
      <c r="O200" s="471"/>
      <c r="P200" s="471"/>
      <c r="Q200" s="471"/>
      <c r="R200" s="471"/>
      <c r="S200" s="471"/>
      <c r="T200" s="471"/>
      <c r="U200" s="471"/>
      <c r="V200" s="471"/>
      <c r="W200" s="471"/>
      <c r="X200" s="471"/>
      <c r="Y200" s="472"/>
      <c r="Z200" s="472"/>
      <c r="AA200" s="472"/>
      <c r="AB200" s="472"/>
      <c r="AC200" s="472"/>
      <c r="AD200" s="472"/>
      <c r="AE200" s="472"/>
      <c r="AF200" s="472"/>
      <c r="AG200" s="472" t="s">
        <v>1572</v>
      </c>
      <c r="AH200" s="472">
        <v>0</v>
      </c>
      <c r="AI200" s="472"/>
      <c r="AJ200" s="472"/>
      <c r="AK200" s="472"/>
      <c r="AL200" s="472"/>
      <c r="AM200" s="472"/>
      <c r="AN200" s="472"/>
      <c r="AO200" s="472"/>
      <c r="AP200" s="472"/>
      <c r="AQ200" s="472"/>
      <c r="AR200" s="472"/>
      <c r="AS200" s="472"/>
      <c r="AT200" s="472"/>
      <c r="AU200" s="472"/>
      <c r="AV200" s="472"/>
      <c r="AW200" s="472"/>
      <c r="AX200" s="472"/>
      <c r="AY200" s="472"/>
      <c r="AZ200" s="472"/>
      <c r="BA200" s="472"/>
      <c r="BB200" s="472"/>
      <c r="BC200" s="472"/>
      <c r="BD200" s="472"/>
      <c r="BE200" s="472"/>
      <c r="BF200" s="472"/>
      <c r="BG200" s="472"/>
      <c r="BH200" s="472"/>
    </row>
    <row r="201" spans="1:33" ht="15">
      <c r="A201" s="450"/>
      <c r="B201" s="451"/>
      <c r="C201" s="487"/>
      <c r="D201" s="452"/>
      <c r="E201" s="450"/>
      <c r="F201" s="450"/>
      <c r="G201" s="450"/>
      <c r="H201" s="450"/>
      <c r="I201" s="450"/>
      <c r="J201" s="450"/>
      <c r="K201" s="450"/>
      <c r="L201" s="450"/>
      <c r="M201" s="450"/>
      <c r="N201" s="450"/>
      <c r="O201" s="450"/>
      <c r="P201" s="450"/>
      <c r="Q201" s="450"/>
      <c r="R201" s="450"/>
      <c r="S201" s="450"/>
      <c r="T201" s="450"/>
      <c r="U201" s="450"/>
      <c r="V201" s="450"/>
      <c r="W201" s="450"/>
      <c r="X201" s="450"/>
      <c r="AE201" s="314">
        <v>15</v>
      </c>
      <c r="AF201" s="314">
        <v>21</v>
      </c>
      <c r="AG201" s="314" t="s">
        <v>1429</v>
      </c>
    </row>
    <row r="202" spans="1:33" ht="15">
      <c r="A202" s="488"/>
      <c r="B202" s="489" t="s">
        <v>1453</v>
      </c>
      <c r="C202" s="490"/>
      <c r="D202" s="491"/>
      <c r="E202" s="492"/>
      <c r="F202" s="492"/>
      <c r="G202" s="493">
        <f>G8+G21+G33+G46+G56+G73+G79+G98+G100+G108+G121+G127+G153+G161+G180+G193</f>
        <v>0</v>
      </c>
      <c r="H202" s="450"/>
      <c r="I202" s="450"/>
      <c r="J202" s="450"/>
      <c r="K202" s="450"/>
      <c r="L202" s="450"/>
      <c r="M202" s="450"/>
      <c r="N202" s="450"/>
      <c r="O202" s="450"/>
      <c r="P202" s="450"/>
      <c r="Q202" s="450"/>
      <c r="R202" s="450"/>
      <c r="S202" s="450"/>
      <c r="T202" s="450"/>
      <c r="U202" s="450"/>
      <c r="V202" s="450"/>
      <c r="W202" s="450"/>
      <c r="X202" s="450"/>
      <c r="AE202" s="314">
        <f>SUMIF(L7:L200,AE201,G7:G200)</f>
        <v>0</v>
      </c>
      <c r="AF202" s="314">
        <f>SUMIF(L7:L200,AF201,G7:G200)</f>
        <v>0</v>
      </c>
      <c r="AG202" s="314" t="s">
        <v>1619</v>
      </c>
    </row>
    <row r="203" spans="1:24" ht="15">
      <c r="A203" s="450"/>
      <c r="B203" s="451"/>
      <c r="C203" s="487"/>
      <c r="D203" s="452"/>
      <c r="E203" s="450"/>
      <c r="F203" s="450"/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50"/>
      <c r="R203" s="450"/>
      <c r="S203" s="450"/>
      <c r="T203" s="450"/>
      <c r="U203" s="450"/>
      <c r="V203" s="450"/>
      <c r="W203" s="450"/>
      <c r="X203" s="450"/>
    </row>
    <row r="204" spans="1:24" ht="15">
      <c r="A204" s="450"/>
      <c r="B204" s="451"/>
      <c r="C204" s="487"/>
      <c r="D204" s="452"/>
      <c r="E204" s="450"/>
      <c r="F204" s="450"/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50"/>
      <c r="R204" s="450"/>
      <c r="S204" s="450"/>
      <c r="T204" s="450"/>
      <c r="U204" s="450"/>
      <c r="V204" s="450"/>
      <c r="W204" s="450"/>
      <c r="X204" s="450"/>
    </row>
    <row r="205" spans="1:24" ht="15">
      <c r="A205" s="610" t="s">
        <v>1620</v>
      </c>
      <c r="B205" s="610"/>
      <c r="C205" s="611"/>
      <c r="D205" s="452"/>
      <c r="E205" s="450"/>
      <c r="F205" s="450"/>
      <c r="G205" s="450"/>
      <c r="H205" s="450"/>
      <c r="I205" s="450"/>
      <c r="J205" s="450"/>
      <c r="K205" s="450"/>
      <c r="L205" s="450"/>
      <c r="M205" s="450"/>
      <c r="N205" s="450"/>
      <c r="O205" s="450"/>
      <c r="P205" s="450"/>
      <c r="Q205" s="450"/>
      <c r="R205" s="450"/>
      <c r="S205" s="450"/>
      <c r="T205" s="450"/>
      <c r="U205" s="450"/>
      <c r="V205" s="450"/>
      <c r="W205" s="450"/>
      <c r="X205" s="450"/>
    </row>
    <row r="206" spans="1:33" ht="15">
      <c r="A206" s="612"/>
      <c r="B206" s="613"/>
      <c r="C206" s="614"/>
      <c r="D206" s="613"/>
      <c r="E206" s="613"/>
      <c r="F206" s="613"/>
      <c r="G206" s="615"/>
      <c r="H206" s="450"/>
      <c r="I206" s="450"/>
      <c r="J206" s="450"/>
      <c r="K206" s="450"/>
      <c r="L206" s="450"/>
      <c r="M206" s="450"/>
      <c r="N206" s="450"/>
      <c r="O206" s="450"/>
      <c r="P206" s="450"/>
      <c r="Q206" s="450"/>
      <c r="R206" s="450"/>
      <c r="S206" s="450"/>
      <c r="T206" s="450"/>
      <c r="U206" s="450"/>
      <c r="V206" s="450"/>
      <c r="W206" s="450"/>
      <c r="X206" s="450"/>
      <c r="AG206" s="314" t="s">
        <v>1621</v>
      </c>
    </row>
    <row r="207" spans="1:24" ht="15">
      <c r="A207" s="616"/>
      <c r="B207" s="617"/>
      <c r="C207" s="618"/>
      <c r="D207" s="617"/>
      <c r="E207" s="617"/>
      <c r="F207" s="617"/>
      <c r="G207" s="619"/>
      <c r="H207" s="450"/>
      <c r="I207" s="450"/>
      <c r="J207" s="450"/>
      <c r="K207" s="450"/>
      <c r="L207" s="450"/>
      <c r="M207" s="450"/>
      <c r="N207" s="450"/>
      <c r="O207" s="450"/>
      <c r="P207" s="450"/>
      <c r="Q207" s="450"/>
      <c r="R207" s="450"/>
      <c r="S207" s="450"/>
      <c r="T207" s="450"/>
      <c r="U207" s="450"/>
      <c r="V207" s="450"/>
      <c r="W207" s="450"/>
      <c r="X207" s="450"/>
    </row>
    <row r="208" spans="1:24" ht="15">
      <c r="A208" s="616"/>
      <c r="B208" s="617"/>
      <c r="C208" s="618"/>
      <c r="D208" s="617"/>
      <c r="E208" s="617"/>
      <c r="F208" s="617"/>
      <c r="G208" s="619"/>
      <c r="H208" s="450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0"/>
      <c r="T208" s="450"/>
      <c r="U208" s="450"/>
      <c r="V208" s="450"/>
      <c r="W208" s="450"/>
      <c r="X208" s="450"/>
    </row>
    <row r="209" spans="1:24" ht="15">
      <c r="A209" s="616"/>
      <c r="B209" s="617"/>
      <c r="C209" s="618"/>
      <c r="D209" s="617"/>
      <c r="E209" s="617"/>
      <c r="F209" s="617"/>
      <c r="G209" s="619"/>
      <c r="H209" s="450"/>
      <c r="I209" s="450"/>
      <c r="J209" s="450"/>
      <c r="K209" s="450"/>
      <c r="L209" s="450"/>
      <c r="M209" s="450"/>
      <c r="N209" s="450"/>
      <c r="O209" s="450"/>
      <c r="P209" s="450"/>
      <c r="Q209" s="450"/>
      <c r="R209" s="450"/>
      <c r="S209" s="450"/>
      <c r="T209" s="450"/>
      <c r="U209" s="450"/>
      <c r="V209" s="450"/>
      <c r="W209" s="450"/>
      <c r="X209" s="450"/>
    </row>
    <row r="210" spans="1:24" ht="15">
      <c r="A210" s="620"/>
      <c r="B210" s="621"/>
      <c r="C210" s="622"/>
      <c r="D210" s="621"/>
      <c r="E210" s="621"/>
      <c r="F210" s="621"/>
      <c r="G210" s="623"/>
      <c r="H210" s="450"/>
      <c r="I210" s="450"/>
      <c r="J210" s="450"/>
      <c r="K210" s="450"/>
      <c r="L210" s="450"/>
      <c r="M210" s="450"/>
      <c r="N210" s="450"/>
      <c r="O210" s="450"/>
      <c r="P210" s="450"/>
      <c r="Q210" s="450"/>
      <c r="R210" s="450"/>
      <c r="S210" s="450"/>
      <c r="T210" s="450"/>
      <c r="U210" s="450"/>
      <c r="V210" s="450"/>
      <c r="W210" s="450"/>
      <c r="X210" s="450"/>
    </row>
    <row r="211" spans="1:24" ht="15">
      <c r="A211" s="450"/>
      <c r="B211" s="451"/>
      <c r="C211" s="487"/>
      <c r="D211" s="452"/>
      <c r="E211" s="450"/>
      <c r="F211" s="450"/>
      <c r="G211" s="450"/>
      <c r="H211" s="450"/>
      <c r="I211" s="450"/>
      <c r="J211" s="450"/>
      <c r="K211" s="450"/>
      <c r="L211" s="450"/>
      <c r="M211" s="450"/>
      <c r="N211" s="450"/>
      <c r="O211" s="450"/>
      <c r="P211" s="450"/>
      <c r="Q211" s="450"/>
      <c r="R211" s="450"/>
      <c r="S211" s="450"/>
      <c r="T211" s="450"/>
      <c r="U211" s="450"/>
      <c r="V211" s="450"/>
      <c r="W211" s="450"/>
      <c r="X211" s="450"/>
    </row>
    <row r="212" spans="3:33" ht="15">
      <c r="C212" s="494"/>
      <c r="D212" s="392"/>
      <c r="AG212" s="314" t="s">
        <v>1622</v>
      </c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7">
    <mergeCell ref="A206:G210"/>
    <mergeCell ref="A1:G1"/>
    <mergeCell ref="C2:G2"/>
    <mergeCell ref="C3:G3"/>
    <mergeCell ref="C4:G4"/>
    <mergeCell ref="C169:G169"/>
    <mergeCell ref="A205:C205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45" activePane="bottomLeft" state="frozen"/>
      <selection pane="topLeft" activeCell="N14" sqref="N14"/>
      <selection pane="bottomLeft" activeCell="F22" sqref="F22:F53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1491</v>
      </c>
      <c r="C3" s="625" t="s">
        <v>1492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1480</v>
      </c>
      <c r="C4" s="628" t="s">
        <v>1483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1498</v>
      </c>
      <c r="C21" s="457" t="s">
        <v>1499</v>
      </c>
      <c r="D21" s="458"/>
      <c r="E21" s="459"/>
      <c r="F21" s="460"/>
      <c r="G21" s="461">
        <f>SUMIF(AG22:AG27,"&lt;&gt;NOR",G22:G27)</f>
        <v>0</v>
      </c>
      <c r="H21" s="462"/>
      <c r="I21" s="462">
        <f>SUM(I22:I27)</f>
        <v>445.78</v>
      </c>
      <c r="J21" s="462"/>
      <c r="K21" s="462">
        <f>SUM(K22:K27)</f>
        <v>1410.29</v>
      </c>
      <c r="L21" s="462"/>
      <c r="M21" s="462">
        <f>SUM(M22:M27)</f>
        <v>0</v>
      </c>
      <c r="N21" s="462"/>
      <c r="O21" s="462">
        <f>SUM(O22:O27)</f>
        <v>0</v>
      </c>
      <c r="P21" s="462"/>
      <c r="Q21" s="462">
        <f>SUM(Q22:Q27)</f>
        <v>0.48</v>
      </c>
      <c r="R21" s="462"/>
      <c r="S21" s="462"/>
      <c r="T21" s="462"/>
      <c r="U21" s="462"/>
      <c r="V21" s="462">
        <f>SUM(V22:V27)</f>
        <v>2.59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2030</v>
      </c>
      <c r="C22" s="465" t="s">
        <v>2031</v>
      </c>
      <c r="D22" s="466" t="s">
        <v>1683</v>
      </c>
      <c r="E22" s="467">
        <v>4.3805</v>
      </c>
      <c r="F22" s="485"/>
      <c r="G22" s="469">
        <f>ROUND(E22*F22,2)</f>
        <v>0</v>
      </c>
      <c r="H22" s="470">
        <v>0</v>
      </c>
      <c r="I22" s="471">
        <f>ROUND(E22*H22,2)</f>
        <v>0</v>
      </c>
      <c r="J22" s="470">
        <v>111.5</v>
      </c>
      <c r="K22" s="471">
        <f>ROUND(E22*J22,2)</f>
        <v>488.43</v>
      </c>
      <c r="L22" s="471">
        <v>21</v>
      </c>
      <c r="M22" s="471">
        <f>G22*(1+L22/100)</f>
        <v>0</v>
      </c>
      <c r="N22" s="471">
        <v>0</v>
      </c>
      <c r="O22" s="471">
        <f>ROUND(E22*N22,2)</f>
        <v>0</v>
      </c>
      <c r="P22" s="471">
        <v>0.11</v>
      </c>
      <c r="Q22" s="471">
        <f>ROUND(E22*P22,2)</f>
        <v>0.48</v>
      </c>
      <c r="R22" s="471"/>
      <c r="S22" s="471" t="s">
        <v>1586</v>
      </c>
      <c r="T22" s="471" t="s">
        <v>1586</v>
      </c>
      <c r="U22" s="471">
        <v>0.2</v>
      </c>
      <c r="V22" s="471">
        <f>ROUND(E22*U22,2)</f>
        <v>0.88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15" outlineLevel="1">
      <c r="A23" s="473"/>
      <c r="B23" s="474"/>
      <c r="C23" s="475" t="s">
        <v>2032</v>
      </c>
      <c r="D23" s="476"/>
      <c r="E23" s="477">
        <v>2.142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15" outlineLevel="1">
      <c r="A24" s="473"/>
      <c r="B24" s="474"/>
      <c r="C24" s="475" t="s">
        <v>2033</v>
      </c>
      <c r="D24" s="476"/>
      <c r="E24" s="477">
        <v>1.3685</v>
      </c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2"/>
      <c r="AA24" s="472"/>
      <c r="AB24" s="472"/>
      <c r="AC24" s="472"/>
      <c r="AD24" s="472"/>
      <c r="AE24" s="472"/>
      <c r="AF24" s="472"/>
      <c r="AG24" s="472" t="s">
        <v>1572</v>
      </c>
      <c r="AH24" s="472">
        <v>0</v>
      </c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15" outlineLevel="1">
      <c r="A25" s="473"/>
      <c r="B25" s="474"/>
      <c r="C25" s="475" t="s">
        <v>2034</v>
      </c>
      <c r="D25" s="476"/>
      <c r="E25" s="477">
        <v>0.87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22.5" outlineLevel="1">
      <c r="A26" s="463">
        <v>3</v>
      </c>
      <c r="B26" s="464" t="s">
        <v>1882</v>
      </c>
      <c r="C26" s="465" t="s">
        <v>1883</v>
      </c>
      <c r="D26" s="466" t="s">
        <v>1309</v>
      </c>
      <c r="E26" s="467">
        <v>11.79</v>
      </c>
      <c r="F26" s="485"/>
      <c r="G26" s="469">
        <f>ROUND(E26*F26,2)</f>
        <v>0</v>
      </c>
      <c r="H26" s="470">
        <v>37.81</v>
      </c>
      <c r="I26" s="471">
        <f>ROUND(E26*H26,2)</f>
        <v>445.78</v>
      </c>
      <c r="J26" s="470">
        <v>78.19</v>
      </c>
      <c r="K26" s="471">
        <f>ROUND(E26*J26,2)</f>
        <v>921.86</v>
      </c>
      <c r="L26" s="471">
        <v>21</v>
      </c>
      <c r="M26" s="471">
        <f>G26*(1+L26/100)</f>
        <v>0</v>
      </c>
      <c r="N26" s="471">
        <v>0</v>
      </c>
      <c r="O26" s="471">
        <f>ROUND(E26*N26,2)</f>
        <v>0</v>
      </c>
      <c r="P26" s="471">
        <v>0</v>
      </c>
      <c r="Q26" s="471">
        <f>ROUND(E26*P26,2)</f>
        <v>0</v>
      </c>
      <c r="R26" s="471"/>
      <c r="S26" s="471" t="s">
        <v>1586</v>
      </c>
      <c r="T26" s="471" t="s">
        <v>1586</v>
      </c>
      <c r="U26" s="471">
        <v>0.145</v>
      </c>
      <c r="V26" s="471">
        <f>ROUND(E26*U26,2)</f>
        <v>1.71</v>
      </c>
      <c r="W26" s="471"/>
      <c r="X26" s="471" t="s">
        <v>1569</v>
      </c>
      <c r="Y26" s="472"/>
      <c r="Z26" s="472"/>
      <c r="AA26" s="472"/>
      <c r="AB26" s="472"/>
      <c r="AC26" s="472"/>
      <c r="AD26" s="472"/>
      <c r="AE26" s="472"/>
      <c r="AF26" s="472"/>
      <c r="AG26" s="472" t="s">
        <v>1570</v>
      </c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15" outlineLevel="1">
      <c r="A27" s="473"/>
      <c r="B27" s="474"/>
      <c r="C27" s="475" t="s">
        <v>2035</v>
      </c>
      <c r="D27" s="476"/>
      <c r="E27" s="477">
        <v>11.79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2"/>
      <c r="AA27" s="472"/>
      <c r="AB27" s="472"/>
      <c r="AC27" s="472"/>
      <c r="AD27" s="472"/>
      <c r="AE27" s="472"/>
      <c r="AF27" s="472"/>
      <c r="AG27" s="472" t="s">
        <v>1572</v>
      </c>
      <c r="AH27" s="472">
        <v>0</v>
      </c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33" ht="15">
      <c r="A28" s="455" t="s">
        <v>1253</v>
      </c>
      <c r="B28" s="456" t="s">
        <v>1514</v>
      </c>
      <c r="C28" s="457" t="s">
        <v>1515</v>
      </c>
      <c r="D28" s="458"/>
      <c r="E28" s="459"/>
      <c r="F28" s="460"/>
      <c r="G28" s="461">
        <f>SUMIF(AG29:AG29,"&lt;&gt;NOR",G29:G29)</f>
        <v>0</v>
      </c>
      <c r="H28" s="462"/>
      <c r="I28" s="462">
        <f>SUM(I29:I29)</f>
        <v>0</v>
      </c>
      <c r="J28" s="462"/>
      <c r="K28" s="462">
        <f>SUM(K29:K29)</f>
        <v>35400</v>
      </c>
      <c r="L28" s="462"/>
      <c r="M28" s="462">
        <f>SUM(M29:M29)</f>
        <v>0</v>
      </c>
      <c r="N28" s="462"/>
      <c r="O28" s="462">
        <f>SUM(O29:O29)</f>
        <v>0</v>
      </c>
      <c r="P28" s="462"/>
      <c r="Q28" s="462">
        <f>SUM(Q29:Q29)</f>
        <v>12</v>
      </c>
      <c r="R28" s="462"/>
      <c r="S28" s="462"/>
      <c r="T28" s="462"/>
      <c r="U28" s="462"/>
      <c r="V28" s="462">
        <f>SUM(V29:V29)</f>
        <v>66.51</v>
      </c>
      <c r="W28" s="462"/>
      <c r="X28" s="462"/>
      <c r="AG28" s="314" t="s">
        <v>1565</v>
      </c>
    </row>
    <row r="29" spans="1:60" ht="15" outlineLevel="1">
      <c r="A29" s="478">
        <v>4</v>
      </c>
      <c r="B29" s="479" t="s">
        <v>2036</v>
      </c>
      <c r="C29" s="480" t="s">
        <v>2037</v>
      </c>
      <c r="D29" s="481" t="s">
        <v>1625</v>
      </c>
      <c r="E29" s="482">
        <v>5</v>
      </c>
      <c r="F29" s="483"/>
      <c r="G29" s="484">
        <f>ROUND(E29*F29,2)</f>
        <v>0</v>
      </c>
      <c r="H29" s="470">
        <v>0</v>
      </c>
      <c r="I29" s="471">
        <f>ROUND(E29*H29,2)</f>
        <v>0</v>
      </c>
      <c r="J29" s="470">
        <v>7080</v>
      </c>
      <c r="K29" s="471">
        <f>ROUND(E29*J29,2)</f>
        <v>35400</v>
      </c>
      <c r="L29" s="471">
        <v>21</v>
      </c>
      <c r="M29" s="471">
        <f>G29*(1+L29/100)</f>
        <v>0</v>
      </c>
      <c r="N29" s="471">
        <v>0</v>
      </c>
      <c r="O29" s="471">
        <f>ROUND(E29*N29,2)</f>
        <v>0</v>
      </c>
      <c r="P29" s="471">
        <v>2.4</v>
      </c>
      <c r="Q29" s="471">
        <f>ROUND(E29*P29,2)</f>
        <v>12</v>
      </c>
      <c r="R29" s="471"/>
      <c r="S29" s="471" t="s">
        <v>1586</v>
      </c>
      <c r="T29" s="471" t="s">
        <v>1586</v>
      </c>
      <c r="U29" s="471">
        <v>13.301</v>
      </c>
      <c r="V29" s="471">
        <f>ROUND(E29*U29,2)</f>
        <v>66.51</v>
      </c>
      <c r="W29" s="471"/>
      <c r="X29" s="471" t="s">
        <v>1569</v>
      </c>
      <c r="Y29" s="472"/>
      <c r="Z29" s="472"/>
      <c r="AA29" s="472"/>
      <c r="AB29" s="472"/>
      <c r="AC29" s="472"/>
      <c r="AD29" s="472"/>
      <c r="AE29" s="472"/>
      <c r="AF29" s="472"/>
      <c r="AG29" s="472" t="s">
        <v>1570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33" ht="15">
      <c r="A30" s="455" t="s">
        <v>1253</v>
      </c>
      <c r="B30" s="456" t="s">
        <v>1526</v>
      </c>
      <c r="C30" s="457" t="s">
        <v>1527</v>
      </c>
      <c r="D30" s="458"/>
      <c r="E30" s="459"/>
      <c r="F30" s="460"/>
      <c r="G30" s="461">
        <f>SUMIF(AG31:AG38,"&lt;&gt;NOR",G31:G38)</f>
        <v>0</v>
      </c>
      <c r="H30" s="462"/>
      <c r="I30" s="462">
        <f>SUM(I31:I38)</f>
        <v>5486.79</v>
      </c>
      <c r="J30" s="462"/>
      <c r="K30" s="462">
        <f>SUM(K31:K38)</f>
        <v>18460.7</v>
      </c>
      <c r="L30" s="462"/>
      <c r="M30" s="462">
        <f>SUM(M31:M38)</f>
        <v>0</v>
      </c>
      <c r="N30" s="462"/>
      <c r="O30" s="462">
        <f>SUM(O31:O38)</f>
        <v>0.04</v>
      </c>
      <c r="P30" s="462"/>
      <c r="Q30" s="462">
        <f>SUM(Q31:Q38)</f>
        <v>0.7</v>
      </c>
      <c r="R30" s="462"/>
      <c r="S30" s="462"/>
      <c r="T30" s="462"/>
      <c r="U30" s="462"/>
      <c r="V30" s="462">
        <f>SUM(V31:V38)</f>
        <v>35.22</v>
      </c>
      <c r="W30" s="462"/>
      <c r="X30" s="462"/>
      <c r="AG30" s="314" t="s">
        <v>1565</v>
      </c>
    </row>
    <row r="31" spans="1:60" ht="15" outlineLevel="1">
      <c r="A31" s="463">
        <v>5</v>
      </c>
      <c r="B31" s="464" t="s">
        <v>1641</v>
      </c>
      <c r="C31" s="465" t="s">
        <v>1642</v>
      </c>
      <c r="D31" s="466" t="s">
        <v>1365</v>
      </c>
      <c r="E31" s="467">
        <v>704.338</v>
      </c>
      <c r="F31" s="485"/>
      <c r="G31" s="469">
        <f>ROUND(E31*F31,2)</f>
        <v>0</v>
      </c>
      <c r="H31" s="470">
        <v>7.79</v>
      </c>
      <c r="I31" s="471">
        <f>ROUND(E31*H31,2)</f>
        <v>5486.79</v>
      </c>
      <c r="J31" s="470">
        <v>26.21</v>
      </c>
      <c r="K31" s="471">
        <f>ROUND(E31*J31,2)</f>
        <v>18460.7</v>
      </c>
      <c r="L31" s="471">
        <v>21</v>
      </c>
      <c r="M31" s="471">
        <f>G31*(1+L31/100)</f>
        <v>0</v>
      </c>
      <c r="N31" s="471">
        <v>5E-05</v>
      </c>
      <c r="O31" s="471">
        <f>ROUND(E31*N31,2)</f>
        <v>0.04</v>
      </c>
      <c r="P31" s="471">
        <v>0.001</v>
      </c>
      <c r="Q31" s="471">
        <f>ROUND(E31*P31,2)</f>
        <v>0.7</v>
      </c>
      <c r="R31" s="471"/>
      <c r="S31" s="471" t="s">
        <v>1586</v>
      </c>
      <c r="T31" s="471" t="s">
        <v>1586</v>
      </c>
      <c r="U31" s="471">
        <v>0.05</v>
      </c>
      <c r="V31" s="471">
        <f>ROUND(E31*U31,2)</f>
        <v>35.22</v>
      </c>
      <c r="W31" s="471"/>
      <c r="X31" s="471" t="s">
        <v>1569</v>
      </c>
      <c r="Y31" s="472"/>
      <c r="Z31" s="472"/>
      <c r="AA31" s="472"/>
      <c r="AB31" s="472"/>
      <c r="AC31" s="472"/>
      <c r="AD31" s="472"/>
      <c r="AE31" s="472"/>
      <c r="AF31" s="472"/>
      <c r="AG31" s="472" t="s">
        <v>1570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15" outlineLevel="1">
      <c r="A32" s="473"/>
      <c r="B32" s="474"/>
      <c r="C32" s="475" t="s">
        <v>2038</v>
      </c>
      <c r="D32" s="476"/>
      <c r="E32" s="477">
        <v>180.88</v>
      </c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2"/>
      <c r="Z32" s="472"/>
      <c r="AA32" s="472"/>
      <c r="AB32" s="472"/>
      <c r="AC32" s="472"/>
      <c r="AD32" s="472"/>
      <c r="AE32" s="472"/>
      <c r="AF32" s="472"/>
      <c r="AG32" s="472" t="s">
        <v>1572</v>
      </c>
      <c r="AH32" s="472">
        <v>0</v>
      </c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60" ht="15" outlineLevel="1">
      <c r="A33" s="473"/>
      <c r="B33" s="474"/>
      <c r="C33" s="475" t="s">
        <v>2039</v>
      </c>
      <c r="D33" s="476"/>
      <c r="E33" s="477">
        <v>101.7994</v>
      </c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2"/>
      <c r="Z33" s="472"/>
      <c r="AA33" s="472"/>
      <c r="AB33" s="472"/>
      <c r="AC33" s="472"/>
      <c r="AD33" s="472"/>
      <c r="AE33" s="472"/>
      <c r="AF33" s="472"/>
      <c r="AG33" s="472" t="s">
        <v>1572</v>
      </c>
      <c r="AH33" s="472">
        <v>0</v>
      </c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</row>
    <row r="34" spans="1:60" ht="15" outlineLevel="1">
      <c r="A34" s="473"/>
      <c r="B34" s="474"/>
      <c r="C34" s="475" t="s">
        <v>2040</v>
      </c>
      <c r="D34" s="476"/>
      <c r="E34" s="477">
        <v>268.755</v>
      </c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2"/>
      <c r="Z34" s="472"/>
      <c r="AA34" s="472"/>
      <c r="AB34" s="472"/>
      <c r="AC34" s="472"/>
      <c r="AD34" s="472"/>
      <c r="AE34" s="472"/>
      <c r="AF34" s="472"/>
      <c r="AG34" s="472" t="s">
        <v>1572</v>
      </c>
      <c r="AH34" s="472">
        <v>0</v>
      </c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15" outlineLevel="1">
      <c r="A35" s="473"/>
      <c r="B35" s="474"/>
      <c r="C35" s="475" t="s">
        <v>2041</v>
      </c>
      <c r="D35" s="476"/>
      <c r="E35" s="477">
        <v>60.03</v>
      </c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2"/>
      <c r="Z35" s="472"/>
      <c r="AA35" s="472"/>
      <c r="AB35" s="472"/>
      <c r="AC35" s="472"/>
      <c r="AD35" s="472"/>
      <c r="AE35" s="472"/>
      <c r="AF35" s="472"/>
      <c r="AG35" s="472" t="s">
        <v>1572</v>
      </c>
      <c r="AH35" s="472">
        <v>0</v>
      </c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15" outlineLevel="1">
      <c r="A36" s="473"/>
      <c r="B36" s="474"/>
      <c r="C36" s="475" t="s">
        <v>2042</v>
      </c>
      <c r="D36" s="476"/>
      <c r="E36" s="477">
        <v>42.8736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2"/>
      <c r="Z36" s="472"/>
      <c r="AA36" s="472"/>
      <c r="AB36" s="472"/>
      <c r="AC36" s="472"/>
      <c r="AD36" s="472"/>
      <c r="AE36" s="472"/>
      <c r="AF36" s="472"/>
      <c r="AG36" s="472" t="s">
        <v>1572</v>
      </c>
      <c r="AH36" s="472">
        <v>0</v>
      </c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15" outlineLevel="1">
      <c r="A37" s="473"/>
      <c r="B37" s="474"/>
      <c r="C37" s="475" t="s">
        <v>2043</v>
      </c>
      <c r="D37" s="476"/>
      <c r="E37" s="477">
        <v>20</v>
      </c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2"/>
      <c r="Z37" s="472"/>
      <c r="AA37" s="472"/>
      <c r="AB37" s="472"/>
      <c r="AC37" s="472"/>
      <c r="AD37" s="472"/>
      <c r="AE37" s="472"/>
      <c r="AF37" s="472"/>
      <c r="AG37" s="472" t="s">
        <v>1572</v>
      </c>
      <c r="AH37" s="472">
        <v>0</v>
      </c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3"/>
      <c r="B38" s="474"/>
      <c r="C38" s="475" t="s">
        <v>2044</v>
      </c>
      <c r="D38" s="476"/>
      <c r="E38" s="477">
        <v>30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2"/>
      <c r="Z38" s="472"/>
      <c r="AA38" s="472"/>
      <c r="AB38" s="472"/>
      <c r="AC38" s="472"/>
      <c r="AD38" s="472"/>
      <c r="AE38" s="472"/>
      <c r="AF38" s="472"/>
      <c r="AG38" s="472" t="s">
        <v>1572</v>
      </c>
      <c r="AH38" s="472">
        <v>0</v>
      </c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33" ht="15">
      <c r="A39" s="455" t="s">
        <v>1253</v>
      </c>
      <c r="B39" s="456" t="s">
        <v>1536</v>
      </c>
      <c r="C39" s="457" t="s">
        <v>1537</v>
      </c>
      <c r="D39" s="458"/>
      <c r="E39" s="459"/>
      <c r="F39" s="460"/>
      <c r="G39" s="461">
        <f>SUMIF(AG40:AG53,"&lt;&gt;NOR",G40:G53)</f>
        <v>0</v>
      </c>
      <c r="H39" s="462"/>
      <c r="I39" s="462">
        <f>SUM(I40:I53)</f>
        <v>0</v>
      </c>
      <c r="J39" s="462"/>
      <c r="K39" s="462">
        <f>SUM(K40:K53)</f>
        <v>23393.57</v>
      </c>
      <c r="L39" s="462"/>
      <c r="M39" s="462">
        <f>SUM(M40:M53)</f>
        <v>0</v>
      </c>
      <c r="N39" s="462"/>
      <c r="O39" s="462">
        <f>SUM(O40:O53)</f>
        <v>0</v>
      </c>
      <c r="P39" s="462"/>
      <c r="Q39" s="462">
        <f>SUM(Q40:Q53)</f>
        <v>0</v>
      </c>
      <c r="R39" s="462"/>
      <c r="S39" s="462"/>
      <c r="T39" s="462"/>
      <c r="U39" s="462"/>
      <c r="V39" s="462">
        <f>SUM(V40:V53)</f>
        <v>22.53</v>
      </c>
      <c r="W39" s="462"/>
      <c r="X39" s="462"/>
      <c r="AG39" s="314" t="s">
        <v>1565</v>
      </c>
    </row>
    <row r="40" spans="1:60" ht="15" outlineLevel="1">
      <c r="A40" s="463">
        <v>6</v>
      </c>
      <c r="B40" s="464" t="s">
        <v>1647</v>
      </c>
      <c r="C40" s="465" t="s">
        <v>1648</v>
      </c>
      <c r="D40" s="466" t="s">
        <v>1365</v>
      </c>
      <c r="E40" s="467">
        <v>704.338</v>
      </c>
      <c r="F40" s="485"/>
      <c r="G40" s="469">
        <f>ROUND(E40*F40,2)</f>
        <v>0</v>
      </c>
      <c r="H40" s="470">
        <v>0</v>
      </c>
      <c r="I40" s="471">
        <f>ROUND(E40*H40,2)</f>
        <v>0</v>
      </c>
      <c r="J40" s="470">
        <v>-4</v>
      </c>
      <c r="K40" s="471">
        <f>ROUND(E40*J40,2)</f>
        <v>-2817.35</v>
      </c>
      <c r="L40" s="471">
        <v>21</v>
      </c>
      <c r="M40" s="471">
        <f>G40*(1+L40/100)</f>
        <v>0</v>
      </c>
      <c r="N40" s="471">
        <v>0</v>
      </c>
      <c r="O40" s="471">
        <f>ROUND(E40*N40,2)</f>
        <v>0</v>
      </c>
      <c r="P40" s="471">
        <v>0</v>
      </c>
      <c r="Q40" s="471">
        <f>ROUND(E40*P40,2)</f>
        <v>0</v>
      </c>
      <c r="R40" s="471"/>
      <c r="S40" s="471" t="s">
        <v>1586</v>
      </c>
      <c r="T40" s="471" t="s">
        <v>1568</v>
      </c>
      <c r="U40" s="471">
        <v>0</v>
      </c>
      <c r="V40" s="471">
        <f>ROUND(E40*U40,2)</f>
        <v>0</v>
      </c>
      <c r="W40" s="471"/>
      <c r="X40" s="471" t="s">
        <v>1569</v>
      </c>
      <c r="Y40" s="472"/>
      <c r="Z40" s="472"/>
      <c r="AA40" s="472"/>
      <c r="AB40" s="472"/>
      <c r="AC40" s="472"/>
      <c r="AD40" s="472"/>
      <c r="AE40" s="472"/>
      <c r="AF40" s="472"/>
      <c r="AG40" s="472" t="s">
        <v>1570</v>
      </c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15" outlineLevel="1">
      <c r="A41" s="473"/>
      <c r="B41" s="474"/>
      <c r="C41" s="475" t="s">
        <v>2038</v>
      </c>
      <c r="D41" s="476"/>
      <c r="E41" s="477">
        <v>180.88</v>
      </c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2"/>
      <c r="Z41" s="472"/>
      <c r="AA41" s="472"/>
      <c r="AB41" s="472"/>
      <c r="AC41" s="472"/>
      <c r="AD41" s="472"/>
      <c r="AE41" s="472"/>
      <c r="AF41" s="472"/>
      <c r="AG41" s="472" t="s">
        <v>1572</v>
      </c>
      <c r="AH41" s="472">
        <v>0</v>
      </c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60" ht="15" outlineLevel="1">
      <c r="A42" s="473"/>
      <c r="B42" s="474"/>
      <c r="C42" s="475" t="s">
        <v>2039</v>
      </c>
      <c r="D42" s="476"/>
      <c r="E42" s="477">
        <v>101.7994</v>
      </c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2"/>
      <c r="Z42" s="472"/>
      <c r="AA42" s="472"/>
      <c r="AB42" s="472"/>
      <c r="AC42" s="472"/>
      <c r="AD42" s="472"/>
      <c r="AE42" s="472"/>
      <c r="AF42" s="472"/>
      <c r="AG42" s="472" t="s">
        <v>1572</v>
      </c>
      <c r="AH42" s="472">
        <v>0</v>
      </c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15" outlineLevel="1">
      <c r="A43" s="473"/>
      <c r="B43" s="474"/>
      <c r="C43" s="475" t="s">
        <v>2040</v>
      </c>
      <c r="D43" s="476"/>
      <c r="E43" s="477">
        <v>268.755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2"/>
      <c r="Z43" s="472"/>
      <c r="AA43" s="472"/>
      <c r="AB43" s="472"/>
      <c r="AC43" s="472"/>
      <c r="AD43" s="472"/>
      <c r="AE43" s="472"/>
      <c r="AF43" s="472"/>
      <c r="AG43" s="472" t="s">
        <v>1572</v>
      </c>
      <c r="AH43" s="472">
        <v>0</v>
      </c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15" outlineLevel="1">
      <c r="A44" s="473"/>
      <c r="B44" s="474"/>
      <c r="C44" s="475" t="s">
        <v>2041</v>
      </c>
      <c r="D44" s="476"/>
      <c r="E44" s="477">
        <v>60.03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60" ht="15" outlineLevel="1">
      <c r="A45" s="473"/>
      <c r="B45" s="474"/>
      <c r="C45" s="475" t="s">
        <v>2042</v>
      </c>
      <c r="D45" s="476"/>
      <c r="E45" s="477">
        <v>42.8736</v>
      </c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2"/>
      <c r="Z45" s="472"/>
      <c r="AA45" s="472"/>
      <c r="AB45" s="472"/>
      <c r="AC45" s="472"/>
      <c r="AD45" s="472"/>
      <c r="AE45" s="472"/>
      <c r="AF45" s="472"/>
      <c r="AG45" s="472" t="s">
        <v>1572</v>
      </c>
      <c r="AH45" s="472">
        <v>0</v>
      </c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</row>
    <row r="46" spans="1:60" ht="15" outlineLevel="1">
      <c r="A46" s="473"/>
      <c r="B46" s="474"/>
      <c r="C46" s="475" t="s">
        <v>2043</v>
      </c>
      <c r="D46" s="476"/>
      <c r="E46" s="477">
        <v>20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2"/>
      <c r="Z46" s="472"/>
      <c r="AA46" s="472"/>
      <c r="AB46" s="472"/>
      <c r="AC46" s="472"/>
      <c r="AD46" s="472"/>
      <c r="AE46" s="472"/>
      <c r="AF46" s="472"/>
      <c r="AG46" s="472" t="s">
        <v>1572</v>
      </c>
      <c r="AH46" s="472">
        <v>0</v>
      </c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</row>
    <row r="47" spans="1:60" ht="15" outlineLevel="1">
      <c r="A47" s="473"/>
      <c r="B47" s="474"/>
      <c r="C47" s="475" t="s">
        <v>2044</v>
      </c>
      <c r="D47" s="476"/>
      <c r="E47" s="477">
        <v>30</v>
      </c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2"/>
      <c r="Z47" s="472"/>
      <c r="AA47" s="472"/>
      <c r="AB47" s="472"/>
      <c r="AC47" s="472"/>
      <c r="AD47" s="472"/>
      <c r="AE47" s="472"/>
      <c r="AF47" s="472"/>
      <c r="AG47" s="472" t="s">
        <v>1572</v>
      </c>
      <c r="AH47" s="472">
        <v>0</v>
      </c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15" outlineLevel="1">
      <c r="A48" s="478">
        <v>7</v>
      </c>
      <c r="B48" s="479" t="s">
        <v>1649</v>
      </c>
      <c r="C48" s="480" t="s">
        <v>1650</v>
      </c>
      <c r="D48" s="481" t="s">
        <v>1651</v>
      </c>
      <c r="E48" s="482">
        <v>3</v>
      </c>
      <c r="F48" s="483"/>
      <c r="G48" s="484">
        <f aca="true" t="shared" si="0" ref="G48:G53">ROUND(E48*F48,2)</f>
        <v>0</v>
      </c>
      <c r="H48" s="470">
        <v>0</v>
      </c>
      <c r="I48" s="471">
        <f aca="true" t="shared" si="1" ref="I48:I53">ROUND(E48*H48,2)</f>
        <v>0</v>
      </c>
      <c r="J48" s="470">
        <v>500</v>
      </c>
      <c r="K48" s="471">
        <f aca="true" t="shared" si="2" ref="K48:K53">ROUND(E48*J48,2)</f>
        <v>1500</v>
      </c>
      <c r="L48" s="471">
        <v>21</v>
      </c>
      <c r="M48" s="471">
        <f aca="true" t="shared" si="3" ref="M48:M53">G48*(1+L48/100)</f>
        <v>0</v>
      </c>
      <c r="N48" s="471">
        <v>0</v>
      </c>
      <c r="O48" s="471">
        <f aca="true" t="shared" si="4" ref="O48:O53">ROUND(E48*N48,2)</f>
        <v>0</v>
      </c>
      <c r="P48" s="471">
        <v>0</v>
      </c>
      <c r="Q48" s="471">
        <f aca="true" t="shared" si="5" ref="Q48:Q53">ROUND(E48*P48,2)</f>
        <v>0</v>
      </c>
      <c r="R48" s="471"/>
      <c r="S48" s="471" t="s">
        <v>1586</v>
      </c>
      <c r="T48" s="471" t="s">
        <v>1568</v>
      </c>
      <c r="U48" s="471">
        <v>0</v>
      </c>
      <c r="V48" s="471">
        <f aca="true" t="shared" si="6" ref="V48:V53">ROUND(E48*U48,2)</f>
        <v>0</v>
      </c>
      <c r="W48" s="471"/>
      <c r="X48" s="471" t="s">
        <v>1569</v>
      </c>
      <c r="Y48" s="472"/>
      <c r="Z48" s="472"/>
      <c r="AA48" s="472"/>
      <c r="AB48" s="472"/>
      <c r="AC48" s="472"/>
      <c r="AD48" s="472"/>
      <c r="AE48" s="472"/>
      <c r="AF48" s="472"/>
      <c r="AG48" s="472" t="s">
        <v>1570</v>
      </c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15" outlineLevel="1">
      <c r="A49" s="478">
        <v>8</v>
      </c>
      <c r="B49" s="479" t="s">
        <v>1652</v>
      </c>
      <c r="C49" s="480" t="s">
        <v>1653</v>
      </c>
      <c r="D49" s="481" t="s">
        <v>1654</v>
      </c>
      <c r="E49" s="482">
        <v>13.18619</v>
      </c>
      <c r="F49" s="483"/>
      <c r="G49" s="484">
        <f t="shared" si="0"/>
        <v>0</v>
      </c>
      <c r="H49" s="470">
        <v>0</v>
      </c>
      <c r="I49" s="471">
        <f t="shared" si="1"/>
        <v>0</v>
      </c>
      <c r="J49" s="470">
        <v>168.5</v>
      </c>
      <c r="K49" s="471">
        <f t="shared" si="2"/>
        <v>2221.87</v>
      </c>
      <c r="L49" s="471">
        <v>21</v>
      </c>
      <c r="M49" s="471">
        <f t="shared" si="3"/>
        <v>0</v>
      </c>
      <c r="N49" s="471">
        <v>0</v>
      </c>
      <c r="O49" s="471">
        <f t="shared" si="4"/>
        <v>0</v>
      </c>
      <c r="P49" s="471">
        <v>0</v>
      </c>
      <c r="Q49" s="471">
        <f t="shared" si="5"/>
        <v>0</v>
      </c>
      <c r="R49" s="471"/>
      <c r="S49" s="471" t="s">
        <v>1586</v>
      </c>
      <c r="T49" s="471" t="s">
        <v>1586</v>
      </c>
      <c r="U49" s="471">
        <v>0.277</v>
      </c>
      <c r="V49" s="471">
        <f t="shared" si="6"/>
        <v>3.65</v>
      </c>
      <c r="W49" s="471"/>
      <c r="X49" s="471" t="s">
        <v>1655</v>
      </c>
      <c r="Y49" s="472"/>
      <c r="Z49" s="472"/>
      <c r="AA49" s="472"/>
      <c r="AB49" s="472"/>
      <c r="AC49" s="472"/>
      <c r="AD49" s="472"/>
      <c r="AE49" s="472"/>
      <c r="AF49" s="472"/>
      <c r="AG49" s="472" t="s">
        <v>1656</v>
      </c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15" outlineLevel="1">
      <c r="A50" s="478">
        <v>9</v>
      </c>
      <c r="B50" s="479" t="s">
        <v>1657</v>
      </c>
      <c r="C50" s="480" t="s">
        <v>1658</v>
      </c>
      <c r="D50" s="481" t="s">
        <v>1654</v>
      </c>
      <c r="E50" s="482">
        <v>13.18619</v>
      </c>
      <c r="F50" s="483"/>
      <c r="G50" s="484">
        <f t="shared" si="0"/>
        <v>0</v>
      </c>
      <c r="H50" s="470">
        <v>0</v>
      </c>
      <c r="I50" s="471">
        <f t="shared" si="1"/>
        <v>0</v>
      </c>
      <c r="J50" s="470">
        <v>234.5</v>
      </c>
      <c r="K50" s="471">
        <f t="shared" si="2"/>
        <v>3092.16</v>
      </c>
      <c r="L50" s="471">
        <v>21</v>
      </c>
      <c r="M50" s="471">
        <f t="shared" si="3"/>
        <v>0</v>
      </c>
      <c r="N50" s="471">
        <v>0</v>
      </c>
      <c r="O50" s="471">
        <f t="shared" si="4"/>
        <v>0</v>
      </c>
      <c r="P50" s="471">
        <v>0</v>
      </c>
      <c r="Q50" s="471">
        <f t="shared" si="5"/>
        <v>0</v>
      </c>
      <c r="R50" s="471"/>
      <c r="S50" s="471" t="s">
        <v>1586</v>
      </c>
      <c r="T50" s="471" t="s">
        <v>1586</v>
      </c>
      <c r="U50" s="471">
        <v>0.49</v>
      </c>
      <c r="V50" s="471">
        <f t="shared" si="6"/>
        <v>6.46</v>
      </c>
      <c r="W50" s="471"/>
      <c r="X50" s="471" t="s">
        <v>1655</v>
      </c>
      <c r="Y50" s="472"/>
      <c r="Z50" s="472"/>
      <c r="AA50" s="472"/>
      <c r="AB50" s="472"/>
      <c r="AC50" s="472"/>
      <c r="AD50" s="472"/>
      <c r="AE50" s="472"/>
      <c r="AF50" s="472"/>
      <c r="AG50" s="472" t="s">
        <v>1656</v>
      </c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22.5" outlineLevel="1">
      <c r="A51" s="478">
        <v>10</v>
      </c>
      <c r="B51" s="479" t="s">
        <v>1659</v>
      </c>
      <c r="C51" s="480" t="s">
        <v>2045</v>
      </c>
      <c r="D51" s="481" t="s">
        <v>1654</v>
      </c>
      <c r="E51" s="482">
        <v>197.7929</v>
      </c>
      <c r="F51" s="483"/>
      <c r="G51" s="484">
        <f t="shared" si="0"/>
        <v>0</v>
      </c>
      <c r="H51" s="470">
        <v>0</v>
      </c>
      <c r="I51" s="471">
        <f t="shared" si="1"/>
        <v>0</v>
      </c>
      <c r="J51" s="470">
        <v>16</v>
      </c>
      <c r="K51" s="471">
        <f t="shared" si="2"/>
        <v>3164.69</v>
      </c>
      <c r="L51" s="471">
        <v>21</v>
      </c>
      <c r="M51" s="471">
        <f t="shared" si="3"/>
        <v>0</v>
      </c>
      <c r="N51" s="471">
        <v>0</v>
      </c>
      <c r="O51" s="471">
        <f t="shared" si="4"/>
        <v>0</v>
      </c>
      <c r="P51" s="471">
        <v>0</v>
      </c>
      <c r="Q51" s="471">
        <f t="shared" si="5"/>
        <v>0</v>
      </c>
      <c r="R51" s="471"/>
      <c r="S51" s="471" t="s">
        <v>1586</v>
      </c>
      <c r="T51" s="471" t="s">
        <v>1586</v>
      </c>
      <c r="U51" s="471">
        <v>0</v>
      </c>
      <c r="V51" s="471">
        <f t="shared" si="6"/>
        <v>0</v>
      </c>
      <c r="W51" s="471"/>
      <c r="X51" s="471" t="s">
        <v>1655</v>
      </c>
      <c r="Y51" s="472"/>
      <c r="Z51" s="472"/>
      <c r="AA51" s="472"/>
      <c r="AB51" s="472"/>
      <c r="AC51" s="472"/>
      <c r="AD51" s="472"/>
      <c r="AE51" s="472"/>
      <c r="AF51" s="472"/>
      <c r="AG51" s="472" t="s">
        <v>1656</v>
      </c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15" outlineLevel="1">
      <c r="A52" s="478">
        <v>11</v>
      </c>
      <c r="B52" s="479" t="s">
        <v>1661</v>
      </c>
      <c r="C52" s="480" t="s">
        <v>1662</v>
      </c>
      <c r="D52" s="481" t="s">
        <v>1654</v>
      </c>
      <c r="E52" s="482">
        <v>13.18619</v>
      </c>
      <c r="F52" s="483"/>
      <c r="G52" s="484">
        <f t="shared" si="0"/>
        <v>0</v>
      </c>
      <c r="H52" s="470">
        <v>0</v>
      </c>
      <c r="I52" s="471">
        <f t="shared" si="1"/>
        <v>0</v>
      </c>
      <c r="J52" s="470">
        <v>331</v>
      </c>
      <c r="K52" s="471">
        <f t="shared" si="2"/>
        <v>4364.63</v>
      </c>
      <c r="L52" s="471">
        <v>21</v>
      </c>
      <c r="M52" s="471">
        <f t="shared" si="3"/>
        <v>0</v>
      </c>
      <c r="N52" s="471">
        <v>0</v>
      </c>
      <c r="O52" s="471">
        <f t="shared" si="4"/>
        <v>0</v>
      </c>
      <c r="P52" s="471">
        <v>0</v>
      </c>
      <c r="Q52" s="471">
        <f t="shared" si="5"/>
        <v>0</v>
      </c>
      <c r="R52" s="471"/>
      <c r="S52" s="471" t="s">
        <v>1586</v>
      </c>
      <c r="T52" s="471" t="s">
        <v>1586</v>
      </c>
      <c r="U52" s="471">
        <v>0.942</v>
      </c>
      <c r="V52" s="471">
        <f t="shared" si="6"/>
        <v>12.42</v>
      </c>
      <c r="W52" s="471"/>
      <c r="X52" s="471" t="s">
        <v>1655</v>
      </c>
      <c r="Y52" s="472"/>
      <c r="Z52" s="472"/>
      <c r="AA52" s="472"/>
      <c r="AB52" s="472"/>
      <c r="AC52" s="472"/>
      <c r="AD52" s="472"/>
      <c r="AE52" s="472"/>
      <c r="AF52" s="472"/>
      <c r="AG52" s="472" t="s">
        <v>1656</v>
      </c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60" ht="15" outlineLevel="1">
      <c r="A53" s="463">
        <v>12</v>
      </c>
      <c r="B53" s="464" t="s">
        <v>1663</v>
      </c>
      <c r="C53" s="465" t="s">
        <v>1664</v>
      </c>
      <c r="D53" s="466" t="s">
        <v>1654</v>
      </c>
      <c r="E53" s="467">
        <v>13.18619</v>
      </c>
      <c r="F53" s="485"/>
      <c r="G53" s="469">
        <f t="shared" si="0"/>
        <v>0</v>
      </c>
      <c r="H53" s="470">
        <v>0</v>
      </c>
      <c r="I53" s="471">
        <f t="shared" si="1"/>
        <v>0</v>
      </c>
      <c r="J53" s="470">
        <v>900</v>
      </c>
      <c r="K53" s="471">
        <f t="shared" si="2"/>
        <v>11867.57</v>
      </c>
      <c r="L53" s="471">
        <v>21</v>
      </c>
      <c r="M53" s="471">
        <f t="shared" si="3"/>
        <v>0</v>
      </c>
      <c r="N53" s="471">
        <v>0</v>
      </c>
      <c r="O53" s="471">
        <f t="shared" si="4"/>
        <v>0</v>
      </c>
      <c r="P53" s="471">
        <v>0</v>
      </c>
      <c r="Q53" s="471">
        <f t="shared" si="5"/>
        <v>0</v>
      </c>
      <c r="R53" s="471"/>
      <c r="S53" s="471" t="s">
        <v>1586</v>
      </c>
      <c r="T53" s="471" t="s">
        <v>1568</v>
      </c>
      <c r="U53" s="471">
        <v>0</v>
      </c>
      <c r="V53" s="471">
        <f t="shared" si="6"/>
        <v>0</v>
      </c>
      <c r="W53" s="471"/>
      <c r="X53" s="471" t="s">
        <v>1655</v>
      </c>
      <c r="Y53" s="472"/>
      <c r="Z53" s="472"/>
      <c r="AA53" s="472"/>
      <c r="AB53" s="472"/>
      <c r="AC53" s="472"/>
      <c r="AD53" s="472"/>
      <c r="AE53" s="472"/>
      <c r="AF53" s="472"/>
      <c r="AG53" s="472" t="s">
        <v>1656</v>
      </c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</row>
    <row r="54" spans="1:33" ht="15">
      <c r="A54" s="450"/>
      <c r="B54" s="451"/>
      <c r="C54" s="487"/>
      <c r="D54" s="452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AE54" s="314">
        <v>15</v>
      </c>
      <c r="AF54" s="314">
        <v>21</v>
      </c>
      <c r="AG54" s="314" t="s">
        <v>1429</v>
      </c>
    </row>
    <row r="55" spans="1:33" ht="15">
      <c r="A55" s="488"/>
      <c r="B55" s="489" t="s">
        <v>1453</v>
      </c>
      <c r="C55" s="490"/>
      <c r="D55" s="491"/>
      <c r="E55" s="492"/>
      <c r="F55" s="492"/>
      <c r="G55" s="493">
        <f>G8+G21+G28+G30+G39</f>
        <v>0</v>
      </c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AE55" s="314">
        <f>SUMIF(L7:L53,AE54,G7:G53)</f>
        <v>0</v>
      </c>
      <c r="AF55" s="314">
        <f>SUMIF(L7:L53,AF54,G7:G53)</f>
        <v>0</v>
      </c>
      <c r="AG55" s="314" t="s">
        <v>1619</v>
      </c>
    </row>
    <row r="56" spans="1:24" ht="15">
      <c r="A56" s="450"/>
      <c r="B56" s="451"/>
      <c r="C56" s="487"/>
      <c r="D56" s="452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</row>
    <row r="57" spans="1:24" ht="15">
      <c r="A57" s="450"/>
      <c r="B57" s="451"/>
      <c r="C57" s="487"/>
      <c r="D57" s="452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</row>
    <row r="58" spans="1:24" ht="15">
      <c r="A58" s="610" t="s">
        <v>1620</v>
      </c>
      <c r="B58" s="610"/>
      <c r="C58" s="611"/>
      <c r="D58" s="452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</row>
    <row r="59" spans="1:33" ht="15">
      <c r="A59" s="612"/>
      <c r="B59" s="613"/>
      <c r="C59" s="614"/>
      <c r="D59" s="613"/>
      <c r="E59" s="613"/>
      <c r="F59" s="613"/>
      <c r="G59" s="615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AG59" s="314" t="s">
        <v>1621</v>
      </c>
    </row>
    <row r="60" spans="1:24" ht="15">
      <c r="A60" s="616"/>
      <c r="B60" s="617"/>
      <c r="C60" s="618"/>
      <c r="D60" s="617"/>
      <c r="E60" s="617"/>
      <c r="F60" s="617"/>
      <c r="G60" s="619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</row>
    <row r="61" spans="1:24" ht="15">
      <c r="A61" s="616"/>
      <c r="B61" s="617"/>
      <c r="C61" s="618"/>
      <c r="D61" s="617"/>
      <c r="E61" s="617"/>
      <c r="F61" s="617"/>
      <c r="G61" s="619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</row>
    <row r="62" spans="1:24" ht="15">
      <c r="A62" s="616"/>
      <c r="B62" s="617"/>
      <c r="C62" s="618"/>
      <c r="D62" s="617"/>
      <c r="E62" s="617"/>
      <c r="F62" s="617"/>
      <c r="G62" s="619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</row>
    <row r="63" spans="1:24" ht="15">
      <c r="A63" s="620"/>
      <c r="B63" s="621"/>
      <c r="C63" s="622"/>
      <c r="D63" s="621"/>
      <c r="E63" s="621"/>
      <c r="F63" s="621"/>
      <c r="G63" s="623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</row>
    <row r="64" spans="1:24" ht="15">
      <c r="A64" s="450"/>
      <c r="B64" s="451"/>
      <c r="C64" s="487"/>
      <c r="D64" s="452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</row>
    <row r="65" spans="3:33" ht="15">
      <c r="C65" s="494"/>
      <c r="D65" s="392"/>
      <c r="AG65" s="314" t="s">
        <v>1622</v>
      </c>
    </row>
    <row r="66" ht="15">
      <c r="D66" s="392"/>
    </row>
    <row r="67" ht="15">
      <c r="D67" s="392"/>
    </row>
    <row r="68" ht="15">
      <c r="D68" s="392"/>
    </row>
    <row r="69" ht="15">
      <c r="D69" s="392"/>
    </row>
    <row r="70" ht="15">
      <c r="D70" s="392"/>
    </row>
    <row r="71" ht="15">
      <c r="D71" s="392"/>
    </row>
    <row r="72" ht="15">
      <c r="D72" s="392"/>
    </row>
    <row r="73" ht="15">
      <c r="D73" s="392"/>
    </row>
    <row r="74" ht="15">
      <c r="D74" s="392"/>
    </row>
    <row r="75" ht="15">
      <c r="D75" s="392"/>
    </row>
    <row r="76" ht="15">
      <c r="D76" s="392"/>
    </row>
    <row r="77" ht="15">
      <c r="D77" s="392"/>
    </row>
    <row r="78" ht="15">
      <c r="D78" s="392"/>
    </row>
    <row r="79" ht="15">
      <c r="D79" s="392"/>
    </row>
    <row r="80" ht="15">
      <c r="D80" s="392"/>
    </row>
    <row r="81" ht="15">
      <c r="D81" s="392"/>
    </row>
    <row r="82" ht="15">
      <c r="D82" s="392"/>
    </row>
    <row r="83" ht="15">
      <c r="D83" s="392"/>
    </row>
    <row r="84" ht="15">
      <c r="D84" s="392"/>
    </row>
    <row r="85" ht="15">
      <c r="D85" s="392"/>
    </row>
    <row r="86" ht="15">
      <c r="D86" s="392"/>
    </row>
    <row r="87" ht="15">
      <c r="D87" s="392"/>
    </row>
    <row r="88" ht="15">
      <c r="D88" s="392"/>
    </row>
    <row r="89" ht="15">
      <c r="D89" s="392"/>
    </row>
    <row r="90" ht="15">
      <c r="D90" s="392"/>
    </row>
    <row r="91" ht="15">
      <c r="D91" s="392"/>
    </row>
    <row r="92" ht="15">
      <c r="D92" s="392"/>
    </row>
    <row r="93" ht="15">
      <c r="D93" s="392"/>
    </row>
    <row r="94" ht="15">
      <c r="D94" s="392"/>
    </row>
    <row r="95" ht="15">
      <c r="D95" s="392"/>
    </row>
    <row r="96" ht="15">
      <c r="D96" s="392"/>
    </row>
    <row r="97" ht="15">
      <c r="D97" s="392"/>
    </row>
    <row r="98" ht="15">
      <c r="D98" s="392"/>
    </row>
    <row r="99" ht="15">
      <c r="D99" s="392"/>
    </row>
    <row r="100" ht="15">
      <c r="D100" s="392"/>
    </row>
    <row r="101" ht="15">
      <c r="D101" s="392"/>
    </row>
    <row r="102" ht="15">
      <c r="D102" s="392"/>
    </row>
    <row r="103" ht="15">
      <c r="D103" s="392"/>
    </row>
    <row r="104" ht="15">
      <c r="D104" s="392"/>
    </row>
    <row r="105" ht="15">
      <c r="D105" s="392"/>
    </row>
    <row r="106" ht="15">
      <c r="D106" s="392"/>
    </row>
    <row r="107" ht="15">
      <c r="D107" s="392"/>
    </row>
    <row r="108" ht="15">
      <c r="D108" s="392"/>
    </row>
    <row r="109" ht="15">
      <c r="D109" s="392"/>
    </row>
    <row r="110" ht="15">
      <c r="D110" s="392"/>
    </row>
    <row r="111" ht="15">
      <c r="D111" s="392"/>
    </row>
    <row r="112" ht="15">
      <c r="D112" s="392"/>
    </row>
    <row r="113" ht="15">
      <c r="D113" s="392"/>
    </row>
    <row r="114" ht="15">
      <c r="D114" s="392"/>
    </row>
    <row r="115" ht="15">
      <c r="D115" s="392"/>
    </row>
    <row r="116" ht="15">
      <c r="D116" s="392"/>
    </row>
    <row r="117" ht="15">
      <c r="D117" s="392"/>
    </row>
    <row r="118" ht="15">
      <c r="D118" s="392"/>
    </row>
    <row r="119" ht="15">
      <c r="D119" s="392"/>
    </row>
    <row r="120" ht="15">
      <c r="D120" s="392"/>
    </row>
    <row r="121" ht="15">
      <c r="D121" s="392"/>
    </row>
    <row r="122" ht="15">
      <c r="D122" s="392"/>
    </row>
    <row r="123" ht="15">
      <c r="D123" s="392"/>
    </row>
    <row r="124" ht="15">
      <c r="D124" s="392"/>
    </row>
    <row r="125" ht="15">
      <c r="D125" s="392"/>
    </row>
    <row r="126" ht="15">
      <c r="D126" s="392"/>
    </row>
    <row r="127" ht="15">
      <c r="D127" s="392"/>
    </row>
    <row r="128" ht="15">
      <c r="D128" s="392"/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6">
    <mergeCell ref="A59:G63"/>
    <mergeCell ref="A1:G1"/>
    <mergeCell ref="C2:G2"/>
    <mergeCell ref="C3:G3"/>
    <mergeCell ref="C4:G4"/>
    <mergeCell ref="A58:C58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100" activePane="bottomLeft" state="frozen"/>
      <selection pane="topLeft" activeCell="N14" sqref="N14"/>
      <selection pane="bottomLeft" activeCell="C125" sqref="C125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1491</v>
      </c>
      <c r="C3" s="625" t="s">
        <v>1492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1484</v>
      </c>
      <c r="C4" s="628" t="s">
        <v>1485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1500</v>
      </c>
      <c r="C21" s="457" t="s">
        <v>1501</v>
      </c>
      <c r="D21" s="458"/>
      <c r="E21" s="459"/>
      <c r="F21" s="460"/>
      <c r="G21" s="461">
        <f>SUMIF(AG22:AG25,"&lt;&gt;NOR",G22:G25)</f>
        <v>0</v>
      </c>
      <c r="H21" s="462"/>
      <c r="I21" s="462">
        <f>SUM(I22:I25)</f>
        <v>411.33</v>
      </c>
      <c r="J21" s="462"/>
      <c r="K21" s="462">
        <f>SUM(K22:K25)</f>
        <v>1910.8700000000001</v>
      </c>
      <c r="L21" s="462"/>
      <c r="M21" s="462">
        <f>SUM(M22:M25)</f>
        <v>0</v>
      </c>
      <c r="N21" s="462"/>
      <c r="O21" s="462">
        <f>SUM(O22:O25)</f>
        <v>0.1</v>
      </c>
      <c r="P21" s="462"/>
      <c r="Q21" s="462">
        <f>SUM(Q22:Q25)</f>
        <v>0</v>
      </c>
      <c r="R21" s="462"/>
      <c r="S21" s="462"/>
      <c r="T21" s="462"/>
      <c r="U21" s="462"/>
      <c r="V21" s="462">
        <f>SUM(V22:V25)</f>
        <v>4.66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2046</v>
      </c>
      <c r="C22" s="465" t="s">
        <v>2047</v>
      </c>
      <c r="D22" s="466" t="s">
        <v>1683</v>
      </c>
      <c r="E22" s="467">
        <v>2.424</v>
      </c>
      <c r="F22" s="485"/>
      <c r="G22" s="469">
        <f>ROUND(E22*F22,2)</f>
        <v>0</v>
      </c>
      <c r="H22" s="470">
        <v>169.69</v>
      </c>
      <c r="I22" s="471">
        <f>ROUND(E22*H22,2)</f>
        <v>411.33</v>
      </c>
      <c r="J22" s="470">
        <v>656.31</v>
      </c>
      <c r="K22" s="471">
        <f>ROUND(E22*J22,2)</f>
        <v>1590.9</v>
      </c>
      <c r="L22" s="471">
        <v>21</v>
      </c>
      <c r="M22" s="471">
        <f>G22*(1+L22/100)</f>
        <v>0</v>
      </c>
      <c r="N22" s="471">
        <v>0.0392</v>
      </c>
      <c r="O22" s="471">
        <f>ROUND(E22*N22,2)</f>
        <v>0.1</v>
      </c>
      <c r="P22" s="471">
        <v>0</v>
      </c>
      <c r="Q22" s="471">
        <f>ROUND(E22*P22,2)</f>
        <v>0</v>
      </c>
      <c r="R22" s="471"/>
      <c r="S22" s="471" t="s">
        <v>1586</v>
      </c>
      <c r="T22" s="471" t="s">
        <v>1586</v>
      </c>
      <c r="U22" s="471">
        <v>1.6</v>
      </c>
      <c r="V22" s="471">
        <f>ROUND(E22*U22,2)</f>
        <v>3.88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15" outlineLevel="1">
      <c r="A23" s="473"/>
      <c r="B23" s="474"/>
      <c r="C23" s="475" t="s">
        <v>2048</v>
      </c>
      <c r="D23" s="476"/>
      <c r="E23" s="477">
        <v>2.424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15" outlineLevel="1">
      <c r="A24" s="463">
        <v>3</v>
      </c>
      <c r="B24" s="464" t="s">
        <v>2049</v>
      </c>
      <c r="C24" s="465" t="s">
        <v>2050</v>
      </c>
      <c r="D24" s="466" t="s">
        <v>1683</v>
      </c>
      <c r="E24" s="467">
        <v>2.424</v>
      </c>
      <c r="F24" s="485"/>
      <c r="G24" s="469">
        <f>ROUND(E24*F24,2)</f>
        <v>0</v>
      </c>
      <c r="H24" s="470">
        <v>0</v>
      </c>
      <c r="I24" s="471">
        <f>ROUND(E24*H24,2)</f>
        <v>0</v>
      </c>
      <c r="J24" s="470">
        <v>132</v>
      </c>
      <c r="K24" s="471">
        <f>ROUND(E24*J24,2)</f>
        <v>319.97</v>
      </c>
      <c r="L24" s="471">
        <v>21</v>
      </c>
      <c r="M24" s="471">
        <f>G24*(1+L24/100)</f>
        <v>0</v>
      </c>
      <c r="N24" s="471">
        <v>0</v>
      </c>
      <c r="O24" s="471">
        <f>ROUND(E24*N24,2)</f>
        <v>0</v>
      </c>
      <c r="P24" s="471">
        <v>0</v>
      </c>
      <c r="Q24" s="471">
        <f>ROUND(E24*P24,2)</f>
        <v>0</v>
      </c>
      <c r="R24" s="471"/>
      <c r="S24" s="471" t="s">
        <v>1586</v>
      </c>
      <c r="T24" s="471" t="s">
        <v>1586</v>
      </c>
      <c r="U24" s="471">
        <v>0.32</v>
      </c>
      <c r="V24" s="471">
        <f>ROUND(E24*U24,2)</f>
        <v>0.78</v>
      </c>
      <c r="W24" s="471"/>
      <c r="X24" s="471" t="s">
        <v>1569</v>
      </c>
      <c r="Y24" s="472"/>
      <c r="Z24" s="472"/>
      <c r="AA24" s="472"/>
      <c r="AB24" s="472"/>
      <c r="AC24" s="472"/>
      <c r="AD24" s="472"/>
      <c r="AE24" s="472"/>
      <c r="AF24" s="472"/>
      <c r="AG24" s="472" t="s">
        <v>1570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15" outlineLevel="1">
      <c r="A25" s="473"/>
      <c r="B25" s="474"/>
      <c r="C25" s="475" t="s">
        <v>2048</v>
      </c>
      <c r="D25" s="476"/>
      <c r="E25" s="477">
        <v>2.424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33" ht="15">
      <c r="A26" s="455" t="s">
        <v>1253</v>
      </c>
      <c r="B26" s="456" t="s">
        <v>1508</v>
      </c>
      <c r="C26" s="457" t="s">
        <v>1509</v>
      </c>
      <c r="D26" s="458"/>
      <c r="E26" s="459"/>
      <c r="F26" s="460"/>
      <c r="G26" s="461">
        <f>SUMIF(AG27:AG30,"&lt;&gt;NOR",G27:G30)</f>
        <v>0</v>
      </c>
      <c r="H26" s="462"/>
      <c r="I26" s="462">
        <f>SUM(I27:I30)</f>
        <v>5639.26</v>
      </c>
      <c r="J26" s="462"/>
      <c r="K26" s="462">
        <f>SUM(K27:K30)</f>
        <v>968.65</v>
      </c>
      <c r="L26" s="462"/>
      <c r="M26" s="462">
        <f>SUM(M27:M30)</f>
        <v>0</v>
      </c>
      <c r="N26" s="462"/>
      <c r="O26" s="462">
        <f>SUM(O27:O30)</f>
        <v>0.25</v>
      </c>
      <c r="P26" s="462"/>
      <c r="Q26" s="462">
        <f>SUM(Q27:Q30)</f>
        <v>0</v>
      </c>
      <c r="R26" s="462"/>
      <c r="S26" s="462"/>
      <c r="T26" s="462"/>
      <c r="U26" s="462"/>
      <c r="V26" s="462">
        <f>SUM(V27:V30)</f>
        <v>2.04</v>
      </c>
      <c r="W26" s="462"/>
      <c r="X26" s="462"/>
      <c r="AG26" s="314" t="s">
        <v>1565</v>
      </c>
    </row>
    <row r="27" spans="1:60" ht="15" outlineLevel="1">
      <c r="A27" s="463">
        <v>4</v>
      </c>
      <c r="B27" s="464" t="s">
        <v>2051</v>
      </c>
      <c r="C27" s="465" t="s">
        <v>2052</v>
      </c>
      <c r="D27" s="466" t="s">
        <v>1683</v>
      </c>
      <c r="E27" s="467">
        <v>4.244</v>
      </c>
      <c r="F27" s="485"/>
      <c r="G27" s="469">
        <f>ROUND(E27*F27,2)</f>
        <v>0</v>
      </c>
      <c r="H27" s="470">
        <v>1328.76</v>
      </c>
      <c r="I27" s="471">
        <f>ROUND(E27*H27,2)</f>
        <v>5639.26</v>
      </c>
      <c r="J27" s="470">
        <v>228.24</v>
      </c>
      <c r="K27" s="471">
        <f>ROUND(E27*J27,2)</f>
        <v>968.65</v>
      </c>
      <c r="L27" s="471">
        <v>21</v>
      </c>
      <c r="M27" s="471">
        <f>G27*(1+L27/100)</f>
        <v>0</v>
      </c>
      <c r="N27" s="471">
        <v>0.05828</v>
      </c>
      <c r="O27" s="471">
        <f>ROUND(E27*N27,2)</f>
        <v>0.25</v>
      </c>
      <c r="P27" s="471">
        <v>0</v>
      </c>
      <c r="Q27" s="471">
        <f>ROUND(E27*P27,2)</f>
        <v>0</v>
      </c>
      <c r="R27" s="471"/>
      <c r="S27" s="471" t="s">
        <v>1586</v>
      </c>
      <c r="T27" s="471" t="s">
        <v>1586</v>
      </c>
      <c r="U27" s="471">
        <v>0.48</v>
      </c>
      <c r="V27" s="471">
        <f>ROUND(E27*U27,2)</f>
        <v>2.04</v>
      </c>
      <c r="W27" s="471"/>
      <c r="X27" s="471" t="s">
        <v>1569</v>
      </c>
      <c r="Y27" s="472"/>
      <c r="Z27" s="472"/>
      <c r="AA27" s="472"/>
      <c r="AB27" s="472"/>
      <c r="AC27" s="472"/>
      <c r="AD27" s="472"/>
      <c r="AE27" s="472"/>
      <c r="AF27" s="472"/>
      <c r="AG27" s="472" t="s">
        <v>1570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15" outlineLevel="1">
      <c r="A28" s="473"/>
      <c r="B28" s="474"/>
      <c r="C28" s="475" t="s">
        <v>2053</v>
      </c>
      <c r="D28" s="476"/>
      <c r="E28" s="477">
        <v>2.38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2"/>
      <c r="AA28" s="472"/>
      <c r="AB28" s="472"/>
      <c r="AC28" s="472"/>
      <c r="AD28" s="472"/>
      <c r="AE28" s="472"/>
      <c r="AF28" s="472"/>
      <c r="AG28" s="472" t="s">
        <v>1572</v>
      </c>
      <c r="AH28" s="472">
        <v>0</v>
      </c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15" outlineLevel="1">
      <c r="A29" s="473"/>
      <c r="B29" s="474"/>
      <c r="C29" s="475" t="s">
        <v>2054</v>
      </c>
      <c r="D29" s="476"/>
      <c r="E29" s="477">
        <v>1.168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2"/>
      <c r="Z29" s="472"/>
      <c r="AA29" s="472"/>
      <c r="AB29" s="472"/>
      <c r="AC29" s="472"/>
      <c r="AD29" s="472"/>
      <c r="AE29" s="472"/>
      <c r="AF29" s="472"/>
      <c r="AG29" s="472" t="s">
        <v>1572</v>
      </c>
      <c r="AH29" s="472">
        <v>0</v>
      </c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15" outlineLevel="1">
      <c r="A30" s="473"/>
      <c r="B30" s="474"/>
      <c r="C30" s="475" t="s">
        <v>2055</v>
      </c>
      <c r="D30" s="476"/>
      <c r="E30" s="477">
        <v>0.696</v>
      </c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2"/>
      <c r="Z30" s="472"/>
      <c r="AA30" s="472"/>
      <c r="AB30" s="472"/>
      <c r="AC30" s="472"/>
      <c r="AD30" s="472"/>
      <c r="AE30" s="472"/>
      <c r="AF30" s="472"/>
      <c r="AG30" s="472" t="s">
        <v>1572</v>
      </c>
      <c r="AH30" s="472">
        <v>0</v>
      </c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</row>
    <row r="31" spans="1:33" ht="15">
      <c r="A31" s="455" t="s">
        <v>1253</v>
      </c>
      <c r="B31" s="456" t="s">
        <v>1510</v>
      </c>
      <c r="C31" s="457" t="s">
        <v>1511</v>
      </c>
      <c r="D31" s="458"/>
      <c r="E31" s="459"/>
      <c r="F31" s="460"/>
      <c r="G31" s="461">
        <f>SUMIF(AG32:AG36,"&lt;&gt;NOR",G32:G36)</f>
        <v>0</v>
      </c>
      <c r="H31" s="462"/>
      <c r="I31" s="462">
        <f>SUM(I32:I36)</f>
        <v>5426.78</v>
      </c>
      <c r="J31" s="462"/>
      <c r="K31" s="462">
        <f>SUM(K32:K36)</f>
        <v>1321.04</v>
      </c>
      <c r="L31" s="462"/>
      <c r="M31" s="462">
        <f>SUM(M32:M36)</f>
        <v>0</v>
      </c>
      <c r="N31" s="462"/>
      <c r="O31" s="462">
        <f>SUM(O32:O36)</f>
        <v>2.4499999999999997</v>
      </c>
      <c r="P31" s="462"/>
      <c r="Q31" s="462">
        <f>SUM(Q32:Q36)</f>
        <v>0</v>
      </c>
      <c r="R31" s="462"/>
      <c r="S31" s="462"/>
      <c r="T31" s="462"/>
      <c r="U31" s="462"/>
      <c r="V31" s="462">
        <f>SUM(V32:V36)</f>
        <v>3.0500000000000003</v>
      </c>
      <c r="W31" s="462"/>
      <c r="X31" s="462"/>
      <c r="AG31" s="314" t="s">
        <v>1565</v>
      </c>
    </row>
    <row r="32" spans="1:60" ht="15" outlineLevel="1">
      <c r="A32" s="463">
        <v>5</v>
      </c>
      <c r="B32" s="464" t="s">
        <v>2056</v>
      </c>
      <c r="C32" s="465" t="s">
        <v>2057</v>
      </c>
      <c r="D32" s="466" t="s">
        <v>1625</v>
      </c>
      <c r="E32" s="467">
        <v>0.95</v>
      </c>
      <c r="F32" s="485"/>
      <c r="G32" s="469">
        <f>ROUND(E32*F32,2)</f>
        <v>0</v>
      </c>
      <c r="H32" s="470">
        <v>3288.1</v>
      </c>
      <c r="I32" s="471">
        <f>ROUND(E32*H32,2)</f>
        <v>3123.7</v>
      </c>
      <c r="J32" s="470">
        <v>956.9</v>
      </c>
      <c r="K32" s="471">
        <f>ROUND(E32*J32,2)</f>
        <v>909.06</v>
      </c>
      <c r="L32" s="471">
        <v>21</v>
      </c>
      <c r="M32" s="471">
        <f>G32*(1+L32/100)</f>
        <v>0</v>
      </c>
      <c r="N32" s="471">
        <v>2.525</v>
      </c>
      <c r="O32" s="471">
        <f>ROUND(E32*N32,2)</f>
        <v>2.4</v>
      </c>
      <c r="P32" s="471">
        <v>0</v>
      </c>
      <c r="Q32" s="471">
        <f>ROUND(E32*P32,2)</f>
        <v>0</v>
      </c>
      <c r="R32" s="471"/>
      <c r="S32" s="471" t="s">
        <v>1586</v>
      </c>
      <c r="T32" s="471" t="s">
        <v>1586</v>
      </c>
      <c r="U32" s="471">
        <v>2.317</v>
      </c>
      <c r="V32" s="471">
        <f>ROUND(E32*U32,2)</f>
        <v>2.2</v>
      </c>
      <c r="W32" s="471"/>
      <c r="X32" s="471" t="s">
        <v>1569</v>
      </c>
      <c r="Y32" s="472"/>
      <c r="Z32" s="472"/>
      <c r="AA32" s="472"/>
      <c r="AB32" s="472"/>
      <c r="AC32" s="472"/>
      <c r="AD32" s="472"/>
      <c r="AE32" s="472"/>
      <c r="AF32" s="472"/>
      <c r="AG32" s="472" t="s">
        <v>1570</v>
      </c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60" ht="15" outlineLevel="1">
      <c r="A33" s="473"/>
      <c r="B33" s="474"/>
      <c r="C33" s="475" t="s">
        <v>2058</v>
      </c>
      <c r="D33" s="476"/>
      <c r="E33" s="477">
        <v>0.95</v>
      </c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2"/>
      <c r="Z33" s="472"/>
      <c r="AA33" s="472"/>
      <c r="AB33" s="472"/>
      <c r="AC33" s="472"/>
      <c r="AD33" s="472"/>
      <c r="AE33" s="472"/>
      <c r="AF33" s="472"/>
      <c r="AG33" s="472" t="s">
        <v>1572</v>
      </c>
      <c r="AH33" s="472">
        <v>0</v>
      </c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</row>
    <row r="34" spans="1:60" ht="15" outlineLevel="1">
      <c r="A34" s="478">
        <v>6</v>
      </c>
      <c r="B34" s="479" t="s">
        <v>2059</v>
      </c>
      <c r="C34" s="480" t="s">
        <v>2060</v>
      </c>
      <c r="D34" s="481" t="s">
        <v>1625</v>
      </c>
      <c r="E34" s="482">
        <v>0.95</v>
      </c>
      <c r="F34" s="483"/>
      <c r="G34" s="484">
        <f>ROUND(E34*F34,2)</f>
        <v>0</v>
      </c>
      <c r="H34" s="470">
        <v>0</v>
      </c>
      <c r="I34" s="471">
        <f>ROUND(E34*H34,2)</f>
        <v>0</v>
      </c>
      <c r="J34" s="470">
        <v>99.9</v>
      </c>
      <c r="K34" s="471">
        <f>ROUND(E34*J34,2)</f>
        <v>94.91</v>
      </c>
      <c r="L34" s="471">
        <v>21</v>
      </c>
      <c r="M34" s="471">
        <f>G34*(1+L34/100)</f>
        <v>0</v>
      </c>
      <c r="N34" s="471">
        <v>0</v>
      </c>
      <c r="O34" s="471">
        <f>ROUND(E34*N34,2)</f>
        <v>0</v>
      </c>
      <c r="P34" s="471">
        <v>0</v>
      </c>
      <c r="Q34" s="471">
        <f>ROUND(E34*P34,2)</f>
        <v>0</v>
      </c>
      <c r="R34" s="471"/>
      <c r="S34" s="471" t="s">
        <v>1586</v>
      </c>
      <c r="T34" s="471" t="s">
        <v>1586</v>
      </c>
      <c r="U34" s="471">
        <v>0.205</v>
      </c>
      <c r="V34" s="471">
        <f>ROUND(E34*U34,2)</f>
        <v>0.19</v>
      </c>
      <c r="W34" s="471"/>
      <c r="X34" s="471" t="s">
        <v>1569</v>
      </c>
      <c r="Y34" s="472"/>
      <c r="Z34" s="472"/>
      <c r="AA34" s="472"/>
      <c r="AB34" s="472"/>
      <c r="AC34" s="472"/>
      <c r="AD34" s="472"/>
      <c r="AE34" s="472"/>
      <c r="AF34" s="472"/>
      <c r="AG34" s="472" t="s">
        <v>1570</v>
      </c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15" outlineLevel="1">
      <c r="A35" s="463">
        <v>7</v>
      </c>
      <c r="B35" s="464" t="s">
        <v>2061</v>
      </c>
      <c r="C35" s="465" t="s">
        <v>2062</v>
      </c>
      <c r="D35" s="466" t="s">
        <v>1654</v>
      </c>
      <c r="E35" s="467">
        <v>0.04313</v>
      </c>
      <c r="F35" s="485"/>
      <c r="G35" s="469">
        <f>ROUND(E35*F35,2)</f>
        <v>0</v>
      </c>
      <c r="H35" s="470">
        <v>53398.59</v>
      </c>
      <c r="I35" s="471">
        <f>ROUND(E35*H35,2)</f>
        <v>2303.08</v>
      </c>
      <c r="J35" s="470">
        <v>7351.41</v>
      </c>
      <c r="K35" s="471">
        <f>ROUND(E35*J35,2)</f>
        <v>317.07</v>
      </c>
      <c r="L35" s="471">
        <v>21</v>
      </c>
      <c r="M35" s="471">
        <f>G35*(1+L35/100)</f>
        <v>0</v>
      </c>
      <c r="N35" s="471">
        <v>1.06625</v>
      </c>
      <c r="O35" s="471">
        <f>ROUND(E35*N35,2)</f>
        <v>0.05</v>
      </c>
      <c r="P35" s="471">
        <v>0</v>
      </c>
      <c r="Q35" s="471">
        <f>ROUND(E35*P35,2)</f>
        <v>0</v>
      </c>
      <c r="R35" s="471"/>
      <c r="S35" s="471" t="s">
        <v>1586</v>
      </c>
      <c r="T35" s="471" t="s">
        <v>1586</v>
      </c>
      <c r="U35" s="471">
        <v>15.231</v>
      </c>
      <c r="V35" s="471">
        <f>ROUND(E35*U35,2)</f>
        <v>0.66</v>
      </c>
      <c r="W35" s="471"/>
      <c r="X35" s="471" t="s">
        <v>1569</v>
      </c>
      <c r="Y35" s="472"/>
      <c r="Z35" s="472"/>
      <c r="AA35" s="472"/>
      <c r="AB35" s="472"/>
      <c r="AC35" s="472"/>
      <c r="AD35" s="472"/>
      <c r="AE35" s="472"/>
      <c r="AF35" s="472"/>
      <c r="AG35" s="472" t="s">
        <v>1570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22.5" outlineLevel="1">
      <c r="A36" s="473"/>
      <c r="B36" s="474"/>
      <c r="C36" s="475" t="s">
        <v>2063</v>
      </c>
      <c r="D36" s="476"/>
      <c r="E36" s="477">
        <v>0.04313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2"/>
      <c r="Z36" s="472"/>
      <c r="AA36" s="472"/>
      <c r="AB36" s="472"/>
      <c r="AC36" s="472"/>
      <c r="AD36" s="472"/>
      <c r="AE36" s="472"/>
      <c r="AF36" s="472"/>
      <c r="AG36" s="472" t="s">
        <v>1572</v>
      </c>
      <c r="AH36" s="472">
        <v>0</v>
      </c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33" ht="15">
      <c r="A37" s="455" t="s">
        <v>1253</v>
      </c>
      <c r="B37" s="456" t="s">
        <v>1516</v>
      </c>
      <c r="C37" s="457" t="s">
        <v>1517</v>
      </c>
      <c r="D37" s="458"/>
      <c r="E37" s="459"/>
      <c r="F37" s="460"/>
      <c r="G37" s="461">
        <f>SUMIF(AG38:AG38,"&lt;&gt;NOR",G38:G38)</f>
        <v>0</v>
      </c>
      <c r="H37" s="462"/>
      <c r="I37" s="462">
        <f>SUM(I38:I38)</f>
        <v>0</v>
      </c>
      <c r="J37" s="462"/>
      <c r="K37" s="462">
        <f>SUM(K38:K38)</f>
        <v>1616.52</v>
      </c>
      <c r="L37" s="462"/>
      <c r="M37" s="462">
        <f>SUM(M38:M38)</f>
        <v>0</v>
      </c>
      <c r="N37" s="462"/>
      <c r="O37" s="462">
        <f>SUM(O38:O38)</f>
        <v>0</v>
      </c>
      <c r="P37" s="462"/>
      <c r="Q37" s="462">
        <f>SUM(Q38:Q38)</f>
        <v>0</v>
      </c>
      <c r="R37" s="462"/>
      <c r="S37" s="462"/>
      <c r="T37" s="462"/>
      <c r="U37" s="462"/>
      <c r="V37" s="462">
        <f>SUM(V38:V38)</f>
        <v>2.62</v>
      </c>
      <c r="W37" s="462"/>
      <c r="X37" s="462"/>
      <c r="AG37" s="314" t="s">
        <v>1565</v>
      </c>
    </row>
    <row r="38" spans="1:60" ht="15" outlineLevel="1">
      <c r="A38" s="478">
        <v>8</v>
      </c>
      <c r="B38" s="479" t="s">
        <v>1730</v>
      </c>
      <c r="C38" s="480" t="s">
        <v>1731</v>
      </c>
      <c r="D38" s="481" t="s">
        <v>1654</v>
      </c>
      <c r="E38" s="482">
        <v>2.7871</v>
      </c>
      <c r="F38" s="483"/>
      <c r="G38" s="484">
        <f>ROUND(E38*F38,2)</f>
        <v>0</v>
      </c>
      <c r="H38" s="470">
        <v>0</v>
      </c>
      <c r="I38" s="471">
        <f>ROUND(E38*H38,2)</f>
        <v>0</v>
      </c>
      <c r="J38" s="470">
        <v>580</v>
      </c>
      <c r="K38" s="471">
        <f>ROUND(E38*J38,2)</f>
        <v>1616.52</v>
      </c>
      <c r="L38" s="471">
        <v>21</v>
      </c>
      <c r="M38" s="471">
        <f>G38*(1+L38/100)</f>
        <v>0</v>
      </c>
      <c r="N38" s="471">
        <v>0</v>
      </c>
      <c r="O38" s="471">
        <f>ROUND(E38*N38,2)</f>
        <v>0</v>
      </c>
      <c r="P38" s="471">
        <v>0</v>
      </c>
      <c r="Q38" s="471">
        <f>ROUND(E38*P38,2)</f>
        <v>0</v>
      </c>
      <c r="R38" s="471"/>
      <c r="S38" s="471" t="s">
        <v>1586</v>
      </c>
      <c r="T38" s="471" t="s">
        <v>1568</v>
      </c>
      <c r="U38" s="471">
        <v>0.9385</v>
      </c>
      <c r="V38" s="471">
        <f>ROUND(E38*U38,2)</f>
        <v>2.62</v>
      </c>
      <c r="W38" s="471"/>
      <c r="X38" s="471" t="s">
        <v>1732</v>
      </c>
      <c r="Y38" s="472"/>
      <c r="Z38" s="472"/>
      <c r="AA38" s="472"/>
      <c r="AB38" s="472"/>
      <c r="AC38" s="472"/>
      <c r="AD38" s="472"/>
      <c r="AE38" s="472"/>
      <c r="AF38" s="472"/>
      <c r="AG38" s="472" t="s">
        <v>1733</v>
      </c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33" ht="15">
      <c r="A39" s="455" t="s">
        <v>1253</v>
      </c>
      <c r="B39" s="456" t="s">
        <v>1526</v>
      </c>
      <c r="C39" s="457" t="s">
        <v>1527</v>
      </c>
      <c r="D39" s="458"/>
      <c r="E39" s="459"/>
      <c r="F39" s="460"/>
      <c r="G39" s="461">
        <f>SUMIF(AG40:AG101,"&lt;&gt;NOR",G40:G101)</f>
        <v>0</v>
      </c>
      <c r="H39" s="462"/>
      <c r="I39" s="462">
        <f>SUM(I40:I101)</f>
        <v>70792.37</v>
      </c>
      <c r="J39" s="462"/>
      <c r="K39" s="462">
        <f>SUM(K40:K101)</f>
        <v>157612.41999999998</v>
      </c>
      <c r="L39" s="462"/>
      <c r="M39" s="462">
        <f>SUM(M40:M101)</f>
        <v>0</v>
      </c>
      <c r="N39" s="462"/>
      <c r="O39" s="462">
        <f>SUM(O40:O101)</f>
        <v>1.28</v>
      </c>
      <c r="P39" s="462"/>
      <c r="Q39" s="462">
        <f>SUM(Q40:Q101)</f>
        <v>0</v>
      </c>
      <c r="R39" s="462"/>
      <c r="S39" s="462"/>
      <c r="T39" s="462"/>
      <c r="U39" s="462"/>
      <c r="V39" s="462">
        <f>SUM(V40:V101)</f>
        <v>103.85</v>
      </c>
      <c r="W39" s="462"/>
      <c r="X39" s="462"/>
      <c r="AG39" s="314" t="s">
        <v>1565</v>
      </c>
    </row>
    <row r="40" spans="1:60" ht="15" outlineLevel="1">
      <c r="A40" s="478">
        <v>9</v>
      </c>
      <c r="B40" s="479" t="s">
        <v>2064</v>
      </c>
      <c r="C40" s="480" t="s">
        <v>2065</v>
      </c>
      <c r="D40" s="481" t="s">
        <v>1739</v>
      </c>
      <c r="E40" s="482">
        <v>10</v>
      </c>
      <c r="F40" s="483"/>
      <c r="G40" s="484">
        <f>ROUND(E40*F40,2)</f>
        <v>0</v>
      </c>
      <c r="H40" s="470">
        <v>114.99</v>
      </c>
      <c r="I40" s="471">
        <f>ROUND(E40*H40,2)</f>
        <v>1149.9</v>
      </c>
      <c r="J40" s="470">
        <v>63.01</v>
      </c>
      <c r="K40" s="471">
        <f>ROUND(E40*J40,2)</f>
        <v>630.1</v>
      </c>
      <c r="L40" s="471">
        <v>21</v>
      </c>
      <c r="M40" s="471">
        <f>G40*(1+L40/100)</f>
        <v>0</v>
      </c>
      <c r="N40" s="471">
        <v>3E-05</v>
      </c>
      <c r="O40" s="471">
        <f>ROUND(E40*N40,2)</f>
        <v>0</v>
      </c>
      <c r="P40" s="471">
        <v>0</v>
      </c>
      <c r="Q40" s="471">
        <f>ROUND(E40*P40,2)</f>
        <v>0</v>
      </c>
      <c r="R40" s="471"/>
      <c r="S40" s="471" t="s">
        <v>1586</v>
      </c>
      <c r="T40" s="471" t="s">
        <v>1586</v>
      </c>
      <c r="U40" s="471">
        <v>0.125</v>
      </c>
      <c r="V40" s="471">
        <f>ROUND(E40*U40,2)</f>
        <v>1.25</v>
      </c>
      <c r="W40" s="471"/>
      <c r="X40" s="471" t="s">
        <v>1569</v>
      </c>
      <c r="Y40" s="472"/>
      <c r="Z40" s="472"/>
      <c r="AA40" s="472"/>
      <c r="AB40" s="472"/>
      <c r="AC40" s="472"/>
      <c r="AD40" s="472"/>
      <c r="AE40" s="472"/>
      <c r="AF40" s="472"/>
      <c r="AG40" s="472" t="s">
        <v>1570</v>
      </c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15" outlineLevel="1">
      <c r="A41" s="463">
        <v>10</v>
      </c>
      <c r="B41" s="464" t="s">
        <v>1780</v>
      </c>
      <c r="C41" s="465" t="s">
        <v>1781</v>
      </c>
      <c r="D41" s="466" t="s">
        <v>1365</v>
      </c>
      <c r="E41" s="467">
        <v>1221.4</v>
      </c>
      <c r="F41" s="485"/>
      <c r="G41" s="469">
        <f>ROUND(E41*F41,2)</f>
        <v>0</v>
      </c>
      <c r="H41" s="470">
        <v>9.78</v>
      </c>
      <c r="I41" s="471">
        <f>ROUND(E41*H41,2)</f>
        <v>11945.29</v>
      </c>
      <c r="J41" s="470">
        <v>50.22</v>
      </c>
      <c r="K41" s="471">
        <f>ROUND(E41*J41,2)</f>
        <v>61338.71</v>
      </c>
      <c r="L41" s="471">
        <v>21</v>
      </c>
      <c r="M41" s="471">
        <f>G41*(1+L41/100)</f>
        <v>0</v>
      </c>
      <c r="N41" s="471">
        <v>5E-05</v>
      </c>
      <c r="O41" s="471">
        <f>ROUND(E41*N41,2)</f>
        <v>0.06</v>
      </c>
      <c r="P41" s="471">
        <v>0</v>
      </c>
      <c r="Q41" s="471">
        <f>ROUND(E41*P41,2)</f>
        <v>0</v>
      </c>
      <c r="R41" s="471"/>
      <c r="S41" s="471" t="s">
        <v>1586</v>
      </c>
      <c r="T41" s="471" t="s">
        <v>1568</v>
      </c>
      <c r="U41" s="471">
        <v>0.084</v>
      </c>
      <c r="V41" s="471">
        <f>ROUND(E41*U41,2)</f>
        <v>102.6</v>
      </c>
      <c r="W41" s="471"/>
      <c r="X41" s="471" t="s">
        <v>1569</v>
      </c>
      <c r="Y41" s="472"/>
      <c r="Z41" s="472"/>
      <c r="AA41" s="472"/>
      <c r="AB41" s="472"/>
      <c r="AC41" s="472"/>
      <c r="AD41" s="472"/>
      <c r="AE41" s="472"/>
      <c r="AF41" s="472"/>
      <c r="AG41" s="472" t="s">
        <v>1570</v>
      </c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60" ht="22.5" outlineLevel="1">
      <c r="A42" s="473"/>
      <c r="B42" s="474"/>
      <c r="C42" s="475" t="s">
        <v>2066</v>
      </c>
      <c r="D42" s="476"/>
      <c r="E42" s="477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2"/>
      <c r="Z42" s="472"/>
      <c r="AA42" s="472"/>
      <c r="AB42" s="472"/>
      <c r="AC42" s="472"/>
      <c r="AD42" s="472"/>
      <c r="AE42" s="472"/>
      <c r="AF42" s="472"/>
      <c r="AG42" s="472" t="s">
        <v>1572</v>
      </c>
      <c r="AH42" s="472">
        <v>0</v>
      </c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22.5" outlineLevel="1">
      <c r="A43" s="473"/>
      <c r="B43" s="474"/>
      <c r="C43" s="475" t="s">
        <v>2067</v>
      </c>
      <c r="D43" s="476"/>
      <c r="E43" s="477">
        <v>1000.5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2"/>
      <c r="Z43" s="472"/>
      <c r="AA43" s="472"/>
      <c r="AB43" s="472"/>
      <c r="AC43" s="472"/>
      <c r="AD43" s="472"/>
      <c r="AE43" s="472"/>
      <c r="AF43" s="472"/>
      <c r="AG43" s="472" t="s">
        <v>1572</v>
      </c>
      <c r="AH43" s="472">
        <v>0</v>
      </c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22.5" outlineLevel="1">
      <c r="A44" s="473"/>
      <c r="B44" s="474"/>
      <c r="C44" s="475" t="s">
        <v>2068</v>
      </c>
      <c r="D44" s="476"/>
      <c r="E44" s="477">
        <v>220.9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60" ht="15" outlineLevel="1">
      <c r="A45" s="463">
        <v>11</v>
      </c>
      <c r="B45" s="464" t="s">
        <v>1785</v>
      </c>
      <c r="C45" s="465" t="s">
        <v>1786</v>
      </c>
      <c r="D45" s="466" t="s">
        <v>1365</v>
      </c>
      <c r="E45" s="467">
        <v>1221.4</v>
      </c>
      <c r="F45" s="485"/>
      <c r="G45" s="469">
        <f>ROUND(E45*F45,2)</f>
        <v>0</v>
      </c>
      <c r="H45" s="470">
        <v>0</v>
      </c>
      <c r="I45" s="471">
        <f>ROUND(E45*H45,2)</f>
        <v>0</v>
      </c>
      <c r="J45" s="470">
        <v>75</v>
      </c>
      <c r="K45" s="471">
        <f>ROUND(E45*J45,2)</f>
        <v>91605</v>
      </c>
      <c r="L45" s="471">
        <v>21</v>
      </c>
      <c r="M45" s="471">
        <f>G45*(1+L45/100)</f>
        <v>0</v>
      </c>
      <c r="N45" s="471">
        <v>0</v>
      </c>
      <c r="O45" s="471">
        <f>ROUND(E45*N45,2)</f>
        <v>0</v>
      </c>
      <c r="P45" s="471">
        <v>0</v>
      </c>
      <c r="Q45" s="471">
        <f>ROUND(E45*P45,2)</f>
        <v>0</v>
      </c>
      <c r="R45" s="471"/>
      <c r="S45" s="471" t="s">
        <v>1567</v>
      </c>
      <c r="T45" s="471" t="s">
        <v>1568</v>
      </c>
      <c r="U45" s="471">
        <v>0</v>
      </c>
      <c r="V45" s="471">
        <f>ROUND(E45*U45,2)</f>
        <v>0</v>
      </c>
      <c r="W45" s="471"/>
      <c r="X45" s="471" t="s">
        <v>1569</v>
      </c>
      <c r="Y45" s="472"/>
      <c r="Z45" s="472"/>
      <c r="AA45" s="472"/>
      <c r="AB45" s="472"/>
      <c r="AC45" s="472"/>
      <c r="AD45" s="472"/>
      <c r="AE45" s="472"/>
      <c r="AF45" s="472"/>
      <c r="AG45" s="472" t="s">
        <v>1570</v>
      </c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</row>
    <row r="46" spans="1:60" ht="22.5" outlineLevel="1">
      <c r="A46" s="473"/>
      <c r="B46" s="474"/>
      <c r="C46" s="475" t="s">
        <v>2066</v>
      </c>
      <c r="D46" s="476"/>
      <c r="E46" s="477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2"/>
      <c r="Z46" s="472"/>
      <c r="AA46" s="472"/>
      <c r="AB46" s="472"/>
      <c r="AC46" s="472"/>
      <c r="AD46" s="472"/>
      <c r="AE46" s="472"/>
      <c r="AF46" s="472"/>
      <c r="AG46" s="472" t="s">
        <v>1572</v>
      </c>
      <c r="AH46" s="472">
        <v>0</v>
      </c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</row>
    <row r="47" spans="1:60" ht="22.5" outlineLevel="1">
      <c r="A47" s="473"/>
      <c r="B47" s="474"/>
      <c r="C47" s="475" t="s">
        <v>2067</v>
      </c>
      <c r="D47" s="476"/>
      <c r="E47" s="477">
        <v>1000.5</v>
      </c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2"/>
      <c r="Z47" s="472"/>
      <c r="AA47" s="472"/>
      <c r="AB47" s="472"/>
      <c r="AC47" s="472"/>
      <c r="AD47" s="472"/>
      <c r="AE47" s="472"/>
      <c r="AF47" s="472"/>
      <c r="AG47" s="472" t="s">
        <v>1572</v>
      </c>
      <c r="AH47" s="472">
        <v>0</v>
      </c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22.5" outlineLevel="1">
      <c r="A48" s="473"/>
      <c r="B48" s="474"/>
      <c r="C48" s="475" t="s">
        <v>2068</v>
      </c>
      <c r="D48" s="476"/>
      <c r="E48" s="477">
        <v>220.9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2"/>
      <c r="Z48" s="472"/>
      <c r="AA48" s="472"/>
      <c r="AB48" s="472"/>
      <c r="AC48" s="472"/>
      <c r="AD48" s="472"/>
      <c r="AE48" s="472"/>
      <c r="AF48" s="472"/>
      <c r="AG48" s="472" t="s">
        <v>1572</v>
      </c>
      <c r="AH48" s="472">
        <v>0</v>
      </c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22.5" outlineLevel="1">
      <c r="A49" s="473"/>
      <c r="B49" s="474"/>
      <c r="C49" s="475" t="s">
        <v>1787</v>
      </c>
      <c r="D49" s="476"/>
      <c r="E49" s="477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2"/>
      <c r="Z49" s="472"/>
      <c r="AA49" s="472"/>
      <c r="AB49" s="472"/>
      <c r="AC49" s="472"/>
      <c r="AD49" s="472"/>
      <c r="AE49" s="472"/>
      <c r="AF49" s="472"/>
      <c r="AG49" s="472" t="s">
        <v>1572</v>
      </c>
      <c r="AH49" s="472">
        <v>0</v>
      </c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15" outlineLevel="1">
      <c r="A50" s="478">
        <v>12</v>
      </c>
      <c r="B50" s="479" t="s">
        <v>1788</v>
      </c>
      <c r="C50" s="480" t="s">
        <v>1789</v>
      </c>
      <c r="D50" s="481" t="s">
        <v>1752</v>
      </c>
      <c r="E50" s="482">
        <v>1</v>
      </c>
      <c r="F50" s="483"/>
      <c r="G50" s="484">
        <f>ROUND(E50*F50,2)</f>
        <v>0</v>
      </c>
      <c r="H50" s="470">
        <v>1999.98</v>
      </c>
      <c r="I50" s="471">
        <f>ROUND(E50*H50,2)</f>
        <v>1999.98</v>
      </c>
      <c r="J50" s="470">
        <v>0.02</v>
      </c>
      <c r="K50" s="471">
        <f>ROUND(E50*J50,2)</f>
        <v>0.02</v>
      </c>
      <c r="L50" s="471">
        <v>21</v>
      </c>
      <c r="M50" s="471">
        <f>G50*(1+L50/100)</f>
        <v>0</v>
      </c>
      <c r="N50" s="471">
        <v>0.00311</v>
      </c>
      <c r="O50" s="471">
        <f>ROUND(E50*N50,2)</f>
        <v>0</v>
      </c>
      <c r="P50" s="471">
        <v>0</v>
      </c>
      <c r="Q50" s="471">
        <f>ROUND(E50*P50,2)</f>
        <v>0</v>
      </c>
      <c r="R50" s="471"/>
      <c r="S50" s="471" t="s">
        <v>1567</v>
      </c>
      <c r="T50" s="471" t="s">
        <v>1568</v>
      </c>
      <c r="U50" s="471">
        <v>0</v>
      </c>
      <c r="V50" s="471">
        <f>ROUND(E50*U50,2)</f>
        <v>0</v>
      </c>
      <c r="W50" s="471"/>
      <c r="X50" s="471" t="s">
        <v>1569</v>
      </c>
      <c r="Y50" s="472"/>
      <c r="Z50" s="472"/>
      <c r="AA50" s="472"/>
      <c r="AB50" s="472"/>
      <c r="AC50" s="472"/>
      <c r="AD50" s="472"/>
      <c r="AE50" s="472"/>
      <c r="AF50" s="472"/>
      <c r="AG50" s="472" t="s">
        <v>1570</v>
      </c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15" outlineLevel="1">
      <c r="A51" s="463">
        <v>13</v>
      </c>
      <c r="B51" s="464" t="s">
        <v>2069</v>
      </c>
      <c r="C51" s="465" t="s">
        <v>2070</v>
      </c>
      <c r="D51" s="466" t="s">
        <v>1654</v>
      </c>
      <c r="E51" s="467">
        <v>0.01391</v>
      </c>
      <c r="F51" s="485"/>
      <c r="G51" s="469">
        <f>ROUND(E51*F51,2)</f>
        <v>0</v>
      </c>
      <c r="H51" s="470">
        <v>38990</v>
      </c>
      <c r="I51" s="471">
        <f>ROUND(E51*H51,2)</f>
        <v>542.35</v>
      </c>
      <c r="J51" s="470">
        <v>0</v>
      </c>
      <c r="K51" s="471">
        <f>ROUND(E51*J51,2)</f>
        <v>0</v>
      </c>
      <c r="L51" s="471">
        <v>21</v>
      </c>
      <c r="M51" s="471">
        <f>G51*(1+L51/100)</f>
        <v>0</v>
      </c>
      <c r="N51" s="471">
        <v>1</v>
      </c>
      <c r="O51" s="471">
        <f>ROUND(E51*N51,2)</f>
        <v>0.01</v>
      </c>
      <c r="P51" s="471">
        <v>0</v>
      </c>
      <c r="Q51" s="471">
        <f>ROUND(E51*P51,2)</f>
        <v>0</v>
      </c>
      <c r="R51" s="471" t="s">
        <v>1687</v>
      </c>
      <c r="S51" s="471" t="s">
        <v>1586</v>
      </c>
      <c r="T51" s="471" t="s">
        <v>1586</v>
      </c>
      <c r="U51" s="471">
        <v>0</v>
      </c>
      <c r="V51" s="471">
        <f>ROUND(E51*U51,2)</f>
        <v>0</v>
      </c>
      <c r="W51" s="471"/>
      <c r="X51" s="471" t="s">
        <v>1688</v>
      </c>
      <c r="Y51" s="472"/>
      <c r="Z51" s="472"/>
      <c r="AA51" s="472"/>
      <c r="AB51" s="472"/>
      <c r="AC51" s="472"/>
      <c r="AD51" s="472"/>
      <c r="AE51" s="472"/>
      <c r="AF51" s="472"/>
      <c r="AG51" s="472" t="s">
        <v>1689</v>
      </c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15" outlineLevel="1">
      <c r="A52" s="473"/>
      <c r="B52" s="474"/>
      <c r="C52" s="475" t="s">
        <v>2071</v>
      </c>
      <c r="D52" s="476"/>
      <c r="E52" s="477">
        <v>0.01391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2"/>
      <c r="Z52" s="472"/>
      <c r="AA52" s="472"/>
      <c r="AB52" s="472"/>
      <c r="AC52" s="472"/>
      <c r="AD52" s="472"/>
      <c r="AE52" s="472"/>
      <c r="AF52" s="472"/>
      <c r="AG52" s="472" t="s">
        <v>1572</v>
      </c>
      <c r="AH52" s="472">
        <v>0</v>
      </c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60" ht="15" outlineLevel="1">
      <c r="A53" s="473"/>
      <c r="B53" s="474"/>
      <c r="C53" s="475" t="s">
        <v>1793</v>
      </c>
      <c r="D53" s="476"/>
      <c r="E53" s="477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2"/>
      <c r="Z53" s="472"/>
      <c r="AA53" s="472"/>
      <c r="AB53" s="472"/>
      <c r="AC53" s="472"/>
      <c r="AD53" s="472"/>
      <c r="AE53" s="472"/>
      <c r="AF53" s="472"/>
      <c r="AG53" s="472" t="s">
        <v>1572</v>
      </c>
      <c r="AH53" s="472">
        <v>0</v>
      </c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</row>
    <row r="54" spans="1:60" ht="15" outlineLevel="1">
      <c r="A54" s="473"/>
      <c r="B54" s="474"/>
      <c r="C54" s="475" t="s">
        <v>1794</v>
      </c>
      <c r="D54" s="476"/>
      <c r="E54" s="477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2"/>
      <c r="Z54" s="472"/>
      <c r="AA54" s="472"/>
      <c r="AB54" s="472"/>
      <c r="AC54" s="472"/>
      <c r="AD54" s="472"/>
      <c r="AE54" s="472"/>
      <c r="AF54" s="472"/>
      <c r="AG54" s="472" t="s">
        <v>1572</v>
      </c>
      <c r="AH54" s="472">
        <v>0</v>
      </c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</row>
    <row r="55" spans="1:60" ht="15" outlineLevel="1">
      <c r="A55" s="473"/>
      <c r="B55" s="474"/>
      <c r="C55" s="475" t="s">
        <v>2072</v>
      </c>
      <c r="D55" s="476"/>
      <c r="E55" s="477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2"/>
      <c r="Z55" s="472"/>
      <c r="AA55" s="472"/>
      <c r="AB55" s="472"/>
      <c r="AC55" s="472"/>
      <c r="AD55" s="472"/>
      <c r="AE55" s="472"/>
      <c r="AF55" s="472"/>
      <c r="AG55" s="472" t="s">
        <v>1572</v>
      </c>
      <c r="AH55" s="472">
        <v>0</v>
      </c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</row>
    <row r="56" spans="1:60" ht="22.5" outlineLevel="1">
      <c r="A56" s="463">
        <v>14</v>
      </c>
      <c r="B56" s="464" t="s">
        <v>1796</v>
      </c>
      <c r="C56" s="465" t="s">
        <v>1797</v>
      </c>
      <c r="D56" s="466" t="s">
        <v>1654</v>
      </c>
      <c r="E56" s="467">
        <v>0.20277</v>
      </c>
      <c r="F56" s="485"/>
      <c r="G56" s="469">
        <f>ROUND(E56*F56,2)</f>
        <v>0</v>
      </c>
      <c r="H56" s="470">
        <v>46577</v>
      </c>
      <c r="I56" s="471">
        <f>ROUND(E56*H56,2)</f>
        <v>9444.42</v>
      </c>
      <c r="J56" s="470">
        <v>0</v>
      </c>
      <c r="K56" s="471">
        <f>ROUND(E56*J56,2)</f>
        <v>0</v>
      </c>
      <c r="L56" s="471">
        <v>21</v>
      </c>
      <c r="M56" s="471">
        <f>G56*(1+L56/100)</f>
        <v>0</v>
      </c>
      <c r="N56" s="471">
        <v>1</v>
      </c>
      <c r="O56" s="471">
        <f>ROUND(E56*N56,2)</f>
        <v>0.2</v>
      </c>
      <c r="P56" s="471">
        <v>0</v>
      </c>
      <c r="Q56" s="471">
        <f>ROUND(E56*P56,2)</f>
        <v>0</v>
      </c>
      <c r="R56" s="471" t="s">
        <v>1687</v>
      </c>
      <c r="S56" s="471" t="s">
        <v>1586</v>
      </c>
      <c r="T56" s="471" t="s">
        <v>1568</v>
      </c>
      <c r="U56" s="471">
        <v>0</v>
      </c>
      <c r="V56" s="471">
        <f>ROUND(E56*U56,2)</f>
        <v>0</v>
      </c>
      <c r="W56" s="471"/>
      <c r="X56" s="471" t="s">
        <v>1688</v>
      </c>
      <c r="Y56" s="472"/>
      <c r="Z56" s="472"/>
      <c r="AA56" s="472"/>
      <c r="AB56" s="472"/>
      <c r="AC56" s="472"/>
      <c r="AD56" s="472"/>
      <c r="AE56" s="472"/>
      <c r="AF56" s="472"/>
      <c r="AG56" s="472" t="s">
        <v>1689</v>
      </c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</row>
    <row r="57" spans="1:60" ht="15" outlineLevel="1">
      <c r="A57" s="473"/>
      <c r="B57" s="474"/>
      <c r="C57" s="475" t="s">
        <v>2073</v>
      </c>
      <c r="D57" s="476"/>
      <c r="E57" s="477">
        <v>0.20277</v>
      </c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2"/>
      <c r="Z57" s="472"/>
      <c r="AA57" s="472"/>
      <c r="AB57" s="472"/>
      <c r="AC57" s="472"/>
      <c r="AD57" s="472"/>
      <c r="AE57" s="472"/>
      <c r="AF57" s="472"/>
      <c r="AG57" s="472" t="s">
        <v>1572</v>
      </c>
      <c r="AH57" s="472">
        <v>0</v>
      </c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</row>
    <row r="58" spans="1:60" ht="15" outlineLevel="1">
      <c r="A58" s="473"/>
      <c r="B58" s="474"/>
      <c r="C58" s="475" t="s">
        <v>1793</v>
      </c>
      <c r="D58" s="476"/>
      <c r="E58" s="477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2"/>
      <c r="Z58" s="472"/>
      <c r="AA58" s="472"/>
      <c r="AB58" s="472"/>
      <c r="AC58" s="472"/>
      <c r="AD58" s="472"/>
      <c r="AE58" s="472"/>
      <c r="AF58" s="472"/>
      <c r="AG58" s="472" t="s">
        <v>1572</v>
      </c>
      <c r="AH58" s="472">
        <v>0</v>
      </c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</row>
    <row r="59" spans="1:60" ht="15" outlineLevel="1">
      <c r="A59" s="473"/>
      <c r="B59" s="474"/>
      <c r="C59" s="475" t="s">
        <v>1794</v>
      </c>
      <c r="D59" s="476"/>
      <c r="E59" s="477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2"/>
      <c r="Z59" s="472"/>
      <c r="AA59" s="472"/>
      <c r="AB59" s="472"/>
      <c r="AC59" s="472"/>
      <c r="AD59" s="472"/>
      <c r="AE59" s="472"/>
      <c r="AF59" s="472"/>
      <c r="AG59" s="472" t="s">
        <v>1572</v>
      </c>
      <c r="AH59" s="472">
        <v>0</v>
      </c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</row>
    <row r="60" spans="1:60" ht="15" outlineLevel="1">
      <c r="A60" s="473"/>
      <c r="B60" s="474"/>
      <c r="C60" s="475" t="s">
        <v>2072</v>
      </c>
      <c r="D60" s="476"/>
      <c r="E60" s="477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2"/>
      <c r="Z60" s="472"/>
      <c r="AA60" s="472"/>
      <c r="AB60" s="472"/>
      <c r="AC60" s="472"/>
      <c r="AD60" s="472"/>
      <c r="AE60" s="472"/>
      <c r="AF60" s="472"/>
      <c r="AG60" s="472" t="s">
        <v>1572</v>
      </c>
      <c r="AH60" s="472">
        <v>0</v>
      </c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</row>
    <row r="61" spans="1:60" ht="15" outlineLevel="1">
      <c r="A61" s="463">
        <v>15</v>
      </c>
      <c r="B61" s="464" t="s">
        <v>2074</v>
      </c>
      <c r="C61" s="465" t="s">
        <v>2075</v>
      </c>
      <c r="D61" s="466" t="s">
        <v>1654</v>
      </c>
      <c r="E61" s="467">
        <v>0.06858</v>
      </c>
      <c r="F61" s="485"/>
      <c r="G61" s="469">
        <f>ROUND(E61*F61,2)</f>
        <v>0</v>
      </c>
      <c r="H61" s="470">
        <v>39430</v>
      </c>
      <c r="I61" s="471">
        <f>ROUND(E61*H61,2)</f>
        <v>2704.11</v>
      </c>
      <c r="J61" s="470">
        <v>0</v>
      </c>
      <c r="K61" s="471">
        <f>ROUND(E61*J61,2)</f>
        <v>0</v>
      </c>
      <c r="L61" s="471">
        <v>21</v>
      </c>
      <c r="M61" s="471">
        <f>G61*(1+L61/100)</f>
        <v>0</v>
      </c>
      <c r="N61" s="471">
        <v>1</v>
      </c>
      <c r="O61" s="471">
        <f>ROUND(E61*N61,2)</f>
        <v>0.07</v>
      </c>
      <c r="P61" s="471">
        <v>0</v>
      </c>
      <c r="Q61" s="471">
        <f>ROUND(E61*P61,2)</f>
        <v>0</v>
      </c>
      <c r="R61" s="471" t="s">
        <v>1687</v>
      </c>
      <c r="S61" s="471" t="s">
        <v>1586</v>
      </c>
      <c r="T61" s="471" t="s">
        <v>1586</v>
      </c>
      <c r="U61" s="471">
        <v>0</v>
      </c>
      <c r="V61" s="471">
        <f>ROUND(E61*U61,2)</f>
        <v>0</v>
      </c>
      <c r="W61" s="471"/>
      <c r="X61" s="471" t="s">
        <v>1688</v>
      </c>
      <c r="Y61" s="472"/>
      <c r="Z61" s="472"/>
      <c r="AA61" s="472"/>
      <c r="AB61" s="472"/>
      <c r="AC61" s="472"/>
      <c r="AD61" s="472"/>
      <c r="AE61" s="472"/>
      <c r="AF61" s="472"/>
      <c r="AG61" s="472" t="s">
        <v>1689</v>
      </c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</row>
    <row r="62" spans="1:60" ht="15" outlineLevel="1">
      <c r="A62" s="473"/>
      <c r="B62" s="474"/>
      <c r="C62" s="475" t="s">
        <v>2076</v>
      </c>
      <c r="D62" s="476"/>
      <c r="E62" s="477">
        <v>0.06858</v>
      </c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2"/>
      <c r="Z62" s="472"/>
      <c r="AA62" s="472"/>
      <c r="AB62" s="472"/>
      <c r="AC62" s="472"/>
      <c r="AD62" s="472"/>
      <c r="AE62" s="472"/>
      <c r="AF62" s="472"/>
      <c r="AG62" s="472" t="s">
        <v>1572</v>
      </c>
      <c r="AH62" s="472">
        <v>0</v>
      </c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</row>
    <row r="63" spans="1:60" ht="15" outlineLevel="1">
      <c r="A63" s="473"/>
      <c r="B63" s="474"/>
      <c r="C63" s="475" t="s">
        <v>1793</v>
      </c>
      <c r="D63" s="476"/>
      <c r="E63" s="477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2"/>
      <c r="Z63" s="472"/>
      <c r="AA63" s="472"/>
      <c r="AB63" s="472"/>
      <c r="AC63" s="472"/>
      <c r="AD63" s="472"/>
      <c r="AE63" s="472"/>
      <c r="AF63" s="472"/>
      <c r="AG63" s="472" t="s">
        <v>1572</v>
      </c>
      <c r="AH63" s="472">
        <v>0</v>
      </c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</row>
    <row r="64" spans="1:60" ht="15" outlineLevel="1">
      <c r="A64" s="473"/>
      <c r="B64" s="474"/>
      <c r="C64" s="475" t="s">
        <v>1794</v>
      </c>
      <c r="D64" s="476"/>
      <c r="E64" s="477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2"/>
      <c r="Z64" s="472"/>
      <c r="AA64" s="472"/>
      <c r="AB64" s="472"/>
      <c r="AC64" s="472"/>
      <c r="AD64" s="472"/>
      <c r="AE64" s="472"/>
      <c r="AF64" s="472"/>
      <c r="AG64" s="472" t="s">
        <v>1572</v>
      </c>
      <c r="AH64" s="472">
        <v>0</v>
      </c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</row>
    <row r="65" spans="1:60" ht="15" outlineLevel="1">
      <c r="A65" s="473"/>
      <c r="B65" s="474"/>
      <c r="C65" s="475" t="s">
        <v>2072</v>
      </c>
      <c r="D65" s="476"/>
      <c r="E65" s="477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2"/>
      <c r="Z65" s="472"/>
      <c r="AA65" s="472"/>
      <c r="AB65" s="472"/>
      <c r="AC65" s="472"/>
      <c r="AD65" s="472"/>
      <c r="AE65" s="472"/>
      <c r="AF65" s="472"/>
      <c r="AG65" s="472" t="s">
        <v>1572</v>
      </c>
      <c r="AH65" s="472">
        <v>0</v>
      </c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</row>
    <row r="66" spans="1:60" ht="15" outlineLevel="1">
      <c r="A66" s="463">
        <v>16</v>
      </c>
      <c r="B66" s="464" t="s">
        <v>2077</v>
      </c>
      <c r="C66" s="465" t="s">
        <v>2078</v>
      </c>
      <c r="D66" s="466" t="s">
        <v>1654</v>
      </c>
      <c r="E66" s="467">
        <v>0.40973</v>
      </c>
      <c r="F66" s="485"/>
      <c r="G66" s="469">
        <f>ROUND(E66*F66,2)</f>
        <v>0</v>
      </c>
      <c r="H66" s="470">
        <v>39430</v>
      </c>
      <c r="I66" s="471">
        <f>ROUND(E66*H66,2)</f>
        <v>16155.65</v>
      </c>
      <c r="J66" s="470">
        <v>0</v>
      </c>
      <c r="K66" s="471">
        <f>ROUND(E66*J66,2)</f>
        <v>0</v>
      </c>
      <c r="L66" s="471">
        <v>21</v>
      </c>
      <c r="M66" s="471">
        <f>G66*(1+L66/100)</f>
        <v>0</v>
      </c>
      <c r="N66" s="471">
        <v>1</v>
      </c>
      <c r="O66" s="471">
        <f>ROUND(E66*N66,2)</f>
        <v>0.41</v>
      </c>
      <c r="P66" s="471">
        <v>0</v>
      </c>
      <c r="Q66" s="471">
        <f>ROUND(E66*P66,2)</f>
        <v>0</v>
      </c>
      <c r="R66" s="471" t="s">
        <v>1687</v>
      </c>
      <c r="S66" s="471" t="s">
        <v>1586</v>
      </c>
      <c r="T66" s="471" t="s">
        <v>1586</v>
      </c>
      <c r="U66" s="471">
        <v>0</v>
      </c>
      <c r="V66" s="471">
        <f>ROUND(E66*U66,2)</f>
        <v>0</v>
      </c>
      <c r="W66" s="471"/>
      <c r="X66" s="471" t="s">
        <v>1688</v>
      </c>
      <c r="Y66" s="472"/>
      <c r="Z66" s="472"/>
      <c r="AA66" s="472"/>
      <c r="AB66" s="472"/>
      <c r="AC66" s="472"/>
      <c r="AD66" s="472"/>
      <c r="AE66" s="472"/>
      <c r="AF66" s="472"/>
      <c r="AG66" s="472" t="s">
        <v>1689</v>
      </c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</row>
    <row r="67" spans="1:60" ht="15" outlineLevel="1">
      <c r="A67" s="473"/>
      <c r="B67" s="474"/>
      <c r="C67" s="475" t="s">
        <v>2079</v>
      </c>
      <c r="D67" s="476"/>
      <c r="E67" s="477">
        <v>0.40973</v>
      </c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2"/>
      <c r="Z67" s="472"/>
      <c r="AA67" s="472"/>
      <c r="AB67" s="472"/>
      <c r="AC67" s="472"/>
      <c r="AD67" s="472"/>
      <c r="AE67" s="472"/>
      <c r="AF67" s="472"/>
      <c r="AG67" s="472" t="s">
        <v>1572</v>
      </c>
      <c r="AH67" s="472">
        <v>0</v>
      </c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</row>
    <row r="68" spans="1:60" ht="15" outlineLevel="1">
      <c r="A68" s="473"/>
      <c r="B68" s="474"/>
      <c r="C68" s="475" t="s">
        <v>1793</v>
      </c>
      <c r="D68" s="476"/>
      <c r="E68" s="477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2"/>
      <c r="Z68" s="472"/>
      <c r="AA68" s="472"/>
      <c r="AB68" s="472"/>
      <c r="AC68" s="472"/>
      <c r="AD68" s="472"/>
      <c r="AE68" s="472"/>
      <c r="AF68" s="472"/>
      <c r="AG68" s="472" t="s">
        <v>1572</v>
      </c>
      <c r="AH68" s="472">
        <v>0</v>
      </c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</row>
    <row r="69" spans="1:60" ht="15" outlineLevel="1">
      <c r="A69" s="473"/>
      <c r="B69" s="474"/>
      <c r="C69" s="475" t="s">
        <v>1794</v>
      </c>
      <c r="D69" s="476"/>
      <c r="E69" s="477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2"/>
      <c r="Z69" s="472"/>
      <c r="AA69" s="472"/>
      <c r="AB69" s="472"/>
      <c r="AC69" s="472"/>
      <c r="AD69" s="472"/>
      <c r="AE69" s="472"/>
      <c r="AF69" s="472"/>
      <c r="AG69" s="472" t="s">
        <v>1572</v>
      </c>
      <c r="AH69" s="472">
        <v>0</v>
      </c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</row>
    <row r="70" spans="1:60" ht="15" outlineLevel="1">
      <c r="A70" s="473"/>
      <c r="B70" s="474"/>
      <c r="C70" s="475" t="s">
        <v>2072</v>
      </c>
      <c r="D70" s="476"/>
      <c r="E70" s="477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2"/>
      <c r="Z70" s="472"/>
      <c r="AA70" s="472"/>
      <c r="AB70" s="472"/>
      <c r="AC70" s="472"/>
      <c r="AD70" s="472"/>
      <c r="AE70" s="472"/>
      <c r="AF70" s="472"/>
      <c r="AG70" s="472" t="s">
        <v>1572</v>
      </c>
      <c r="AH70" s="472">
        <v>0</v>
      </c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</row>
    <row r="71" spans="1:60" ht="15" outlineLevel="1">
      <c r="A71" s="463">
        <v>17</v>
      </c>
      <c r="B71" s="464" t="s">
        <v>2080</v>
      </c>
      <c r="C71" s="465" t="s">
        <v>2081</v>
      </c>
      <c r="D71" s="466" t="s">
        <v>1654</v>
      </c>
      <c r="E71" s="467">
        <v>0.0594</v>
      </c>
      <c r="F71" s="485"/>
      <c r="G71" s="469">
        <f>ROUND(E71*F71,2)</f>
        <v>0</v>
      </c>
      <c r="H71" s="470">
        <v>40190</v>
      </c>
      <c r="I71" s="471">
        <f>ROUND(E71*H71,2)</f>
        <v>2387.29</v>
      </c>
      <c r="J71" s="470">
        <v>0</v>
      </c>
      <c r="K71" s="471">
        <f>ROUND(E71*J71,2)</f>
        <v>0</v>
      </c>
      <c r="L71" s="471">
        <v>21</v>
      </c>
      <c r="M71" s="471">
        <f>G71*(1+L71/100)</f>
        <v>0</v>
      </c>
      <c r="N71" s="471">
        <v>1</v>
      </c>
      <c r="O71" s="471">
        <f>ROUND(E71*N71,2)</f>
        <v>0.06</v>
      </c>
      <c r="P71" s="471">
        <v>0</v>
      </c>
      <c r="Q71" s="471">
        <f>ROUND(E71*P71,2)</f>
        <v>0</v>
      </c>
      <c r="R71" s="471" t="s">
        <v>1687</v>
      </c>
      <c r="S71" s="471" t="s">
        <v>1586</v>
      </c>
      <c r="T71" s="471" t="s">
        <v>1586</v>
      </c>
      <c r="U71" s="471">
        <v>0</v>
      </c>
      <c r="V71" s="471">
        <f>ROUND(E71*U71,2)</f>
        <v>0</v>
      </c>
      <c r="W71" s="471"/>
      <c r="X71" s="471" t="s">
        <v>1688</v>
      </c>
      <c r="Y71" s="472"/>
      <c r="Z71" s="472"/>
      <c r="AA71" s="472"/>
      <c r="AB71" s="472"/>
      <c r="AC71" s="472"/>
      <c r="AD71" s="472"/>
      <c r="AE71" s="472"/>
      <c r="AF71" s="472"/>
      <c r="AG71" s="472" t="s">
        <v>1689</v>
      </c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</row>
    <row r="72" spans="1:60" ht="15" outlineLevel="1">
      <c r="A72" s="473"/>
      <c r="B72" s="474"/>
      <c r="C72" s="475" t="s">
        <v>2082</v>
      </c>
      <c r="D72" s="476"/>
      <c r="E72" s="477">
        <v>0.0594</v>
      </c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2"/>
      <c r="Z72" s="472"/>
      <c r="AA72" s="472"/>
      <c r="AB72" s="472"/>
      <c r="AC72" s="472"/>
      <c r="AD72" s="472"/>
      <c r="AE72" s="472"/>
      <c r="AF72" s="472"/>
      <c r="AG72" s="472" t="s">
        <v>1572</v>
      </c>
      <c r="AH72" s="472">
        <v>0</v>
      </c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</row>
    <row r="73" spans="1:60" ht="15" outlineLevel="1">
      <c r="A73" s="473"/>
      <c r="B73" s="474"/>
      <c r="C73" s="475" t="s">
        <v>1793</v>
      </c>
      <c r="D73" s="476"/>
      <c r="E73" s="477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2"/>
      <c r="Z73" s="472"/>
      <c r="AA73" s="472"/>
      <c r="AB73" s="472"/>
      <c r="AC73" s="472"/>
      <c r="AD73" s="472"/>
      <c r="AE73" s="472"/>
      <c r="AF73" s="472"/>
      <c r="AG73" s="472" t="s">
        <v>1572</v>
      </c>
      <c r="AH73" s="472">
        <v>0</v>
      </c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</row>
    <row r="74" spans="1:60" ht="15" outlineLevel="1">
      <c r="A74" s="473"/>
      <c r="B74" s="474"/>
      <c r="C74" s="475" t="s">
        <v>1794</v>
      </c>
      <c r="D74" s="476"/>
      <c r="E74" s="477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2"/>
      <c r="Z74" s="472"/>
      <c r="AA74" s="472"/>
      <c r="AB74" s="472"/>
      <c r="AC74" s="472"/>
      <c r="AD74" s="472"/>
      <c r="AE74" s="472"/>
      <c r="AF74" s="472"/>
      <c r="AG74" s="472" t="s">
        <v>1572</v>
      </c>
      <c r="AH74" s="472">
        <v>0</v>
      </c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</row>
    <row r="75" spans="1:60" ht="15" outlineLevel="1">
      <c r="A75" s="473"/>
      <c r="B75" s="474"/>
      <c r="C75" s="475" t="s">
        <v>2072</v>
      </c>
      <c r="D75" s="476"/>
      <c r="E75" s="477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2"/>
      <c r="Z75" s="472"/>
      <c r="AA75" s="472"/>
      <c r="AB75" s="472"/>
      <c r="AC75" s="472"/>
      <c r="AD75" s="472"/>
      <c r="AE75" s="472"/>
      <c r="AF75" s="472"/>
      <c r="AG75" s="472" t="s">
        <v>1572</v>
      </c>
      <c r="AH75" s="472">
        <v>0</v>
      </c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</row>
    <row r="76" spans="1:60" ht="15" outlineLevel="1">
      <c r="A76" s="463">
        <v>18</v>
      </c>
      <c r="B76" s="464" t="s">
        <v>2083</v>
      </c>
      <c r="C76" s="465" t="s">
        <v>2084</v>
      </c>
      <c r="D76" s="466" t="s">
        <v>1654</v>
      </c>
      <c r="E76" s="467">
        <v>0.22248</v>
      </c>
      <c r="F76" s="485"/>
      <c r="G76" s="469">
        <f>ROUND(E76*F76,2)</f>
        <v>0</v>
      </c>
      <c r="H76" s="470">
        <v>40190</v>
      </c>
      <c r="I76" s="471">
        <f>ROUND(E76*H76,2)</f>
        <v>8941.47</v>
      </c>
      <c r="J76" s="470">
        <v>0</v>
      </c>
      <c r="K76" s="471">
        <f>ROUND(E76*J76,2)</f>
        <v>0</v>
      </c>
      <c r="L76" s="471">
        <v>21</v>
      </c>
      <c r="M76" s="471">
        <f>G76*(1+L76/100)</f>
        <v>0</v>
      </c>
      <c r="N76" s="471">
        <v>1</v>
      </c>
      <c r="O76" s="471">
        <f>ROUND(E76*N76,2)</f>
        <v>0.22</v>
      </c>
      <c r="P76" s="471">
        <v>0</v>
      </c>
      <c r="Q76" s="471">
        <f>ROUND(E76*P76,2)</f>
        <v>0</v>
      </c>
      <c r="R76" s="471" t="s">
        <v>1687</v>
      </c>
      <c r="S76" s="471" t="s">
        <v>1586</v>
      </c>
      <c r="T76" s="471" t="s">
        <v>1586</v>
      </c>
      <c r="U76" s="471">
        <v>0</v>
      </c>
      <c r="V76" s="471">
        <f>ROUND(E76*U76,2)</f>
        <v>0</v>
      </c>
      <c r="W76" s="471"/>
      <c r="X76" s="471" t="s">
        <v>1688</v>
      </c>
      <c r="Y76" s="472"/>
      <c r="Z76" s="472"/>
      <c r="AA76" s="472"/>
      <c r="AB76" s="472"/>
      <c r="AC76" s="472"/>
      <c r="AD76" s="472"/>
      <c r="AE76" s="472"/>
      <c r="AF76" s="472"/>
      <c r="AG76" s="472" t="s">
        <v>1689</v>
      </c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</row>
    <row r="77" spans="1:60" ht="15" outlineLevel="1">
      <c r="A77" s="473"/>
      <c r="B77" s="474"/>
      <c r="C77" s="475" t="s">
        <v>2085</v>
      </c>
      <c r="D77" s="476"/>
      <c r="E77" s="477">
        <v>0.22248</v>
      </c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2"/>
      <c r="Z77" s="472"/>
      <c r="AA77" s="472"/>
      <c r="AB77" s="472"/>
      <c r="AC77" s="472"/>
      <c r="AD77" s="472"/>
      <c r="AE77" s="472"/>
      <c r="AF77" s="472"/>
      <c r="AG77" s="472" t="s">
        <v>1572</v>
      </c>
      <c r="AH77" s="472">
        <v>0</v>
      </c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</row>
    <row r="78" spans="1:60" ht="15" outlineLevel="1">
      <c r="A78" s="473"/>
      <c r="B78" s="474"/>
      <c r="C78" s="475" t="s">
        <v>1793</v>
      </c>
      <c r="D78" s="476"/>
      <c r="E78" s="477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71"/>
      <c r="Y78" s="472"/>
      <c r="Z78" s="472"/>
      <c r="AA78" s="472"/>
      <c r="AB78" s="472"/>
      <c r="AC78" s="472"/>
      <c r="AD78" s="472"/>
      <c r="AE78" s="472"/>
      <c r="AF78" s="472"/>
      <c r="AG78" s="472" t="s">
        <v>1572</v>
      </c>
      <c r="AH78" s="472">
        <v>0</v>
      </c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</row>
    <row r="79" spans="1:60" ht="15" outlineLevel="1">
      <c r="A79" s="473"/>
      <c r="B79" s="474"/>
      <c r="C79" s="475" t="s">
        <v>1794</v>
      </c>
      <c r="D79" s="476"/>
      <c r="E79" s="477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2"/>
      <c r="Z79" s="472"/>
      <c r="AA79" s="472"/>
      <c r="AB79" s="472"/>
      <c r="AC79" s="472"/>
      <c r="AD79" s="472"/>
      <c r="AE79" s="472"/>
      <c r="AF79" s="472"/>
      <c r="AG79" s="472" t="s">
        <v>1572</v>
      </c>
      <c r="AH79" s="472">
        <v>0</v>
      </c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</row>
    <row r="80" spans="1:60" ht="15" outlineLevel="1">
      <c r="A80" s="473"/>
      <c r="B80" s="474"/>
      <c r="C80" s="475" t="s">
        <v>2072</v>
      </c>
      <c r="D80" s="476"/>
      <c r="E80" s="477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2"/>
      <c r="Z80" s="472"/>
      <c r="AA80" s="472"/>
      <c r="AB80" s="472"/>
      <c r="AC80" s="472"/>
      <c r="AD80" s="472"/>
      <c r="AE80" s="472"/>
      <c r="AF80" s="472"/>
      <c r="AG80" s="472" t="s">
        <v>1572</v>
      </c>
      <c r="AH80" s="472">
        <v>0</v>
      </c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</row>
    <row r="81" spans="1:60" ht="15" outlineLevel="1">
      <c r="A81" s="463">
        <v>19</v>
      </c>
      <c r="B81" s="464" t="s">
        <v>2086</v>
      </c>
      <c r="C81" s="465" t="s">
        <v>2087</v>
      </c>
      <c r="D81" s="466" t="s">
        <v>1654</v>
      </c>
      <c r="E81" s="467">
        <v>0.01256</v>
      </c>
      <c r="F81" s="485"/>
      <c r="G81" s="469">
        <f>ROUND(E81*F81,2)</f>
        <v>0</v>
      </c>
      <c r="H81" s="470">
        <v>64540</v>
      </c>
      <c r="I81" s="471">
        <f>ROUND(E81*H81,2)</f>
        <v>810.62</v>
      </c>
      <c r="J81" s="470">
        <v>0</v>
      </c>
      <c r="K81" s="471">
        <f>ROUND(E81*J81,2)</f>
        <v>0</v>
      </c>
      <c r="L81" s="471">
        <v>21</v>
      </c>
      <c r="M81" s="471">
        <f>G81*(1+L81/100)</f>
        <v>0</v>
      </c>
      <c r="N81" s="471">
        <v>1</v>
      </c>
      <c r="O81" s="471">
        <f>ROUND(E81*N81,2)</f>
        <v>0.01</v>
      </c>
      <c r="P81" s="471">
        <v>0</v>
      </c>
      <c r="Q81" s="471">
        <f>ROUND(E81*P81,2)</f>
        <v>0</v>
      </c>
      <c r="R81" s="471" t="s">
        <v>1687</v>
      </c>
      <c r="S81" s="471" t="s">
        <v>1586</v>
      </c>
      <c r="T81" s="471" t="s">
        <v>1586</v>
      </c>
      <c r="U81" s="471">
        <v>0</v>
      </c>
      <c r="V81" s="471">
        <f>ROUND(E81*U81,2)</f>
        <v>0</v>
      </c>
      <c r="W81" s="471"/>
      <c r="X81" s="471" t="s">
        <v>1688</v>
      </c>
      <c r="Y81" s="472"/>
      <c r="Z81" s="472"/>
      <c r="AA81" s="472"/>
      <c r="AB81" s="472"/>
      <c r="AC81" s="472"/>
      <c r="AD81" s="472"/>
      <c r="AE81" s="472"/>
      <c r="AF81" s="472"/>
      <c r="AG81" s="472" t="s">
        <v>1689</v>
      </c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</row>
    <row r="82" spans="1:60" ht="15" outlineLevel="1">
      <c r="A82" s="473"/>
      <c r="B82" s="474"/>
      <c r="C82" s="475" t="s">
        <v>2088</v>
      </c>
      <c r="D82" s="476"/>
      <c r="E82" s="477">
        <v>0.01256</v>
      </c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2"/>
      <c r="Z82" s="472"/>
      <c r="AA82" s="472"/>
      <c r="AB82" s="472"/>
      <c r="AC82" s="472"/>
      <c r="AD82" s="472"/>
      <c r="AE82" s="472"/>
      <c r="AF82" s="472"/>
      <c r="AG82" s="472" t="s">
        <v>1572</v>
      </c>
      <c r="AH82" s="472">
        <v>0</v>
      </c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</row>
    <row r="83" spans="1:60" ht="15" outlineLevel="1">
      <c r="A83" s="473"/>
      <c r="B83" s="474"/>
      <c r="C83" s="475" t="s">
        <v>2089</v>
      </c>
      <c r="D83" s="476"/>
      <c r="E83" s="477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2"/>
      <c r="Z83" s="472"/>
      <c r="AA83" s="472"/>
      <c r="AB83" s="472"/>
      <c r="AC83" s="472"/>
      <c r="AD83" s="472"/>
      <c r="AE83" s="472"/>
      <c r="AF83" s="472"/>
      <c r="AG83" s="472" t="s">
        <v>1572</v>
      </c>
      <c r="AH83" s="472">
        <v>0</v>
      </c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</row>
    <row r="84" spans="1:60" ht="15" outlineLevel="1">
      <c r="A84" s="473"/>
      <c r="B84" s="474"/>
      <c r="C84" s="475" t="s">
        <v>1794</v>
      </c>
      <c r="D84" s="476"/>
      <c r="E84" s="477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2"/>
      <c r="Z84" s="472"/>
      <c r="AA84" s="472"/>
      <c r="AB84" s="472"/>
      <c r="AC84" s="472"/>
      <c r="AD84" s="472"/>
      <c r="AE84" s="472"/>
      <c r="AF84" s="472"/>
      <c r="AG84" s="472" t="s">
        <v>1572</v>
      </c>
      <c r="AH84" s="472">
        <v>0</v>
      </c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</row>
    <row r="85" spans="1:60" ht="15" outlineLevel="1">
      <c r="A85" s="473"/>
      <c r="B85" s="474"/>
      <c r="C85" s="475" t="s">
        <v>2090</v>
      </c>
      <c r="D85" s="476"/>
      <c r="E85" s="477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2"/>
      <c r="Z85" s="472"/>
      <c r="AA85" s="472"/>
      <c r="AB85" s="472"/>
      <c r="AC85" s="472"/>
      <c r="AD85" s="472"/>
      <c r="AE85" s="472"/>
      <c r="AF85" s="472"/>
      <c r="AG85" s="472" t="s">
        <v>1572</v>
      </c>
      <c r="AH85" s="472">
        <v>0</v>
      </c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</row>
    <row r="86" spans="1:60" ht="15" outlineLevel="1">
      <c r="A86" s="463">
        <v>20</v>
      </c>
      <c r="B86" s="464" t="s">
        <v>2091</v>
      </c>
      <c r="C86" s="465" t="s">
        <v>2092</v>
      </c>
      <c r="D86" s="466" t="s">
        <v>1654</v>
      </c>
      <c r="E86" s="467">
        <v>0.04874</v>
      </c>
      <c r="F86" s="485"/>
      <c r="G86" s="469">
        <f>ROUND(E86*F86,2)</f>
        <v>0</v>
      </c>
      <c r="H86" s="470">
        <v>64540</v>
      </c>
      <c r="I86" s="471">
        <f>ROUND(E86*H86,2)</f>
        <v>3145.68</v>
      </c>
      <c r="J86" s="470">
        <v>0</v>
      </c>
      <c r="K86" s="471">
        <f>ROUND(E86*J86,2)</f>
        <v>0</v>
      </c>
      <c r="L86" s="471">
        <v>21</v>
      </c>
      <c r="M86" s="471">
        <f>G86*(1+L86/100)</f>
        <v>0</v>
      </c>
      <c r="N86" s="471">
        <v>1</v>
      </c>
      <c r="O86" s="471">
        <f>ROUND(E86*N86,2)</f>
        <v>0.05</v>
      </c>
      <c r="P86" s="471">
        <v>0</v>
      </c>
      <c r="Q86" s="471">
        <f>ROUND(E86*P86,2)</f>
        <v>0</v>
      </c>
      <c r="R86" s="471"/>
      <c r="S86" s="471" t="s">
        <v>1567</v>
      </c>
      <c r="T86" s="471" t="s">
        <v>1586</v>
      </c>
      <c r="U86" s="471">
        <v>0</v>
      </c>
      <c r="V86" s="471">
        <f>ROUND(E86*U86,2)</f>
        <v>0</v>
      </c>
      <c r="W86" s="471"/>
      <c r="X86" s="471" t="s">
        <v>1688</v>
      </c>
      <c r="Y86" s="472"/>
      <c r="Z86" s="472"/>
      <c r="AA86" s="472"/>
      <c r="AB86" s="472"/>
      <c r="AC86" s="472"/>
      <c r="AD86" s="472"/>
      <c r="AE86" s="472"/>
      <c r="AF86" s="472"/>
      <c r="AG86" s="472" t="s">
        <v>1689</v>
      </c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</row>
    <row r="87" spans="1:60" ht="15" outlineLevel="1">
      <c r="A87" s="473"/>
      <c r="B87" s="474"/>
      <c r="C87" s="475" t="s">
        <v>2093</v>
      </c>
      <c r="D87" s="476"/>
      <c r="E87" s="477">
        <v>0.04874</v>
      </c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2"/>
      <c r="Z87" s="472"/>
      <c r="AA87" s="472"/>
      <c r="AB87" s="472"/>
      <c r="AC87" s="472"/>
      <c r="AD87" s="472"/>
      <c r="AE87" s="472"/>
      <c r="AF87" s="472"/>
      <c r="AG87" s="472" t="s">
        <v>1572</v>
      </c>
      <c r="AH87" s="472">
        <v>0</v>
      </c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</row>
    <row r="88" spans="1:60" ht="15" outlineLevel="1">
      <c r="A88" s="473"/>
      <c r="B88" s="474"/>
      <c r="C88" s="475" t="s">
        <v>2089</v>
      </c>
      <c r="D88" s="476"/>
      <c r="E88" s="477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2"/>
      <c r="Z88" s="472"/>
      <c r="AA88" s="472"/>
      <c r="AB88" s="472"/>
      <c r="AC88" s="472"/>
      <c r="AD88" s="472"/>
      <c r="AE88" s="472"/>
      <c r="AF88" s="472"/>
      <c r="AG88" s="472" t="s">
        <v>1572</v>
      </c>
      <c r="AH88" s="472">
        <v>0</v>
      </c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</row>
    <row r="89" spans="1:60" ht="15" outlineLevel="1">
      <c r="A89" s="473"/>
      <c r="B89" s="474"/>
      <c r="C89" s="475" t="s">
        <v>1794</v>
      </c>
      <c r="D89" s="476"/>
      <c r="E89" s="477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2"/>
      <c r="Z89" s="472"/>
      <c r="AA89" s="472"/>
      <c r="AB89" s="472"/>
      <c r="AC89" s="472"/>
      <c r="AD89" s="472"/>
      <c r="AE89" s="472"/>
      <c r="AF89" s="472"/>
      <c r="AG89" s="472" t="s">
        <v>1572</v>
      </c>
      <c r="AH89" s="472">
        <v>0</v>
      </c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</row>
    <row r="90" spans="1:60" ht="15" outlineLevel="1">
      <c r="A90" s="473"/>
      <c r="B90" s="474"/>
      <c r="C90" s="475" t="s">
        <v>2090</v>
      </c>
      <c r="D90" s="476"/>
      <c r="E90" s="477"/>
      <c r="F90" s="471"/>
      <c r="G90" s="471"/>
      <c r="H90" s="471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2"/>
      <c r="Z90" s="472"/>
      <c r="AA90" s="472"/>
      <c r="AB90" s="472"/>
      <c r="AC90" s="472"/>
      <c r="AD90" s="472"/>
      <c r="AE90" s="472"/>
      <c r="AF90" s="472"/>
      <c r="AG90" s="472" t="s">
        <v>1572</v>
      </c>
      <c r="AH90" s="472">
        <v>0</v>
      </c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</row>
    <row r="91" spans="1:60" ht="15" outlineLevel="1">
      <c r="A91" s="463">
        <v>21</v>
      </c>
      <c r="B91" s="464" t="s">
        <v>2094</v>
      </c>
      <c r="C91" s="465" t="s">
        <v>2095</v>
      </c>
      <c r="D91" s="466" t="s">
        <v>1654</v>
      </c>
      <c r="E91" s="467">
        <v>0.17601</v>
      </c>
      <c r="F91" s="485"/>
      <c r="G91" s="469">
        <f>ROUND(E91*F91,2)</f>
        <v>0</v>
      </c>
      <c r="H91" s="470">
        <v>64040</v>
      </c>
      <c r="I91" s="471">
        <f>ROUND(E91*H91,2)</f>
        <v>11271.68</v>
      </c>
      <c r="J91" s="470">
        <v>0</v>
      </c>
      <c r="K91" s="471">
        <f>ROUND(E91*J91,2)</f>
        <v>0</v>
      </c>
      <c r="L91" s="471">
        <v>21</v>
      </c>
      <c r="M91" s="471">
        <f>G91*(1+L91/100)</f>
        <v>0</v>
      </c>
      <c r="N91" s="471">
        <v>1</v>
      </c>
      <c r="O91" s="471">
        <f>ROUND(E91*N91,2)</f>
        <v>0.18</v>
      </c>
      <c r="P91" s="471">
        <v>0</v>
      </c>
      <c r="Q91" s="471">
        <f>ROUND(E91*P91,2)</f>
        <v>0</v>
      </c>
      <c r="R91" s="471" t="s">
        <v>1687</v>
      </c>
      <c r="S91" s="471" t="s">
        <v>1586</v>
      </c>
      <c r="T91" s="471" t="s">
        <v>1586</v>
      </c>
      <c r="U91" s="471">
        <v>0</v>
      </c>
      <c r="V91" s="471">
        <f>ROUND(E91*U91,2)</f>
        <v>0</v>
      </c>
      <c r="W91" s="471"/>
      <c r="X91" s="471" t="s">
        <v>1688</v>
      </c>
      <c r="Y91" s="472"/>
      <c r="Z91" s="472"/>
      <c r="AA91" s="472"/>
      <c r="AB91" s="472"/>
      <c r="AC91" s="472"/>
      <c r="AD91" s="472"/>
      <c r="AE91" s="472"/>
      <c r="AF91" s="472"/>
      <c r="AG91" s="472" t="s">
        <v>1689</v>
      </c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</row>
    <row r="92" spans="1:60" ht="15" outlineLevel="1">
      <c r="A92" s="473"/>
      <c r="B92" s="474"/>
      <c r="C92" s="475" t="s">
        <v>2096</v>
      </c>
      <c r="D92" s="476"/>
      <c r="E92" s="477">
        <v>0.01634</v>
      </c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2"/>
      <c r="Z92" s="472"/>
      <c r="AA92" s="472"/>
      <c r="AB92" s="472"/>
      <c r="AC92" s="472"/>
      <c r="AD92" s="472"/>
      <c r="AE92" s="472"/>
      <c r="AF92" s="472"/>
      <c r="AG92" s="472" t="s">
        <v>1572</v>
      </c>
      <c r="AH92" s="472">
        <v>0</v>
      </c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</row>
    <row r="93" spans="1:60" ht="22.5" outlineLevel="1">
      <c r="A93" s="473"/>
      <c r="B93" s="474"/>
      <c r="C93" s="475" t="s">
        <v>2097</v>
      </c>
      <c r="D93" s="476"/>
      <c r="E93" s="477">
        <v>0.15968</v>
      </c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2"/>
      <c r="Z93" s="472"/>
      <c r="AA93" s="472"/>
      <c r="AB93" s="472"/>
      <c r="AC93" s="472"/>
      <c r="AD93" s="472"/>
      <c r="AE93" s="472"/>
      <c r="AF93" s="472"/>
      <c r="AG93" s="472" t="s">
        <v>1572</v>
      </c>
      <c r="AH93" s="472">
        <v>0</v>
      </c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</row>
    <row r="94" spans="1:60" ht="15" outlineLevel="1">
      <c r="A94" s="473"/>
      <c r="B94" s="474"/>
      <c r="C94" s="475" t="s">
        <v>1794</v>
      </c>
      <c r="D94" s="476"/>
      <c r="E94" s="477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2"/>
      <c r="Z94" s="472"/>
      <c r="AA94" s="472"/>
      <c r="AB94" s="472"/>
      <c r="AC94" s="472"/>
      <c r="AD94" s="472"/>
      <c r="AE94" s="472"/>
      <c r="AF94" s="472"/>
      <c r="AG94" s="472" t="s">
        <v>1572</v>
      </c>
      <c r="AH94" s="472">
        <v>0</v>
      </c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</row>
    <row r="95" spans="1:60" ht="15" outlineLevel="1">
      <c r="A95" s="473"/>
      <c r="B95" s="474"/>
      <c r="C95" s="475" t="s">
        <v>2072</v>
      </c>
      <c r="D95" s="476"/>
      <c r="E95" s="477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2"/>
      <c r="Z95" s="472"/>
      <c r="AA95" s="472"/>
      <c r="AB95" s="472"/>
      <c r="AC95" s="472"/>
      <c r="AD95" s="472"/>
      <c r="AE95" s="472"/>
      <c r="AF95" s="472"/>
      <c r="AG95" s="472" t="s">
        <v>1572</v>
      </c>
      <c r="AH95" s="472">
        <v>0</v>
      </c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</row>
    <row r="96" spans="1:60" ht="15" outlineLevel="1">
      <c r="A96" s="463">
        <v>22</v>
      </c>
      <c r="B96" s="464" t="s">
        <v>2098</v>
      </c>
      <c r="C96" s="465" t="s">
        <v>2099</v>
      </c>
      <c r="D96" s="466" t="s">
        <v>1654</v>
      </c>
      <c r="E96" s="467">
        <v>0.00729</v>
      </c>
      <c r="F96" s="485"/>
      <c r="G96" s="469">
        <f>ROUND(E96*F96,2)</f>
        <v>0</v>
      </c>
      <c r="H96" s="470">
        <v>40320</v>
      </c>
      <c r="I96" s="471">
        <f>ROUND(E96*H96,2)</f>
        <v>293.93</v>
      </c>
      <c r="J96" s="470">
        <v>0</v>
      </c>
      <c r="K96" s="471">
        <f>ROUND(E96*J96,2)</f>
        <v>0</v>
      </c>
      <c r="L96" s="471">
        <v>21</v>
      </c>
      <c r="M96" s="471">
        <f>G96*(1+L96/100)</f>
        <v>0</v>
      </c>
      <c r="N96" s="471">
        <v>1</v>
      </c>
      <c r="O96" s="471">
        <f>ROUND(E96*N96,2)</f>
        <v>0.01</v>
      </c>
      <c r="P96" s="471">
        <v>0</v>
      </c>
      <c r="Q96" s="471">
        <f>ROUND(E96*P96,2)</f>
        <v>0</v>
      </c>
      <c r="R96" s="471" t="s">
        <v>1687</v>
      </c>
      <c r="S96" s="471" t="s">
        <v>1586</v>
      </c>
      <c r="T96" s="471" t="s">
        <v>1586</v>
      </c>
      <c r="U96" s="471">
        <v>0</v>
      </c>
      <c r="V96" s="471">
        <f>ROUND(E96*U96,2)</f>
        <v>0</v>
      </c>
      <c r="W96" s="471"/>
      <c r="X96" s="471" t="s">
        <v>1688</v>
      </c>
      <c r="Y96" s="472"/>
      <c r="Z96" s="472"/>
      <c r="AA96" s="472"/>
      <c r="AB96" s="472"/>
      <c r="AC96" s="472"/>
      <c r="AD96" s="472"/>
      <c r="AE96" s="472"/>
      <c r="AF96" s="472"/>
      <c r="AG96" s="472" t="s">
        <v>1689</v>
      </c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</row>
    <row r="97" spans="1:60" ht="15" outlineLevel="1">
      <c r="A97" s="473"/>
      <c r="B97" s="474"/>
      <c r="C97" s="475" t="s">
        <v>2100</v>
      </c>
      <c r="D97" s="476"/>
      <c r="E97" s="477">
        <v>0.00729</v>
      </c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2"/>
      <c r="Z97" s="472"/>
      <c r="AA97" s="472"/>
      <c r="AB97" s="472"/>
      <c r="AC97" s="472"/>
      <c r="AD97" s="472"/>
      <c r="AE97" s="472"/>
      <c r="AF97" s="472"/>
      <c r="AG97" s="472" t="s">
        <v>1572</v>
      </c>
      <c r="AH97" s="472">
        <v>0</v>
      </c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</row>
    <row r="98" spans="1:60" ht="15" outlineLevel="1">
      <c r="A98" s="473"/>
      <c r="B98" s="474"/>
      <c r="C98" s="475" t="s">
        <v>1793</v>
      </c>
      <c r="D98" s="476"/>
      <c r="E98" s="477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2"/>
      <c r="Z98" s="472"/>
      <c r="AA98" s="472"/>
      <c r="AB98" s="472"/>
      <c r="AC98" s="472"/>
      <c r="AD98" s="472"/>
      <c r="AE98" s="472"/>
      <c r="AF98" s="472"/>
      <c r="AG98" s="472" t="s">
        <v>1572</v>
      </c>
      <c r="AH98" s="472">
        <v>0</v>
      </c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</row>
    <row r="99" spans="1:60" ht="15" outlineLevel="1">
      <c r="A99" s="473"/>
      <c r="B99" s="474"/>
      <c r="C99" s="475" t="s">
        <v>1794</v>
      </c>
      <c r="D99" s="476"/>
      <c r="E99" s="477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2"/>
      <c r="Z99" s="472"/>
      <c r="AA99" s="472"/>
      <c r="AB99" s="472"/>
      <c r="AC99" s="472"/>
      <c r="AD99" s="472"/>
      <c r="AE99" s="472"/>
      <c r="AF99" s="472"/>
      <c r="AG99" s="472" t="s">
        <v>1572</v>
      </c>
      <c r="AH99" s="472">
        <v>0</v>
      </c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</row>
    <row r="100" spans="1:60" ht="15" outlineLevel="1">
      <c r="A100" s="473"/>
      <c r="B100" s="474"/>
      <c r="C100" s="475" t="s">
        <v>2072</v>
      </c>
      <c r="D100" s="476"/>
      <c r="E100" s="477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2"/>
      <c r="Z100" s="472"/>
      <c r="AA100" s="472"/>
      <c r="AB100" s="472"/>
      <c r="AC100" s="472"/>
      <c r="AD100" s="472"/>
      <c r="AE100" s="472"/>
      <c r="AF100" s="472"/>
      <c r="AG100" s="472" t="s">
        <v>1572</v>
      </c>
      <c r="AH100" s="472">
        <v>0</v>
      </c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</row>
    <row r="101" spans="1:60" ht="15" outlineLevel="1">
      <c r="A101" s="463">
        <v>23</v>
      </c>
      <c r="B101" s="464" t="s">
        <v>1770</v>
      </c>
      <c r="C101" s="465" t="s">
        <v>1771</v>
      </c>
      <c r="D101" s="466" t="s">
        <v>1463</v>
      </c>
      <c r="E101" s="467">
        <v>2243.662</v>
      </c>
      <c r="F101" s="485"/>
      <c r="G101" s="469">
        <f>ROUND(E101*F101,2)</f>
        <v>0</v>
      </c>
      <c r="H101" s="470">
        <v>0</v>
      </c>
      <c r="I101" s="471">
        <f>ROUND(E101*H101,2)</f>
        <v>0</v>
      </c>
      <c r="J101" s="470">
        <v>1.8</v>
      </c>
      <c r="K101" s="471">
        <f>ROUND(E101*J101,2)</f>
        <v>4038.59</v>
      </c>
      <c r="L101" s="471">
        <v>21</v>
      </c>
      <c r="M101" s="471">
        <f>G101*(1+L101/100)</f>
        <v>0</v>
      </c>
      <c r="N101" s="471">
        <v>0</v>
      </c>
      <c r="O101" s="471">
        <f>ROUND(E101*N101,2)</f>
        <v>0</v>
      </c>
      <c r="P101" s="471">
        <v>0</v>
      </c>
      <c r="Q101" s="471">
        <f>ROUND(E101*P101,2)</f>
        <v>0</v>
      </c>
      <c r="R101" s="471"/>
      <c r="S101" s="471" t="s">
        <v>1586</v>
      </c>
      <c r="T101" s="471" t="s">
        <v>1586</v>
      </c>
      <c r="U101" s="471">
        <v>0</v>
      </c>
      <c r="V101" s="471">
        <f>ROUND(E101*U101,2)</f>
        <v>0</v>
      </c>
      <c r="W101" s="471"/>
      <c r="X101" s="471" t="s">
        <v>1732</v>
      </c>
      <c r="Y101" s="472"/>
      <c r="Z101" s="472"/>
      <c r="AA101" s="472"/>
      <c r="AB101" s="472"/>
      <c r="AC101" s="472"/>
      <c r="AD101" s="472"/>
      <c r="AE101" s="472"/>
      <c r="AF101" s="472"/>
      <c r="AG101" s="472" t="s">
        <v>1733</v>
      </c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</row>
    <row r="102" spans="1:33" ht="15">
      <c r="A102" s="450"/>
      <c r="B102" s="451"/>
      <c r="C102" s="487"/>
      <c r="D102" s="452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  <c r="W102" s="450"/>
      <c r="X102" s="450"/>
      <c r="AE102" s="314">
        <v>15</v>
      </c>
      <c r="AF102" s="314">
        <v>21</v>
      </c>
      <c r="AG102" s="314" t="s">
        <v>1429</v>
      </c>
    </row>
    <row r="103" spans="1:33" ht="15">
      <c r="A103" s="488"/>
      <c r="B103" s="489" t="s">
        <v>1453</v>
      </c>
      <c r="C103" s="490"/>
      <c r="D103" s="491"/>
      <c r="E103" s="492"/>
      <c r="F103" s="492"/>
      <c r="G103" s="493">
        <f>G8+G21+G26+G31+G37+G39</f>
        <v>0</v>
      </c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AE103" s="314">
        <f>SUMIF(L7:L101,AE102,G7:G101)</f>
        <v>0</v>
      </c>
      <c r="AF103" s="314">
        <f>SUMIF(L7:L101,AF102,G7:G101)</f>
        <v>0</v>
      </c>
      <c r="AG103" s="314" t="s">
        <v>1619</v>
      </c>
    </row>
    <row r="104" spans="1:24" ht="15">
      <c r="A104" s="450"/>
      <c r="B104" s="451"/>
      <c r="C104" s="487"/>
      <c r="D104" s="452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</row>
    <row r="105" spans="1:24" ht="15">
      <c r="A105" s="450"/>
      <c r="B105" s="451"/>
      <c r="C105" s="487"/>
      <c r="D105" s="452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</row>
    <row r="106" spans="1:24" ht="15">
      <c r="A106" s="610" t="s">
        <v>1620</v>
      </c>
      <c r="B106" s="610"/>
      <c r="C106" s="611"/>
      <c r="D106" s="452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0"/>
      <c r="T106" s="450"/>
      <c r="U106" s="450"/>
      <c r="V106" s="450"/>
      <c r="W106" s="450"/>
      <c r="X106" s="450"/>
    </row>
    <row r="107" spans="1:33" ht="15">
      <c r="A107" s="612"/>
      <c r="B107" s="613"/>
      <c r="C107" s="614"/>
      <c r="D107" s="613"/>
      <c r="E107" s="613"/>
      <c r="F107" s="613"/>
      <c r="G107" s="615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  <c r="W107" s="450"/>
      <c r="X107" s="450"/>
      <c r="AG107" s="314" t="s">
        <v>1621</v>
      </c>
    </row>
    <row r="108" spans="1:24" ht="15">
      <c r="A108" s="616"/>
      <c r="B108" s="617"/>
      <c r="C108" s="618"/>
      <c r="D108" s="617"/>
      <c r="E108" s="617"/>
      <c r="F108" s="617"/>
      <c r="G108" s="619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</row>
    <row r="109" spans="1:24" ht="15">
      <c r="A109" s="616"/>
      <c r="B109" s="617"/>
      <c r="C109" s="618"/>
      <c r="D109" s="617"/>
      <c r="E109" s="617"/>
      <c r="F109" s="617"/>
      <c r="G109" s="619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/>
      <c r="U109" s="450"/>
      <c r="V109" s="450"/>
      <c r="W109" s="450"/>
      <c r="X109" s="450"/>
    </row>
    <row r="110" spans="1:24" ht="15">
      <c r="A110" s="616"/>
      <c r="B110" s="617"/>
      <c r="C110" s="618"/>
      <c r="D110" s="617"/>
      <c r="E110" s="617"/>
      <c r="F110" s="617"/>
      <c r="G110" s="619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</row>
    <row r="111" spans="1:24" ht="15">
      <c r="A111" s="620"/>
      <c r="B111" s="621"/>
      <c r="C111" s="622"/>
      <c r="D111" s="621"/>
      <c r="E111" s="621"/>
      <c r="F111" s="621"/>
      <c r="G111" s="623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</row>
    <row r="112" spans="1:24" ht="15">
      <c r="A112" s="450"/>
      <c r="B112" s="451"/>
      <c r="C112" s="487"/>
      <c r="D112" s="452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</row>
    <row r="113" spans="3:33" ht="15">
      <c r="C113" s="494"/>
      <c r="D113" s="392"/>
      <c r="AG113" s="314" t="s">
        <v>1622</v>
      </c>
    </row>
    <row r="114" ht="15">
      <c r="D114" s="392"/>
    </row>
    <row r="115" ht="15">
      <c r="D115" s="392"/>
    </row>
    <row r="116" ht="15">
      <c r="D116" s="392"/>
    </row>
    <row r="117" ht="15">
      <c r="D117" s="392"/>
    </row>
    <row r="118" ht="15">
      <c r="D118" s="392"/>
    </row>
    <row r="119" ht="15">
      <c r="D119" s="392"/>
    </row>
    <row r="120" ht="15">
      <c r="D120" s="392"/>
    </row>
    <row r="121" ht="15">
      <c r="D121" s="392"/>
    </row>
    <row r="122" ht="15">
      <c r="D122" s="392"/>
    </row>
    <row r="123" ht="15">
      <c r="D123" s="392"/>
    </row>
    <row r="124" ht="15">
      <c r="D124" s="392"/>
    </row>
    <row r="125" ht="15">
      <c r="D125" s="392"/>
    </row>
    <row r="126" ht="15">
      <c r="D126" s="392"/>
    </row>
    <row r="127" ht="15">
      <c r="D127" s="392"/>
    </row>
    <row r="128" ht="15">
      <c r="D128" s="392"/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6">
    <mergeCell ref="A107:G111"/>
    <mergeCell ref="A1:G1"/>
    <mergeCell ref="C2:G2"/>
    <mergeCell ref="C3:G3"/>
    <mergeCell ref="C4:G4"/>
    <mergeCell ref="A106:C106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B8" sqref="B8"/>
    </sheetView>
  </sheetViews>
  <sheetFormatPr defaultColWidth="9.140625" defaultRowHeight="15"/>
  <cols>
    <col min="1" max="1" width="5.421875" style="0" customWidth="1"/>
    <col min="2" max="2" width="41.57421875" style="0" customWidth="1"/>
    <col min="3" max="3" width="4.8515625" style="0" customWidth="1"/>
    <col min="5" max="5" width="13.00390625" style="0" customWidth="1"/>
    <col min="6" max="6" width="12.421875" style="0" customWidth="1"/>
  </cols>
  <sheetData>
    <row r="1" spans="1:3" ht="15">
      <c r="A1" s="8" t="s">
        <v>689</v>
      </c>
      <c r="B1" s="65"/>
      <c r="C1" s="63"/>
    </row>
    <row r="2" spans="1:3" ht="15">
      <c r="A2" s="9" t="s">
        <v>690</v>
      </c>
      <c r="B2" s="65"/>
      <c r="C2" s="63"/>
    </row>
    <row r="3" spans="1:3" ht="15">
      <c r="A3" s="9" t="s">
        <v>2104</v>
      </c>
      <c r="B3" s="65"/>
      <c r="C3" s="63"/>
    </row>
    <row r="5" spans="1:6" ht="15">
      <c r="A5" s="507" t="s">
        <v>3</v>
      </c>
      <c r="B5" s="507" t="s">
        <v>2108</v>
      </c>
      <c r="C5" s="507" t="s">
        <v>1249</v>
      </c>
      <c r="D5" s="507" t="s">
        <v>2105</v>
      </c>
      <c r="E5" s="507" t="s">
        <v>2106</v>
      </c>
      <c r="F5" s="507" t="s">
        <v>2107</v>
      </c>
    </row>
    <row r="6" spans="1:6" ht="15">
      <c r="A6" s="95">
        <v>1</v>
      </c>
      <c r="B6" s="93" t="s">
        <v>2109</v>
      </c>
      <c r="C6" s="512" t="s">
        <v>2110</v>
      </c>
      <c r="D6" s="512">
        <v>5</v>
      </c>
      <c r="E6" s="512">
        <v>0</v>
      </c>
      <c r="F6" s="512">
        <f>(D6*E6)</f>
        <v>0</v>
      </c>
    </row>
    <row r="7" spans="1:6" ht="240">
      <c r="A7" s="93"/>
      <c r="B7" s="508" t="s">
        <v>2115</v>
      </c>
      <c r="C7" s="509"/>
      <c r="D7" s="510"/>
      <c r="E7" s="510"/>
      <c r="F7" s="5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 topLeftCell="A1">
      <selection activeCell="E12" sqref="E12"/>
    </sheetView>
  </sheetViews>
  <sheetFormatPr defaultColWidth="9.140625" defaultRowHeight="15"/>
  <cols>
    <col min="1" max="4" width="9.140625" style="307" customWidth="1"/>
    <col min="5" max="5" width="15.00390625" style="308" bestFit="1" customWidth="1"/>
    <col min="6" max="260" width="9.140625" style="307" customWidth="1"/>
    <col min="261" max="261" width="15.00390625" style="307" bestFit="1" customWidth="1"/>
    <col min="262" max="516" width="9.140625" style="307" customWidth="1"/>
    <col min="517" max="517" width="15.00390625" style="307" bestFit="1" customWidth="1"/>
    <col min="518" max="772" width="9.140625" style="307" customWidth="1"/>
    <col min="773" max="773" width="15.00390625" style="307" bestFit="1" customWidth="1"/>
    <col min="774" max="1028" width="9.140625" style="307" customWidth="1"/>
    <col min="1029" max="1029" width="15.00390625" style="307" bestFit="1" customWidth="1"/>
    <col min="1030" max="1284" width="9.140625" style="307" customWidth="1"/>
    <col min="1285" max="1285" width="15.00390625" style="307" bestFit="1" customWidth="1"/>
    <col min="1286" max="1540" width="9.140625" style="307" customWidth="1"/>
    <col min="1541" max="1541" width="15.00390625" style="307" bestFit="1" customWidth="1"/>
    <col min="1542" max="1796" width="9.140625" style="307" customWidth="1"/>
    <col min="1797" max="1797" width="15.00390625" style="307" bestFit="1" customWidth="1"/>
    <col min="1798" max="2052" width="9.140625" style="307" customWidth="1"/>
    <col min="2053" max="2053" width="15.00390625" style="307" bestFit="1" customWidth="1"/>
    <col min="2054" max="2308" width="9.140625" style="307" customWidth="1"/>
    <col min="2309" max="2309" width="15.00390625" style="307" bestFit="1" customWidth="1"/>
    <col min="2310" max="2564" width="9.140625" style="307" customWidth="1"/>
    <col min="2565" max="2565" width="15.00390625" style="307" bestFit="1" customWidth="1"/>
    <col min="2566" max="2820" width="9.140625" style="307" customWidth="1"/>
    <col min="2821" max="2821" width="15.00390625" style="307" bestFit="1" customWidth="1"/>
    <col min="2822" max="3076" width="9.140625" style="307" customWidth="1"/>
    <col min="3077" max="3077" width="15.00390625" style="307" bestFit="1" customWidth="1"/>
    <col min="3078" max="3332" width="9.140625" style="307" customWidth="1"/>
    <col min="3333" max="3333" width="15.00390625" style="307" bestFit="1" customWidth="1"/>
    <col min="3334" max="3588" width="9.140625" style="307" customWidth="1"/>
    <col min="3589" max="3589" width="15.00390625" style="307" bestFit="1" customWidth="1"/>
    <col min="3590" max="3844" width="9.140625" style="307" customWidth="1"/>
    <col min="3845" max="3845" width="15.00390625" style="307" bestFit="1" customWidth="1"/>
    <col min="3846" max="4100" width="9.140625" style="307" customWidth="1"/>
    <col min="4101" max="4101" width="15.00390625" style="307" bestFit="1" customWidth="1"/>
    <col min="4102" max="4356" width="9.140625" style="307" customWidth="1"/>
    <col min="4357" max="4357" width="15.00390625" style="307" bestFit="1" customWidth="1"/>
    <col min="4358" max="4612" width="9.140625" style="307" customWidth="1"/>
    <col min="4613" max="4613" width="15.00390625" style="307" bestFit="1" customWidth="1"/>
    <col min="4614" max="4868" width="9.140625" style="307" customWidth="1"/>
    <col min="4869" max="4869" width="15.00390625" style="307" bestFit="1" customWidth="1"/>
    <col min="4870" max="5124" width="9.140625" style="307" customWidth="1"/>
    <col min="5125" max="5125" width="15.00390625" style="307" bestFit="1" customWidth="1"/>
    <col min="5126" max="5380" width="9.140625" style="307" customWidth="1"/>
    <col min="5381" max="5381" width="15.00390625" style="307" bestFit="1" customWidth="1"/>
    <col min="5382" max="5636" width="9.140625" style="307" customWidth="1"/>
    <col min="5637" max="5637" width="15.00390625" style="307" bestFit="1" customWidth="1"/>
    <col min="5638" max="5892" width="9.140625" style="307" customWidth="1"/>
    <col min="5893" max="5893" width="15.00390625" style="307" bestFit="1" customWidth="1"/>
    <col min="5894" max="6148" width="9.140625" style="307" customWidth="1"/>
    <col min="6149" max="6149" width="15.00390625" style="307" bestFit="1" customWidth="1"/>
    <col min="6150" max="6404" width="9.140625" style="307" customWidth="1"/>
    <col min="6405" max="6405" width="15.00390625" style="307" bestFit="1" customWidth="1"/>
    <col min="6406" max="6660" width="9.140625" style="307" customWidth="1"/>
    <col min="6661" max="6661" width="15.00390625" style="307" bestFit="1" customWidth="1"/>
    <col min="6662" max="6916" width="9.140625" style="307" customWidth="1"/>
    <col min="6917" max="6917" width="15.00390625" style="307" bestFit="1" customWidth="1"/>
    <col min="6918" max="7172" width="9.140625" style="307" customWidth="1"/>
    <col min="7173" max="7173" width="15.00390625" style="307" bestFit="1" customWidth="1"/>
    <col min="7174" max="7428" width="9.140625" style="307" customWidth="1"/>
    <col min="7429" max="7429" width="15.00390625" style="307" bestFit="1" customWidth="1"/>
    <col min="7430" max="7684" width="9.140625" style="307" customWidth="1"/>
    <col min="7685" max="7685" width="15.00390625" style="307" bestFit="1" customWidth="1"/>
    <col min="7686" max="7940" width="9.140625" style="307" customWidth="1"/>
    <col min="7941" max="7941" width="15.00390625" style="307" bestFit="1" customWidth="1"/>
    <col min="7942" max="8196" width="9.140625" style="307" customWidth="1"/>
    <col min="8197" max="8197" width="15.00390625" style="307" bestFit="1" customWidth="1"/>
    <col min="8198" max="8452" width="9.140625" style="307" customWidth="1"/>
    <col min="8453" max="8453" width="15.00390625" style="307" bestFit="1" customWidth="1"/>
    <col min="8454" max="8708" width="9.140625" style="307" customWidth="1"/>
    <col min="8709" max="8709" width="15.00390625" style="307" bestFit="1" customWidth="1"/>
    <col min="8710" max="8964" width="9.140625" style="307" customWidth="1"/>
    <col min="8965" max="8965" width="15.00390625" style="307" bestFit="1" customWidth="1"/>
    <col min="8966" max="9220" width="9.140625" style="307" customWidth="1"/>
    <col min="9221" max="9221" width="15.00390625" style="307" bestFit="1" customWidth="1"/>
    <col min="9222" max="9476" width="9.140625" style="307" customWidth="1"/>
    <col min="9477" max="9477" width="15.00390625" style="307" bestFit="1" customWidth="1"/>
    <col min="9478" max="9732" width="9.140625" style="307" customWidth="1"/>
    <col min="9733" max="9733" width="15.00390625" style="307" bestFit="1" customWidth="1"/>
    <col min="9734" max="9988" width="9.140625" style="307" customWidth="1"/>
    <col min="9989" max="9989" width="15.00390625" style="307" bestFit="1" customWidth="1"/>
    <col min="9990" max="10244" width="9.140625" style="307" customWidth="1"/>
    <col min="10245" max="10245" width="15.00390625" style="307" bestFit="1" customWidth="1"/>
    <col min="10246" max="10500" width="9.140625" style="307" customWidth="1"/>
    <col min="10501" max="10501" width="15.00390625" style="307" bestFit="1" customWidth="1"/>
    <col min="10502" max="10756" width="9.140625" style="307" customWidth="1"/>
    <col min="10757" max="10757" width="15.00390625" style="307" bestFit="1" customWidth="1"/>
    <col min="10758" max="11012" width="9.140625" style="307" customWidth="1"/>
    <col min="11013" max="11013" width="15.00390625" style="307" bestFit="1" customWidth="1"/>
    <col min="11014" max="11268" width="9.140625" style="307" customWidth="1"/>
    <col min="11269" max="11269" width="15.00390625" style="307" bestFit="1" customWidth="1"/>
    <col min="11270" max="11524" width="9.140625" style="307" customWidth="1"/>
    <col min="11525" max="11525" width="15.00390625" style="307" bestFit="1" customWidth="1"/>
    <col min="11526" max="11780" width="9.140625" style="307" customWidth="1"/>
    <col min="11781" max="11781" width="15.00390625" style="307" bestFit="1" customWidth="1"/>
    <col min="11782" max="12036" width="9.140625" style="307" customWidth="1"/>
    <col min="12037" max="12037" width="15.00390625" style="307" bestFit="1" customWidth="1"/>
    <col min="12038" max="12292" width="9.140625" style="307" customWidth="1"/>
    <col min="12293" max="12293" width="15.00390625" style="307" bestFit="1" customWidth="1"/>
    <col min="12294" max="12548" width="9.140625" style="307" customWidth="1"/>
    <col min="12549" max="12549" width="15.00390625" style="307" bestFit="1" customWidth="1"/>
    <col min="12550" max="12804" width="9.140625" style="307" customWidth="1"/>
    <col min="12805" max="12805" width="15.00390625" style="307" bestFit="1" customWidth="1"/>
    <col min="12806" max="13060" width="9.140625" style="307" customWidth="1"/>
    <col min="13061" max="13061" width="15.00390625" style="307" bestFit="1" customWidth="1"/>
    <col min="13062" max="13316" width="9.140625" style="307" customWidth="1"/>
    <col min="13317" max="13317" width="15.00390625" style="307" bestFit="1" customWidth="1"/>
    <col min="13318" max="13572" width="9.140625" style="307" customWidth="1"/>
    <col min="13573" max="13573" width="15.00390625" style="307" bestFit="1" customWidth="1"/>
    <col min="13574" max="13828" width="9.140625" style="307" customWidth="1"/>
    <col min="13829" max="13829" width="15.00390625" style="307" bestFit="1" customWidth="1"/>
    <col min="13830" max="14084" width="9.140625" style="307" customWidth="1"/>
    <col min="14085" max="14085" width="15.00390625" style="307" bestFit="1" customWidth="1"/>
    <col min="14086" max="14340" width="9.140625" style="307" customWidth="1"/>
    <col min="14341" max="14341" width="15.00390625" style="307" bestFit="1" customWidth="1"/>
    <col min="14342" max="14596" width="9.140625" style="307" customWidth="1"/>
    <col min="14597" max="14597" width="15.00390625" style="307" bestFit="1" customWidth="1"/>
    <col min="14598" max="14852" width="9.140625" style="307" customWidth="1"/>
    <col min="14853" max="14853" width="15.00390625" style="307" bestFit="1" customWidth="1"/>
    <col min="14854" max="15108" width="9.140625" style="307" customWidth="1"/>
    <col min="15109" max="15109" width="15.00390625" style="307" bestFit="1" customWidth="1"/>
    <col min="15110" max="15364" width="9.140625" style="307" customWidth="1"/>
    <col min="15365" max="15365" width="15.00390625" style="307" bestFit="1" customWidth="1"/>
    <col min="15366" max="15620" width="9.140625" style="307" customWidth="1"/>
    <col min="15621" max="15621" width="15.00390625" style="307" bestFit="1" customWidth="1"/>
    <col min="15622" max="15876" width="9.140625" style="307" customWidth="1"/>
    <col min="15877" max="15877" width="15.00390625" style="307" bestFit="1" customWidth="1"/>
    <col min="15878" max="16132" width="9.140625" style="307" customWidth="1"/>
    <col min="16133" max="16133" width="15.00390625" style="307" bestFit="1" customWidth="1"/>
    <col min="16134" max="16384" width="9.140625" style="307" customWidth="1"/>
  </cols>
  <sheetData>
    <row r="2" ht="15.75">
      <c r="B2" s="306" t="s">
        <v>1441</v>
      </c>
    </row>
    <row r="3" ht="15.75">
      <c r="B3" s="306"/>
    </row>
    <row r="4" ht="15.75">
      <c r="B4" s="306"/>
    </row>
    <row r="5" ht="15.75">
      <c r="B5" s="306"/>
    </row>
    <row r="6" ht="15.75">
      <c r="B6" s="306"/>
    </row>
    <row r="8" spans="2:5" s="310" customFormat="1" ht="19.9" customHeight="1">
      <c r="B8" s="309" t="s">
        <v>1435</v>
      </c>
      <c r="E8" s="311">
        <f>Chlazení!J738</f>
        <v>0</v>
      </c>
    </row>
    <row r="9" spans="2:5" s="310" customFormat="1" ht="19.9" customHeight="1">
      <c r="B9" s="309" t="s">
        <v>1436</v>
      </c>
      <c r="E9" s="311">
        <f>'Titul Elektro'!F34</f>
        <v>0</v>
      </c>
    </row>
    <row r="10" spans="2:7" s="310" customFormat="1" ht="19.9" customHeight="1">
      <c r="B10" s="309" t="s">
        <v>1437</v>
      </c>
      <c r="E10" s="311">
        <f>Stavba!I21</f>
        <v>0</v>
      </c>
      <c r="G10" s="312"/>
    </row>
    <row r="11" spans="2:5" s="310" customFormat="1" ht="19.9" customHeight="1">
      <c r="B11" s="309" t="s">
        <v>2111</v>
      </c>
      <c r="E11" s="311">
        <f>SERVIS!F6</f>
        <v>0</v>
      </c>
    </row>
    <row r="12" spans="2:5" s="310" customFormat="1" ht="19.9" customHeight="1">
      <c r="B12" s="309" t="s">
        <v>1438</v>
      </c>
      <c r="E12" s="311">
        <f>SUM(E8:E11)</f>
        <v>0</v>
      </c>
    </row>
    <row r="13" spans="2:5" s="310" customFormat="1" ht="19.9" customHeight="1">
      <c r="B13" s="309"/>
      <c r="E13" s="311"/>
    </row>
    <row r="14" spans="2:5" s="310" customFormat="1" ht="19.9" customHeight="1">
      <c r="B14" s="309" t="s">
        <v>1439</v>
      </c>
      <c r="E14" s="311">
        <f>ROUND(E12*0.21,0)</f>
        <v>0</v>
      </c>
    </row>
    <row r="15" spans="2:5" s="310" customFormat="1" ht="19.9" customHeight="1">
      <c r="B15" s="309"/>
      <c r="E15" s="311"/>
    </row>
    <row r="16" spans="2:5" s="310" customFormat="1" ht="19.9" customHeight="1">
      <c r="B16" s="309" t="s">
        <v>1440</v>
      </c>
      <c r="E16" s="311">
        <f>SUM(E12:E14)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6"/>
  <sheetViews>
    <sheetView zoomScale="80" zoomScaleNormal="80" workbookViewId="0" topLeftCell="A680">
      <selection activeCell="F703" sqref="F703"/>
    </sheetView>
  </sheetViews>
  <sheetFormatPr defaultColWidth="9.140625" defaultRowHeight="15"/>
  <cols>
    <col min="1" max="1" width="1.8515625" style="0" customWidth="1"/>
    <col min="2" max="2" width="9.140625" style="0" hidden="1" customWidth="1"/>
    <col min="3" max="3" width="10.8515625" style="101" bestFit="1" customWidth="1"/>
    <col min="4" max="4" width="9.8515625" style="100" customWidth="1"/>
    <col min="5" max="5" width="68.28125" style="101" customWidth="1"/>
    <col min="6" max="6" width="46.57421875" style="102" customWidth="1"/>
    <col min="7" max="7" width="22.8515625" style="101" customWidth="1"/>
    <col min="8" max="8" width="11.28125" style="109" customWidth="1"/>
    <col min="9" max="9" width="19.57421875" style="139" customWidth="1"/>
    <col min="10" max="10" width="20.8515625" style="139" customWidth="1"/>
    <col min="12" max="12" width="57.140625" style="0" customWidth="1"/>
    <col min="14" max="14" width="41.57421875" style="0" customWidth="1"/>
  </cols>
  <sheetData>
    <row r="1" spans="1:9" ht="15">
      <c r="A1" s="35" t="s">
        <v>0</v>
      </c>
      <c r="B1" s="11"/>
      <c r="C1" s="8" t="s">
        <v>689</v>
      </c>
      <c r="D1" s="65"/>
      <c r="E1" s="63"/>
      <c r="F1" s="64"/>
      <c r="G1" s="63"/>
      <c r="H1" s="80"/>
      <c r="I1" s="138"/>
    </row>
    <row r="2" spans="1:9" ht="15">
      <c r="A2" s="35" t="s">
        <v>0</v>
      </c>
      <c r="B2" s="11"/>
      <c r="C2" s="9" t="s">
        <v>690</v>
      </c>
      <c r="D2" s="65"/>
      <c r="E2" s="63"/>
      <c r="F2" s="64"/>
      <c r="G2" s="63"/>
      <c r="H2" s="80"/>
      <c r="I2" s="138"/>
    </row>
    <row r="3" spans="1:9" ht="15">
      <c r="A3" s="35" t="s">
        <v>0</v>
      </c>
      <c r="B3" s="11"/>
      <c r="C3" s="9" t="s">
        <v>1</v>
      </c>
      <c r="D3" s="65"/>
      <c r="E3" s="63"/>
      <c r="F3" s="64"/>
      <c r="G3" s="63"/>
      <c r="H3" s="80"/>
      <c r="I3" s="138"/>
    </row>
    <row r="4" spans="1:9" ht="15.75" thickBot="1">
      <c r="A4" s="35" t="s">
        <v>0</v>
      </c>
      <c r="B4" s="11"/>
      <c r="C4" s="63"/>
      <c r="D4" s="81"/>
      <c r="E4" s="63"/>
      <c r="F4" s="64"/>
      <c r="G4" s="63"/>
      <c r="H4" s="80"/>
      <c r="I4" s="138"/>
    </row>
    <row r="5" spans="1:10" ht="26.25" thickBot="1">
      <c r="A5" s="35" t="s">
        <v>0</v>
      </c>
      <c r="B5" s="25" t="s">
        <v>2</v>
      </c>
      <c r="C5" s="6" t="s">
        <v>3</v>
      </c>
      <c r="D5" s="6" t="s">
        <v>4</v>
      </c>
      <c r="E5" s="5" t="s">
        <v>5</v>
      </c>
      <c r="F5" s="6" t="s">
        <v>6</v>
      </c>
      <c r="G5" s="6" t="s">
        <v>7</v>
      </c>
      <c r="H5" s="5" t="s">
        <v>8</v>
      </c>
      <c r="I5" s="140" t="s">
        <v>1227</v>
      </c>
      <c r="J5" s="141" t="s">
        <v>1228</v>
      </c>
    </row>
    <row r="6" spans="1:10" ht="25.5">
      <c r="A6" s="35" t="s">
        <v>0</v>
      </c>
      <c r="B6" s="26"/>
      <c r="C6" s="51" t="s">
        <v>9</v>
      </c>
      <c r="D6" s="66"/>
      <c r="E6" s="52" t="s">
        <v>810</v>
      </c>
      <c r="F6" s="53"/>
      <c r="G6" s="54"/>
      <c r="H6" s="110"/>
      <c r="I6" s="142"/>
      <c r="J6" s="143"/>
    </row>
    <row r="7" spans="1:10" ht="38.25">
      <c r="A7" s="35"/>
      <c r="B7" s="56"/>
      <c r="C7" s="36" t="s">
        <v>10</v>
      </c>
      <c r="D7" s="67" t="s">
        <v>401</v>
      </c>
      <c r="E7" s="58" t="s">
        <v>402</v>
      </c>
      <c r="F7" s="58" t="s">
        <v>2112</v>
      </c>
      <c r="G7" s="57"/>
      <c r="H7" s="111">
        <v>2</v>
      </c>
      <c r="I7" s="142"/>
      <c r="J7" s="143">
        <f>I7*H7</f>
        <v>0</v>
      </c>
    </row>
    <row r="8" spans="1:10" ht="25.5">
      <c r="A8" s="35"/>
      <c r="B8" s="56"/>
      <c r="C8" s="36" t="s">
        <v>11</v>
      </c>
      <c r="D8" s="67" t="s">
        <v>422</v>
      </c>
      <c r="E8" s="83" t="s">
        <v>423</v>
      </c>
      <c r="F8" s="82" t="s">
        <v>801</v>
      </c>
      <c r="G8" s="57"/>
      <c r="H8" s="111">
        <v>1</v>
      </c>
      <c r="I8" s="142"/>
      <c r="J8" s="143">
        <f aca="true" t="shared" si="0" ref="J8:J67">I8*H8</f>
        <v>0</v>
      </c>
    </row>
    <row r="9" spans="1:10" ht="25.5">
      <c r="A9" s="35" t="s">
        <v>0</v>
      </c>
      <c r="B9" s="34">
        <v>1</v>
      </c>
      <c r="C9" s="36" t="s">
        <v>12</v>
      </c>
      <c r="D9" s="4" t="s">
        <v>202</v>
      </c>
      <c r="E9" s="37" t="s">
        <v>203</v>
      </c>
      <c r="F9" s="82" t="s">
        <v>688</v>
      </c>
      <c r="G9" s="38" t="s">
        <v>205</v>
      </c>
      <c r="H9" s="112">
        <v>1</v>
      </c>
      <c r="I9" s="142"/>
      <c r="J9" s="143">
        <f t="shared" si="0"/>
        <v>0</v>
      </c>
    </row>
    <row r="10" spans="1:10" ht="25.5">
      <c r="A10" s="35" t="s">
        <v>0</v>
      </c>
      <c r="B10" s="34"/>
      <c r="C10" s="36" t="s">
        <v>13</v>
      </c>
      <c r="D10" s="2" t="s">
        <v>204</v>
      </c>
      <c r="E10" s="37" t="s">
        <v>203</v>
      </c>
      <c r="F10" s="37" t="s">
        <v>303</v>
      </c>
      <c r="G10" s="38" t="s">
        <v>205</v>
      </c>
      <c r="H10" s="112">
        <v>1</v>
      </c>
      <c r="I10" s="142"/>
      <c r="J10" s="143">
        <f t="shared" si="0"/>
        <v>0</v>
      </c>
    </row>
    <row r="11" spans="1:10" ht="25.5">
      <c r="A11" s="35" t="s">
        <v>0</v>
      </c>
      <c r="B11" s="34"/>
      <c r="C11" s="36" t="s">
        <v>14</v>
      </c>
      <c r="D11" s="2" t="s">
        <v>206</v>
      </c>
      <c r="E11" s="37" t="s">
        <v>203</v>
      </c>
      <c r="F11" s="37" t="s">
        <v>304</v>
      </c>
      <c r="G11" s="38" t="s">
        <v>205</v>
      </c>
      <c r="H11" s="112">
        <v>1</v>
      </c>
      <c r="I11" s="142"/>
      <c r="J11" s="143">
        <f t="shared" si="0"/>
        <v>0</v>
      </c>
    </row>
    <row r="12" spans="1:10" ht="25.5">
      <c r="A12" s="35" t="s">
        <v>0</v>
      </c>
      <c r="B12" s="34"/>
      <c r="C12" s="36" t="s">
        <v>15</v>
      </c>
      <c r="D12" s="3" t="s">
        <v>207</v>
      </c>
      <c r="E12" s="37" t="s">
        <v>203</v>
      </c>
      <c r="F12" s="49" t="s">
        <v>424</v>
      </c>
      <c r="G12" s="38" t="s">
        <v>205</v>
      </c>
      <c r="H12" s="113">
        <v>1</v>
      </c>
      <c r="I12" s="142"/>
      <c r="J12" s="143">
        <f t="shared" si="0"/>
        <v>0</v>
      </c>
    </row>
    <row r="13" spans="1:10" ht="25.5">
      <c r="A13" s="35"/>
      <c r="B13" s="34"/>
      <c r="C13" s="36" t="s">
        <v>16</v>
      </c>
      <c r="D13" s="3" t="s">
        <v>302</v>
      </c>
      <c r="E13" s="37" t="s">
        <v>203</v>
      </c>
      <c r="F13" s="37" t="s">
        <v>307</v>
      </c>
      <c r="G13" s="37" t="s">
        <v>305</v>
      </c>
      <c r="H13" s="112">
        <v>1</v>
      </c>
      <c r="I13" s="142"/>
      <c r="J13" s="143">
        <f t="shared" si="0"/>
        <v>0</v>
      </c>
    </row>
    <row r="14" spans="1:10" ht="25.5">
      <c r="A14" s="35"/>
      <c r="B14" s="34"/>
      <c r="C14" s="36" t="s">
        <v>17</v>
      </c>
      <c r="D14" s="3" t="s">
        <v>306</v>
      </c>
      <c r="E14" s="37" t="s">
        <v>203</v>
      </c>
      <c r="F14" s="37" t="s">
        <v>308</v>
      </c>
      <c r="G14" s="37" t="s">
        <v>305</v>
      </c>
      <c r="H14" s="113">
        <v>1</v>
      </c>
      <c r="I14" s="142"/>
      <c r="J14" s="143">
        <f t="shared" si="0"/>
        <v>0</v>
      </c>
    </row>
    <row r="15" spans="1:10" ht="34.5" customHeight="1">
      <c r="A15" s="35"/>
      <c r="B15" s="34"/>
      <c r="C15" s="36" t="s">
        <v>346</v>
      </c>
      <c r="D15" s="3" t="s">
        <v>420</v>
      </c>
      <c r="E15" s="83" t="s">
        <v>421</v>
      </c>
      <c r="F15" s="49" t="s">
        <v>429</v>
      </c>
      <c r="G15" s="49" t="s">
        <v>430</v>
      </c>
      <c r="H15" s="111">
        <v>2</v>
      </c>
      <c r="I15" s="142"/>
      <c r="J15" s="143">
        <f t="shared" si="0"/>
        <v>0</v>
      </c>
    </row>
    <row r="16" spans="1:10" ht="35.25" customHeight="1">
      <c r="A16" s="35" t="s">
        <v>0</v>
      </c>
      <c r="B16" s="34"/>
      <c r="C16" s="36" t="s">
        <v>278</v>
      </c>
      <c r="D16" s="3" t="s">
        <v>209</v>
      </c>
      <c r="E16" s="37" t="s">
        <v>211</v>
      </c>
      <c r="F16" s="49" t="s">
        <v>426</v>
      </c>
      <c r="G16" s="38" t="s">
        <v>212</v>
      </c>
      <c r="H16" s="113">
        <v>1</v>
      </c>
      <c r="I16" s="142"/>
      <c r="J16" s="143">
        <f t="shared" si="0"/>
        <v>0</v>
      </c>
    </row>
    <row r="17" spans="1:10" ht="38.25">
      <c r="A17" s="35" t="s">
        <v>0</v>
      </c>
      <c r="B17" s="34"/>
      <c r="C17" s="36" t="s">
        <v>279</v>
      </c>
      <c r="D17" s="3" t="s">
        <v>210</v>
      </c>
      <c r="E17" s="49" t="s">
        <v>425</v>
      </c>
      <c r="F17" s="49" t="s">
        <v>427</v>
      </c>
      <c r="G17" s="47" t="s">
        <v>687</v>
      </c>
      <c r="H17" s="112">
        <v>1</v>
      </c>
      <c r="I17" s="142"/>
      <c r="J17" s="143">
        <f t="shared" si="0"/>
        <v>0</v>
      </c>
    </row>
    <row r="18" spans="1:10" ht="38.25">
      <c r="A18" s="35" t="s">
        <v>0</v>
      </c>
      <c r="B18" s="34"/>
      <c r="C18" s="36" t="s">
        <v>347</v>
      </c>
      <c r="D18" s="59" t="s">
        <v>419</v>
      </c>
      <c r="E18" s="37" t="s">
        <v>211</v>
      </c>
      <c r="F18" s="49" t="s">
        <v>428</v>
      </c>
      <c r="G18" s="38" t="s">
        <v>212</v>
      </c>
      <c r="H18" s="112">
        <v>1</v>
      </c>
      <c r="I18" s="142"/>
      <c r="J18" s="143">
        <f t="shared" si="0"/>
        <v>0</v>
      </c>
    </row>
    <row r="19" spans="1:10" ht="25.5">
      <c r="A19" s="35" t="s">
        <v>0</v>
      </c>
      <c r="B19" s="34"/>
      <c r="C19" s="36" t="s">
        <v>348</v>
      </c>
      <c r="D19" s="48" t="s">
        <v>213</v>
      </c>
      <c r="E19" s="37" t="s">
        <v>214</v>
      </c>
      <c r="F19" s="37" t="s">
        <v>309</v>
      </c>
      <c r="G19" s="47" t="s">
        <v>704</v>
      </c>
      <c r="H19" s="112">
        <v>1</v>
      </c>
      <c r="I19" s="142"/>
      <c r="J19" s="143">
        <f t="shared" si="0"/>
        <v>0</v>
      </c>
    </row>
    <row r="20" spans="1:10" ht="25.5">
      <c r="A20" s="35"/>
      <c r="B20" s="34"/>
      <c r="C20" s="36" t="s">
        <v>349</v>
      </c>
      <c r="D20" s="48" t="s">
        <v>416</v>
      </c>
      <c r="E20" s="84" t="s">
        <v>417</v>
      </c>
      <c r="F20" s="85" t="s">
        <v>435</v>
      </c>
      <c r="G20" s="86" t="s">
        <v>418</v>
      </c>
      <c r="H20" s="114"/>
      <c r="I20" s="142"/>
      <c r="J20" s="143"/>
    </row>
    <row r="21" spans="1:10" ht="25.5">
      <c r="A21" s="35"/>
      <c r="B21" s="34"/>
      <c r="C21" s="36" t="s">
        <v>431</v>
      </c>
      <c r="D21" s="48" t="s">
        <v>415</v>
      </c>
      <c r="E21" s="84" t="s">
        <v>413</v>
      </c>
      <c r="F21" s="85" t="s">
        <v>802</v>
      </c>
      <c r="G21" s="86"/>
      <c r="H21" s="114">
        <v>1</v>
      </c>
      <c r="I21" s="142"/>
      <c r="J21" s="143">
        <f t="shared" si="0"/>
        <v>0</v>
      </c>
    </row>
    <row r="22" spans="1:10" ht="30.75" customHeight="1">
      <c r="A22" s="35"/>
      <c r="B22" s="34"/>
      <c r="C22" s="36" t="s">
        <v>432</v>
      </c>
      <c r="D22" s="48" t="s">
        <v>414</v>
      </c>
      <c r="E22" s="84" t="s">
        <v>413</v>
      </c>
      <c r="F22" s="85" t="s">
        <v>803</v>
      </c>
      <c r="G22" s="86"/>
      <c r="H22" s="114">
        <v>1</v>
      </c>
      <c r="I22" s="142"/>
      <c r="J22" s="143">
        <f t="shared" si="0"/>
        <v>0</v>
      </c>
    </row>
    <row r="23" spans="1:10" ht="25.5">
      <c r="A23" s="35" t="s">
        <v>0</v>
      </c>
      <c r="B23" s="34"/>
      <c r="C23" s="36" t="s">
        <v>433</v>
      </c>
      <c r="D23" s="48" t="s">
        <v>412</v>
      </c>
      <c r="E23" s="84" t="s">
        <v>413</v>
      </c>
      <c r="F23" s="85" t="s">
        <v>804</v>
      </c>
      <c r="G23" s="86"/>
      <c r="H23" s="114">
        <v>1</v>
      </c>
      <c r="I23" s="142"/>
      <c r="J23" s="143">
        <f t="shared" si="0"/>
        <v>0</v>
      </c>
    </row>
    <row r="24" spans="1:10" ht="25.5">
      <c r="A24" s="35" t="s">
        <v>0</v>
      </c>
      <c r="B24" s="34"/>
      <c r="C24" s="36" t="s">
        <v>809</v>
      </c>
      <c r="D24" s="48" t="s">
        <v>705</v>
      </c>
      <c r="E24" s="37" t="s">
        <v>217</v>
      </c>
      <c r="F24" s="37" t="s">
        <v>310</v>
      </c>
      <c r="G24" s="47" t="s">
        <v>706</v>
      </c>
      <c r="H24" s="113">
        <v>1</v>
      </c>
      <c r="I24" s="142"/>
      <c r="J24" s="143">
        <f t="shared" si="0"/>
        <v>0</v>
      </c>
    </row>
    <row r="25" spans="1:10" ht="25.5">
      <c r="A25" s="35" t="s">
        <v>0</v>
      </c>
      <c r="B25" s="34"/>
      <c r="C25" s="36" t="s">
        <v>434</v>
      </c>
      <c r="D25" s="48" t="s">
        <v>301</v>
      </c>
      <c r="E25" s="37" t="s">
        <v>217</v>
      </c>
      <c r="F25" s="37" t="s">
        <v>311</v>
      </c>
      <c r="G25" s="47" t="s">
        <v>707</v>
      </c>
      <c r="H25" s="113">
        <v>1</v>
      </c>
      <c r="I25" s="142"/>
      <c r="J25" s="143">
        <f t="shared" si="0"/>
        <v>0</v>
      </c>
    </row>
    <row r="26" spans="1:10" ht="25.5">
      <c r="A26" s="35" t="s">
        <v>0</v>
      </c>
      <c r="B26" s="34"/>
      <c r="C26" s="36" t="s">
        <v>437</v>
      </c>
      <c r="D26" s="48" t="s">
        <v>410</v>
      </c>
      <c r="E26" s="49" t="s">
        <v>411</v>
      </c>
      <c r="F26" s="49" t="s">
        <v>805</v>
      </c>
      <c r="G26" s="38"/>
      <c r="H26" s="113">
        <v>1</v>
      </c>
      <c r="I26" s="142"/>
      <c r="J26" s="143">
        <f t="shared" si="0"/>
        <v>0</v>
      </c>
    </row>
    <row r="27" spans="1:10" ht="25.5">
      <c r="A27" s="35" t="s">
        <v>0</v>
      </c>
      <c r="B27" s="27"/>
      <c r="C27" s="36" t="s">
        <v>438</v>
      </c>
      <c r="D27" s="48" t="s">
        <v>215</v>
      </c>
      <c r="E27" s="37" t="s">
        <v>216</v>
      </c>
      <c r="F27" s="37" t="s">
        <v>312</v>
      </c>
      <c r="G27" s="38"/>
      <c r="H27" s="112">
        <v>1</v>
      </c>
      <c r="I27" s="144"/>
      <c r="J27" s="143">
        <f t="shared" si="0"/>
        <v>0</v>
      </c>
    </row>
    <row r="28" spans="1:10" ht="25.5">
      <c r="A28" s="35" t="s">
        <v>0</v>
      </c>
      <c r="B28" s="27"/>
      <c r="C28" s="36" t="s">
        <v>439</v>
      </c>
      <c r="D28" s="48" t="s">
        <v>408</v>
      </c>
      <c r="E28" s="49" t="s">
        <v>409</v>
      </c>
      <c r="F28" s="49" t="s">
        <v>436</v>
      </c>
      <c r="G28" s="47"/>
      <c r="H28" s="112">
        <v>1</v>
      </c>
      <c r="I28" s="144"/>
      <c r="J28" s="143">
        <f t="shared" si="0"/>
        <v>0</v>
      </c>
    </row>
    <row r="29" spans="1:10" ht="25.5">
      <c r="A29" s="35" t="s">
        <v>0</v>
      </c>
      <c r="B29" s="27"/>
      <c r="C29" s="36" t="s">
        <v>440</v>
      </c>
      <c r="D29" s="48"/>
      <c r="E29" s="49" t="s">
        <v>323</v>
      </c>
      <c r="F29" s="49" t="s">
        <v>806</v>
      </c>
      <c r="G29" s="47" t="s">
        <v>708</v>
      </c>
      <c r="H29" s="112">
        <v>1</v>
      </c>
      <c r="I29" s="144"/>
      <c r="J29" s="143">
        <f t="shared" si="0"/>
        <v>0</v>
      </c>
    </row>
    <row r="30" spans="1:10" ht="25.5">
      <c r="A30" s="35" t="s">
        <v>0</v>
      </c>
      <c r="B30" s="34"/>
      <c r="C30" s="36" t="s">
        <v>441</v>
      </c>
      <c r="D30" s="48" t="s">
        <v>406</v>
      </c>
      <c r="E30" s="87" t="s">
        <v>407</v>
      </c>
      <c r="F30" s="87"/>
      <c r="G30" s="88" t="s">
        <v>807</v>
      </c>
      <c r="H30" s="115">
        <v>1</v>
      </c>
      <c r="I30" s="142"/>
      <c r="J30" s="143">
        <f t="shared" si="0"/>
        <v>0</v>
      </c>
    </row>
    <row r="31" spans="1:10" ht="25.5">
      <c r="A31" s="35"/>
      <c r="B31" s="34"/>
      <c r="C31" s="36" t="s">
        <v>442</v>
      </c>
      <c r="D31" s="48" t="s">
        <v>403</v>
      </c>
      <c r="E31" s="87" t="s">
        <v>404</v>
      </c>
      <c r="F31" s="89" t="s">
        <v>808</v>
      </c>
      <c r="G31" s="90" t="s">
        <v>405</v>
      </c>
      <c r="H31" s="116">
        <v>1</v>
      </c>
      <c r="I31" s="142"/>
      <c r="J31" s="143">
        <f t="shared" si="0"/>
        <v>0</v>
      </c>
    </row>
    <row r="32" spans="1:10" ht="15">
      <c r="A32" s="35"/>
      <c r="B32" s="34"/>
      <c r="C32" s="36"/>
      <c r="D32" s="91"/>
      <c r="E32" s="92"/>
      <c r="F32" s="87"/>
      <c r="G32" s="90"/>
      <c r="H32" s="117"/>
      <c r="I32" s="142"/>
      <c r="J32" s="143"/>
    </row>
    <row r="33" spans="1:10" ht="15">
      <c r="A33" s="35"/>
      <c r="B33" s="34"/>
      <c r="C33" s="43" t="s">
        <v>479</v>
      </c>
      <c r="D33" s="68"/>
      <c r="E33" s="45" t="s">
        <v>18</v>
      </c>
      <c r="F33" s="37"/>
      <c r="G33" s="38"/>
      <c r="H33" s="113"/>
      <c r="I33" s="142"/>
      <c r="J33" s="143"/>
    </row>
    <row r="34" spans="1:10" ht="15">
      <c r="A34" s="35"/>
      <c r="B34" s="34"/>
      <c r="C34" s="43" t="s">
        <v>19</v>
      </c>
      <c r="D34" s="69"/>
      <c r="E34" s="39" t="s">
        <v>20</v>
      </c>
      <c r="F34" s="37"/>
      <c r="G34" s="37"/>
      <c r="H34" s="113"/>
      <c r="I34" s="142"/>
      <c r="J34" s="143"/>
    </row>
    <row r="35" spans="1:10" ht="15">
      <c r="A35" s="35" t="s">
        <v>0</v>
      </c>
      <c r="B35" s="34"/>
      <c r="C35" s="36" t="s">
        <v>21</v>
      </c>
      <c r="D35" s="69"/>
      <c r="E35" s="93" t="s">
        <v>460</v>
      </c>
      <c r="F35" s="94" t="s">
        <v>463</v>
      </c>
      <c r="G35" s="40"/>
      <c r="H35" s="118">
        <v>2</v>
      </c>
      <c r="I35" s="142"/>
      <c r="J35" s="143">
        <f t="shared" si="0"/>
        <v>0</v>
      </c>
    </row>
    <row r="36" spans="1:10" ht="15">
      <c r="A36" s="35" t="s">
        <v>0</v>
      </c>
      <c r="B36" s="34"/>
      <c r="C36" s="36" t="s">
        <v>22</v>
      </c>
      <c r="D36" s="69"/>
      <c r="E36" s="93" t="s">
        <v>460</v>
      </c>
      <c r="F36" s="94" t="s">
        <v>466</v>
      </c>
      <c r="G36" s="40"/>
      <c r="H36" s="118">
        <v>1</v>
      </c>
      <c r="I36" s="142"/>
      <c r="J36" s="143">
        <f t="shared" si="0"/>
        <v>0</v>
      </c>
    </row>
    <row r="37" spans="1:10" ht="15">
      <c r="A37" s="35" t="s">
        <v>0</v>
      </c>
      <c r="B37" s="34"/>
      <c r="C37" s="36" t="s">
        <v>23</v>
      </c>
      <c r="D37" s="69"/>
      <c r="E37" s="93" t="s">
        <v>460</v>
      </c>
      <c r="F37" s="94" t="s">
        <v>467</v>
      </c>
      <c r="G37" s="40"/>
      <c r="H37" s="118">
        <v>1</v>
      </c>
      <c r="I37" s="142"/>
      <c r="J37" s="143">
        <f t="shared" si="0"/>
        <v>0</v>
      </c>
    </row>
    <row r="38" spans="1:10" ht="15">
      <c r="A38" s="35" t="s">
        <v>0</v>
      </c>
      <c r="B38" s="34"/>
      <c r="C38" s="36" t="s">
        <v>24</v>
      </c>
      <c r="D38" s="69"/>
      <c r="E38" s="93" t="s">
        <v>460</v>
      </c>
      <c r="F38" s="94" t="s">
        <v>470</v>
      </c>
      <c r="G38" s="40"/>
      <c r="H38" s="118">
        <v>2</v>
      </c>
      <c r="I38" s="142"/>
      <c r="J38" s="143">
        <f t="shared" si="0"/>
        <v>0</v>
      </c>
    </row>
    <row r="39" spans="1:10" ht="15">
      <c r="A39" s="35" t="s">
        <v>0</v>
      </c>
      <c r="B39" s="34"/>
      <c r="C39" s="36" t="s">
        <v>25</v>
      </c>
      <c r="D39" s="69"/>
      <c r="E39" s="93" t="s">
        <v>460</v>
      </c>
      <c r="F39" s="94" t="s">
        <v>469</v>
      </c>
      <c r="G39" s="40"/>
      <c r="H39" s="118">
        <v>7</v>
      </c>
      <c r="I39" s="142"/>
      <c r="J39" s="143">
        <f t="shared" si="0"/>
        <v>0</v>
      </c>
    </row>
    <row r="40" spans="1:10" ht="15">
      <c r="A40" s="35" t="s">
        <v>0</v>
      </c>
      <c r="B40" s="34"/>
      <c r="C40" s="36" t="s">
        <v>26</v>
      </c>
      <c r="D40" s="69"/>
      <c r="E40" s="93" t="s">
        <v>456</v>
      </c>
      <c r="F40" s="94" t="s">
        <v>463</v>
      </c>
      <c r="G40" s="40"/>
      <c r="H40" s="118">
        <v>3</v>
      </c>
      <c r="I40" s="142"/>
      <c r="J40" s="143">
        <f t="shared" si="0"/>
        <v>0</v>
      </c>
    </row>
    <row r="41" spans="1:10" ht="15">
      <c r="A41" s="35" t="s">
        <v>0</v>
      </c>
      <c r="B41" s="34"/>
      <c r="C41" s="36" t="s">
        <v>27</v>
      </c>
      <c r="D41" s="69"/>
      <c r="E41" s="93" t="s">
        <v>456</v>
      </c>
      <c r="F41" s="94" t="s">
        <v>464</v>
      </c>
      <c r="G41" s="40"/>
      <c r="H41" s="118">
        <v>2</v>
      </c>
      <c r="I41" s="142"/>
      <c r="J41" s="143">
        <f t="shared" si="0"/>
        <v>0</v>
      </c>
    </row>
    <row r="42" spans="1:10" ht="15">
      <c r="A42" s="35" t="s">
        <v>0</v>
      </c>
      <c r="B42" s="34"/>
      <c r="C42" s="36" t="s">
        <v>28</v>
      </c>
      <c r="D42" s="69"/>
      <c r="E42" s="93" t="s">
        <v>456</v>
      </c>
      <c r="F42" s="94" t="s">
        <v>465</v>
      </c>
      <c r="G42" s="40"/>
      <c r="H42" s="118">
        <v>1</v>
      </c>
      <c r="I42" s="142"/>
      <c r="J42" s="143">
        <f t="shared" si="0"/>
        <v>0</v>
      </c>
    </row>
    <row r="43" spans="1:10" ht="15">
      <c r="A43" s="35"/>
      <c r="B43" s="34"/>
      <c r="C43" s="36" t="s">
        <v>29</v>
      </c>
      <c r="D43" s="69"/>
      <c r="E43" s="93" t="s">
        <v>456</v>
      </c>
      <c r="F43" s="94" t="s">
        <v>466</v>
      </c>
      <c r="G43" s="40"/>
      <c r="H43" s="118">
        <v>5</v>
      </c>
      <c r="I43" s="142"/>
      <c r="J43" s="143">
        <f t="shared" si="0"/>
        <v>0</v>
      </c>
    </row>
    <row r="44" spans="1:10" ht="15">
      <c r="A44" s="35"/>
      <c r="B44" s="34"/>
      <c r="C44" s="36" t="s">
        <v>30</v>
      </c>
      <c r="D44" s="69"/>
      <c r="E44" s="93" t="s">
        <v>456</v>
      </c>
      <c r="F44" s="94" t="s">
        <v>470</v>
      </c>
      <c r="G44" s="40"/>
      <c r="H44" s="118">
        <v>1</v>
      </c>
      <c r="I44" s="142"/>
      <c r="J44" s="143">
        <f t="shared" si="0"/>
        <v>0</v>
      </c>
    </row>
    <row r="45" spans="1:10" ht="15">
      <c r="A45" s="35"/>
      <c r="B45" s="34"/>
      <c r="C45" s="36" t="s">
        <v>31</v>
      </c>
      <c r="D45" s="69"/>
      <c r="E45" s="93" t="s">
        <v>456</v>
      </c>
      <c r="F45" s="94" t="s">
        <v>468</v>
      </c>
      <c r="G45" s="40"/>
      <c r="H45" s="118">
        <v>1</v>
      </c>
      <c r="I45" s="142"/>
      <c r="J45" s="143">
        <f t="shared" si="0"/>
        <v>0</v>
      </c>
    </row>
    <row r="46" spans="1:10" ht="15">
      <c r="A46" s="35"/>
      <c r="B46" s="34"/>
      <c r="C46" s="36" t="s">
        <v>32</v>
      </c>
      <c r="D46" s="69"/>
      <c r="E46" s="93" t="s">
        <v>456</v>
      </c>
      <c r="F46" s="94" t="s">
        <v>469</v>
      </c>
      <c r="G46" s="40"/>
      <c r="H46" s="118">
        <v>1</v>
      </c>
      <c r="I46" s="142"/>
      <c r="J46" s="143">
        <f t="shared" si="0"/>
        <v>0</v>
      </c>
    </row>
    <row r="47" spans="1:10" ht="15">
      <c r="A47" s="35"/>
      <c r="B47" s="34"/>
      <c r="C47" s="36" t="s">
        <v>33</v>
      </c>
      <c r="D47" s="69"/>
      <c r="E47" s="93" t="s">
        <v>451</v>
      </c>
      <c r="F47" s="94" t="s">
        <v>471</v>
      </c>
      <c r="G47" s="40"/>
      <c r="H47" s="118">
        <v>1</v>
      </c>
      <c r="I47" s="142"/>
      <c r="J47" s="143">
        <f t="shared" si="0"/>
        <v>0</v>
      </c>
    </row>
    <row r="48" spans="1:10" ht="15">
      <c r="A48" s="35"/>
      <c r="B48" s="34"/>
      <c r="C48" s="36" t="s">
        <v>34</v>
      </c>
      <c r="D48" s="69"/>
      <c r="E48" s="93" t="s">
        <v>451</v>
      </c>
      <c r="F48" s="94" t="s">
        <v>469</v>
      </c>
      <c r="G48" s="40"/>
      <c r="H48" s="118">
        <v>1</v>
      </c>
      <c r="I48" s="142"/>
      <c r="J48" s="143">
        <f t="shared" si="0"/>
        <v>0</v>
      </c>
    </row>
    <row r="49" spans="1:10" ht="15">
      <c r="A49" s="35"/>
      <c r="B49" s="34"/>
      <c r="C49" s="36" t="s">
        <v>35</v>
      </c>
      <c r="D49" s="69"/>
      <c r="E49" s="93" t="s">
        <v>453</v>
      </c>
      <c r="F49" s="94" t="s">
        <v>469</v>
      </c>
      <c r="G49" s="40"/>
      <c r="H49" s="118">
        <v>5</v>
      </c>
      <c r="I49" s="142"/>
      <c r="J49" s="143">
        <f t="shared" si="0"/>
        <v>0</v>
      </c>
    </row>
    <row r="50" spans="1:10" ht="15">
      <c r="A50" s="35"/>
      <c r="B50" s="34"/>
      <c r="C50" s="36" t="s">
        <v>36</v>
      </c>
      <c r="D50" s="69"/>
      <c r="E50" s="93"/>
      <c r="F50" s="94"/>
      <c r="G50" s="40"/>
      <c r="H50" s="118"/>
      <c r="I50" s="142"/>
      <c r="J50" s="143"/>
    </row>
    <row r="51" spans="1:10" ht="15">
      <c r="A51" s="35"/>
      <c r="B51" s="34"/>
      <c r="C51" s="36" t="s">
        <v>37</v>
      </c>
      <c r="D51" s="69"/>
      <c r="E51" s="93" t="s">
        <v>446</v>
      </c>
      <c r="F51" s="94" t="s">
        <v>469</v>
      </c>
      <c r="G51" s="40"/>
      <c r="H51" s="118">
        <v>1</v>
      </c>
      <c r="I51" s="142"/>
      <c r="J51" s="143">
        <f t="shared" si="0"/>
        <v>0</v>
      </c>
    </row>
    <row r="52" spans="1:10" ht="15">
      <c r="A52" s="35"/>
      <c r="B52" s="34"/>
      <c r="C52" s="36" t="s">
        <v>314</v>
      </c>
      <c r="D52" s="69"/>
      <c r="E52" s="93"/>
      <c r="F52" s="94"/>
      <c r="G52" s="40"/>
      <c r="H52" s="118"/>
      <c r="I52" s="142"/>
      <c r="J52" s="143"/>
    </row>
    <row r="53" spans="1:10" ht="15">
      <c r="A53" s="35"/>
      <c r="B53" s="34"/>
      <c r="C53" s="36" t="s">
        <v>315</v>
      </c>
      <c r="D53" s="69"/>
      <c r="E53" s="93" t="s">
        <v>448</v>
      </c>
      <c r="F53" s="94" t="s">
        <v>464</v>
      </c>
      <c r="G53" s="40"/>
      <c r="H53" s="118">
        <v>1</v>
      </c>
      <c r="I53" s="142"/>
      <c r="J53" s="143">
        <f t="shared" si="0"/>
        <v>0</v>
      </c>
    </row>
    <row r="54" spans="1:10" ht="15">
      <c r="A54" s="35"/>
      <c r="B54" s="34"/>
      <c r="C54" s="36" t="s">
        <v>316</v>
      </c>
      <c r="D54" s="69"/>
      <c r="E54" s="93"/>
      <c r="F54" s="94"/>
      <c r="G54" s="40"/>
      <c r="H54" s="118"/>
      <c r="I54" s="142"/>
      <c r="J54" s="143"/>
    </row>
    <row r="55" spans="1:10" ht="15">
      <c r="A55" s="35"/>
      <c r="B55" s="34"/>
      <c r="C55" s="36" t="s">
        <v>317</v>
      </c>
      <c r="D55" s="69"/>
      <c r="E55" s="93" t="s">
        <v>449</v>
      </c>
      <c r="F55" s="94" t="s">
        <v>472</v>
      </c>
      <c r="G55" s="40"/>
      <c r="H55" s="118">
        <v>1</v>
      </c>
      <c r="I55" s="142"/>
      <c r="J55" s="143">
        <f t="shared" si="0"/>
        <v>0</v>
      </c>
    </row>
    <row r="56" spans="1:10" ht="15">
      <c r="A56" s="35"/>
      <c r="B56" s="34"/>
      <c r="C56" s="36" t="s">
        <v>480</v>
      </c>
      <c r="D56" s="69"/>
      <c r="E56" s="93"/>
      <c r="F56" s="94"/>
      <c r="G56" s="40"/>
      <c r="H56" s="118"/>
      <c r="I56" s="142"/>
      <c r="J56" s="143"/>
    </row>
    <row r="57" spans="1:10" ht="15">
      <c r="A57" s="35"/>
      <c r="B57" s="34"/>
      <c r="C57" s="36" t="s">
        <v>481</v>
      </c>
      <c r="D57" s="69"/>
      <c r="E57" s="93" t="s">
        <v>444</v>
      </c>
      <c r="F57" s="94" t="s">
        <v>463</v>
      </c>
      <c r="G57" s="40"/>
      <c r="H57" s="118">
        <v>1</v>
      </c>
      <c r="I57" s="142"/>
      <c r="J57" s="143">
        <f t="shared" si="0"/>
        <v>0</v>
      </c>
    </row>
    <row r="58" spans="1:10" ht="15">
      <c r="A58" s="35"/>
      <c r="B58" s="34"/>
      <c r="C58" s="36" t="s">
        <v>482</v>
      </c>
      <c r="D58" s="69"/>
      <c r="E58" s="93" t="s">
        <v>444</v>
      </c>
      <c r="F58" s="94" t="s">
        <v>466</v>
      </c>
      <c r="G58" s="40"/>
      <c r="H58" s="118">
        <v>2</v>
      </c>
      <c r="I58" s="142"/>
      <c r="J58" s="143">
        <f t="shared" si="0"/>
        <v>0</v>
      </c>
    </row>
    <row r="59" spans="1:10" ht="15">
      <c r="A59" s="35"/>
      <c r="B59" s="34"/>
      <c r="C59" s="36" t="s">
        <v>483</v>
      </c>
      <c r="D59" s="69"/>
      <c r="E59" s="93" t="s">
        <v>444</v>
      </c>
      <c r="F59" s="94" t="s">
        <v>468</v>
      </c>
      <c r="G59" s="40"/>
      <c r="H59" s="118">
        <v>1</v>
      </c>
      <c r="I59" s="142"/>
      <c r="J59" s="143">
        <f t="shared" si="0"/>
        <v>0</v>
      </c>
    </row>
    <row r="60" spans="1:10" ht="15">
      <c r="A60" s="35"/>
      <c r="B60" s="34"/>
      <c r="C60" s="36" t="s">
        <v>484</v>
      </c>
      <c r="D60" s="69"/>
      <c r="E60" s="93"/>
      <c r="F60" s="94"/>
      <c r="G60" s="40"/>
      <c r="H60" s="118"/>
      <c r="I60" s="142"/>
      <c r="J60" s="143"/>
    </row>
    <row r="61" spans="1:10" ht="15">
      <c r="A61" s="35"/>
      <c r="B61" s="34"/>
      <c r="C61" s="36" t="s">
        <v>485</v>
      </c>
      <c r="D61" s="95"/>
      <c r="E61" s="93" t="s">
        <v>462</v>
      </c>
      <c r="F61" s="94" t="s">
        <v>470</v>
      </c>
      <c r="G61" s="40"/>
      <c r="H61" s="118">
        <v>1</v>
      </c>
      <c r="I61" s="142"/>
      <c r="J61" s="143">
        <f t="shared" si="0"/>
        <v>0</v>
      </c>
    </row>
    <row r="62" spans="1:10" ht="15">
      <c r="A62" s="35"/>
      <c r="B62" s="34"/>
      <c r="C62" s="36" t="s">
        <v>486</v>
      </c>
      <c r="D62" s="95"/>
      <c r="E62" s="93" t="s">
        <v>462</v>
      </c>
      <c r="F62" s="94" t="s">
        <v>469</v>
      </c>
      <c r="G62" s="40"/>
      <c r="H62" s="118">
        <v>1</v>
      </c>
      <c r="I62" s="142"/>
      <c r="J62" s="143">
        <f t="shared" si="0"/>
        <v>0</v>
      </c>
    </row>
    <row r="63" spans="1:10" ht="15">
      <c r="A63" s="35"/>
      <c r="B63" s="34"/>
      <c r="C63" s="36" t="s">
        <v>487</v>
      </c>
      <c r="D63" s="95"/>
      <c r="E63" s="96"/>
      <c r="F63" s="97"/>
      <c r="G63" s="40"/>
      <c r="H63" s="119"/>
      <c r="I63" s="142"/>
      <c r="J63" s="143"/>
    </row>
    <row r="64" spans="1:10" ht="15">
      <c r="A64" s="35"/>
      <c r="B64" s="34"/>
      <c r="C64" s="36" t="s">
        <v>838</v>
      </c>
      <c r="D64" s="95"/>
      <c r="E64" s="96" t="s">
        <v>473</v>
      </c>
      <c r="F64" s="94" t="s">
        <v>470</v>
      </c>
      <c r="G64" s="40"/>
      <c r="H64" s="119">
        <v>1</v>
      </c>
      <c r="I64" s="142"/>
      <c r="J64" s="143">
        <f t="shared" si="0"/>
        <v>0</v>
      </c>
    </row>
    <row r="65" spans="1:10" ht="15">
      <c r="A65" s="35"/>
      <c r="B65" s="34"/>
      <c r="C65" s="36"/>
      <c r="D65" s="95"/>
      <c r="E65" s="96"/>
      <c r="F65" s="97"/>
      <c r="G65" s="40"/>
      <c r="H65" s="119"/>
      <c r="I65" s="142"/>
      <c r="J65" s="143"/>
    </row>
    <row r="66" spans="1:10" ht="15">
      <c r="A66" s="35"/>
      <c r="B66" s="34"/>
      <c r="C66" s="43" t="s">
        <v>488</v>
      </c>
      <c r="D66" s="69"/>
      <c r="E66" s="39" t="s">
        <v>489</v>
      </c>
      <c r="F66" s="97"/>
      <c r="G66" s="40"/>
      <c r="H66" s="119"/>
      <c r="I66" s="142"/>
      <c r="J66" s="143"/>
    </row>
    <row r="67" spans="1:10" ht="15">
      <c r="A67" s="35"/>
      <c r="B67" s="34"/>
      <c r="C67" s="50" t="s">
        <v>490</v>
      </c>
      <c r="D67" s="95"/>
      <c r="E67" s="93" t="s">
        <v>461</v>
      </c>
      <c r="F67" s="97" t="s">
        <v>653</v>
      </c>
      <c r="G67" s="40"/>
      <c r="H67" s="119">
        <v>9</v>
      </c>
      <c r="I67" s="142"/>
      <c r="J67" s="143">
        <f t="shared" si="0"/>
        <v>0</v>
      </c>
    </row>
    <row r="68" spans="1:10" ht="15">
      <c r="A68" s="35"/>
      <c r="B68" s="34"/>
      <c r="C68" s="50" t="s">
        <v>491</v>
      </c>
      <c r="D68" s="95"/>
      <c r="E68" s="96"/>
      <c r="F68" s="97"/>
      <c r="G68" s="40"/>
      <c r="H68" s="119"/>
      <c r="I68" s="142"/>
      <c r="J68" s="143"/>
    </row>
    <row r="69" spans="1:10" ht="15">
      <c r="A69" s="35"/>
      <c r="B69" s="34"/>
      <c r="C69" s="50" t="s">
        <v>492</v>
      </c>
      <c r="D69" s="95"/>
      <c r="E69" s="93" t="s">
        <v>459</v>
      </c>
      <c r="F69" s="94" t="s">
        <v>658</v>
      </c>
      <c r="G69" s="40"/>
      <c r="H69" s="118">
        <v>1</v>
      </c>
      <c r="I69" s="142"/>
      <c r="J69" s="143">
        <f aca="true" t="shared" si="1" ref="J69:J130">I69*H69</f>
        <v>0</v>
      </c>
    </row>
    <row r="70" spans="1:10" ht="15">
      <c r="A70" s="35"/>
      <c r="B70" s="34"/>
      <c r="C70" s="50" t="s">
        <v>493</v>
      </c>
      <c r="D70" s="95"/>
      <c r="E70" s="93" t="s">
        <v>459</v>
      </c>
      <c r="F70" s="94" t="s">
        <v>659</v>
      </c>
      <c r="G70" s="40"/>
      <c r="H70" s="118">
        <v>6</v>
      </c>
      <c r="I70" s="142"/>
      <c r="J70" s="143">
        <f t="shared" si="1"/>
        <v>0</v>
      </c>
    </row>
    <row r="71" spans="1:10" ht="15">
      <c r="A71" s="35"/>
      <c r="B71" s="34"/>
      <c r="C71" s="50" t="s">
        <v>494</v>
      </c>
      <c r="D71" s="95"/>
      <c r="E71" s="96"/>
      <c r="F71" s="97"/>
      <c r="G71" s="40"/>
      <c r="H71" s="119"/>
      <c r="I71" s="142"/>
      <c r="J71" s="143"/>
    </row>
    <row r="72" spans="1:10" ht="15">
      <c r="A72" s="35"/>
      <c r="B72" s="34"/>
      <c r="C72" s="50" t="s">
        <v>495</v>
      </c>
      <c r="D72" s="69"/>
      <c r="E72" s="93" t="s">
        <v>457</v>
      </c>
      <c r="F72" s="97" t="s">
        <v>653</v>
      </c>
      <c r="G72" s="40"/>
      <c r="H72" s="119">
        <v>2</v>
      </c>
      <c r="I72" s="142"/>
      <c r="J72" s="143">
        <f t="shared" si="1"/>
        <v>0</v>
      </c>
    </row>
    <row r="73" spans="1:10" ht="15">
      <c r="A73" s="35"/>
      <c r="B73" s="34"/>
      <c r="C73" s="50" t="s">
        <v>496</v>
      </c>
      <c r="D73" s="69"/>
      <c r="E73" s="96"/>
      <c r="F73" s="98"/>
      <c r="G73" s="40"/>
      <c r="H73" s="119"/>
      <c r="I73" s="142"/>
      <c r="J73" s="143"/>
    </row>
    <row r="74" spans="1:10" ht="15">
      <c r="A74" s="35"/>
      <c r="B74" s="34"/>
      <c r="C74" s="50" t="s">
        <v>497</v>
      </c>
      <c r="D74" s="69"/>
      <c r="E74" s="93" t="s">
        <v>458</v>
      </c>
      <c r="F74" s="97" t="s">
        <v>653</v>
      </c>
      <c r="G74" s="40"/>
      <c r="H74" s="119">
        <v>1</v>
      </c>
      <c r="I74" s="142"/>
      <c r="J74" s="143">
        <f t="shared" si="1"/>
        <v>0</v>
      </c>
    </row>
    <row r="75" spans="1:10" ht="15">
      <c r="A75" s="35" t="s">
        <v>0</v>
      </c>
      <c r="B75" s="34"/>
      <c r="C75" s="50" t="s">
        <v>498</v>
      </c>
      <c r="D75" s="69"/>
      <c r="E75" s="96"/>
      <c r="F75" s="97"/>
      <c r="G75" s="40"/>
      <c r="H75" s="119"/>
      <c r="I75" s="142"/>
      <c r="J75" s="143"/>
    </row>
    <row r="76" spans="1:10" ht="21" customHeight="1">
      <c r="A76" s="35" t="s">
        <v>0</v>
      </c>
      <c r="B76" s="34"/>
      <c r="C76" s="50" t="s">
        <v>499</v>
      </c>
      <c r="D76" s="69"/>
      <c r="E76" s="93" t="s">
        <v>474</v>
      </c>
      <c r="F76" s="94" t="s">
        <v>477</v>
      </c>
      <c r="G76" s="40"/>
      <c r="H76" s="119">
        <v>1</v>
      </c>
      <c r="I76" s="142"/>
      <c r="J76" s="143">
        <f t="shared" si="1"/>
        <v>0</v>
      </c>
    </row>
    <row r="77" spans="1:10" ht="15">
      <c r="A77" s="35" t="s">
        <v>0</v>
      </c>
      <c r="B77" s="34"/>
      <c r="C77" s="50"/>
      <c r="D77" s="69"/>
      <c r="E77" s="96"/>
      <c r="F77" s="97"/>
      <c r="G77" s="40"/>
      <c r="H77" s="119"/>
      <c r="I77" s="142"/>
      <c r="J77" s="143"/>
    </row>
    <row r="78" spans="1:10" ht="15">
      <c r="A78" s="35"/>
      <c r="B78" s="34"/>
      <c r="C78" s="43" t="s">
        <v>500</v>
      </c>
      <c r="D78" s="69"/>
      <c r="E78" s="39" t="s">
        <v>650</v>
      </c>
      <c r="F78" s="97"/>
      <c r="G78" s="40"/>
      <c r="H78" s="119"/>
      <c r="I78" s="142"/>
      <c r="J78" s="143"/>
    </row>
    <row r="79" spans="1:10" ht="15">
      <c r="A79" s="35" t="s">
        <v>0</v>
      </c>
      <c r="B79" s="34">
        <v>17</v>
      </c>
      <c r="C79" s="50" t="s">
        <v>501</v>
      </c>
      <c r="D79" s="69"/>
      <c r="E79" s="93" t="s">
        <v>454</v>
      </c>
      <c r="F79" s="37" t="s">
        <v>38</v>
      </c>
      <c r="G79" s="40"/>
      <c r="H79" s="118">
        <v>21</v>
      </c>
      <c r="I79" s="142"/>
      <c r="J79" s="143">
        <f t="shared" si="1"/>
        <v>0</v>
      </c>
    </row>
    <row r="80" spans="1:10" ht="15">
      <c r="A80" s="35" t="s">
        <v>0</v>
      </c>
      <c r="B80" s="34"/>
      <c r="C80" s="50" t="s">
        <v>502</v>
      </c>
      <c r="D80" s="69"/>
      <c r="E80" s="93" t="s">
        <v>455</v>
      </c>
      <c r="F80" s="37" t="s">
        <v>218</v>
      </c>
      <c r="G80" s="40"/>
      <c r="H80" s="118">
        <v>10</v>
      </c>
      <c r="I80" s="142"/>
      <c r="J80" s="143">
        <f t="shared" si="1"/>
        <v>0</v>
      </c>
    </row>
    <row r="81" spans="1:10" ht="15">
      <c r="A81" s="35" t="s">
        <v>0</v>
      </c>
      <c r="B81" s="34"/>
      <c r="C81" s="50" t="s">
        <v>503</v>
      </c>
      <c r="D81" s="69"/>
      <c r="E81" s="93" t="s">
        <v>454</v>
      </c>
      <c r="F81" s="49" t="s">
        <v>475</v>
      </c>
      <c r="G81" s="40"/>
      <c r="H81" s="118">
        <v>2</v>
      </c>
      <c r="I81" s="142"/>
      <c r="J81" s="143">
        <f t="shared" si="1"/>
        <v>0</v>
      </c>
    </row>
    <row r="82" spans="1:10" ht="15">
      <c r="A82" s="35" t="s">
        <v>0</v>
      </c>
      <c r="B82" s="34"/>
      <c r="C82" s="50" t="s">
        <v>504</v>
      </c>
      <c r="D82" s="69"/>
      <c r="E82" s="93" t="s">
        <v>454</v>
      </c>
      <c r="F82" s="49" t="s">
        <v>476</v>
      </c>
      <c r="G82" s="40"/>
      <c r="H82" s="118">
        <v>3</v>
      </c>
      <c r="I82" s="142"/>
      <c r="J82" s="143">
        <f t="shared" si="1"/>
        <v>0</v>
      </c>
    </row>
    <row r="83" spans="1:10" ht="15">
      <c r="A83" s="35" t="s">
        <v>0</v>
      </c>
      <c r="B83" s="34"/>
      <c r="C83" s="50" t="s">
        <v>505</v>
      </c>
      <c r="D83" s="69"/>
      <c r="E83" s="96"/>
      <c r="F83" s="97"/>
      <c r="G83" s="40"/>
      <c r="H83" s="119"/>
      <c r="I83" s="142"/>
      <c r="J83" s="143"/>
    </row>
    <row r="84" spans="1:10" ht="15">
      <c r="A84" s="35" t="s">
        <v>0</v>
      </c>
      <c r="B84" s="34"/>
      <c r="C84" s="50" t="s">
        <v>506</v>
      </c>
      <c r="D84" s="69"/>
      <c r="E84" s="93" t="s">
        <v>452</v>
      </c>
      <c r="F84" s="94" t="s">
        <v>478</v>
      </c>
      <c r="G84" s="40"/>
      <c r="H84" s="119">
        <v>15</v>
      </c>
      <c r="I84" s="142"/>
      <c r="J84" s="143">
        <f t="shared" si="1"/>
        <v>0</v>
      </c>
    </row>
    <row r="85" spans="1:10" ht="15">
      <c r="A85" s="35" t="s">
        <v>0</v>
      </c>
      <c r="B85" s="34"/>
      <c r="C85" s="50" t="s">
        <v>507</v>
      </c>
      <c r="D85" s="69"/>
      <c r="E85" s="96"/>
      <c r="F85" s="97"/>
      <c r="G85" s="40"/>
      <c r="H85" s="119"/>
      <c r="I85" s="142"/>
      <c r="J85" s="143"/>
    </row>
    <row r="86" spans="1:10" ht="15">
      <c r="A86" s="35" t="s">
        <v>0</v>
      </c>
      <c r="B86" s="34"/>
      <c r="C86" s="50" t="s">
        <v>508</v>
      </c>
      <c r="D86" s="69"/>
      <c r="E86" s="93" t="s">
        <v>450</v>
      </c>
      <c r="F86" s="49" t="s">
        <v>476</v>
      </c>
      <c r="G86" s="40"/>
      <c r="H86" s="119">
        <v>1</v>
      </c>
      <c r="I86" s="142"/>
      <c r="J86" s="143">
        <f t="shared" si="1"/>
        <v>0</v>
      </c>
    </row>
    <row r="87" spans="1:10" ht="15">
      <c r="A87" s="35" t="s">
        <v>0</v>
      </c>
      <c r="B87" s="34"/>
      <c r="C87" s="50" t="s">
        <v>509</v>
      </c>
      <c r="D87" s="69"/>
      <c r="E87" s="93" t="s">
        <v>450</v>
      </c>
      <c r="F87" s="49" t="s">
        <v>475</v>
      </c>
      <c r="G87" s="40"/>
      <c r="H87" s="119">
        <v>1</v>
      </c>
      <c r="I87" s="142"/>
      <c r="J87" s="143">
        <f t="shared" si="1"/>
        <v>0</v>
      </c>
    </row>
    <row r="88" spans="1:10" ht="15">
      <c r="A88" s="35" t="s">
        <v>0</v>
      </c>
      <c r="B88" s="34"/>
      <c r="C88" s="50" t="s">
        <v>510</v>
      </c>
      <c r="D88" s="69"/>
      <c r="E88" s="96"/>
      <c r="F88" s="60"/>
      <c r="G88" s="40"/>
      <c r="H88" s="119"/>
      <c r="I88" s="142"/>
      <c r="J88" s="143"/>
    </row>
    <row r="89" spans="1:10" ht="15">
      <c r="A89" s="35" t="s">
        <v>0</v>
      </c>
      <c r="B89" s="34"/>
      <c r="C89" s="50" t="s">
        <v>511</v>
      </c>
      <c r="D89" s="69"/>
      <c r="E89" s="93" t="s">
        <v>447</v>
      </c>
      <c r="F89" s="37" t="s">
        <v>38</v>
      </c>
      <c r="G89" s="40"/>
      <c r="H89" s="118">
        <v>3</v>
      </c>
      <c r="I89" s="142"/>
      <c r="J89" s="143">
        <f t="shared" si="1"/>
        <v>0</v>
      </c>
    </row>
    <row r="90" spans="1:10" ht="15">
      <c r="A90" s="35"/>
      <c r="B90" s="34"/>
      <c r="C90" s="50" t="s">
        <v>512</v>
      </c>
      <c r="D90" s="69"/>
      <c r="E90" s="93" t="s">
        <v>447</v>
      </c>
      <c r="F90" s="37" t="s">
        <v>218</v>
      </c>
      <c r="G90" s="40"/>
      <c r="H90" s="118">
        <v>3</v>
      </c>
      <c r="I90" s="142"/>
      <c r="J90" s="143">
        <f t="shared" si="1"/>
        <v>0</v>
      </c>
    </row>
    <row r="91" spans="1:10" ht="15">
      <c r="A91" s="35" t="s">
        <v>0</v>
      </c>
      <c r="B91" s="34"/>
      <c r="C91" s="50" t="s">
        <v>513</v>
      </c>
      <c r="D91" s="69"/>
      <c r="E91" s="93" t="s">
        <v>447</v>
      </c>
      <c r="F91" s="49" t="s">
        <v>476</v>
      </c>
      <c r="G91" s="40"/>
      <c r="H91" s="118">
        <v>1</v>
      </c>
      <c r="I91" s="142"/>
      <c r="J91" s="143">
        <f t="shared" si="1"/>
        <v>0</v>
      </c>
    </row>
    <row r="92" spans="1:10" ht="15">
      <c r="A92" s="35"/>
      <c r="B92" s="34"/>
      <c r="C92" s="50" t="s">
        <v>514</v>
      </c>
      <c r="D92" s="69"/>
      <c r="E92" s="96"/>
      <c r="F92" s="60"/>
      <c r="G92" s="40"/>
      <c r="H92" s="119"/>
      <c r="I92" s="142"/>
      <c r="J92" s="143"/>
    </row>
    <row r="93" spans="1:10" ht="15">
      <c r="A93" s="35" t="s">
        <v>0</v>
      </c>
      <c r="B93" s="34"/>
      <c r="C93" s="50" t="s">
        <v>515</v>
      </c>
      <c r="D93" s="69"/>
      <c r="E93" s="93" t="s">
        <v>445</v>
      </c>
      <c r="F93" s="37" t="s">
        <v>38</v>
      </c>
      <c r="G93" s="40"/>
      <c r="H93" s="118">
        <v>6</v>
      </c>
      <c r="I93" s="142"/>
      <c r="J93" s="143">
        <f t="shared" si="1"/>
        <v>0</v>
      </c>
    </row>
    <row r="94" spans="1:10" ht="15">
      <c r="A94" s="35" t="s">
        <v>0</v>
      </c>
      <c r="B94" s="34"/>
      <c r="C94" s="50" t="s">
        <v>516</v>
      </c>
      <c r="D94" s="69"/>
      <c r="E94" s="93" t="s">
        <v>445</v>
      </c>
      <c r="F94" s="37" t="s">
        <v>218</v>
      </c>
      <c r="G94" s="40"/>
      <c r="H94" s="118">
        <v>4</v>
      </c>
      <c r="I94" s="142"/>
      <c r="J94" s="143">
        <f t="shared" si="1"/>
        <v>0</v>
      </c>
    </row>
    <row r="95" spans="1:10" ht="15">
      <c r="A95" s="35" t="s">
        <v>0</v>
      </c>
      <c r="B95" s="27"/>
      <c r="C95" s="50" t="s">
        <v>517</v>
      </c>
      <c r="D95" s="69"/>
      <c r="E95" s="93"/>
      <c r="F95" s="60"/>
      <c r="G95" s="40"/>
      <c r="H95" s="119"/>
      <c r="I95" s="144"/>
      <c r="J95" s="143"/>
    </row>
    <row r="96" spans="1:10" ht="15">
      <c r="A96" s="35" t="s">
        <v>0</v>
      </c>
      <c r="B96" s="27"/>
      <c r="C96" s="50" t="s">
        <v>518</v>
      </c>
      <c r="D96" s="69"/>
      <c r="E96" s="93" t="s">
        <v>443</v>
      </c>
      <c r="F96" s="94" t="s">
        <v>478</v>
      </c>
      <c r="G96" s="40"/>
      <c r="H96" s="119">
        <v>3</v>
      </c>
      <c r="I96" s="144"/>
      <c r="J96" s="143">
        <f t="shared" si="1"/>
        <v>0</v>
      </c>
    </row>
    <row r="97" spans="1:10" ht="15">
      <c r="A97" s="35" t="s">
        <v>0</v>
      </c>
      <c r="B97" s="27"/>
      <c r="C97" s="36"/>
      <c r="D97" s="69"/>
      <c r="E97" s="96"/>
      <c r="F97" s="97"/>
      <c r="G97" s="40"/>
      <c r="H97" s="119"/>
      <c r="I97" s="144"/>
      <c r="J97" s="143"/>
    </row>
    <row r="98" spans="1:10" ht="15">
      <c r="A98" s="35" t="s">
        <v>0</v>
      </c>
      <c r="B98" s="27"/>
      <c r="C98" s="10">
        <v>3</v>
      </c>
      <c r="D98" s="69"/>
      <c r="E98" s="39" t="s">
        <v>39</v>
      </c>
      <c r="F98" s="37"/>
      <c r="G98" s="40"/>
      <c r="H98" s="113"/>
      <c r="I98" s="144"/>
      <c r="J98" s="143"/>
    </row>
    <row r="99" spans="1:10" ht="15">
      <c r="A99" s="35" t="s">
        <v>0</v>
      </c>
      <c r="B99" s="27"/>
      <c r="C99" s="43" t="s">
        <v>40</v>
      </c>
      <c r="D99" s="69"/>
      <c r="E99" s="39" t="s">
        <v>41</v>
      </c>
      <c r="F99" s="37"/>
      <c r="G99" s="40"/>
      <c r="H99" s="113"/>
      <c r="I99" s="144"/>
      <c r="J99" s="143"/>
    </row>
    <row r="100" spans="1:10" ht="15">
      <c r="A100" s="35" t="s">
        <v>0</v>
      </c>
      <c r="B100" s="34"/>
      <c r="C100" s="50" t="s">
        <v>280</v>
      </c>
      <c r="D100" s="69"/>
      <c r="E100" s="37" t="s">
        <v>42</v>
      </c>
      <c r="F100" s="49" t="s">
        <v>519</v>
      </c>
      <c r="G100" s="40" t="s">
        <v>319</v>
      </c>
      <c r="H100" s="120">
        <v>22</v>
      </c>
      <c r="I100" s="142"/>
      <c r="J100" s="143">
        <f t="shared" si="1"/>
        <v>0</v>
      </c>
    </row>
    <row r="101" spans="1:10" ht="15">
      <c r="A101" s="35" t="s">
        <v>0</v>
      </c>
      <c r="B101" s="34"/>
      <c r="C101" s="50" t="s">
        <v>281</v>
      </c>
      <c r="D101" s="69"/>
      <c r="E101" s="37" t="s">
        <v>42</v>
      </c>
      <c r="F101" s="49" t="s">
        <v>522</v>
      </c>
      <c r="G101" s="40" t="s">
        <v>319</v>
      </c>
      <c r="H101" s="120">
        <v>8</v>
      </c>
      <c r="I101" s="142"/>
      <c r="J101" s="143">
        <f t="shared" si="1"/>
        <v>0</v>
      </c>
    </row>
    <row r="102" spans="1:10" ht="15">
      <c r="A102" s="35" t="s">
        <v>0</v>
      </c>
      <c r="B102" s="34"/>
      <c r="C102" s="50" t="s">
        <v>282</v>
      </c>
      <c r="D102" s="69"/>
      <c r="E102" s="37" t="s">
        <v>42</v>
      </c>
      <c r="F102" s="49" t="s">
        <v>521</v>
      </c>
      <c r="G102" s="40" t="s">
        <v>319</v>
      </c>
      <c r="H102" s="120">
        <v>6</v>
      </c>
      <c r="I102" s="142"/>
      <c r="J102" s="143">
        <f t="shared" si="1"/>
        <v>0</v>
      </c>
    </row>
    <row r="103" spans="1:10" ht="15">
      <c r="A103" s="35" t="s">
        <v>0</v>
      </c>
      <c r="B103" s="34"/>
      <c r="C103" s="50" t="s">
        <v>283</v>
      </c>
      <c r="D103" s="69"/>
      <c r="E103" s="37" t="s">
        <v>42</v>
      </c>
      <c r="F103" s="37" t="s">
        <v>318</v>
      </c>
      <c r="G103" s="40" t="s">
        <v>319</v>
      </c>
      <c r="H103" s="120">
        <v>16</v>
      </c>
      <c r="I103" s="142"/>
      <c r="J103" s="143">
        <f t="shared" si="1"/>
        <v>0</v>
      </c>
    </row>
    <row r="104" spans="1:10" ht="15">
      <c r="A104" s="35" t="s">
        <v>0</v>
      </c>
      <c r="B104" s="34"/>
      <c r="C104" s="50" t="s">
        <v>284</v>
      </c>
      <c r="D104" s="69"/>
      <c r="E104" s="37" t="s">
        <v>42</v>
      </c>
      <c r="F104" s="37" t="s">
        <v>43</v>
      </c>
      <c r="G104" s="40" t="s">
        <v>319</v>
      </c>
      <c r="H104" s="120">
        <v>11</v>
      </c>
      <c r="I104" s="142"/>
      <c r="J104" s="143">
        <f t="shared" si="1"/>
        <v>0</v>
      </c>
    </row>
    <row r="105" spans="1:10" ht="15">
      <c r="A105" s="35" t="s">
        <v>0</v>
      </c>
      <c r="B105" s="34"/>
      <c r="C105" s="50" t="s">
        <v>364</v>
      </c>
      <c r="D105" s="69"/>
      <c r="E105" s="37" t="s">
        <v>42</v>
      </c>
      <c r="F105" s="37" t="s">
        <v>321</v>
      </c>
      <c r="G105" s="40" t="s">
        <v>319</v>
      </c>
      <c r="H105" s="120">
        <v>28</v>
      </c>
      <c r="I105" s="142"/>
      <c r="J105" s="143">
        <f t="shared" si="1"/>
        <v>0</v>
      </c>
    </row>
    <row r="106" spans="1:10" ht="15">
      <c r="A106" s="35"/>
      <c r="B106" s="34"/>
      <c r="C106" s="50" t="s">
        <v>365</v>
      </c>
      <c r="D106" s="69"/>
      <c r="E106" s="37" t="s">
        <v>42</v>
      </c>
      <c r="F106" s="49" t="s">
        <v>524</v>
      </c>
      <c r="G106" s="40" t="s">
        <v>319</v>
      </c>
      <c r="H106" s="120">
        <v>2</v>
      </c>
      <c r="I106" s="142"/>
      <c r="J106" s="143">
        <f t="shared" si="1"/>
        <v>0</v>
      </c>
    </row>
    <row r="107" spans="1:10" ht="15">
      <c r="A107" s="35" t="s">
        <v>0</v>
      </c>
      <c r="B107" s="34"/>
      <c r="C107" s="50" t="s">
        <v>366</v>
      </c>
      <c r="D107" s="69"/>
      <c r="E107" s="37" t="s">
        <v>42</v>
      </c>
      <c r="F107" s="49" t="s">
        <v>520</v>
      </c>
      <c r="G107" s="40" t="s">
        <v>319</v>
      </c>
      <c r="H107" s="120">
        <v>7</v>
      </c>
      <c r="I107" s="142"/>
      <c r="J107" s="143">
        <f t="shared" si="1"/>
        <v>0</v>
      </c>
    </row>
    <row r="108" spans="1:10" ht="15">
      <c r="A108" s="35" t="s">
        <v>0</v>
      </c>
      <c r="B108" s="34"/>
      <c r="C108" s="50" t="s">
        <v>709</v>
      </c>
      <c r="D108" s="69"/>
      <c r="E108" s="37" t="s">
        <v>42</v>
      </c>
      <c r="F108" s="49" t="s">
        <v>44</v>
      </c>
      <c r="G108" s="40" t="s">
        <v>319</v>
      </c>
      <c r="H108" s="120">
        <v>2</v>
      </c>
      <c r="I108" s="142"/>
      <c r="J108" s="143">
        <f t="shared" si="1"/>
        <v>0</v>
      </c>
    </row>
    <row r="109" spans="1:10" ht="15">
      <c r="A109" s="35" t="s">
        <v>0</v>
      </c>
      <c r="B109" s="34"/>
      <c r="C109" s="50" t="s">
        <v>710</v>
      </c>
      <c r="D109" s="69"/>
      <c r="E109" s="37"/>
      <c r="F109" s="37"/>
      <c r="G109" s="40"/>
      <c r="H109" s="120"/>
      <c r="I109" s="142"/>
      <c r="J109" s="143"/>
    </row>
    <row r="110" spans="1:10" ht="15">
      <c r="A110" s="35" t="s">
        <v>0</v>
      </c>
      <c r="B110" s="34"/>
      <c r="C110" s="50" t="s">
        <v>711</v>
      </c>
      <c r="D110" s="69"/>
      <c r="E110" s="37" t="s">
        <v>46</v>
      </c>
      <c r="F110" s="49" t="s">
        <v>522</v>
      </c>
      <c r="G110" s="40" t="s">
        <v>319</v>
      </c>
      <c r="H110" s="120">
        <v>2</v>
      </c>
      <c r="I110" s="142"/>
      <c r="J110" s="143">
        <f t="shared" si="1"/>
        <v>0</v>
      </c>
    </row>
    <row r="111" spans="1:10" ht="15">
      <c r="A111" s="35" t="s">
        <v>0</v>
      </c>
      <c r="B111" s="34"/>
      <c r="C111" s="50" t="s">
        <v>45</v>
      </c>
      <c r="D111" s="69"/>
      <c r="E111" s="37" t="s">
        <v>46</v>
      </c>
      <c r="F111" s="49" t="s">
        <v>521</v>
      </c>
      <c r="G111" s="40" t="s">
        <v>319</v>
      </c>
      <c r="H111" s="120">
        <v>20</v>
      </c>
      <c r="I111" s="142"/>
      <c r="J111" s="143">
        <f t="shared" si="1"/>
        <v>0</v>
      </c>
    </row>
    <row r="112" spans="1:10" ht="15">
      <c r="A112" s="35" t="s">
        <v>0</v>
      </c>
      <c r="B112" s="34"/>
      <c r="C112" s="50" t="s">
        <v>367</v>
      </c>
      <c r="D112" s="69"/>
      <c r="E112" s="37" t="s">
        <v>46</v>
      </c>
      <c r="F112" s="37" t="s">
        <v>320</v>
      </c>
      <c r="G112" s="40" t="s">
        <v>319</v>
      </c>
      <c r="H112" s="120">
        <v>20</v>
      </c>
      <c r="I112" s="142"/>
      <c r="J112" s="143">
        <f t="shared" si="1"/>
        <v>0</v>
      </c>
    </row>
    <row r="113" spans="1:10" ht="15">
      <c r="A113" s="35" t="s">
        <v>0</v>
      </c>
      <c r="B113" s="34"/>
      <c r="C113" s="50" t="s">
        <v>712</v>
      </c>
      <c r="D113" s="69"/>
      <c r="E113" s="37" t="s">
        <v>46</v>
      </c>
      <c r="F113" s="37" t="s">
        <v>318</v>
      </c>
      <c r="G113" s="40" t="s">
        <v>319</v>
      </c>
      <c r="H113" s="120">
        <v>2</v>
      </c>
      <c r="I113" s="142"/>
      <c r="J113" s="143">
        <f t="shared" si="1"/>
        <v>0</v>
      </c>
    </row>
    <row r="114" spans="1:10" ht="15">
      <c r="A114" s="35" t="s">
        <v>0</v>
      </c>
      <c r="B114" s="34"/>
      <c r="C114" s="50" t="s">
        <v>47</v>
      </c>
      <c r="D114" s="69"/>
      <c r="E114" s="37" t="s">
        <v>46</v>
      </c>
      <c r="F114" s="37" t="s">
        <v>43</v>
      </c>
      <c r="G114" s="40" t="s">
        <v>319</v>
      </c>
      <c r="H114" s="120">
        <v>22</v>
      </c>
      <c r="I114" s="142"/>
      <c r="J114" s="143">
        <f t="shared" si="1"/>
        <v>0</v>
      </c>
    </row>
    <row r="115" spans="1:10" ht="15">
      <c r="A115" s="35"/>
      <c r="B115" s="34"/>
      <c r="C115" s="50" t="s">
        <v>713</v>
      </c>
      <c r="D115" s="69"/>
      <c r="E115" s="37" t="s">
        <v>46</v>
      </c>
      <c r="F115" s="49" t="s">
        <v>321</v>
      </c>
      <c r="G115" s="40" t="s">
        <v>319</v>
      </c>
      <c r="H115" s="120">
        <v>33</v>
      </c>
      <c r="I115" s="142"/>
      <c r="J115" s="143">
        <f t="shared" si="1"/>
        <v>0</v>
      </c>
    </row>
    <row r="116" spans="1:10" ht="15">
      <c r="A116" s="35" t="s">
        <v>0</v>
      </c>
      <c r="B116" s="34"/>
      <c r="C116" s="50" t="s">
        <v>48</v>
      </c>
      <c r="D116" s="69"/>
      <c r="E116" s="37" t="s">
        <v>46</v>
      </c>
      <c r="F116" s="49" t="s">
        <v>523</v>
      </c>
      <c r="G116" s="40" t="s">
        <v>319</v>
      </c>
      <c r="H116" s="120">
        <v>10</v>
      </c>
      <c r="I116" s="142"/>
      <c r="J116" s="143">
        <f t="shared" si="1"/>
        <v>0</v>
      </c>
    </row>
    <row r="117" spans="1:10" ht="15">
      <c r="A117" s="35" t="s">
        <v>0</v>
      </c>
      <c r="B117" s="34"/>
      <c r="C117" s="50" t="s">
        <v>49</v>
      </c>
      <c r="D117" s="69"/>
      <c r="E117" s="37" t="s">
        <v>46</v>
      </c>
      <c r="F117" s="99" t="s">
        <v>524</v>
      </c>
      <c r="G117" s="40" t="s">
        <v>319</v>
      </c>
      <c r="H117" s="120">
        <v>6</v>
      </c>
      <c r="I117" s="142"/>
      <c r="J117" s="143">
        <f t="shared" si="1"/>
        <v>0</v>
      </c>
    </row>
    <row r="118" spans="1:10" ht="15">
      <c r="A118" s="35" t="s">
        <v>0</v>
      </c>
      <c r="B118" s="34"/>
      <c r="C118" s="50" t="s">
        <v>285</v>
      </c>
      <c r="D118" s="70"/>
      <c r="E118" s="37" t="s">
        <v>46</v>
      </c>
      <c r="F118" s="49" t="s">
        <v>520</v>
      </c>
      <c r="G118" s="40" t="s">
        <v>319</v>
      </c>
      <c r="H118" s="120">
        <v>1</v>
      </c>
      <c r="I118" s="142"/>
      <c r="J118" s="143">
        <f t="shared" si="1"/>
        <v>0</v>
      </c>
    </row>
    <row r="119" spans="1:10" ht="15">
      <c r="A119" s="35"/>
      <c r="B119" s="34"/>
      <c r="C119" s="50" t="s">
        <v>286</v>
      </c>
      <c r="E119" s="37" t="s">
        <v>46</v>
      </c>
      <c r="F119" s="49" t="s">
        <v>44</v>
      </c>
      <c r="G119" s="40" t="s">
        <v>319</v>
      </c>
      <c r="H119" s="120">
        <v>11</v>
      </c>
      <c r="I119" s="142"/>
      <c r="J119" s="143">
        <f t="shared" si="1"/>
        <v>0</v>
      </c>
    </row>
    <row r="120" spans="1:10" ht="15">
      <c r="A120" s="35"/>
      <c r="B120" s="34"/>
      <c r="C120" s="50" t="s">
        <v>287</v>
      </c>
      <c r="D120" s="69"/>
      <c r="E120" s="37"/>
      <c r="F120" s="37"/>
      <c r="G120" s="40"/>
      <c r="H120" s="120"/>
      <c r="I120" s="142"/>
      <c r="J120" s="143"/>
    </row>
    <row r="121" spans="1:10" ht="15">
      <c r="A121" s="35"/>
      <c r="B121" s="34"/>
      <c r="C121" s="50" t="s">
        <v>368</v>
      </c>
      <c r="D121" s="69"/>
      <c r="E121" s="37" t="s">
        <v>50</v>
      </c>
      <c r="F121" s="49" t="s">
        <v>525</v>
      </c>
      <c r="G121" s="40" t="s">
        <v>51</v>
      </c>
      <c r="H121" s="113">
        <v>10</v>
      </c>
      <c r="I121" s="142"/>
      <c r="J121" s="143">
        <f t="shared" si="1"/>
        <v>0</v>
      </c>
    </row>
    <row r="122" spans="1:10" ht="15">
      <c r="A122" s="35" t="s">
        <v>0</v>
      </c>
      <c r="B122" s="34"/>
      <c r="C122" s="50" t="s">
        <v>369</v>
      </c>
      <c r="D122" s="69"/>
      <c r="E122" s="49" t="s">
        <v>651</v>
      </c>
      <c r="F122" s="49" t="s">
        <v>525</v>
      </c>
      <c r="G122" s="40" t="s">
        <v>51</v>
      </c>
      <c r="H122" s="113">
        <v>2</v>
      </c>
      <c r="I122" s="142"/>
      <c r="J122" s="143">
        <f t="shared" si="1"/>
        <v>0</v>
      </c>
    </row>
    <row r="123" spans="1:10" ht="15">
      <c r="A123" s="35" t="s">
        <v>0</v>
      </c>
      <c r="B123" s="34"/>
      <c r="C123" s="50" t="s">
        <v>714</v>
      </c>
      <c r="D123" s="69"/>
      <c r="E123" s="37" t="s">
        <v>50</v>
      </c>
      <c r="F123" s="49" t="s">
        <v>527</v>
      </c>
      <c r="G123" s="40" t="s">
        <v>51</v>
      </c>
      <c r="H123" s="113">
        <v>2</v>
      </c>
      <c r="I123" s="142"/>
      <c r="J123" s="143">
        <f t="shared" si="1"/>
        <v>0</v>
      </c>
    </row>
    <row r="124" spans="1:10" ht="15">
      <c r="A124" s="35" t="s">
        <v>0</v>
      </c>
      <c r="B124" s="34"/>
      <c r="C124" s="50" t="s">
        <v>370</v>
      </c>
      <c r="D124" s="69"/>
      <c r="E124" s="37" t="s">
        <v>50</v>
      </c>
      <c r="F124" s="49" t="s">
        <v>528</v>
      </c>
      <c r="G124" s="40" t="s">
        <v>51</v>
      </c>
      <c r="H124" s="113">
        <v>9</v>
      </c>
      <c r="I124" s="142"/>
      <c r="J124" s="143">
        <f t="shared" si="1"/>
        <v>0</v>
      </c>
    </row>
    <row r="125" spans="1:10" ht="15">
      <c r="A125" s="35"/>
      <c r="B125" s="34"/>
      <c r="C125" s="50" t="s">
        <v>715</v>
      </c>
      <c r="D125" s="69"/>
      <c r="E125" s="37" t="s">
        <v>50</v>
      </c>
      <c r="F125" s="37" t="s">
        <v>529</v>
      </c>
      <c r="G125" s="40" t="s">
        <v>51</v>
      </c>
      <c r="H125" s="113">
        <v>9</v>
      </c>
      <c r="I125" s="142"/>
      <c r="J125" s="143">
        <f t="shared" si="1"/>
        <v>0</v>
      </c>
    </row>
    <row r="126" spans="1:10" ht="15">
      <c r="A126" s="35"/>
      <c r="B126" s="34"/>
      <c r="C126" s="50" t="s">
        <v>371</v>
      </c>
      <c r="D126" s="69"/>
      <c r="E126" s="49" t="s">
        <v>651</v>
      </c>
      <c r="F126" s="37" t="s">
        <v>529</v>
      </c>
      <c r="G126" s="40" t="s">
        <v>51</v>
      </c>
      <c r="H126" s="113">
        <v>1</v>
      </c>
      <c r="I126" s="142"/>
      <c r="J126" s="143">
        <f t="shared" si="1"/>
        <v>0</v>
      </c>
    </row>
    <row r="127" spans="1:10" ht="15">
      <c r="A127" s="35"/>
      <c r="B127" s="34"/>
      <c r="C127" s="50" t="s">
        <v>288</v>
      </c>
      <c r="D127" s="69"/>
      <c r="E127" s="37" t="s">
        <v>50</v>
      </c>
      <c r="F127" s="37" t="s">
        <v>530</v>
      </c>
      <c r="G127" s="40" t="s">
        <v>51</v>
      </c>
      <c r="H127" s="113">
        <v>7</v>
      </c>
      <c r="I127" s="142"/>
      <c r="J127" s="143">
        <f t="shared" si="1"/>
        <v>0</v>
      </c>
    </row>
    <row r="128" spans="1:10" ht="15">
      <c r="A128" s="35"/>
      <c r="B128" s="34"/>
      <c r="C128" s="50" t="s">
        <v>289</v>
      </c>
      <c r="D128" s="69"/>
      <c r="E128" s="37" t="s">
        <v>50</v>
      </c>
      <c r="F128" s="49" t="s">
        <v>535</v>
      </c>
      <c r="G128" s="40" t="s">
        <v>51</v>
      </c>
      <c r="H128" s="113">
        <v>2</v>
      </c>
      <c r="I128" s="142"/>
      <c r="J128" s="143">
        <f t="shared" si="1"/>
        <v>0</v>
      </c>
    </row>
    <row r="129" spans="1:10" ht="15">
      <c r="A129" s="35"/>
      <c r="B129" s="34"/>
      <c r="C129" s="50" t="s">
        <v>372</v>
      </c>
      <c r="D129" s="69"/>
      <c r="E129" s="37" t="s">
        <v>50</v>
      </c>
      <c r="F129" s="49" t="s">
        <v>531</v>
      </c>
      <c r="G129" s="40" t="s">
        <v>51</v>
      </c>
      <c r="H129" s="113">
        <v>7</v>
      </c>
      <c r="I129" s="142"/>
      <c r="J129" s="143">
        <f t="shared" si="1"/>
        <v>0</v>
      </c>
    </row>
    <row r="130" spans="1:10" ht="15">
      <c r="A130" s="35"/>
      <c r="B130" s="34"/>
      <c r="C130" s="50" t="s">
        <v>373</v>
      </c>
      <c r="D130" s="69"/>
      <c r="E130" s="37" t="s">
        <v>50</v>
      </c>
      <c r="F130" s="37" t="s">
        <v>532</v>
      </c>
      <c r="G130" s="40" t="s">
        <v>51</v>
      </c>
      <c r="H130" s="113">
        <v>3</v>
      </c>
      <c r="I130" s="142"/>
      <c r="J130" s="143">
        <f t="shared" si="1"/>
        <v>0</v>
      </c>
    </row>
    <row r="131" spans="1:10" ht="15">
      <c r="A131" s="35"/>
      <c r="B131" s="34"/>
      <c r="C131" s="50" t="s">
        <v>716</v>
      </c>
      <c r="D131" s="69"/>
      <c r="E131" s="37"/>
      <c r="F131" s="37"/>
      <c r="G131" s="40"/>
      <c r="H131" s="113"/>
      <c r="I131" s="142"/>
      <c r="J131" s="143"/>
    </row>
    <row r="132" spans="1:10" ht="15">
      <c r="A132" s="35" t="s">
        <v>0</v>
      </c>
      <c r="B132" s="27"/>
      <c r="C132" s="50" t="s">
        <v>717</v>
      </c>
      <c r="D132" s="71"/>
      <c r="E132" s="37" t="s">
        <v>52</v>
      </c>
      <c r="F132" s="49" t="s">
        <v>527</v>
      </c>
      <c r="G132" s="40" t="s">
        <v>53</v>
      </c>
      <c r="H132" s="113">
        <v>11</v>
      </c>
      <c r="I132" s="144"/>
      <c r="J132" s="143">
        <f aca="true" t="shared" si="2" ref="J132:J195">I132*H132</f>
        <v>0</v>
      </c>
    </row>
    <row r="133" spans="1:10" ht="15">
      <c r="A133" s="35" t="s">
        <v>0</v>
      </c>
      <c r="B133" s="27"/>
      <c r="C133" s="50" t="s">
        <v>718</v>
      </c>
      <c r="D133" s="71"/>
      <c r="E133" s="37" t="s">
        <v>52</v>
      </c>
      <c r="F133" s="37" t="s">
        <v>533</v>
      </c>
      <c r="G133" s="40" t="s">
        <v>53</v>
      </c>
      <c r="H133" s="113">
        <v>10</v>
      </c>
      <c r="I133" s="144"/>
      <c r="J133" s="143">
        <f t="shared" si="2"/>
        <v>0</v>
      </c>
    </row>
    <row r="134" spans="1:10" ht="15">
      <c r="A134" s="35" t="s">
        <v>0</v>
      </c>
      <c r="B134" s="27"/>
      <c r="C134" s="50" t="s">
        <v>719</v>
      </c>
      <c r="D134" s="71"/>
      <c r="E134" s="37" t="s">
        <v>52</v>
      </c>
      <c r="F134" s="37" t="s">
        <v>529</v>
      </c>
      <c r="G134" s="40" t="s">
        <v>53</v>
      </c>
      <c r="H134" s="113">
        <v>30</v>
      </c>
      <c r="I134" s="144"/>
      <c r="J134" s="143">
        <f t="shared" si="2"/>
        <v>0</v>
      </c>
    </row>
    <row r="135" spans="1:10" ht="15">
      <c r="A135" s="35"/>
      <c r="B135" s="27"/>
      <c r="C135" s="50" t="s">
        <v>720</v>
      </c>
      <c r="D135" s="71"/>
      <c r="E135" s="37" t="s">
        <v>52</v>
      </c>
      <c r="F135" s="49" t="s">
        <v>530</v>
      </c>
      <c r="G135" s="40" t="s">
        <v>53</v>
      </c>
      <c r="H135" s="113">
        <v>35</v>
      </c>
      <c r="I135" s="144"/>
      <c r="J135" s="143">
        <f t="shared" si="2"/>
        <v>0</v>
      </c>
    </row>
    <row r="136" spans="1:10" ht="15">
      <c r="A136" s="35" t="s">
        <v>0</v>
      </c>
      <c r="B136" s="27"/>
      <c r="C136" s="50" t="s">
        <v>721</v>
      </c>
      <c r="D136" s="71"/>
      <c r="E136" s="37" t="s">
        <v>52</v>
      </c>
      <c r="F136" s="49" t="s">
        <v>534</v>
      </c>
      <c r="G136" s="40" t="s">
        <v>53</v>
      </c>
      <c r="H136" s="113">
        <v>12</v>
      </c>
      <c r="I136" s="144"/>
      <c r="J136" s="143">
        <f t="shared" si="2"/>
        <v>0</v>
      </c>
    </row>
    <row r="137" spans="1:10" ht="15">
      <c r="A137" s="35"/>
      <c r="B137" s="27"/>
      <c r="C137" s="50" t="s">
        <v>722</v>
      </c>
      <c r="D137" s="71"/>
      <c r="E137" s="37" t="s">
        <v>52</v>
      </c>
      <c r="F137" s="49" t="s">
        <v>535</v>
      </c>
      <c r="G137" s="40" t="s">
        <v>53</v>
      </c>
      <c r="H137" s="113">
        <v>12</v>
      </c>
      <c r="I137" s="144"/>
      <c r="J137" s="143">
        <f t="shared" si="2"/>
        <v>0</v>
      </c>
    </row>
    <row r="138" spans="1:10" ht="15">
      <c r="A138" s="35" t="s">
        <v>0</v>
      </c>
      <c r="B138" s="27"/>
      <c r="C138" s="50" t="s">
        <v>723</v>
      </c>
      <c r="D138" s="71"/>
      <c r="E138" s="37" t="s">
        <v>52</v>
      </c>
      <c r="F138" s="49" t="s">
        <v>531</v>
      </c>
      <c r="G138" s="40" t="s">
        <v>53</v>
      </c>
      <c r="H138" s="113">
        <v>1</v>
      </c>
      <c r="I138" s="144"/>
      <c r="J138" s="143">
        <f t="shared" si="2"/>
        <v>0</v>
      </c>
    </row>
    <row r="139" spans="1:10" ht="15">
      <c r="A139" s="35" t="s">
        <v>0</v>
      </c>
      <c r="B139" s="27"/>
      <c r="C139" s="50" t="s">
        <v>290</v>
      </c>
      <c r="D139" s="71"/>
      <c r="E139" s="37" t="s">
        <v>52</v>
      </c>
      <c r="F139" s="37" t="s">
        <v>532</v>
      </c>
      <c r="G139" s="40" t="s">
        <v>53</v>
      </c>
      <c r="H139" s="113">
        <v>14</v>
      </c>
      <c r="I139" s="144"/>
      <c r="J139" s="143">
        <f t="shared" si="2"/>
        <v>0</v>
      </c>
    </row>
    <row r="140" spans="1:10" ht="15">
      <c r="A140" s="35" t="s">
        <v>0</v>
      </c>
      <c r="B140" s="27"/>
      <c r="C140" s="50" t="s">
        <v>291</v>
      </c>
      <c r="D140" s="71"/>
      <c r="E140" s="37"/>
      <c r="F140" s="37"/>
      <c r="G140" s="40"/>
      <c r="H140" s="113"/>
      <c r="I140" s="144"/>
      <c r="J140" s="143"/>
    </row>
    <row r="141" spans="1:10" ht="25.5">
      <c r="A141" s="35" t="s">
        <v>0</v>
      </c>
      <c r="B141" s="27"/>
      <c r="C141" s="50" t="s">
        <v>374</v>
      </c>
      <c r="D141" s="71"/>
      <c r="E141" s="49" t="s">
        <v>652</v>
      </c>
      <c r="F141" s="49" t="s">
        <v>673</v>
      </c>
      <c r="G141" s="40" t="s">
        <v>54</v>
      </c>
      <c r="H141" s="113">
        <v>2</v>
      </c>
      <c r="I141" s="144"/>
      <c r="J141" s="143">
        <f t="shared" si="2"/>
        <v>0</v>
      </c>
    </row>
    <row r="142" spans="1:10" ht="25.5">
      <c r="A142" s="35" t="s">
        <v>0</v>
      </c>
      <c r="B142" s="27"/>
      <c r="C142" s="50" t="s">
        <v>292</v>
      </c>
      <c r="D142" s="71"/>
      <c r="E142" s="49" t="s">
        <v>652</v>
      </c>
      <c r="F142" s="49" t="s">
        <v>654</v>
      </c>
      <c r="G142" s="40" t="s">
        <v>54</v>
      </c>
      <c r="H142" s="113">
        <v>23</v>
      </c>
      <c r="I142" s="144"/>
      <c r="J142" s="143">
        <f t="shared" si="2"/>
        <v>0</v>
      </c>
    </row>
    <row r="143" spans="1:10" ht="25.5">
      <c r="A143" s="35"/>
      <c r="B143" s="27"/>
      <c r="C143" s="50" t="s">
        <v>724</v>
      </c>
      <c r="D143" s="71"/>
      <c r="E143" s="49" t="s">
        <v>652</v>
      </c>
      <c r="F143" s="49" t="s">
        <v>672</v>
      </c>
      <c r="G143" s="40" t="s">
        <v>54</v>
      </c>
      <c r="H143" s="113">
        <v>2</v>
      </c>
      <c r="I143" s="144"/>
      <c r="J143" s="143">
        <f t="shared" si="2"/>
        <v>0</v>
      </c>
    </row>
    <row r="144" spans="1:10" ht="15">
      <c r="A144" s="35" t="s">
        <v>0</v>
      </c>
      <c r="B144" s="27"/>
      <c r="C144" s="50" t="s">
        <v>725</v>
      </c>
      <c r="D144" s="71"/>
      <c r="E144" s="49" t="s">
        <v>655</v>
      </c>
      <c r="F144" s="49" t="s">
        <v>657</v>
      </c>
      <c r="G144" s="40" t="s">
        <v>54</v>
      </c>
      <c r="H144" s="113">
        <v>2</v>
      </c>
      <c r="I144" s="144"/>
      <c r="J144" s="143">
        <f t="shared" si="2"/>
        <v>0</v>
      </c>
    </row>
    <row r="145" spans="1:12" s="101" customFormat="1" ht="25.5">
      <c r="A145" s="35" t="s">
        <v>0</v>
      </c>
      <c r="B145" s="27"/>
      <c r="C145" s="50" t="s">
        <v>726</v>
      </c>
      <c r="D145" s="71"/>
      <c r="E145" s="49" t="s">
        <v>656</v>
      </c>
      <c r="F145" s="49" t="s">
        <v>657</v>
      </c>
      <c r="G145" s="40" t="s">
        <v>54</v>
      </c>
      <c r="H145" s="113">
        <v>2</v>
      </c>
      <c r="I145" s="144"/>
      <c r="J145" s="143">
        <f t="shared" si="2"/>
        <v>0</v>
      </c>
      <c r="L145"/>
    </row>
    <row r="146" spans="1:12" s="101" customFormat="1" ht="25.5">
      <c r="A146" s="35"/>
      <c r="B146" s="27"/>
      <c r="C146" s="50" t="s">
        <v>293</v>
      </c>
      <c r="D146" s="71"/>
      <c r="E146" s="49" t="s">
        <v>652</v>
      </c>
      <c r="F146" s="49" t="s">
        <v>660</v>
      </c>
      <c r="G146" s="40" t="s">
        <v>54</v>
      </c>
      <c r="H146" s="121">
        <v>2</v>
      </c>
      <c r="I146" s="144"/>
      <c r="J146" s="143">
        <f>H146*I146</f>
        <v>0</v>
      </c>
      <c r="L146"/>
    </row>
    <row r="147" spans="1:12" s="101" customFormat="1" ht="25.5">
      <c r="A147" s="35"/>
      <c r="B147" s="27"/>
      <c r="C147" s="50" t="s">
        <v>375</v>
      </c>
      <c r="D147" s="71"/>
      <c r="E147" s="49" t="s">
        <v>652</v>
      </c>
      <c r="F147" s="49" t="s">
        <v>661</v>
      </c>
      <c r="G147" s="40" t="s">
        <v>54</v>
      </c>
      <c r="H147" s="121">
        <v>1</v>
      </c>
      <c r="I147" s="144"/>
      <c r="J147" s="143">
        <f t="shared" si="2"/>
        <v>0</v>
      </c>
      <c r="L147"/>
    </row>
    <row r="148" spans="1:12" s="101" customFormat="1" ht="15">
      <c r="A148" s="35"/>
      <c r="B148" s="27"/>
      <c r="C148" s="50" t="s">
        <v>376</v>
      </c>
      <c r="D148" s="71"/>
      <c r="E148" s="49" t="s">
        <v>655</v>
      </c>
      <c r="F148" s="49" t="s">
        <v>663</v>
      </c>
      <c r="G148" s="40" t="s">
        <v>54</v>
      </c>
      <c r="H148" s="121">
        <v>1</v>
      </c>
      <c r="I148" s="144"/>
      <c r="J148" s="143">
        <f t="shared" si="2"/>
        <v>0</v>
      </c>
      <c r="L148"/>
    </row>
    <row r="149" spans="1:12" s="101" customFormat="1" ht="25.5">
      <c r="A149" s="35"/>
      <c r="B149" s="27"/>
      <c r="C149" s="50" t="s">
        <v>377</v>
      </c>
      <c r="D149" s="71"/>
      <c r="E149" s="49" t="s">
        <v>652</v>
      </c>
      <c r="F149" s="49" t="s">
        <v>662</v>
      </c>
      <c r="G149" s="40" t="s">
        <v>54</v>
      </c>
      <c r="H149" s="121">
        <v>2</v>
      </c>
      <c r="I149" s="144"/>
      <c r="J149" s="143">
        <f t="shared" si="2"/>
        <v>0</v>
      </c>
      <c r="L149"/>
    </row>
    <row r="150" spans="1:12" s="101" customFormat="1" ht="15">
      <c r="A150" s="35"/>
      <c r="B150" s="27"/>
      <c r="C150" s="50" t="s">
        <v>55</v>
      </c>
      <c r="D150" s="71"/>
      <c r="E150" s="49"/>
      <c r="F150" s="49"/>
      <c r="G150" s="40"/>
      <c r="H150" s="113"/>
      <c r="I150" s="144"/>
      <c r="J150" s="143"/>
      <c r="L150"/>
    </row>
    <row r="151" spans="1:12" s="101" customFormat="1" ht="25.5">
      <c r="A151" s="35"/>
      <c r="B151" s="27"/>
      <c r="C151" s="50" t="s">
        <v>57</v>
      </c>
      <c r="D151" s="71"/>
      <c r="E151" s="49" t="s">
        <v>665</v>
      </c>
      <c r="F151" s="49" t="s">
        <v>662</v>
      </c>
      <c r="G151" s="40" t="s">
        <v>54</v>
      </c>
      <c r="H151" s="121">
        <v>2</v>
      </c>
      <c r="I151" s="144"/>
      <c r="J151" s="143">
        <f t="shared" si="2"/>
        <v>0</v>
      </c>
      <c r="L151"/>
    </row>
    <row r="152" spans="1:12" s="101" customFormat="1" ht="25.5">
      <c r="A152" s="35"/>
      <c r="B152" s="27"/>
      <c r="C152" s="50" t="s">
        <v>58</v>
      </c>
      <c r="D152" s="71"/>
      <c r="E152" s="49" t="s">
        <v>664</v>
      </c>
      <c r="F152" s="49" t="s">
        <v>666</v>
      </c>
      <c r="G152" s="40" t="s">
        <v>54</v>
      </c>
      <c r="H152" s="113">
        <v>1</v>
      </c>
      <c r="I152" s="144"/>
      <c r="J152" s="143">
        <f t="shared" si="2"/>
        <v>0</v>
      </c>
      <c r="L152"/>
    </row>
    <row r="153" spans="1:12" s="101" customFormat="1" ht="15">
      <c r="A153" s="35" t="s">
        <v>0</v>
      </c>
      <c r="B153" s="27"/>
      <c r="C153" s="50" t="s">
        <v>59</v>
      </c>
      <c r="D153" s="71"/>
      <c r="E153" s="37"/>
      <c r="F153" s="37"/>
      <c r="G153" s="40"/>
      <c r="H153" s="113"/>
      <c r="I153" s="144"/>
      <c r="J153" s="143"/>
      <c r="L153"/>
    </row>
    <row r="154" spans="1:12" s="101" customFormat="1" ht="15">
      <c r="A154" s="35" t="s">
        <v>0</v>
      </c>
      <c r="B154" s="27"/>
      <c r="C154" s="50" t="s">
        <v>727</v>
      </c>
      <c r="D154" s="71"/>
      <c r="E154" s="49" t="s">
        <v>691</v>
      </c>
      <c r="F154" s="49" t="s">
        <v>692</v>
      </c>
      <c r="G154" s="40" t="s">
        <v>54</v>
      </c>
      <c r="H154" s="113">
        <v>2</v>
      </c>
      <c r="I154" s="144"/>
      <c r="J154" s="143">
        <f t="shared" si="2"/>
        <v>0</v>
      </c>
      <c r="L154"/>
    </row>
    <row r="155" spans="1:12" s="101" customFormat="1" ht="15">
      <c r="A155" s="35"/>
      <c r="B155" s="27"/>
      <c r="C155" s="50" t="s">
        <v>728</v>
      </c>
      <c r="D155" s="71"/>
      <c r="E155" s="49" t="s">
        <v>822</v>
      </c>
      <c r="F155" s="49" t="s">
        <v>692</v>
      </c>
      <c r="G155" s="40" t="s">
        <v>54</v>
      </c>
      <c r="H155" s="113">
        <v>2</v>
      </c>
      <c r="I155" s="144"/>
      <c r="J155" s="143">
        <f t="shared" si="2"/>
        <v>0</v>
      </c>
      <c r="L155"/>
    </row>
    <row r="156" spans="1:12" s="101" customFormat="1" ht="15">
      <c r="A156" s="35"/>
      <c r="B156" s="27"/>
      <c r="C156" s="50" t="s">
        <v>729</v>
      </c>
      <c r="D156" s="71"/>
      <c r="E156" s="49" t="s">
        <v>691</v>
      </c>
      <c r="F156" s="49" t="s">
        <v>694</v>
      </c>
      <c r="G156" s="40" t="s">
        <v>54</v>
      </c>
      <c r="H156" s="113">
        <v>5</v>
      </c>
      <c r="I156" s="144"/>
      <c r="J156" s="143">
        <f t="shared" si="2"/>
        <v>0</v>
      </c>
      <c r="L156"/>
    </row>
    <row r="157" spans="1:12" s="101" customFormat="1" ht="15">
      <c r="A157" s="35"/>
      <c r="B157" s="27"/>
      <c r="C157" s="50" t="s">
        <v>730</v>
      </c>
      <c r="D157" s="71"/>
      <c r="E157" s="49" t="s">
        <v>693</v>
      </c>
      <c r="F157" s="49" t="s">
        <v>694</v>
      </c>
      <c r="G157" s="40" t="s">
        <v>54</v>
      </c>
      <c r="H157" s="113">
        <v>2</v>
      </c>
      <c r="I157" s="144"/>
      <c r="J157" s="143">
        <f t="shared" si="2"/>
        <v>0</v>
      </c>
      <c r="L157"/>
    </row>
    <row r="158" spans="1:12" s="101" customFormat="1" ht="15">
      <c r="A158" s="35"/>
      <c r="B158" s="27"/>
      <c r="C158" s="50" t="s">
        <v>731</v>
      </c>
      <c r="D158" s="71"/>
      <c r="E158" s="49" t="s">
        <v>822</v>
      </c>
      <c r="F158" s="49" t="s">
        <v>823</v>
      </c>
      <c r="G158" s="40" t="s">
        <v>54</v>
      </c>
      <c r="H158" s="113">
        <v>8</v>
      </c>
      <c r="I158" s="144"/>
      <c r="J158" s="143">
        <f t="shared" si="2"/>
        <v>0</v>
      </c>
      <c r="L158"/>
    </row>
    <row r="159" spans="1:12" s="101" customFormat="1" ht="15">
      <c r="A159" s="35"/>
      <c r="B159" s="27"/>
      <c r="C159" s="50" t="s">
        <v>732</v>
      </c>
      <c r="D159" s="71"/>
      <c r="E159" s="49" t="s">
        <v>822</v>
      </c>
      <c r="F159" s="49" t="s">
        <v>825</v>
      </c>
      <c r="G159" s="40" t="s">
        <v>54</v>
      </c>
      <c r="H159" s="113">
        <v>4</v>
      </c>
      <c r="I159" s="144"/>
      <c r="J159" s="143">
        <f t="shared" si="2"/>
        <v>0</v>
      </c>
      <c r="L159"/>
    </row>
    <row r="160" spans="1:12" s="101" customFormat="1" ht="15">
      <c r="A160" s="35" t="s">
        <v>0</v>
      </c>
      <c r="B160" s="27"/>
      <c r="C160" s="50" t="s">
        <v>733</v>
      </c>
      <c r="D160" s="71"/>
      <c r="E160" s="49" t="s">
        <v>691</v>
      </c>
      <c r="F160" s="49" t="s">
        <v>695</v>
      </c>
      <c r="G160" s="40" t="s">
        <v>54</v>
      </c>
      <c r="H160" s="113">
        <v>2</v>
      </c>
      <c r="I160" s="144"/>
      <c r="J160" s="143">
        <f t="shared" si="2"/>
        <v>0</v>
      </c>
      <c r="L160"/>
    </row>
    <row r="161" spans="1:12" s="101" customFormat="1" ht="15">
      <c r="A161" s="35"/>
      <c r="B161" s="27"/>
      <c r="C161" s="50" t="s">
        <v>734</v>
      </c>
      <c r="D161" s="71"/>
      <c r="E161" s="49"/>
      <c r="F161" s="49"/>
      <c r="G161" s="40"/>
      <c r="H161" s="113"/>
      <c r="I161" s="144"/>
      <c r="J161" s="143"/>
      <c r="L161"/>
    </row>
    <row r="162" spans="1:12" s="101" customFormat="1" ht="15">
      <c r="A162" s="35"/>
      <c r="B162" s="27"/>
      <c r="C162" s="50" t="s">
        <v>735</v>
      </c>
      <c r="D162" s="71"/>
      <c r="E162" s="49" t="s">
        <v>696</v>
      </c>
      <c r="F162" s="49" t="s">
        <v>695</v>
      </c>
      <c r="G162" s="40" t="s">
        <v>54</v>
      </c>
      <c r="H162" s="113">
        <v>2</v>
      </c>
      <c r="I162" s="144"/>
      <c r="J162" s="143">
        <f t="shared" si="2"/>
        <v>0</v>
      </c>
      <c r="L162"/>
    </row>
    <row r="163" spans="1:12" s="101" customFormat="1" ht="15">
      <c r="A163" s="35"/>
      <c r="B163" s="27"/>
      <c r="C163" s="50" t="s">
        <v>736</v>
      </c>
      <c r="D163" s="71"/>
      <c r="E163" s="49"/>
      <c r="F163" s="49"/>
      <c r="G163" s="40"/>
      <c r="H163" s="113"/>
      <c r="I163" s="144"/>
      <c r="J163" s="143"/>
      <c r="L163"/>
    </row>
    <row r="164" spans="1:10" ht="25.5">
      <c r="A164" s="35" t="s">
        <v>0</v>
      </c>
      <c r="B164" s="34"/>
      <c r="C164" s="50" t="s">
        <v>737</v>
      </c>
      <c r="D164" s="71"/>
      <c r="E164" s="49" t="s">
        <v>667</v>
      </c>
      <c r="F164" s="49" t="s">
        <v>668</v>
      </c>
      <c r="G164" s="38" t="s">
        <v>56</v>
      </c>
      <c r="H164" s="122">
        <v>9</v>
      </c>
      <c r="I164" s="142"/>
      <c r="J164" s="143">
        <f t="shared" si="2"/>
        <v>0</v>
      </c>
    </row>
    <row r="165" spans="1:10" ht="25.5">
      <c r="A165" s="35"/>
      <c r="B165" s="34"/>
      <c r="C165" s="50" t="s">
        <v>738</v>
      </c>
      <c r="D165" s="71"/>
      <c r="E165" s="49" t="s">
        <v>669</v>
      </c>
      <c r="F165" s="49" t="s">
        <v>670</v>
      </c>
      <c r="G165" s="38" t="s">
        <v>56</v>
      </c>
      <c r="H165" s="123">
        <v>4</v>
      </c>
      <c r="I165" s="142"/>
      <c r="J165" s="143">
        <f t="shared" si="2"/>
        <v>0</v>
      </c>
    </row>
    <row r="166" spans="1:10" ht="25.5">
      <c r="A166" s="35"/>
      <c r="B166" s="34"/>
      <c r="C166" s="50" t="s">
        <v>739</v>
      </c>
      <c r="D166" s="71"/>
      <c r="E166" s="49" t="s">
        <v>669</v>
      </c>
      <c r="F166" s="49" t="s">
        <v>674</v>
      </c>
      <c r="G166" s="38" t="s">
        <v>56</v>
      </c>
      <c r="H166" s="123">
        <v>2</v>
      </c>
      <c r="I166" s="142"/>
      <c r="J166" s="143">
        <f t="shared" si="2"/>
        <v>0</v>
      </c>
    </row>
    <row r="167" spans="1:10" ht="25.5">
      <c r="A167" s="35"/>
      <c r="B167" s="34"/>
      <c r="C167" s="50" t="s">
        <v>740</v>
      </c>
      <c r="D167" s="71"/>
      <c r="E167" s="49" t="s">
        <v>669</v>
      </c>
      <c r="F167" s="49" t="s">
        <v>671</v>
      </c>
      <c r="G167" s="38" t="s">
        <v>56</v>
      </c>
      <c r="H167" s="123">
        <v>2</v>
      </c>
      <c r="I167" s="142"/>
      <c r="J167" s="143">
        <f t="shared" si="2"/>
        <v>0</v>
      </c>
    </row>
    <row r="168" spans="1:10" ht="25.5">
      <c r="A168" s="35"/>
      <c r="B168" s="34"/>
      <c r="C168" s="50" t="s">
        <v>741</v>
      </c>
      <c r="D168" s="71"/>
      <c r="E168" s="49" t="s">
        <v>669</v>
      </c>
      <c r="F168" s="49" t="s">
        <v>675</v>
      </c>
      <c r="G168" s="38" t="s">
        <v>56</v>
      </c>
      <c r="H168" s="123">
        <v>2</v>
      </c>
      <c r="I168" s="142"/>
      <c r="J168" s="143">
        <f t="shared" si="2"/>
        <v>0</v>
      </c>
    </row>
    <row r="169" spans="1:10" ht="25.5">
      <c r="A169" s="35"/>
      <c r="B169" s="34"/>
      <c r="C169" s="50" t="s">
        <v>742</v>
      </c>
      <c r="D169" s="71"/>
      <c r="E169" s="49" t="s">
        <v>669</v>
      </c>
      <c r="F169" s="49" t="s">
        <v>660</v>
      </c>
      <c r="G169" s="38" t="s">
        <v>56</v>
      </c>
      <c r="H169" s="124">
        <v>1</v>
      </c>
      <c r="I169" s="142"/>
      <c r="J169" s="143">
        <f t="shared" si="2"/>
        <v>0</v>
      </c>
    </row>
    <row r="170" spans="1:10" ht="25.5">
      <c r="A170" s="35"/>
      <c r="B170" s="34"/>
      <c r="C170" s="50" t="s">
        <v>743</v>
      </c>
      <c r="D170" s="71"/>
      <c r="E170" s="49" t="s">
        <v>669</v>
      </c>
      <c r="F170" s="49" t="s">
        <v>661</v>
      </c>
      <c r="G170" s="38" t="s">
        <v>56</v>
      </c>
      <c r="H170" s="124">
        <v>1</v>
      </c>
      <c r="I170" s="142"/>
      <c r="J170" s="143">
        <f t="shared" si="2"/>
        <v>0</v>
      </c>
    </row>
    <row r="171" spans="1:10" ht="25.5">
      <c r="A171" s="35"/>
      <c r="B171" s="34"/>
      <c r="C171" s="50" t="s">
        <v>744</v>
      </c>
      <c r="D171" s="71"/>
      <c r="E171" s="49" t="s">
        <v>669</v>
      </c>
      <c r="F171" s="49" t="s">
        <v>662</v>
      </c>
      <c r="G171" s="38" t="s">
        <v>56</v>
      </c>
      <c r="H171" s="123">
        <v>2</v>
      </c>
      <c r="I171" s="142"/>
      <c r="J171" s="143">
        <f t="shared" si="2"/>
        <v>0</v>
      </c>
    </row>
    <row r="172" spans="1:10" ht="25.5">
      <c r="A172" s="35"/>
      <c r="B172" s="34"/>
      <c r="C172" s="50" t="s">
        <v>745</v>
      </c>
      <c r="D172" s="71"/>
      <c r="E172" s="49" t="s">
        <v>669</v>
      </c>
      <c r="F172" s="49" t="s">
        <v>676</v>
      </c>
      <c r="G172" s="38" t="s">
        <v>56</v>
      </c>
      <c r="H172" s="124">
        <v>1</v>
      </c>
      <c r="I172" s="142"/>
      <c r="J172" s="143">
        <f t="shared" si="2"/>
        <v>0</v>
      </c>
    </row>
    <row r="173" spans="1:10" ht="15">
      <c r="A173" s="35"/>
      <c r="B173" s="34"/>
      <c r="C173" s="50" t="s">
        <v>746</v>
      </c>
      <c r="D173" s="71"/>
      <c r="E173" s="49"/>
      <c r="F173" s="49"/>
      <c r="G173" s="38"/>
      <c r="H173" s="122"/>
      <c r="I173" s="142"/>
      <c r="J173" s="143">
        <f t="shared" si="2"/>
        <v>0</v>
      </c>
    </row>
    <row r="174" spans="1:10" ht="25.5">
      <c r="A174" s="35" t="s">
        <v>0</v>
      </c>
      <c r="B174" s="34"/>
      <c r="C174" s="50" t="s">
        <v>747</v>
      </c>
      <c r="D174" s="71"/>
      <c r="E174" s="49" t="s">
        <v>698</v>
      </c>
      <c r="F174" s="49" t="s">
        <v>697</v>
      </c>
      <c r="G174" s="38" t="s">
        <v>56</v>
      </c>
      <c r="H174" s="123">
        <v>4</v>
      </c>
      <c r="I174" s="142"/>
      <c r="J174" s="143">
        <f t="shared" si="2"/>
        <v>0</v>
      </c>
    </row>
    <row r="175" spans="1:10" ht="25.5">
      <c r="A175" s="35" t="s">
        <v>0</v>
      </c>
      <c r="B175" s="34"/>
      <c r="C175" s="50" t="s">
        <v>748</v>
      </c>
      <c r="D175" s="71"/>
      <c r="E175" s="49" t="s">
        <v>698</v>
      </c>
      <c r="F175" s="49" t="s">
        <v>699</v>
      </c>
      <c r="G175" s="38" t="s">
        <v>56</v>
      </c>
      <c r="H175" s="122">
        <v>5</v>
      </c>
      <c r="I175" s="142"/>
      <c r="J175" s="143">
        <f t="shared" si="2"/>
        <v>0</v>
      </c>
    </row>
    <row r="176" spans="1:10" ht="25.5">
      <c r="A176" s="35"/>
      <c r="B176" s="34"/>
      <c r="C176" s="50" t="s">
        <v>749</v>
      </c>
      <c r="D176" s="71"/>
      <c r="E176" s="49" t="s">
        <v>698</v>
      </c>
      <c r="F176" s="49" t="s">
        <v>824</v>
      </c>
      <c r="G176" s="38" t="s">
        <v>56</v>
      </c>
      <c r="H176" s="122">
        <v>8</v>
      </c>
      <c r="I176" s="142"/>
      <c r="J176" s="143">
        <f t="shared" si="2"/>
        <v>0</v>
      </c>
    </row>
    <row r="177" spans="1:10" ht="25.5">
      <c r="A177" s="35"/>
      <c r="B177" s="34"/>
      <c r="C177" s="50" t="s">
        <v>750</v>
      </c>
      <c r="D177" s="71"/>
      <c r="E177" s="49" t="s">
        <v>698</v>
      </c>
      <c r="F177" s="49" t="s">
        <v>826</v>
      </c>
      <c r="G177" s="38" t="s">
        <v>56</v>
      </c>
      <c r="H177" s="123">
        <v>2</v>
      </c>
      <c r="I177" s="142"/>
      <c r="J177" s="143">
        <f t="shared" si="2"/>
        <v>0</v>
      </c>
    </row>
    <row r="178" spans="1:10" ht="15">
      <c r="A178" s="35"/>
      <c r="B178" s="34"/>
      <c r="C178" s="50" t="s">
        <v>751</v>
      </c>
      <c r="D178" s="71"/>
      <c r="E178" s="37"/>
      <c r="F178" s="37"/>
      <c r="G178" s="38"/>
      <c r="H178" s="113"/>
      <c r="I178" s="142"/>
      <c r="J178" s="143"/>
    </row>
    <row r="179" spans="1:10" ht="15">
      <c r="A179" s="35"/>
      <c r="B179" s="34"/>
      <c r="C179" s="50" t="s">
        <v>752</v>
      </c>
      <c r="D179" s="71"/>
      <c r="E179" s="49" t="s">
        <v>677</v>
      </c>
      <c r="F179" s="49" t="s">
        <v>678</v>
      </c>
      <c r="G179" s="40" t="s">
        <v>60</v>
      </c>
      <c r="H179" s="113">
        <v>2</v>
      </c>
      <c r="I179" s="142"/>
      <c r="J179" s="143">
        <f t="shared" si="2"/>
        <v>0</v>
      </c>
    </row>
    <row r="180" spans="1:10" ht="15">
      <c r="A180" s="35"/>
      <c r="B180" s="34"/>
      <c r="C180" s="50" t="s">
        <v>753</v>
      </c>
      <c r="D180" s="71"/>
      <c r="E180" s="49" t="s">
        <v>677</v>
      </c>
      <c r="F180" s="49" t="s">
        <v>61</v>
      </c>
      <c r="G180" s="40" t="s">
        <v>60</v>
      </c>
      <c r="H180" s="113">
        <v>1</v>
      </c>
      <c r="I180" s="142"/>
      <c r="J180" s="143">
        <f t="shared" si="2"/>
        <v>0</v>
      </c>
    </row>
    <row r="181" spans="1:10" ht="15">
      <c r="A181" s="35"/>
      <c r="B181" s="34"/>
      <c r="C181" s="50" t="s">
        <v>754</v>
      </c>
      <c r="D181" s="71"/>
      <c r="E181" s="49" t="s">
        <v>677</v>
      </c>
      <c r="F181" s="49" t="s">
        <v>679</v>
      </c>
      <c r="G181" s="40" t="s">
        <v>60</v>
      </c>
      <c r="H181" s="113">
        <v>1</v>
      </c>
      <c r="I181" s="142"/>
      <c r="J181" s="143">
        <f t="shared" si="2"/>
        <v>0</v>
      </c>
    </row>
    <row r="182" spans="1:10" ht="15">
      <c r="A182" s="35"/>
      <c r="B182" s="34"/>
      <c r="C182" s="50" t="s">
        <v>755</v>
      </c>
      <c r="D182" s="71"/>
      <c r="E182" s="49" t="s">
        <v>677</v>
      </c>
      <c r="F182" s="49" t="s">
        <v>680</v>
      </c>
      <c r="G182" s="40" t="s">
        <v>60</v>
      </c>
      <c r="H182" s="113">
        <v>1</v>
      </c>
      <c r="I182" s="142"/>
      <c r="J182" s="143">
        <f t="shared" si="2"/>
        <v>0</v>
      </c>
    </row>
    <row r="183" spans="1:10" ht="15">
      <c r="A183" s="35"/>
      <c r="B183" s="34"/>
      <c r="C183" s="50" t="s">
        <v>756</v>
      </c>
      <c r="D183" s="71"/>
      <c r="E183" s="49" t="s">
        <v>677</v>
      </c>
      <c r="F183" s="49" t="s">
        <v>681</v>
      </c>
      <c r="G183" s="40" t="s">
        <v>60</v>
      </c>
      <c r="H183" s="113">
        <v>1</v>
      </c>
      <c r="I183" s="142"/>
      <c r="J183" s="143">
        <f t="shared" si="2"/>
        <v>0</v>
      </c>
    </row>
    <row r="184" spans="1:10" ht="15">
      <c r="A184" s="35"/>
      <c r="B184" s="34"/>
      <c r="C184" s="50" t="s">
        <v>757</v>
      </c>
      <c r="D184" s="71"/>
      <c r="E184" s="37"/>
      <c r="F184" s="37"/>
      <c r="G184" s="38"/>
      <c r="H184" s="113"/>
      <c r="I184" s="142"/>
      <c r="J184" s="143"/>
    </row>
    <row r="185" spans="1:10" ht="15">
      <c r="A185" s="35"/>
      <c r="B185" s="34"/>
      <c r="C185" s="50" t="s">
        <v>758</v>
      </c>
      <c r="D185" s="71"/>
      <c r="E185" s="49" t="s">
        <v>682</v>
      </c>
      <c r="F185" s="49" t="s">
        <v>683</v>
      </c>
      <c r="G185" s="40" t="s">
        <v>60</v>
      </c>
      <c r="H185" s="113">
        <v>1</v>
      </c>
      <c r="I185" s="142"/>
      <c r="J185" s="143">
        <f t="shared" si="2"/>
        <v>0</v>
      </c>
    </row>
    <row r="186" spans="1:10" ht="15">
      <c r="A186" s="35"/>
      <c r="B186" s="34"/>
      <c r="C186" s="50" t="s">
        <v>759</v>
      </c>
      <c r="D186" s="71"/>
      <c r="E186" s="37"/>
      <c r="F186" s="37"/>
      <c r="G186" s="38"/>
      <c r="H186" s="113"/>
      <c r="I186" s="142"/>
      <c r="J186" s="143"/>
    </row>
    <row r="187" spans="1:10" ht="15">
      <c r="A187" s="35"/>
      <c r="B187" s="34"/>
      <c r="C187" s="50" t="s">
        <v>760</v>
      </c>
      <c r="D187" s="71"/>
      <c r="E187" s="37" t="s">
        <v>62</v>
      </c>
      <c r="F187" s="49" t="s">
        <v>700</v>
      </c>
      <c r="G187" s="40" t="s">
        <v>60</v>
      </c>
      <c r="H187" s="113">
        <v>2</v>
      </c>
      <c r="I187" s="142"/>
      <c r="J187" s="143">
        <f t="shared" si="2"/>
        <v>0</v>
      </c>
    </row>
    <row r="188" spans="1:10" ht="15">
      <c r="A188" s="35"/>
      <c r="B188" s="34"/>
      <c r="C188" s="50" t="s">
        <v>761</v>
      </c>
      <c r="D188" s="71"/>
      <c r="E188" s="37" t="s">
        <v>62</v>
      </c>
      <c r="F188" s="49" t="s">
        <v>821</v>
      </c>
      <c r="G188" s="40" t="s">
        <v>60</v>
      </c>
      <c r="H188" s="113">
        <v>2</v>
      </c>
      <c r="I188" s="142"/>
      <c r="J188" s="143">
        <f t="shared" si="2"/>
        <v>0</v>
      </c>
    </row>
    <row r="189" spans="1:10" ht="15">
      <c r="A189" s="35"/>
      <c r="B189" s="34"/>
      <c r="C189" s="50" t="s">
        <v>762</v>
      </c>
      <c r="D189" s="71"/>
      <c r="E189" s="37" t="s">
        <v>62</v>
      </c>
      <c r="F189" s="49" t="s">
        <v>701</v>
      </c>
      <c r="G189" s="40" t="s">
        <v>60</v>
      </c>
      <c r="H189" s="113">
        <v>1</v>
      </c>
      <c r="I189" s="142"/>
      <c r="J189" s="143">
        <f t="shared" si="2"/>
        <v>0</v>
      </c>
    </row>
    <row r="190" spans="1:10" ht="15">
      <c r="A190" s="35"/>
      <c r="B190" s="34"/>
      <c r="C190" s="50" t="s">
        <v>763</v>
      </c>
      <c r="D190" s="71"/>
      <c r="E190" s="37" t="s">
        <v>62</v>
      </c>
      <c r="F190" s="49" t="s">
        <v>681</v>
      </c>
      <c r="G190" s="40" t="s">
        <v>60</v>
      </c>
      <c r="H190" s="113">
        <v>1</v>
      </c>
      <c r="I190" s="142"/>
      <c r="J190" s="143">
        <f t="shared" si="2"/>
        <v>0</v>
      </c>
    </row>
    <row r="191" spans="1:10" ht="15">
      <c r="A191" s="35"/>
      <c r="B191" s="34"/>
      <c r="C191" s="50" t="s">
        <v>764</v>
      </c>
      <c r="D191" s="71"/>
      <c r="E191" s="37"/>
      <c r="F191" s="37"/>
      <c r="G191" s="38"/>
      <c r="H191" s="113"/>
      <c r="I191" s="142"/>
      <c r="J191" s="143"/>
    </row>
    <row r="192" spans="1:10" ht="15">
      <c r="A192" s="35"/>
      <c r="B192" s="34"/>
      <c r="C192" s="50" t="s">
        <v>765</v>
      </c>
      <c r="D192" s="71"/>
      <c r="E192" s="49" t="s">
        <v>325</v>
      </c>
      <c r="F192" s="49" t="s">
        <v>684</v>
      </c>
      <c r="G192" s="40" t="s">
        <v>60</v>
      </c>
      <c r="H192" s="113">
        <v>6</v>
      </c>
      <c r="I192" s="142"/>
      <c r="J192" s="143">
        <f t="shared" si="2"/>
        <v>0</v>
      </c>
    </row>
    <row r="193" spans="1:10" ht="15">
      <c r="A193" s="35"/>
      <c r="B193" s="34"/>
      <c r="C193" s="50" t="s">
        <v>766</v>
      </c>
      <c r="D193" s="71"/>
      <c r="E193" s="49" t="s">
        <v>325</v>
      </c>
      <c r="F193" s="49" t="s">
        <v>269</v>
      </c>
      <c r="G193" s="40" t="s">
        <v>60</v>
      </c>
      <c r="H193" s="113">
        <v>6</v>
      </c>
      <c r="I193" s="142"/>
      <c r="J193" s="143">
        <f t="shared" si="2"/>
        <v>0</v>
      </c>
    </row>
    <row r="194" spans="1:10" ht="15">
      <c r="A194" s="35"/>
      <c r="B194" s="34"/>
      <c r="C194" s="50" t="s">
        <v>767</v>
      </c>
      <c r="D194" s="71"/>
      <c r="E194" s="37"/>
      <c r="F194" s="37"/>
      <c r="G194" s="38"/>
      <c r="H194" s="113"/>
      <c r="I194" s="142"/>
      <c r="J194" s="143"/>
    </row>
    <row r="195" spans="1:10" ht="15">
      <c r="A195" s="35"/>
      <c r="B195" s="34"/>
      <c r="C195" s="50" t="s">
        <v>768</v>
      </c>
      <c r="D195" s="71"/>
      <c r="E195" s="49" t="s">
        <v>325</v>
      </c>
      <c r="F195" s="49" t="s">
        <v>685</v>
      </c>
      <c r="G195" s="40" t="s">
        <v>60</v>
      </c>
      <c r="H195" s="113">
        <v>2</v>
      </c>
      <c r="I195" s="142"/>
      <c r="J195" s="143">
        <f t="shared" si="2"/>
        <v>0</v>
      </c>
    </row>
    <row r="196" spans="1:10" ht="15">
      <c r="A196" s="35"/>
      <c r="B196" s="34"/>
      <c r="C196" s="50" t="s">
        <v>769</v>
      </c>
      <c r="D196" s="71"/>
      <c r="E196" s="49" t="s">
        <v>325</v>
      </c>
      <c r="F196" s="49" t="s">
        <v>327</v>
      </c>
      <c r="G196" s="40" t="s">
        <v>60</v>
      </c>
      <c r="H196" s="113">
        <v>1</v>
      </c>
      <c r="I196" s="142"/>
      <c r="J196" s="143">
        <f aca="true" t="shared" si="3" ref="J196:J259">I196*H196</f>
        <v>0</v>
      </c>
    </row>
    <row r="197" spans="1:10" ht="15">
      <c r="A197" s="35"/>
      <c r="B197" s="34"/>
      <c r="C197" s="50" t="s">
        <v>770</v>
      </c>
      <c r="D197" s="71"/>
      <c r="E197" s="49" t="s">
        <v>325</v>
      </c>
      <c r="F197" s="49" t="s">
        <v>686</v>
      </c>
      <c r="G197" s="40" t="s">
        <v>60</v>
      </c>
      <c r="H197" s="113">
        <v>1</v>
      </c>
      <c r="I197" s="142"/>
      <c r="J197" s="143">
        <f t="shared" si="3"/>
        <v>0</v>
      </c>
    </row>
    <row r="198" spans="1:10" ht="15">
      <c r="A198" s="35" t="s">
        <v>0</v>
      </c>
      <c r="B198" s="34"/>
      <c r="C198" s="50" t="s">
        <v>771</v>
      </c>
      <c r="D198" s="71"/>
      <c r="E198" s="49" t="s">
        <v>325</v>
      </c>
      <c r="F198" s="49" t="s">
        <v>680</v>
      </c>
      <c r="G198" s="40" t="s">
        <v>60</v>
      </c>
      <c r="H198" s="113">
        <v>1</v>
      </c>
      <c r="I198" s="142"/>
      <c r="J198" s="143">
        <f t="shared" si="3"/>
        <v>0</v>
      </c>
    </row>
    <row r="199" spans="1:10" ht="15">
      <c r="A199" s="35" t="s">
        <v>0</v>
      </c>
      <c r="B199" s="34"/>
      <c r="C199" s="50" t="s">
        <v>772</v>
      </c>
      <c r="D199" s="71"/>
      <c r="G199" s="40"/>
      <c r="H199" s="113"/>
      <c r="I199" s="142"/>
      <c r="J199" s="143">
        <f t="shared" si="3"/>
        <v>0</v>
      </c>
    </row>
    <row r="200" spans="1:10" ht="15">
      <c r="A200" s="35" t="s">
        <v>0</v>
      </c>
      <c r="B200" s="34"/>
      <c r="C200" s="50" t="s">
        <v>773</v>
      </c>
      <c r="D200" s="71"/>
      <c r="E200" s="37" t="s">
        <v>64</v>
      </c>
      <c r="F200" s="49" t="s">
        <v>270</v>
      </c>
      <c r="G200" s="40" t="s">
        <v>60</v>
      </c>
      <c r="H200" s="113">
        <v>1</v>
      </c>
      <c r="I200" s="142"/>
      <c r="J200" s="143"/>
    </row>
    <row r="201" spans="1:10" ht="15">
      <c r="A201" s="35"/>
      <c r="B201" s="34"/>
      <c r="C201" s="50" t="s">
        <v>774</v>
      </c>
      <c r="D201" s="71"/>
      <c r="E201" s="37" t="s">
        <v>64</v>
      </c>
      <c r="F201" s="49" t="s">
        <v>702</v>
      </c>
      <c r="G201" s="40" t="s">
        <v>60</v>
      </c>
      <c r="H201" s="113">
        <v>1</v>
      </c>
      <c r="I201" s="142"/>
      <c r="J201" s="143">
        <f t="shared" si="3"/>
        <v>0</v>
      </c>
    </row>
    <row r="202" spans="1:10" ht="15">
      <c r="A202" s="35"/>
      <c r="B202" s="34"/>
      <c r="C202" s="50" t="s">
        <v>775</v>
      </c>
      <c r="D202" s="71"/>
      <c r="E202" s="37" t="s">
        <v>64</v>
      </c>
      <c r="F202" s="49" t="s">
        <v>63</v>
      </c>
      <c r="G202" s="40" t="s">
        <v>60</v>
      </c>
      <c r="H202" s="113">
        <v>1</v>
      </c>
      <c r="I202" s="142"/>
      <c r="J202" s="143">
        <f t="shared" si="3"/>
        <v>0</v>
      </c>
    </row>
    <row r="203" spans="1:10" ht="15">
      <c r="A203" s="35"/>
      <c r="B203" s="34"/>
      <c r="C203" s="50" t="s">
        <v>776</v>
      </c>
      <c r="D203" s="71"/>
      <c r="E203" s="37"/>
      <c r="F203" s="49"/>
      <c r="G203" s="40"/>
      <c r="H203" s="113"/>
      <c r="I203" s="142"/>
      <c r="J203" s="143"/>
    </row>
    <row r="204" spans="1:10" ht="15">
      <c r="A204" s="35"/>
      <c r="B204" s="34"/>
      <c r="C204" s="50" t="s">
        <v>777</v>
      </c>
      <c r="D204" s="71"/>
      <c r="E204" s="37" t="s">
        <v>64</v>
      </c>
      <c r="F204" s="49" t="s">
        <v>685</v>
      </c>
      <c r="G204" s="40" t="s">
        <v>60</v>
      </c>
      <c r="H204" s="113">
        <v>1</v>
      </c>
      <c r="I204" s="142"/>
      <c r="J204" s="143">
        <f t="shared" si="3"/>
        <v>0</v>
      </c>
    </row>
    <row r="205" spans="1:10" ht="15">
      <c r="A205" s="35"/>
      <c r="B205" s="34"/>
      <c r="C205" s="50" t="s">
        <v>778</v>
      </c>
      <c r="D205" s="71"/>
      <c r="E205" s="37" t="s">
        <v>64</v>
      </c>
      <c r="F205" s="49" t="s">
        <v>328</v>
      </c>
      <c r="G205" s="40" t="s">
        <v>60</v>
      </c>
      <c r="H205" s="113">
        <v>1</v>
      </c>
      <c r="I205" s="142"/>
      <c r="J205" s="143">
        <f t="shared" si="3"/>
        <v>0</v>
      </c>
    </row>
    <row r="206" spans="1:10" ht="15">
      <c r="A206" s="35"/>
      <c r="B206" s="34"/>
      <c r="C206" s="50" t="s">
        <v>779</v>
      </c>
      <c r="D206" s="71"/>
      <c r="E206" s="37" t="s">
        <v>64</v>
      </c>
      <c r="F206" s="49" t="s">
        <v>703</v>
      </c>
      <c r="G206" s="40" t="s">
        <v>60</v>
      </c>
      <c r="H206" s="113">
        <v>1</v>
      </c>
      <c r="I206" s="142"/>
      <c r="J206" s="143">
        <f t="shared" si="3"/>
        <v>0</v>
      </c>
    </row>
    <row r="207" spans="1:10" ht="15">
      <c r="A207" s="35"/>
      <c r="B207" s="34"/>
      <c r="C207" s="50" t="s">
        <v>780</v>
      </c>
      <c r="D207" s="71"/>
      <c r="E207" s="37" t="s">
        <v>64</v>
      </c>
      <c r="F207" s="49" t="s">
        <v>700</v>
      </c>
      <c r="G207" s="40" t="s">
        <v>60</v>
      </c>
      <c r="H207" s="113">
        <v>2</v>
      </c>
      <c r="I207" s="142"/>
      <c r="J207" s="143">
        <f t="shared" si="3"/>
        <v>0</v>
      </c>
    </row>
    <row r="208" spans="1:10" ht="15">
      <c r="A208" s="35" t="s">
        <v>0</v>
      </c>
      <c r="B208" s="34"/>
      <c r="C208" s="50" t="s">
        <v>781</v>
      </c>
      <c r="D208" s="71"/>
      <c r="E208" s="37" t="s">
        <v>64</v>
      </c>
      <c r="F208" s="49" t="s">
        <v>327</v>
      </c>
      <c r="G208" s="40" t="s">
        <v>60</v>
      </c>
      <c r="H208" s="113">
        <v>2</v>
      </c>
      <c r="I208" s="142"/>
      <c r="J208" s="143">
        <f t="shared" si="3"/>
        <v>0</v>
      </c>
    </row>
    <row r="209" spans="1:10" ht="15">
      <c r="A209" s="35" t="s">
        <v>0</v>
      </c>
      <c r="B209" s="34"/>
      <c r="C209" s="50" t="s">
        <v>787</v>
      </c>
      <c r="D209" s="71"/>
      <c r="E209" s="37"/>
      <c r="F209" s="37"/>
      <c r="G209" s="40"/>
      <c r="H209" s="113"/>
      <c r="I209" s="142"/>
      <c r="J209" s="143"/>
    </row>
    <row r="210" spans="1:10" ht="15">
      <c r="A210" s="35"/>
      <c r="B210" s="34"/>
      <c r="C210" s="50" t="s">
        <v>788</v>
      </c>
      <c r="D210" s="71"/>
      <c r="E210" s="49" t="s">
        <v>324</v>
      </c>
      <c r="F210" s="49" t="s">
        <v>525</v>
      </c>
      <c r="G210" s="40" t="s">
        <v>51</v>
      </c>
      <c r="H210" s="113">
        <v>2</v>
      </c>
      <c r="I210" s="142"/>
      <c r="J210" s="143">
        <f t="shared" si="3"/>
        <v>0</v>
      </c>
    </row>
    <row r="211" spans="1:10" ht="15">
      <c r="A211" s="35"/>
      <c r="B211" s="34"/>
      <c r="C211" s="50" t="s">
        <v>789</v>
      </c>
      <c r="D211" s="71"/>
      <c r="E211" s="49" t="s">
        <v>324</v>
      </c>
      <c r="F211" s="49" t="s">
        <v>526</v>
      </c>
      <c r="G211" s="40" t="s">
        <v>51</v>
      </c>
      <c r="H211" s="113">
        <v>1</v>
      </c>
      <c r="I211" s="142"/>
      <c r="J211" s="143">
        <f t="shared" si="3"/>
        <v>0</v>
      </c>
    </row>
    <row r="212" spans="1:10" ht="15">
      <c r="A212" s="35"/>
      <c r="B212" s="34"/>
      <c r="C212" s="50" t="s">
        <v>790</v>
      </c>
      <c r="D212" s="71"/>
      <c r="E212" s="49" t="s">
        <v>324</v>
      </c>
      <c r="F212" s="49" t="s">
        <v>528</v>
      </c>
      <c r="G212" s="40" t="s">
        <v>51</v>
      </c>
      <c r="H212" s="113">
        <v>1</v>
      </c>
      <c r="I212" s="142"/>
      <c r="J212" s="143">
        <f t="shared" si="3"/>
        <v>0</v>
      </c>
    </row>
    <row r="213" spans="1:10" ht="15">
      <c r="A213" s="35"/>
      <c r="B213" s="34"/>
      <c r="C213" s="50" t="s">
        <v>791</v>
      </c>
      <c r="D213" s="71"/>
      <c r="E213" s="49" t="s">
        <v>324</v>
      </c>
      <c r="F213" s="49" t="s">
        <v>529</v>
      </c>
      <c r="G213" s="40" t="s">
        <v>51</v>
      </c>
      <c r="H213" s="113">
        <v>1</v>
      </c>
      <c r="I213" s="142"/>
      <c r="J213" s="143">
        <f t="shared" si="3"/>
        <v>0</v>
      </c>
    </row>
    <row r="214" spans="1:10" ht="15">
      <c r="A214" s="35"/>
      <c r="B214" s="34"/>
      <c r="C214" s="50" t="s">
        <v>792</v>
      </c>
      <c r="D214" s="71"/>
      <c r="E214" s="49" t="s">
        <v>324</v>
      </c>
      <c r="F214" s="49" t="s">
        <v>530</v>
      </c>
      <c r="G214" s="40" t="s">
        <v>51</v>
      </c>
      <c r="H214" s="113">
        <v>1</v>
      </c>
      <c r="I214" s="142"/>
      <c r="J214" s="143">
        <f t="shared" si="3"/>
        <v>0</v>
      </c>
    </row>
    <row r="215" spans="1:10" ht="15">
      <c r="A215" s="35"/>
      <c r="B215" s="34"/>
      <c r="C215" s="50" t="s">
        <v>793</v>
      </c>
      <c r="D215" s="71"/>
      <c r="E215" s="49"/>
      <c r="F215" s="49"/>
      <c r="G215" s="40"/>
      <c r="H215" s="113"/>
      <c r="I215" s="142"/>
      <c r="J215" s="143"/>
    </row>
    <row r="216" spans="1:10" ht="15">
      <c r="A216" s="35"/>
      <c r="B216" s="34"/>
      <c r="C216" s="50" t="s">
        <v>794</v>
      </c>
      <c r="D216" s="71"/>
      <c r="E216" s="49" t="s">
        <v>65</v>
      </c>
      <c r="F216" s="49" t="s">
        <v>526</v>
      </c>
      <c r="G216" s="40" t="s">
        <v>51</v>
      </c>
      <c r="H216" s="113">
        <v>2</v>
      </c>
      <c r="I216" s="142"/>
      <c r="J216" s="143">
        <f t="shared" si="3"/>
        <v>0</v>
      </c>
    </row>
    <row r="217" spans="1:10" ht="15">
      <c r="A217" s="35"/>
      <c r="B217" s="34"/>
      <c r="C217" s="50" t="s">
        <v>795</v>
      </c>
      <c r="D217" s="71"/>
      <c r="E217" s="49" t="s">
        <v>65</v>
      </c>
      <c r="F217" s="49" t="s">
        <v>527</v>
      </c>
      <c r="G217" s="40" t="s">
        <v>51</v>
      </c>
      <c r="H217" s="113">
        <v>1</v>
      </c>
      <c r="I217" s="142"/>
      <c r="J217" s="143">
        <f t="shared" si="3"/>
        <v>0</v>
      </c>
    </row>
    <row r="218" spans="1:10" ht="15">
      <c r="A218" s="35"/>
      <c r="B218" s="34"/>
      <c r="C218" s="50" t="s">
        <v>796</v>
      </c>
      <c r="D218" s="71"/>
      <c r="E218" s="49" t="s">
        <v>65</v>
      </c>
      <c r="F218" s="49" t="s">
        <v>528</v>
      </c>
      <c r="G218" s="40" t="s">
        <v>51</v>
      </c>
      <c r="H218" s="113">
        <v>1</v>
      </c>
      <c r="I218" s="142"/>
      <c r="J218" s="143">
        <f t="shared" si="3"/>
        <v>0</v>
      </c>
    </row>
    <row r="219" spans="1:10" ht="15">
      <c r="A219" s="35" t="s">
        <v>0</v>
      </c>
      <c r="B219" s="34"/>
      <c r="C219" s="50" t="s">
        <v>797</v>
      </c>
      <c r="D219" s="71"/>
      <c r="E219" s="49"/>
      <c r="F219" s="49"/>
      <c r="G219" s="40"/>
      <c r="H219" s="113"/>
      <c r="I219" s="142"/>
      <c r="J219" s="143"/>
    </row>
    <row r="220" spans="1:10" ht="15">
      <c r="A220" s="35"/>
      <c r="B220" s="34"/>
      <c r="C220" s="50" t="s">
        <v>798</v>
      </c>
      <c r="D220" s="71"/>
      <c r="E220" s="31" t="s">
        <v>224</v>
      </c>
      <c r="F220" s="31" t="s">
        <v>225</v>
      </c>
      <c r="G220" s="33"/>
      <c r="H220" s="125">
        <v>54</v>
      </c>
      <c r="I220" s="142"/>
      <c r="J220" s="143">
        <f t="shared" si="3"/>
        <v>0</v>
      </c>
    </row>
    <row r="221" spans="1:10" ht="15">
      <c r="A221" s="35"/>
      <c r="B221" s="34"/>
      <c r="C221" s="50" t="s">
        <v>799</v>
      </c>
      <c r="D221" s="71"/>
      <c r="E221" s="31" t="s">
        <v>224</v>
      </c>
      <c r="F221" s="31" t="s">
        <v>226</v>
      </c>
      <c r="G221" s="33"/>
      <c r="H221" s="126">
        <v>30</v>
      </c>
      <c r="I221" s="142"/>
      <c r="J221" s="143">
        <f t="shared" si="3"/>
        <v>0</v>
      </c>
    </row>
    <row r="222" spans="1:10" ht="15">
      <c r="A222" s="35"/>
      <c r="B222" s="34"/>
      <c r="C222" s="50" t="s">
        <v>800</v>
      </c>
      <c r="D222" s="71"/>
      <c r="E222" s="31" t="s">
        <v>224</v>
      </c>
      <c r="F222" s="61" t="s">
        <v>784</v>
      </c>
      <c r="G222" s="33"/>
      <c r="H222" s="126">
        <v>6</v>
      </c>
      <c r="I222" s="142"/>
      <c r="J222" s="143">
        <f t="shared" si="3"/>
        <v>0</v>
      </c>
    </row>
    <row r="223" spans="1:10" ht="15">
      <c r="A223" s="35"/>
      <c r="B223" s="34"/>
      <c r="C223" s="50" t="s">
        <v>829</v>
      </c>
      <c r="D223" s="71"/>
      <c r="E223" s="31" t="s">
        <v>224</v>
      </c>
      <c r="F223" s="61" t="s">
        <v>785</v>
      </c>
      <c r="G223" s="33"/>
      <c r="H223" s="126">
        <v>8</v>
      </c>
      <c r="I223" s="142"/>
      <c r="J223" s="143">
        <f t="shared" si="3"/>
        <v>0</v>
      </c>
    </row>
    <row r="224" spans="1:10" ht="15">
      <c r="A224" s="35"/>
      <c r="B224" s="34"/>
      <c r="C224" s="50" t="s">
        <v>830</v>
      </c>
      <c r="D224" s="71"/>
      <c r="E224" s="31" t="s">
        <v>224</v>
      </c>
      <c r="F224" s="61" t="s">
        <v>786</v>
      </c>
      <c r="G224" s="33"/>
      <c r="H224" s="126">
        <v>28</v>
      </c>
      <c r="I224" s="142"/>
      <c r="J224" s="143">
        <f t="shared" si="3"/>
        <v>0</v>
      </c>
    </row>
    <row r="225" spans="1:10" ht="15">
      <c r="A225" s="35"/>
      <c r="B225" s="34"/>
      <c r="C225" s="50" t="s">
        <v>831</v>
      </c>
      <c r="D225" s="71"/>
      <c r="E225" s="31"/>
      <c r="F225" s="31"/>
      <c r="G225" s="33"/>
      <c r="H225" s="126"/>
      <c r="I225" s="142"/>
      <c r="J225" s="143"/>
    </row>
    <row r="226" spans="1:10" ht="15">
      <c r="A226" s="35"/>
      <c r="B226" s="34"/>
      <c r="C226" s="50" t="s">
        <v>832</v>
      </c>
      <c r="D226" s="71"/>
      <c r="E226" s="31" t="s">
        <v>227</v>
      </c>
      <c r="F226" s="49" t="s">
        <v>784</v>
      </c>
      <c r="G226" s="40" t="s">
        <v>67</v>
      </c>
      <c r="H226" s="113">
        <v>1</v>
      </c>
      <c r="I226" s="142"/>
      <c r="J226" s="143">
        <f t="shared" si="3"/>
        <v>0</v>
      </c>
    </row>
    <row r="227" spans="1:10" ht="15">
      <c r="A227" s="35" t="s">
        <v>0</v>
      </c>
      <c r="B227" s="34"/>
      <c r="C227" s="50" t="s">
        <v>833</v>
      </c>
      <c r="D227" s="71"/>
      <c r="E227" s="31" t="s">
        <v>227</v>
      </c>
      <c r="F227" s="49" t="s">
        <v>785</v>
      </c>
      <c r="G227" s="40" t="s">
        <v>67</v>
      </c>
      <c r="H227" s="113">
        <v>1</v>
      </c>
      <c r="I227" s="142"/>
      <c r="J227" s="143">
        <f t="shared" si="3"/>
        <v>0</v>
      </c>
    </row>
    <row r="228" spans="1:10" ht="15">
      <c r="A228" s="35"/>
      <c r="B228" s="34"/>
      <c r="C228" s="50" t="s">
        <v>834</v>
      </c>
      <c r="D228" s="71"/>
      <c r="E228" s="31"/>
      <c r="F228" s="49"/>
      <c r="G228" s="40"/>
      <c r="H228" s="113"/>
      <c r="I228" s="142"/>
      <c r="J228" s="143"/>
    </row>
    <row r="229" spans="1:10" ht="15">
      <c r="A229" s="35"/>
      <c r="B229" s="34"/>
      <c r="C229" s="50" t="s">
        <v>835</v>
      </c>
      <c r="D229" s="71"/>
      <c r="E229" s="61" t="s">
        <v>846</v>
      </c>
      <c r="F229" s="49" t="s">
        <v>225</v>
      </c>
      <c r="G229" s="40" t="s">
        <v>67</v>
      </c>
      <c r="H229" s="113">
        <v>2</v>
      </c>
      <c r="I229" s="142"/>
      <c r="J229" s="143">
        <f t="shared" si="3"/>
        <v>0</v>
      </c>
    </row>
    <row r="230" spans="1:10" ht="15">
      <c r="A230" s="35"/>
      <c r="B230" s="34"/>
      <c r="C230" s="50"/>
      <c r="D230" s="71"/>
      <c r="E230" s="61" t="s">
        <v>846</v>
      </c>
      <c r="F230" s="49" t="s">
        <v>226</v>
      </c>
      <c r="G230" s="40" t="s">
        <v>67</v>
      </c>
      <c r="H230" s="113">
        <v>6</v>
      </c>
      <c r="I230" s="142"/>
      <c r="J230" s="143">
        <f t="shared" si="3"/>
        <v>0</v>
      </c>
    </row>
    <row r="231" spans="1:10" ht="15">
      <c r="A231" s="35" t="s">
        <v>0</v>
      </c>
      <c r="B231" s="34"/>
      <c r="C231" s="50" t="s">
        <v>836</v>
      </c>
      <c r="D231" s="71"/>
      <c r="E231" s="31"/>
      <c r="F231" s="37"/>
      <c r="G231" s="40"/>
      <c r="H231" s="126"/>
      <c r="I231" s="142"/>
      <c r="J231" s="143"/>
    </row>
    <row r="232" spans="1:10" ht="15">
      <c r="A232" s="35" t="s">
        <v>0</v>
      </c>
      <c r="B232" s="34"/>
      <c r="C232" s="50" t="s">
        <v>837</v>
      </c>
      <c r="D232" s="71"/>
      <c r="E232" s="31" t="s">
        <v>66</v>
      </c>
      <c r="F232" s="31" t="s">
        <v>225</v>
      </c>
      <c r="G232" s="40" t="s">
        <v>67</v>
      </c>
      <c r="H232" s="113">
        <v>6</v>
      </c>
      <c r="I232" s="142"/>
      <c r="J232" s="143">
        <f t="shared" si="3"/>
        <v>0</v>
      </c>
    </row>
    <row r="233" spans="1:10" ht="15">
      <c r="A233" s="35" t="s">
        <v>0</v>
      </c>
      <c r="B233" s="34"/>
      <c r="C233" s="50" t="s">
        <v>845</v>
      </c>
      <c r="D233" s="71"/>
      <c r="E233" s="31" t="s">
        <v>66</v>
      </c>
      <c r="F233" s="31" t="s">
        <v>226</v>
      </c>
      <c r="G233" s="40" t="s">
        <v>67</v>
      </c>
      <c r="H233" s="113">
        <v>2</v>
      </c>
      <c r="I233" s="142"/>
      <c r="J233" s="143">
        <f t="shared" si="3"/>
        <v>0</v>
      </c>
    </row>
    <row r="234" spans="1:10" ht="15">
      <c r="A234" s="35" t="s">
        <v>0</v>
      </c>
      <c r="B234" s="34"/>
      <c r="C234" s="50" t="s">
        <v>847</v>
      </c>
      <c r="D234" s="71"/>
      <c r="E234" s="31" t="s">
        <v>66</v>
      </c>
      <c r="F234" s="61" t="s">
        <v>784</v>
      </c>
      <c r="G234" s="40" t="s">
        <v>67</v>
      </c>
      <c r="H234" s="113">
        <v>2</v>
      </c>
      <c r="I234" s="142"/>
      <c r="J234" s="143">
        <f t="shared" si="3"/>
        <v>0</v>
      </c>
    </row>
    <row r="235" spans="1:10" ht="15">
      <c r="A235" s="35" t="s">
        <v>0</v>
      </c>
      <c r="B235" s="34"/>
      <c r="C235" s="50" t="s">
        <v>848</v>
      </c>
      <c r="D235" s="71"/>
      <c r="E235" s="31" t="s">
        <v>66</v>
      </c>
      <c r="F235" s="61" t="s">
        <v>785</v>
      </c>
      <c r="G235" s="40" t="s">
        <v>67</v>
      </c>
      <c r="H235" s="113">
        <v>2</v>
      </c>
      <c r="I235" s="145"/>
      <c r="J235" s="143">
        <f t="shared" si="3"/>
        <v>0</v>
      </c>
    </row>
    <row r="236" spans="1:10" ht="15">
      <c r="A236" s="35" t="s">
        <v>0</v>
      </c>
      <c r="B236" s="34"/>
      <c r="C236" s="50"/>
      <c r="D236" s="71"/>
      <c r="E236" s="31"/>
      <c r="F236" s="61"/>
      <c r="G236" s="40"/>
      <c r="H236" s="113"/>
      <c r="I236" s="145"/>
      <c r="J236" s="143"/>
    </row>
    <row r="237" spans="1:10" ht="15">
      <c r="A237" s="35"/>
      <c r="B237" s="34"/>
      <c r="C237" s="43" t="s">
        <v>182</v>
      </c>
      <c r="D237" s="71"/>
      <c r="E237" s="39" t="s">
        <v>183</v>
      </c>
      <c r="F237" s="37"/>
      <c r="G237" s="40"/>
      <c r="H237" s="120"/>
      <c r="I237" s="145"/>
      <c r="J237" s="143"/>
    </row>
    <row r="238" spans="1:10" ht="15">
      <c r="A238" s="35" t="s">
        <v>0</v>
      </c>
      <c r="B238" s="34"/>
      <c r="C238" s="50" t="s">
        <v>839</v>
      </c>
      <c r="D238" s="71"/>
      <c r="E238" s="37" t="s">
        <v>219</v>
      </c>
      <c r="F238" s="49" t="s">
        <v>536</v>
      </c>
      <c r="G238" s="40"/>
      <c r="H238" s="120">
        <v>33</v>
      </c>
      <c r="I238" s="145"/>
      <c r="J238" s="143">
        <f t="shared" si="3"/>
        <v>0</v>
      </c>
    </row>
    <row r="239" spans="1:10" ht="15">
      <c r="A239" s="35" t="s">
        <v>0</v>
      </c>
      <c r="B239" s="34"/>
      <c r="C239" s="50" t="s">
        <v>184</v>
      </c>
      <c r="D239" s="71"/>
      <c r="E239" s="37" t="s">
        <v>219</v>
      </c>
      <c r="F239" s="49" t="s">
        <v>538</v>
      </c>
      <c r="G239" s="40"/>
      <c r="H239" s="120">
        <v>6</v>
      </c>
      <c r="I239" s="145"/>
      <c r="J239" s="143">
        <f t="shared" si="3"/>
        <v>0</v>
      </c>
    </row>
    <row r="240" spans="1:10" ht="15">
      <c r="A240" s="35" t="s">
        <v>0</v>
      </c>
      <c r="B240" s="34"/>
      <c r="C240" s="50" t="s">
        <v>185</v>
      </c>
      <c r="D240" s="71"/>
      <c r="E240" s="37" t="s">
        <v>219</v>
      </c>
      <c r="F240" s="49" t="s">
        <v>539</v>
      </c>
      <c r="G240" s="40"/>
      <c r="H240" s="120">
        <v>45</v>
      </c>
      <c r="I240" s="145"/>
      <c r="J240" s="143">
        <f t="shared" si="3"/>
        <v>0</v>
      </c>
    </row>
    <row r="241" spans="1:10" ht="15">
      <c r="A241" s="35" t="s">
        <v>0</v>
      </c>
      <c r="B241" s="34"/>
      <c r="C241" s="50" t="s">
        <v>187</v>
      </c>
      <c r="D241" s="71"/>
      <c r="E241" s="37" t="s">
        <v>219</v>
      </c>
      <c r="F241" s="49" t="s">
        <v>540</v>
      </c>
      <c r="G241" s="40"/>
      <c r="H241" s="120">
        <v>62</v>
      </c>
      <c r="I241" s="145"/>
      <c r="J241" s="143">
        <f t="shared" si="3"/>
        <v>0</v>
      </c>
    </row>
    <row r="242" spans="1:10" ht="15">
      <c r="A242" s="35" t="s">
        <v>0</v>
      </c>
      <c r="B242" s="34"/>
      <c r="C242" s="50" t="s">
        <v>188</v>
      </c>
      <c r="D242" s="71"/>
      <c r="E242" s="37" t="s">
        <v>219</v>
      </c>
      <c r="F242" s="49" t="s">
        <v>541</v>
      </c>
      <c r="G242" s="40"/>
      <c r="H242" s="120">
        <v>90</v>
      </c>
      <c r="I242" s="145"/>
      <c r="J242" s="143">
        <f t="shared" si="3"/>
        <v>0</v>
      </c>
    </row>
    <row r="243" spans="1:10" ht="15">
      <c r="A243" s="35" t="s">
        <v>0</v>
      </c>
      <c r="B243" s="34"/>
      <c r="C243" s="50" t="s">
        <v>351</v>
      </c>
      <c r="D243" s="71"/>
      <c r="E243" s="37" t="s">
        <v>219</v>
      </c>
      <c r="F243" s="49" t="s">
        <v>537</v>
      </c>
      <c r="G243" s="40"/>
      <c r="H243" s="120">
        <v>75</v>
      </c>
      <c r="I243" s="145"/>
      <c r="J243" s="143">
        <f t="shared" si="3"/>
        <v>0</v>
      </c>
    </row>
    <row r="244" spans="1:10" ht="15">
      <c r="A244" s="35"/>
      <c r="B244" s="34"/>
      <c r="C244" s="50" t="s">
        <v>221</v>
      </c>
      <c r="D244" s="71"/>
      <c r="E244" s="37" t="s">
        <v>219</v>
      </c>
      <c r="F244" s="49" t="s">
        <v>542</v>
      </c>
      <c r="G244" s="40"/>
      <c r="H244" s="120">
        <v>32</v>
      </c>
      <c r="I244" s="145"/>
      <c r="J244" s="143">
        <f t="shared" si="3"/>
        <v>0</v>
      </c>
    </row>
    <row r="245" spans="1:10" ht="15">
      <c r="A245" s="35"/>
      <c r="B245" s="34"/>
      <c r="C245" s="50" t="s">
        <v>222</v>
      </c>
      <c r="D245" s="71"/>
      <c r="E245" s="37"/>
      <c r="F245" s="37"/>
      <c r="G245" s="40"/>
      <c r="H245" s="113"/>
      <c r="I245" s="145"/>
      <c r="J245" s="143"/>
    </row>
    <row r="246" spans="1:10" ht="15">
      <c r="A246" s="35"/>
      <c r="B246" s="34"/>
      <c r="C246" s="50" t="s">
        <v>223</v>
      </c>
      <c r="D246" s="71"/>
      <c r="E246" s="37" t="s">
        <v>220</v>
      </c>
      <c r="F246" s="38">
        <v>110</v>
      </c>
      <c r="G246" s="40"/>
      <c r="H246" s="113">
        <v>12</v>
      </c>
      <c r="I246" s="145"/>
      <c r="J246" s="143">
        <f t="shared" si="3"/>
        <v>0</v>
      </c>
    </row>
    <row r="247" spans="1:10" ht="15">
      <c r="A247" s="35"/>
      <c r="B247" s="34"/>
      <c r="C247" s="50" t="s">
        <v>294</v>
      </c>
      <c r="D247" s="71"/>
      <c r="E247" s="37" t="s">
        <v>220</v>
      </c>
      <c r="F247" s="38">
        <v>90</v>
      </c>
      <c r="G247" s="40"/>
      <c r="H247" s="113">
        <v>6</v>
      </c>
      <c r="I247" s="145"/>
      <c r="J247" s="143">
        <f t="shared" si="3"/>
        <v>0</v>
      </c>
    </row>
    <row r="248" spans="1:10" ht="15">
      <c r="A248" s="35"/>
      <c r="B248" s="34"/>
      <c r="C248" s="50" t="s">
        <v>295</v>
      </c>
      <c r="D248" s="71"/>
      <c r="E248" s="37" t="s">
        <v>220</v>
      </c>
      <c r="F248" s="38">
        <v>75</v>
      </c>
      <c r="G248" s="40"/>
      <c r="H248" s="113">
        <v>28</v>
      </c>
      <c r="I248" s="145"/>
      <c r="J248" s="143">
        <f t="shared" si="3"/>
        <v>0</v>
      </c>
    </row>
    <row r="249" spans="1:10" ht="15">
      <c r="A249" s="35"/>
      <c r="B249" s="34"/>
      <c r="C249" s="50" t="s">
        <v>296</v>
      </c>
      <c r="D249" s="71"/>
      <c r="E249" s="37" t="s">
        <v>220</v>
      </c>
      <c r="F249" s="38">
        <v>63</v>
      </c>
      <c r="G249" s="40"/>
      <c r="H249" s="113">
        <v>11</v>
      </c>
      <c r="I249" s="145"/>
      <c r="J249" s="143">
        <f t="shared" si="3"/>
        <v>0</v>
      </c>
    </row>
    <row r="250" spans="1:10" ht="15">
      <c r="A250" s="35" t="s">
        <v>0</v>
      </c>
      <c r="B250" s="34"/>
      <c r="C250" s="50" t="s">
        <v>297</v>
      </c>
      <c r="D250" s="71"/>
      <c r="E250" s="37" t="s">
        <v>220</v>
      </c>
      <c r="F250" s="38">
        <v>50</v>
      </c>
      <c r="G250" s="40"/>
      <c r="H250" s="113">
        <v>45</v>
      </c>
      <c r="I250" s="145"/>
      <c r="J250" s="143">
        <f t="shared" si="3"/>
        <v>0</v>
      </c>
    </row>
    <row r="251" spans="1:10" ht="15">
      <c r="A251" s="35" t="s">
        <v>0</v>
      </c>
      <c r="B251" s="34"/>
      <c r="C251" s="50" t="s">
        <v>298</v>
      </c>
      <c r="D251" s="71"/>
      <c r="E251" s="37" t="s">
        <v>220</v>
      </c>
      <c r="F251" s="38">
        <v>32</v>
      </c>
      <c r="G251" s="40"/>
      <c r="H251" s="113">
        <v>30</v>
      </c>
      <c r="I251" s="145"/>
      <c r="J251" s="143">
        <f t="shared" si="3"/>
        <v>0</v>
      </c>
    </row>
    <row r="252" spans="1:10" ht="15">
      <c r="A252" s="35" t="s">
        <v>0</v>
      </c>
      <c r="B252" s="34"/>
      <c r="C252" s="50" t="s">
        <v>299</v>
      </c>
      <c r="D252" s="71"/>
      <c r="E252" s="37" t="s">
        <v>220</v>
      </c>
      <c r="F252" s="38">
        <v>20</v>
      </c>
      <c r="G252" s="40"/>
      <c r="H252" s="113">
        <v>15</v>
      </c>
      <c r="I252" s="145"/>
      <c r="J252" s="143">
        <f t="shared" si="3"/>
        <v>0</v>
      </c>
    </row>
    <row r="253" spans="1:10" ht="15">
      <c r="A253" s="35" t="s">
        <v>0</v>
      </c>
      <c r="B253" s="34"/>
      <c r="C253" s="50" t="s">
        <v>300</v>
      </c>
      <c r="D253" s="71"/>
      <c r="E253" s="37"/>
      <c r="F253" s="38"/>
      <c r="G253" s="40"/>
      <c r="H253" s="113"/>
      <c r="I253" s="145"/>
      <c r="J253" s="143"/>
    </row>
    <row r="254" spans="1:10" ht="15">
      <c r="A254" s="35" t="s">
        <v>0</v>
      </c>
      <c r="B254" s="34"/>
      <c r="C254" s="50" t="s">
        <v>350</v>
      </c>
      <c r="D254" s="69"/>
      <c r="E254" s="49" t="s">
        <v>828</v>
      </c>
      <c r="F254" s="38">
        <v>75</v>
      </c>
      <c r="G254" s="40"/>
      <c r="H254" s="113">
        <v>1</v>
      </c>
      <c r="I254" s="145"/>
      <c r="J254" s="143">
        <f t="shared" si="3"/>
        <v>0</v>
      </c>
    </row>
    <row r="255" spans="1:10" ht="15">
      <c r="A255" s="35"/>
      <c r="B255" s="34"/>
      <c r="C255" s="50" t="s">
        <v>352</v>
      </c>
      <c r="D255" s="69"/>
      <c r="E255" s="37"/>
      <c r="F255" s="38"/>
      <c r="G255" s="40"/>
      <c r="H255" s="113"/>
      <c r="I255" s="145"/>
      <c r="J255" s="143"/>
    </row>
    <row r="256" spans="1:10" ht="15">
      <c r="A256" s="35" t="s">
        <v>0</v>
      </c>
      <c r="B256" s="34"/>
      <c r="C256" s="50" t="s">
        <v>353</v>
      </c>
      <c r="D256" s="69"/>
      <c r="E256" s="49" t="s">
        <v>828</v>
      </c>
      <c r="F256" s="47" t="s">
        <v>827</v>
      </c>
      <c r="G256" s="40"/>
      <c r="H256" s="113">
        <v>1</v>
      </c>
      <c r="I256" s="145"/>
      <c r="J256" s="143">
        <f t="shared" si="3"/>
        <v>0</v>
      </c>
    </row>
    <row r="257" spans="1:10" ht="15">
      <c r="A257" s="35" t="s">
        <v>0</v>
      </c>
      <c r="B257" s="34"/>
      <c r="C257" s="50" t="s">
        <v>354</v>
      </c>
      <c r="D257" s="69"/>
      <c r="E257" s="37"/>
      <c r="F257" s="38"/>
      <c r="G257" s="40"/>
      <c r="H257" s="113"/>
      <c r="I257" s="145"/>
      <c r="J257" s="143"/>
    </row>
    <row r="258" spans="1:10" ht="15">
      <c r="A258" s="35" t="s">
        <v>0</v>
      </c>
      <c r="B258" s="34"/>
      <c r="C258" s="50" t="s">
        <v>355</v>
      </c>
      <c r="D258" s="69"/>
      <c r="E258" s="37" t="s">
        <v>186</v>
      </c>
      <c r="F258" s="37" t="s">
        <v>322</v>
      </c>
      <c r="G258" s="40"/>
      <c r="H258" s="113">
        <v>2</v>
      </c>
      <c r="I258" s="145"/>
      <c r="J258" s="143">
        <f t="shared" si="3"/>
        <v>0</v>
      </c>
    </row>
    <row r="259" spans="1:10" ht="15">
      <c r="A259" s="35" t="s">
        <v>0</v>
      </c>
      <c r="B259" s="34"/>
      <c r="C259" s="50" t="s">
        <v>356</v>
      </c>
      <c r="D259" s="69"/>
      <c r="E259" s="37" t="s">
        <v>186</v>
      </c>
      <c r="F259" s="37" t="s">
        <v>229</v>
      </c>
      <c r="G259" s="40"/>
      <c r="H259" s="113">
        <v>3</v>
      </c>
      <c r="I259" s="145"/>
      <c r="J259" s="143">
        <f t="shared" si="3"/>
        <v>0</v>
      </c>
    </row>
    <row r="260" spans="1:10" ht="15">
      <c r="A260" s="35"/>
      <c r="B260" s="34"/>
      <c r="C260" s="50" t="s">
        <v>357</v>
      </c>
      <c r="D260" s="69"/>
      <c r="E260" s="37" t="s">
        <v>186</v>
      </c>
      <c r="F260" s="49" t="s">
        <v>782</v>
      </c>
      <c r="G260" s="40"/>
      <c r="H260" s="113">
        <v>1</v>
      </c>
      <c r="I260" s="145"/>
      <c r="J260" s="143">
        <f aca="true" t="shared" si="4" ref="J260:J319">I260*H260</f>
        <v>0</v>
      </c>
    </row>
    <row r="261" spans="1:10" ht="15">
      <c r="A261" s="35" t="s">
        <v>0</v>
      </c>
      <c r="B261" s="34"/>
      <c r="C261" s="50" t="s">
        <v>358</v>
      </c>
      <c r="D261" s="69"/>
      <c r="E261" s="37"/>
      <c r="F261" s="49"/>
      <c r="G261" s="40"/>
      <c r="H261" s="113"/>
      <c r="I261" s="145"/>
      <c r="J261" s="143"/>
    </row>
    <row r="262" spans="1:10" ht="15">
      <c r="A262" s="35" t="s">
        <v>0</v>
      </c>
      <c r="B262" s="34"/>
      <c r="C262" s="50" t="s">
        <v>359</v>
      </c>
      <c r="D262" s="69"/>
      <c r="E262" s="49" t="s">
        <v>230</v>
      </c>
      <c r="F262" s="37" t="s">
        <v>322</v>
      </c>
      <c r="G262" s="40"/>
      <c r="H262" s="113">
        <v>10</v>
      </c>
      <c r="I262" s="145"/>
      <c r="J262" s="143">
        <f t="shared" si="4"/>
        <v>0</v>
      </c>
    </row>
    <row r="263" spans="1:10" ht="15">
      <c r="A263" s="35"/>
      <c r="B263" s="34"/>
      <c r="C263" s="50" t="s">
        <v>840</v>
      </c>
      <c r="D263" s="69"/>
      <c r="E263" s="37" t="s">
        <v>230</v>
      </c>
      <c r="F263" s="37" t="s">
        <v>228</v>
      </c>
      <c r="G263" s="40"/>
      <c r="H263" s="113">
        <v>4</v>
      </c>
      <c r="I263" s="145"/>
      <c r="J263" s="143">
        <f t="shared" si="4"/>
        <v>0</v>
      </c>
    </row>
    <row r="264" spans="1:10" ht="15">
      <c r="A264" s="35"/>
      <c r="B264" s="34"/>
      <c r="C264" s="50" t="s">
        <v>841</v>
      </c>
      <c r="D264" s="69"/>
      <c r="E264" s="37" t="s">
        <v>230</v>
      </c>
      <c r="F264" s="37" t="s">
        <v>229</v>
      </c>
      <c r="G264" s="40"/>
      <c r="H264" s="113">
        <v>8</v>
      </c>
      <c r="I264" s="145"/>
      <c r="J264" s="143">
        <f t="shared" si="4"/>
        <v>0</v>
      </c>
    </row>
    <row r="265" spans="1:10" ht="15">
      <c r="A265" s="35"/>
      <c r="B265" s="34"/>
      <c r="C265" s="50" t="s">
        <v>842</v>
      </c>
      <c r="D265" s="69"/>
      <c r="E265" s="37"/>
      <c r="F265" s="37"/>
      <c r="G265" s="40"/>
      <c r="H265" s="113"/>
      <c r="I265" s="145"/>
      <c r="J265" s="143"/>
    </row>
    <row r="266" spans="1:10" ht="15">
      <c r="A266" s="35" t="s">
        <v>0</v>
      </c>
      <c r="B266" s="34"/>
      <c r="C266" s="50" t="s">
        <v>843</v>
      </c>
      <c r="D266" s="69"/>
      <c r="E266" s="49" t="s">
        <v>379</v>
      </c>
      <c r="F266" s="47" t="s">
        <v>378</v>
      </c>
      <c r="G266" s="40"/>
      <c r="H266" s="120">
        <v>15</v>
      </c>
      <c r="I266" s="145"/>
      <c r="J266" s="143">
        <f t="shared" si="4"/>
        <v>0</v>
      </c>
    </row>
    <row r="267" spans="1:10" ht="15">
      <c r="A267" s="35"/>
      <c r="B267" s="34"/>
      <c r="C267" s="50" t="s">
        <v>844</v>
      </c>
      <c r="D267" s="69"/>
      <c r="E267" s="49" t="s">
        <v>379</v>
      </c>
      <c r="F267" s="47" t="s">
        <v>313</v>
      </c>
      <c r="G267" s="40"/>
      <c r="H267" s="120">
        <v>5</v>
      </c>
      <c r="I267" s="145"/>
      <c r="J267" s="143">
        <f t="shared" si="4"/>
        <v>0</v>
      </c>
    </row>
    <row r="268" spans="1:10" ht="15">
      <c r="A268" s="35" t="s">
        <v>0</v>
      </c>
      <c r="B268" s="34"/>
      <c r="C268" s="36"/>
      <c r="D268" s="69"/>
      <c r="E268" s="49"/>
      <c r="F268" s="47"/>
      <c r="G268" s="40"/>
      <c r="H268" s="120"/>
      <c r="I268" s="145"/>
      <c r="J268" s="143"/>
    </row>
    <row r="269" spans="1:10" ht="15">
      <c r="A269" s="35" t="s">
        <v>0</v>
      </c>
      <c r="B269" s="34"/>
      <c r="C269" s="10">
        <v>4</v>
      </c>
      <c r="D269" s="69"/>
      <c r="E269" s="103" t="s">
        <v>783</v>
      </c>
      <c r="F269" s="99"/>
      <c r="G269" s="40"/>
      <c r="H269" s="120"/>
      <c r="I269" s="145"/>
      <c r="J269" s="143"/>
    </row>
    <row r="270" spans="1:10" ht="15">
      <c r="A270" s="35"/>
      <c r="B270" s="34"/>
      <c r="C270" s="43" t="s">
        <v>68</v>
      </c>
      <c r="D270" s="69"/>
      <c r="E270" s="39" t="s">
        <v>399</v>
      </c>
      <c r="F270" s="47"/>
      <c r="G270" s="40"/>
      <c r="H270" s="113"/>
      <c r="I270" s="145"/>
      <c r="J270" s="143"/>
    </row>
    <row r="271" spans="1:10" ht="15">
      <c r="A271" s="35" t="s">
        <v>0</v>
      </c>
      <c r="B271" s="34"/>
      <c r="C271" s="43" t="s">
        <v>70</v>
      </c>
      <c r="D271" s="69"/>
      <c r="E271" s="39" t="s">
        <v>863</v>
      </c>
      <c r="F271" s="37"/>
      <c r="G271" s="40"/>
      <c r="H271" s="127">
        <v>3</v>
      </c>
      <c r="I271" s="145"/>
      <c r="J271" s="143">
        <f t="shared" si="4"/>
        <v>0</v>
      </c>
    </row>
    <row r="272" spans="1:12" ht="15">
      <c r="A272" s="35"/>
      <c r="B272" s="34"/>
      <c r="C272" s="50" t="s">
        <v>849</v>
      </c>
      <c r="D272" s="69"/>
      <c r="E272" s="49" t="s">
        <v>889</v>
      </c>
      <c r="F272" s="49" t="s">
        <v>850</v>
      </c>
      <c r="G272" s="40"/>
      <c r="H272" s="113">
        <v>1</v>
      </c>
      <c r="I272" s="145"/>
      <c r="J272" s="143"/>
      <c r="L272" s="148"/>
    </row>
    <row r="273" spans="1:12" ht="15">
      <c r="A273" s="35" t="s">
        <v>0</v>
      </c>
      <c r="B273" s="34"/>
      <c r="C273" s="50" t="s">
        <v>857</v>
      </c>
      <c r="D273" s="69"/>
      <c r="E273" s="49" t="s">
        <v>890</v>
      </c>
      <c r="F273" s="49" t="s">
        <v>891</v>
      </c>
      <c r="G273" s="40"/>
      <c r="H273" s="113">
        <v>1</v>
      </c>
      <c r="I273" s="145"/>
      <c r="J273" s="143"/>
      <c r="L273" s="148"/>
    </row>
    <row r="274" spans="1:12" ht="15">
      <c r="A274" s="35" t="s">
        <v>0</v>
      </c>
      <c r="B274" s="34"/>
      <c r="C274" s="50" t="s">
        <v>858</v>
      </c>
      <c r="D274" s="69"/>
      <c r="E274" s="49" t="s">
        <v>851</v>
      </c>
      <c r="F274" s="49" t="s">
        <v>852</v>
      </c>
      <c r="G274" s="62" t="s">
        <v>75</v>
      </c>
      <c r="H274" s="113">
        <v>2</v>
      </c>
      <c r="I274" s="145"/>
      <c r="J274" s="143"/>
      <c r="L274" s="148"/>
    </row>
    <row r="275" spans="1:12" ht="15">
      <c r="A275" s="35"/>
      <c r="B275" s="34"/>
      <c r="C275" s="50" t="s">
        <v>859</v>
      </c>
      <c r="D275" s="69"/>
      <c r="E275" s="49" t="s">
        <v>382</v>
      </c>
      <c r="F275" s="49" t="s">
        <v>856</v>
      </c>
      <c r="G275" s="40" t="s">
        <v>78</v>
      </c>
      <c r="H275" s="113">
        <v>2</v>
      </c>
      <c r="I275" s="145"/>
      <c r="J275" s="143"/>
      <c r="L275" s="148"/>
    </row>
    <row r="276" spans="1:12" ht="15">
      <c r="A276" s="35"/>
      <c r="B276" s="34"/>
      <c r="C276" s="50" t="s">
        <v>860</v>
      </c>
      <c r="D276" s="69"/>
      <c r="E276" s="37" t="s">
        <v>79</v>
      </c>
      <c r="F276" s="37" t="s">
        <v>80</v>
      </c>
      <c r="G276" s="40" t="s">
        <v>81</v>
      </c>
      <c r="H276" s="113">
        <v>4</v>
      </c>
      <c r="I276" s="145"/>
      <c r="J276" s="143"/>
      <c r="L276" s="148"/>
    </row>
    <row r="277" spans="1:12" ht="15">
      <c r="A277" s="35"/>
      <c r="B277" s="34"/>
      <c r="C277" s="50" t="s">
        <v>861</v>
      </c>
      <c r="D277" s="69"/>
      <c r="E277" s="49" t="s">
        <v>869</v>
      </c>
      <c r="F277" s="104" t="s">
        <v>854</v>
      </c>
      <c r="G277" s="62" t="s">
        <v>855</v>
      </c>
      <c r="H277" s="113">
        <v>2</v>
      </c>
      <c r="I277" s="145"/>
      <c r="J277" s="143"/>
      <c r="L277" s="148"/>
    </row>
    <row r="278" spans="1:12" ht="15">
      <c r="A278" s="35"/>
      <c r="B278" s="34"/>
      <c r="C278" s="50" t="s">
        <v>862</v>
      </c>
      <c r="D278" s="69"/>
      <c r="E278" s="49" t="s">
        <v>918</v>
      </c>
      <c r="F278" s="49" t="s">
        <v>920</v>
      </c>
      <c r="G278" s="40"/>
      <c r="H278" s="113">
        <v>2</v>
      </c>
      <c r="I278" s="145"/>
      <c r="J278" s="143"/>
      <c r="L278" s="148"/>
    </row>
    <row r="279" spans="1:12" ht="15">
      <c r="A279" s="35"/>
      <c r="B279" s="34"/>
      <c r="C279" s="36"/>
      <c r="D279" s="69"/>
      <c r="E279" s="37"/>
      <c r="F279" s="49"/>
      <c r="G279" s="40"/>
      <c r="H279" s="113"/>
      <c r="I279" s="145"/>
      <c r="J279" s="143"/>
      <c r="L279" s="148"/>
    </row>
    <row r="280" spans="1:12" ht="15">
      <c r="A280" s="35"/>
      <c r="B280" s="34"/>
      <c r="C280" s="43" t="s">
        <v>71</v>
      </c>
      <c r="D280" s="69"/>
      <c r="E280" s="39" t="s">
        <v>865</v>
      </c>
      <c r="F280" s="37"/>
      <c r="G280" s="40"/>
      <c r="H280" s="127">
        <v>2</v>
      </c>
      <c r="I280" s="145"/>
      <c r="J280" s="143">
        <f t="shared" si="4"/>
        <v>0</v>
      </c>
      <c r="L280" s="148"/>
    </row>
    <row r="281" spans="1:12" ht="15">
      <c r="A281" s="35"/>
      <c r="B281" s="34"/>
      <c r="C281" s="50" t="s">
        <v>870</v>
      </c>
      <c r="D281" s="69"/>
      <c r="E281" s="49" t="s">
        <v>889</v>
      </c>
      <c r="F281" s="49" t="s">
        <v>850</v>
      </c>
      <c r="G281" s="40"/>
      <c r="H281" s="113">
        <v>1</v>
      </c>
      <c r="I281" s="145"/>
      <c r="J281" s="143"/>
      <c r="L281" s="148"/>
    </row>
    <row r="282" spans="1:12" ht="15">
      <c r="A282" s="35"/>
      <c r="B282" s="34"/>
      <c r="C282" s="50" t="s">
        <v>871</v>
      </c>
      <c r="D282" s="69"/>
      <c r="E282" s="49" t="s">
        <v>866</v>
      </c>
      <c r="F282" s="49" t="s">
        <v>389</v>
      </c>
      <c r="G282" s="62" t="s">
        <v>75</v>
      </c>
      <c r="H282" s="113">
        <v>1</v>
      </c>
      <c r="I282" s="145"/>
      <c r="J282" s="143"/>
      <c r="L282" s="148"/>
    </row>
    <row r="283" spans="1:12" ht="15">
      <c r="A283" s="35"/>
      <c r="B283" s="34"/>
      <c r="C283" s="50" t="s">
        <v>872</v>
      </c>
      <c r="D283" s="69"/>
      <c r="E283" s="49" t="s">
        <v>866</v>
      </c>
      <c r="F283" s="49" t="s">
        <v>391</v>
      </c>
      <c r="G283" s="62" t="s">
        <v>75</v>
      </c>
      <c r="H283" s="113">
        <v>1</v>
      </c>
      <c r="I283" s="145"/>
      <c r="J283" s="143"/>
      <c r="L283" s="148"/>
    </row>
    <row r="284" spans="1:12" ht="15">
      <c r="A284" s="35"/>
      <c r="B284" s="34"/>
      <c r="C284" s="50" t="s">
        <v>873</v>
      </c>
      <c r="D284" s="69"/>
      <c r="E284" s="49" t="s">
        <v>382</v>
      </c>
      <c r="F284" s="49" t="s">
        <v>867</v>
      </c>
      <c r="G284" s="40" t="s">
        <v>78</v>
      </c>
      <c r="H284" s="113">
        <v>1</v>
      </c>
      <c r="I284" s="145"/>
      <c r="J284" s="143"/>
      <c r="L284" s="148"/>
    </row>
    <row r="285" spans="1:12" ht="15">
      <c r="A285" s="35"/>
      <c r="B285" s="34"/>
      <c r="C285" s="50" t="s">
        <v>874</v>
      </c>
      <c r="D285" s="69"/>
      <c r="E285" s="37" t="s">
        <v>79</v>
      </c>
      <c r="F285" s="37" t="s">
        <v>80</v>
      </c>
      <c r="G285" s="40" t="s">
        <v>81</v>
      </c>
      <c r="H285" s="113">
        <v>2</v>
      </c>
      <c r="I285" s="145"/>
      <c r="J285" s="143"/>
      <c r="L285" s="148"/>
    </row>
    <row r="286" spans="1:12" ht="15">
      <c r="A286" s="35"/>
      <c r="B286" s="34"/>
      <c r="C286" s="50" t="s">
        <v>875</v>
      </c>
      <c r="D286" s="69"/>
      <c r="E286" s="49" t="s">
        <v>869</v>
      </c>
      <c r="F286" s="104" t="s">
        <v>854</v>
      </c>
      <c r="G286" s="62" t="s">
        <v>855</v>
      </c>
      <c r="H286" s="113">
        <v>1</v>
      </c>
      <c r="I286" s="145"/>
      <c r="J286" s="143"/>
      <c r="L286" s="148"/>
    </row>
    <row r="287" spans="1:12" ht="15">
      <c r="A287" s="35"/>
      <c r="B287" s="34"/>
      <c r="C287" s="50" t="s">
        <v>876</v>
      </c>
      <c r="D287" s="69"/>
      <c r="E287" s="49" t="s">
        <v>918</v>
      </c>
      <c r="F287" s="49" t="s">
        <v>917</v>
      </c>
      <c r="G287" s="40"/>
      <c r="H287" s="113">
        <v>1</v>
      </c>
      <c r="I287" s="145"/>
      <c r="J287" s="143"/>
      <c r="L287" s="148"/>
    </row>
    <row r="288" spans="1:12" ht="15">
      <c r="A288" s="35"/>
      <c r="B288" s="34"/>
      <c r="C288" s="50" t="s">
        <v>877</v>
      </c>
      <c r="D288" s="69"/>
      <c r="E288" s="37" t="s">
        <v>82</v>
      </c>
      <c r="F288" s="37" t="s">
        <v>80</v>
      </c>
      <c r="G288" s="62" t="s">
        <v>75</v>
      </c>
      <c r="H288" s="113">
        <v>4</v>
      </c>
      <c r="I288" s="145"/>
      <c r="J288" s="143"/>
      <c r="L288" s="148"/>
    </row>
    <row r="289" spans="1:12" ht="15">
      <c r="A289" s="35"/>
      <c r="B289" s="34"/>
      <c r="C289" s="50"/>
      <c r="D289" s="69"/>
      <c r="E289" s="37"/>
      <c r="F289" s="37"/>
      <c r="G289" s="40"/>
      <c r="H289" s="113"/>
      <c r="I289" s="145"/>
      <c r="J289" s="143"/>
      <c r="L289" s="148"/>
    </row>
    <row r="290" spans="1:12" ht="15">
      <c r="A290" s="35"/>
      <c r="B290" s="34"/>
      <c r="C290" s="43" t="s">
        <v>72</v>
      </c>
      <c r="D290" s="69"/>
      <c r="E290" s="39" t="s">
        <v>864</v>
      </c>
      <c r="F290" s="37"/>
      <c r="G290" s="40"/>
      <c r="H290" s="127">
        <v>1</v>
      </c>
      <c r="I290" s="145"/>
      <c r="J290" s="143">
        <f t="shared" si="4"/>
        <v>0</v>
      </c>
      <c r="L290" s="148"/>
    </row>
    <row r="291" spans="1:12" ht="15">
      <c r="A291" s="35"/>
      <c r="B291" s="34"/>
      <c r="C291" s="50" t="s">
        <v>879</v>
      </c>
      <c r="D291" s="69"/>
      <c r="E291" s="49" t="s">
        <v>889</v>
      </c>
      <c r="F291" s="49" t="s">
        <v>850</v>
      </c>
      <c r="G291" s="40"/>
      <c r="H291" s="113">
        <v>1</v>
      </c>
      <c r="I291" s="145"/>
      <c r="J291" s="143"/>
      <c r="L291" s="148"/>
    </row>
    <row r="292" spans="1:12" ht="15">
      <c r="A292" s="35" t="s">
        <v>0</v>
      </c>
      <c r="B292" s="34"/>
      <c r="C292" s="50" t="s">
        <v>880</v>
      </c>
      <c r="D292" s="69"/>
      <c r="E292" s="49" t="s">
        <v>866</v>
      </c>
      <c r="F292" s="49" t="s">
        <v>878</v>
      </c>
      <c r="G292" s="62" t="s">
        <v>75</v>
      </c>
      <c r="H292" s="113">
        <v>1</v>
      </c>
      <c r="I292" s="145"/>
      <c r="J292" s="143"/>
      <c r="L292" s="148"/>
    </row>
    <row r="293" spans="1:12" ht="15">
      <c r="A293" s="35"/>
      <c r="B293" s="34"/>
      <c r="C293" s="50" t="s">
        <v>881</v>
      </c>
      <c r="D293" s="69"/>
      <c r="E293" s="49" t="s">
        <v>866</v>
      </c>
      <c r="F293" s="49" t="s">
        <v>391</v>
      </c>
      <c r="G293" s="62" t="s">
        <v>75</v>
      </c>
      <c r="H293" s="113">
        <v>1</v>
      </c>
      <c r="I293" s="145"/>
      <c r="J293" s="143"/>
      <c r="L293" s="148"/>
    </row>
    <row r="294" spans="1:12" ht="15">
      <c r="A294" s="35"/>
      <c r="B294" s="34"/>
      <c r="C294" s="50" t="s">
        <v>882</v>
      </c>
      <c r="D294" s="69"/>
      <c r="E294" s="49" t="s">
        <v>382</v>
      </c>
      <c r="F294" s="49" t="s">
        <v>867</v>
      </c>
      <c r="G294" s="40" t="s">
        <v>78</v>
      </c>
      <c r="H294" s="113">
        <v>1</v>
      </c>
      <c r="I294" s="145"/>
      <c r="J294" s="143"/>
      <c r="L294" s="148"/>
    </row>
    <row r="295" spans="1:12" ht="15">
      <c r="A295" s="35"/>
      <c r="B295" s="34"/>
      <c r="C295" s="50" t="s">
        <v>883</v>
      </c>
      <c r="D295" s="69"/>
      <c r="E295" s="37" t="s">
        <v>79</v>
      </c>
      <c r="F295" s="37" t="s">
        <v>80</v>
      </c>
      <c r="G295" s="40" t="s">
        <v>81</v>
      </c>
      <c r="H295" s="113">
        <v>2</v>
      </c>
      <c r="I295" s="145"/>
      <c r="J295" s="143"/>
      <c r="L295" s="148"/>
    </row>
    <row r="296" spans="1:12" ht="15">
      <c r="A296" s="35"/>
      <c r="B296" s="34"/>
      <c r="C296" s="50" t="s">
        <v>884</v>
      </c>
      <c r="D296" s="69"/>
      <c r="E296" s="49" t="s">
        <v>869</v>
      </c>
      <c r="F296" s="104" t="s">
        <v>854</v>
      </c>
      <c r="G296" s="62" t="s">
        <v>855</v>
      </c>
      <c r="H296" s="113">
        <v>1</v>
      </c>
      <c r="I296" s="145"/>
      <c r="J296" s="143"/>
      <c r="L296" s="148"/>
    </row>
    <row r="297" spans="1:12" ht="15">
      <c r="A297" s="35"/>
      <c r="B297" s="34"/>
      <c r="C297" s="50" t="s">
        <v>885</v>
      </c>
      <c r="D297" s="69"/>
      <c r="E297" s="49" t="s">
        <v>918</v>
      </c>
      <c r="F297" s="49" t="s">
        <v>917</v>
      </c>
      <c r="G297" s="40"/>
      <c r="H297" s="113">
        <v>1</v>
      </c>
      <c r="I297" s="145"/>
      <c r="J297" s="143"/>
      <c r="L297" s="148"/>
    </row>
    <row r="298" spans="1:12" ht="15">
      <c r="A298" s="35" t="s">
        <v>0</v>
      </c>
      <c r="B298" s="34"/>
      <c r="C298" s="50" t="s">
        <v>886</v>
      </c>
      <c r="D298" s="69"/>
      <c r="E298" s="37" t="s">
        <v>82</v>
      </c>
      <c r="F298" s="37" t="s">
        <v>80</v>
      </c>
      <c r="G298" s="40"/>
      <c r="H298" s="113">
        <v>4</v>
      </c>
      <c r="I298" s="145"/>
      <c r="J298" s="143"/>
      <c r="L298" s="148"/>
    </row>
    <row r="299" spans="1:12" ht="15">
      <c r="A299" s="35" t="s">
        <v>0</v>
      </c>
      <c r="B299" s="34"/>
      <c r="C299" s="36"/>
      <c r="D299" s="69"/>
      <c r="E299" s="49"/>
      <c r="F299" s="49"/>
      <c r="G299" s="40"/>
      <c r="H299" s="113"/>
      <c r="I299" s="145"/>
      <c r="J299" s="143"/>
      <c r="L299" s="148"/>
    </row>
    <row r="300" spans="1:12" ht="15">
      <c r="A300" s="35" t="s">
        <v>0</v>
      </c>
      <c r="B300" s="34"/>
      <c r="C300" s="43" t="s">
        <v>73</v>
      </c>
      <c r="D300" s="69"/>
      <c r="E300" s="39" t="s">
        <v>887</v>
      </c>
      <c r="F300" s="49"/>
      <c r="G300" s="40"/>
      <c r="H300" s="127">
        <v>1</v>
      </c>
      <c r="I300" s="145"/>
      <c r="J300" s="143">
        <f t="shared" si="4"/>
        <v>0</v>
      </c>
      <c r="L300" s="148"/>
    </row>
    <row r="301" spans="1:12" ht="15">
      <c r="A301" s="35"/>
      <c r="B301" s="34"/>
      <c r="C301" s="50" t="s">
        <v>888</v>
      </c>
      <c r="D301" s="69"/>
      <c r="E301" s="49" t="s">
        <v>889</v>
      </c>
      <c r="F301" s="49" t="s">
        <v>380</v>
      </c>
      <c r="G301" s="40"/>
      <c r="H301" s="113">
        <v>1</v>
      </c>
      <c r="I301" s="145"/>
      <c r="J301" s="143"/>
      <c r="L301" s="148"/>
    </row>
    <row r="302" spans="1:12" ht="15">
      <c r="A302" s="35"/>
      <c r="B302" s="34"/>
      <c r="C302" s="50" t="s">
        <v>893</v>
      </c>
      <c r="D302" s="69"/>
      <c r="E302" s="49" t="s">
        <v>381</v>
      </c>
      <c r="F302" s="49" t="s">
        <v>892</v>
      </c>
      <c r="G302" s="40" t="s">
        <v>94</v>
      </c>
      <c r="H302" s="113">
        <v>1</v>
      </c>
      <c r="I302" s="145"/>
      <c r="J302" s="143"/>
      <c r="L302" s="148"/>
    </row>
    <row r="303" spans="1:12" ht="15">
      <c r="A303" s="35"/>
      <c r="B303" s="34"/>
      <c r="C303" s="50" t="s">
        <v>894</v>
      </c>
      <c r="D303" s="69"/>
      <c r="E303" s="49" t="s">
        <v>918</v>
      </c>
      <c r="F303" s="49" t="s">
        <v>921</v>
      </c>
      <c r="G303" s="40"/>
      <c r="H303" s="113">
        <v>1</v>
      </c>
      <c r="I303" s="145"/>
      <c r="J303" s="143"/>
      <c r="L303" s="148"/>
    </row>
    <row r="304" spans="1:12" ht="15">
      <c r="A304" s="35"/>
      <c r="B304" s="34"/>
      <c r="C304" s="50" t="s">
        <v>895</v>
      </c>
      <c r="D304" s="69"/>
      <c r="E304" s="49" t="s">
        <v>918</v>
      </c>
      <c r="F304" s="49" t="s">
        <v>920</v>
      </c>
      <c r="G304" s="40"/>
      <c r="H304" s="113">
        <v>1</v>
      </c>
      <c r="I304" s="145"/>
      <c r="J304" s="143"/>
      <c r="L304" s="148"/>
    </row>
    <row r="305" spans="1:12" ht="15">
      <c r="A305" s="35"/>
      <c r="B305" s="34"/>
      <c r="C305" s="50" t="s">
        <v>896</v>
      </c>
      <c r="D305" s="69"/>
      <c r="E305" s="49" t="s">
        <v>918</v>
      </c>
      <c r="F305" s="49" t="s">
        <v>919</v>
      </c>
      <c r="G305" s="40"/>
      <c r="H305" s="113">
        <v>1</v>
      </c>
      <c r="I305" s="145"/>
      <c r="J305" s="143"/>
      <c r="L305" s="148"/>
    </row>
    <row r="306" spans="1:10" ht="15">
      <c r="A306" s="35"/>
      <c r="B306" s="34"/>
      <c r="C306" s="50" t="s">
        <v>899</v>
      </c>
      <c r="D306" s="69"/>
      <c r="E306" s="49" t="s">
        <v>898</v>
      </c>
      <c r="F306" s="62" t="s">
        <v>853</v>
      </c>
      <c r="G306" s="62" t="s">
        <v>897</v>
      </c>
      <c r="H306" s="121" t="s">
        <v>208</v>
      </c>
      <c r="I306" s="145"/>
      <c r="J306" s="143"/>
    </row>
    <row r="307" spans="1:12" ht="15">
      <c r="A307" s="35"/>
      <c r="B307" s="34"/>
      <c r="C307" s="50" t="s">
        <v>922</v>
      </c>
      <c r="D307" s="69"/>
      <c r="E307" s="37" t="s">
        <v>82</v>
      </c>
      <c r="F307" s="37" t="s">
        <v>80</v>
      </c>
      <c r="G307" s="40"/>
      <c r="H307" s="121">
        <v>1</v>
      </c>
      <c r="I307" s="145"/>
      <c r="J307" s="143"/>
      <c r="L307" s="148"/>
    </row>
    <row r="308" spans="1:12" ht="15">
      <c r="A308" s="35"/>
      <c r="B308" s="34"/>
      <c r="C308" s="43"/>
      <c r="D308" s="69"/>
      <c r="E308" s="39"/>
      <c r="F308" s="49"/>
      <c r="G308" s="40"/>
      <c r="H308" s="127"/>
      <c r="I308" s="145"/>
      <c r="J308" s="143"/>
      <c r="L308" s="148"/>
    </row>
    <row r="309" spans="1:12" ht="15">
      <c r="A309" s="35"/>
      <c r="B309" s="34"/>
      <c r="C309" s="43" t="s">
        <v>76</v>
      </c>
      <c r="D309" s="69"/>
      <c r="E309" s="39" t="s">
        <v>900</v>
      </c>
      <c r="F309" s="49"/>
      <c r="G309" s="40"/>
      <c r="H309" s="127">
        <v>1</v>
      </c>
      <c r="I309" s="145"/>
      <c r="J309" s="143">
        <f t="shared" si="4"/>
        <v>0</v>
      </c>
      <c r="L309" s="148"/>
    </row>
    <row r="310" spans="1:12" ht="15">
      <c r="A310" s="35"/>
      <c r="B310" s="34"/>
      <c r="C310" s="50" t="s">
        <v>901</v>
      </c>
      <c r="D310" s="69"/>
      <c r="E310" s="49" t="s">
        <v>889</v>
      </c>
      <c r="F310" s="49" t="s">
        <v>850</v>
      </c>
      <c r="G310" s="40"/>
      <c r="H310" s="113">
        <v>1</v>
      </c>
      <c r="I310" s="145"/>
      <c r="J310" s="143"/>
      <c r="L310" s="148"/>
    </row>
    <row r="311" spans="1:12" ht="15">
      <c r="A311" s="35"/>
      <c r="B311" s="34"/>
      <c r="C311" s="50" t="s">
        <v>902</v>
      </c>
      <c r="D311" s="69"/>
      <c r="E311" s="49" t="s">
        <v>866</v>
      </c>
      <c r="F311" s="49" t="s">
        <v>389</v>
      </c>
      <c r="G311" s="62" t="s">
        <v>75</v>
      </c>
      <c r="H311" s="113">
        <v>1</v>
      </c>
      <c r="I311" s="145"/>
      <c r="J311" s="143"/>
      <c r="L311" s="148"/>
    </row>
    <row r="312" spans="1:12" ht="15">
      <c r="A312" s="35"/>
      <c r="B312" s="34"/>
      <c r="C312" s="50" t="s">
        <v>903</v>
      </c>
      <c r="D312" s="69"/>
      <c r="E312" s="49" t="s">
        <v>866</v>
      </c>
      <c r="F312" s="49" t="s">
        <v>391</v>
      </c>
      <c r="G312" s="62" t="s">
        <v>75</v>
      </c>
      <c r="H312" s="113">
        <v>1</v>
      </c>
      <c r="I312" s="145"/>
      <c r="J312" s="143"/>
      <c r="L312" s="148"/>
    </row>
    <row r="313" spans="1:12" ht="15">
      <c r="A313" s="35"/>
      <c r="B313" s="34"/>
      <c r="C313" s="50" t="s">
        <v>904</v>
      </c>
      <c r="D313" s="69"/>
      <c r="E313" s="49" t="s">
        <v>382</v>
      </c>
      <c r="F313" s="49" t="s">
        <v>867</v>
      </c>
      <c r="G313" s="40" t="s">
        <v>78</v>
      </c>
      <c r="H313" s="113">
        <v>1</v>
      </c>
      <c r="I313" s="145"/>
      <c r="J313" s="143"/>
      <c r="L313" s="148"/>
    </row>
    <row r="314" spans="1:12" ht="15">
      <c r="A314" s="35"/>
      <c r="B314" s="34"/>
      <c r="C314" s="50" t="s">
        <v>905</v>
      </c>
      <c r="D314" s="69"/>
      <c r="E314" s="37" t="s">
        <v>79</v>
      </c>
      <c r="F314" s="37" t="s">
        <v>80</v>
      </c>
      <c r="G314" s="40" t="s">
        <v>81</v>
      </c>
      <c r="H314" s="113">
        <v>2</v>
      </c>
      <c r="I314" s="145"/>
      <c r="J314" s="143"/>
      <c r="L314" s="148"/>
    </row>
    <row r="315" spans="1:12" ht="15">
      <c r="A315" s="35"/>
      <c r="B315" s="34"/>
      <c r="C315" s="50" t="s">
        <v>906</v>
      </c>
      <c r="D315" s="69"/>
      <c r="E315" s="49" t="s">
        <v>869</v>
      </c>
      <c r="F315" s="104" t="s">
        <v>854</v>
      </c>
      <c r="G315" s="62" t="s">
        <v>855</v>
      </c>
      <c r="H315" s="113">
        <v>1</v>
      </c>
      <c r="I315" s="145"/>
      <c r="J315" s="143"/>
      <c r="L315" s="148"/>
    </row>
    <row r="316" spans="1:12" ht="15">
      <c r="A316" s="35"/>
      <c r="B316" s="34"/>
      <c r="C316" s="50" t="s">
        <v>907</v>
      </c>
      <c r="D316" s="69"/>
      <c r="E316" s="49" t="s">
        <v>918</v>
      </c>
      <c r="F316" s="49" t="s">
        <v>868</v>
      </c>
      <c r="G316" s="40"/>
      <c r="H316" s="113">
        <v>1</v>
      </c>
      <c r="I316" s="145"/>
      <c r="J316" s="143"/>
      <c r="L316" s="148"/>
    </row>
    <row r="317" spans="1:12" ht="15">
      <c r="A317" s="35"/>
      <c r="B317" s="34"/>
      <c r="C317" s="50" t="s">
        <v>908</v>
      </c>
      <c r="D317" s="69"/>
      <c r="E317" s="37" t="s">
        <v>82</v>
      </c>
      <c r="F317" s="37" t="s">
        <v>80</v>
      </c>
      <c r="G317" s="40"/>
      <c r="H317" s="113">
        <v>4</v>
      </c>
      <c r="I317" s="145"/>
      <c r="J317" s="143"/>
      <c r="L317" s="148"/>
    </row>
    <row r="318" spans="1:12" ht="15">
      <c r="A318" s="35"/>
      <c r="B318" s="34"/>
      <c r="C318" s="50"/>
      <c r="D318" s="69"/>
      <c r="E318" s="49"/>
      <c r="F318" s="49"/>
      <c r="G318" s="40"/>
      <c r="H318" s="113"/>
      <c r="I318" s="145"/>
      <c r="J318" s="143"/>
      <c r="L318" s="148"/>
    </row>
    <row r="319" spans="1:12" ht="15">
      <c r="A319" s="35"/>
      <c r="B319" s="34"/>
      <c r="C319" s="43" t="s">
        <v>77</v>
      </c>
      <c r="D319" s="69"/>
      <c r="E319" s="39" t="s">
        <v>910</v>
      </c>
      <c r="F319" s="49"/>
      <c r="G319" s="40"/>
      <c r="H319" s="127">
        <v>1</v>
      </c>
      <c r="I319" s="145"/>
      <c r="J319" s="143">
        <f t="shared" si="4"/>
        <v>0</v>
      </c>
      <c r="L319" s="148"/>
    </row>
    <row r="320" spans="1:12" ht="15">
      <c r="A320" s="35"/>
      <c r="B320" s="34"/>
      <c r="C320" s="50" t="s">
        <v>909</v>
      </c>
      <c r="D320" s="69"/>
      <c r="E320" s="49" t="s">
        <v>890</v>
      </c>
      <c r="F320" s="49" t="s">
        <v>911</v>
      </c>
      <c r="G320" s="40"/>
      <c r="H320" s="113">
        <v>1</v>
      </c>
      <c r="I320" s="145"/>
      <c r="J320" s="143"/>
      <c r="L320" s="148"/>
    </row>
    <row r="321" spans="1:12" ht="15">
      <c r="A321" s="35"/>
      <c r="B321" s="34"/>
      <c r="C321" s="50" t="s">
        <v>924</v>
      </c>
      <c r="D321" s="69"/>
      <c r="E321" s="49" t="s">
        <v>866</v>
      </c>
      <c r="F321" s="49" t="s">
        <v>912</v>
      </c>
      <c r="G321" s="62" t="s">
        <v>75</v>
      </c>
      <c r="H321" s="113">
        <v>2</v>
      </c>
      <c r="I321" s="145"/>
      <c r="J321" s="143"/>
      <c r="L321" s="148"/>
    </row>
    <row r="322" spans="1:12" ht="15">
      <c r="A322" s="35"/>
      <c r="B322" s="34"/>
      <c r="C322" s="50" t="s">
        <v>925</v>
      </c>
      <c r="D322" s="69"/>
      <c r="E322" s="49" t="s">
        <v>866</v>
      </c>
      <c r="F322" s="49" t="s">
        <v>913</v>
      </c>
      <c r="G322" s="62" t="s">
        <v>75</v>
      </c>
      <c r="H322" s="113">
        <v>1</v>
      </c>
      <c r="I322" s="145"/>
      <c r="J322" s="143"/>
      <c r="L322" s="148"/>
    </row>
    <row r="323" spans="1:12" ht="15">
      <c r="A323" s="35"/>
      <c r="B323" s="34"/>
      <c r="C323" s="50" t="s">
        <v>926</v>
      </c>
      <c r="D323" s="69"/>
      <c r="E323" s="49" t="s">
        <v>382</v>
      </c>
      <c r="F323" s="49" t="s">
        <v>914</v>
      </c>
      <c r="G323" s="40" t="s">
        <v>78</v>
      </c>
      <c r="H323" s="113">
        <v>1</v>
      </c>
      <c r="I323" s="145"/>
      <c r="J323" s="143"/>
      <c r="L323" s="148"/>
    </row>
    <row r="324" spans="1:12" ht="15">
      <c r="A324" s="35"/>
      <c r="B324" s="34"/>
      <c r="C324" s="50" t="s">
        <v>927</v>
      </c>
      <c r="D324" s="69"/>
      <c r="E324" s="37" t="s">
        <v>79</v>
      </c>
      <c r="F324" s="49" t="s">
        <v>915</v>
      </c>
      <c r="G324" s="40" t="s">
        <v>81</v>
      </c>
      <c r="H324" s="113">
        <v>2</v>
      </c>
      <c r="I324" s="145"/>
      <c r="J324" s="143"/>
      <c r="L324" s="148"/>
    </row>
    <row r="325" spans="1:12" ht="15">
      <c r="A325" s="35"/>
      <c r="B325" s="34"/>
      <c r="C325" s="50" t="s">
        <v>928</v>
      </c>
      <c r="D325" s="69"/>
      <c r="E325" s="49" t="s">
        <v>869</v>
      </c>
      <c r="F325" s="104" t="s">
        <v>916</v>
      </c>
      <c r="G325" s="62" t="s">
        <v>855</v>
      </c>
      <c r="H325" s="113">
        <v>1</v>
      </c>
      <c r="I325" s="145"/>
      <c r="J325" s="143"/>
      <c r="L325" s="148"/>
    </row>
    <row r="326" spans="1:12" ht="15">
      <c r="A326" s="35" t="s">
        <v>0</v>
      </c>
      <c r="B326" s="34"/>
      <c r="C326" s="50" t="s">
        <v>929</v>
      </c>
      <c r="D326" s="69"/>
      <c r="E326" s="49" t="s">
        <v>918</v>
      </c>
      <c r="F326" s="49" t="s">
        <v>923</v>
      </c>
      <c r="G326" s="40"/>
      <c r="H326" s="113">
        <v>1</v>
      </c>
      <c r="I326" s="145"/>
      <c r="J326" s="143"/>
      <c r="L326" s="148"/>
    </row>
    <row r="327" spans="1:12" ht="15">
      <c r="A327" s="35" t="s">
        <v>0</v>
      </c>
      <c r="B327" s="34"/>
      <c r="C327" s="50" t="s">
        <v>930</v>
      </c>
      <c r="D327" s="69"/>
      <c r="E327" s="49" t="s">
        <v>969</v>
      </c>
      <c r="F327" s="37" t="s">
        <v>80</v>
      </c>
      <c r="G327" s="40"/>
      <c r="H327" s="113">
        <v>4</v>
      </c>
      <c r="I327" s="145"/>
      <c r="J327" s="143"/>
      <c r="L327" s="148"/>
    </row>
    <row r="328" spans="1:12" ht="15">
      <c r="A328" s="35"/>
      <c r="B328" s="34"/>
      <c r="C328" s="43"/>
      <c r="D328" s="69"/>
      <c r="E328" s="37"/>
      <c r="F328" s="37"/>
      <c r="G328" s="40"/>
      <c r="H328" s="113"/>
      <c r="I328" s="145"/>
      <c r="J328" s="143"/>
      <c r="L328" s="148"/>
    </row>
    <row r="329" spans="1:12" ht="15">
      <c r="A329" s="35"/>
      <c r="B329" s="34"/>
      <c r="C329" s="43" t="s">
        <v>931</v>
      </c>
      <c r="D329" s="69"/>
      <c r="E329" s="39" t="s">
        <v>933</v>
      </c>
      <c r="F329" s="49"/>
      <c r="G329" s="40"/>
      <c r="H329" s="127">
        <v>2</v>
      </c>
      <c r="I329" s="145"/>
      <c r="J329" s="143">
        <f aca="true" t="shared" si="5" ref="J329:J383">I329*H329</f>
        <v>0</v>
      </c>
      <c r="L329" s="148"/>
    </row>
    <row r="330" spans="1:12" ht="15">
      <c r="A330" s="35"/>
      <c r="B330" s="34"/>
      <c r="C330" s="50" t="s">
        <v>932</v>
      </c>
      <c r="D330" s="69"/>
      <c r="E330" s="49" t="s">
        <v>890</v>
      </c>
      <c r="F330" s="49" t="s">
        <v>911</v>
      </c>
      <c r="G330" s="40"/>
      <c r="H330" s="113">
        <v>1</v>
      </c>
      <c r="I330" s="145"/>
      <c r="J330" s="143"/>
      <c r="L330" s="148"/>
    </row>
    <row r="331" spans="1:12" ht="15">
      <c r="A331" s="35"/>
      <c r="B331" s="34"/>
      <c r="C331" s="50" t="s">
        <v>935</v>
      </c>
      <c r="D331" s="69"/>
      <c r="E331" s="49" t="s">
        <v>866</v>
      </c>
      <c r="F331" s="49" t="s">
        <v>385</v>
      </c>
      <c r="G331" s="62" t="s">
        <v>75</v>
      </c>
      <c r="H331" s="113">
        <v>2</v>
      </c>
      <c r="I331" s="145"/>
      <c r="J331" s="143"/>
      <c r="L331" s="148"/>
    </row>
    <row r="332" spans="1:12" ht="15">
      <c r="A332" s="35"/>
      <c r="B332" s="34"/>
      <c r="C332" s="50" t="s">
        <v>936</v>
      </c>
      <c r="D332" s="69"/>
      <c r="E332" s="49" t="s">
        <v>382</v>
      </c>
      <c r="F332" s="49" t="s">
        <v>856</v>
      </c>
      <c r="G332" s="40" t="s">
        <v>78</v>
      </c>
      <c r="H332" s="113">
        <v>1</v>
      </c>
      <c r="I332" s="145"/>
      <c r="J332" s="143"/>
      <c r="L332" s="148"/>
    </row>
    <row r="333" spans="1:12" ht="15">
      <c r="A333" s="35"/>
      <c r="B333" s="34"/>
      <c r="C333" s="50" t="s">
        <v>937</v>
      </c>
      <c r="D333" s="69"/>
      <c r="E333" s="37" t="s">
        <v>79</v>
      </c>
      <c r="F333" s="49" t="s">
        <v>915</v>
      </c>
      <c r="G333" s="40" t="s">
        <v>81</v>
      </c>
      <c r="H333" s="113">
        <v>2</v>
      </c>
      <c r="I333" s="145"/>
      <c r="J333" s="143"/>
      <c r="L333" s="148"/>
    </row>
    <row r="334" spans="1:12" ht="15">
      <c r="A334" s="35"/>
      <c r="B334" s="34"/>
      <c r="C334" s="50" t="s">
        <v>938</v>
      </c>
      <c r="D334" s="69"/>
      <c r="E334" s="49" t="s">
        <v>869</v>
      </c>
      <c r="F334" s="104" t="s">
        <v>916</v>
      </c>
      <c r="G334" s="62" t="s">
        <v>855</v>
      </c>
      <c r="H334" s="113">
        <v>1</v>
      </c>
      <c r="I334" s="145"/>
      <c r="J334" s="143"/>
      <c r="L334" s="148"/>
    </row>
    <row r="335" spans="1:12" ht="15">
      <c r="A335" s="35"/>
      <c r="B335" s="34"/>
      <c r="C335" s="50" t="s">
        <v>939</v>
      </c>
      <c r="D335" s="69"/>
      <c r="E335" s="49" t="s">
        <v>918</v>
      </c>
      <c r="F335" s="49" t="s">
        <v>934</v>
      </c>
      <c r="G335" s="40"/>
      <c r="H335" s="113">
        <v>1</v>
      </c>
      <c r="I335" s="145"/>
      <c r="J335" s="143"/>
      <c r="L335" s="148"/>
    </row>
    <row r="336" spans="1:12" ht="15">
      <c r="A336" s="35"/>
      <c r="B336" s="34"/>
      <c r="C336" s="43"/>
      <c r="D336" s="69"/>
      <c r="E336" s="37"/>
      <c r="F336" s="37"/>
      <c r="G336" s="40"/>
      <c r="H336" s="113"/>
      <c r="I336" s="145"/>
      <c r="J336" s="143"/>
      <c r="L336" s="148"/>
    </row>
    <row r="337" spans="1:12" ht="15">
      <c r="A337" s="35"/>
      <c r="B337" s="34"/>
      <c r="C337" s="43" t="s">
        <v>940</v>
      </c>
      <c r="D337" s="69"/>
      <c r="E337" s="39" t="s">
        <v>941</v>
      </c>
      <c r="F337" s="49"/>
      <c r="G337" s="40"/>
      <c r="H337" s="127">
        <v>5</v>
      </c>
      <c r="I337" s="145"/>
      <c r="J337" s="143">
        <f t="shared" si="5"/>
        <v>0</v>
      </c>
      <c r="L337" s="148"/>
    </row>
    <row r="338" spans="1:12" ht="15">
      <c r="A338" s="35"/>
      <c r="B338" s="34"/>
      <c r="C338" s="50" t="s">
        <v>943</v>
      </c>
      <c r="D338" s="69"/>
      <c r="E338" s="49" t="s">
        <v>890</v>
      </c>
      <c r="F338" s="49" t="s">
        <v>911</v>
      </c>
      <c r="G338" s="40"/>
      <c r="H338" s="113">
        <v>1</v>
      </c>
      <c r="I338" s="145"/>
      <c r="J338" s="143"/>
      <c r="L338" s="148"/>
    </row>
    <row r="339" spans="1:12" ht="15">
      <c r="A339" s="35"/>
      <c r="B339" s="34"/>
      <c r="C339" s="50" t="s">
        <v>944</v>
      </c>
      <c r="D339" s="69"/>
      <c r="E339" s="49" t="s">
        <v>866</v>
      </c>
      <c r="F339" s="49" t="s">
        <v>942</v>
      </c>
      <c r="G339" s="62" t="s">
        <v>75</v>
      </c>
      <c r="H339" s="113">
        <v>2</v>
      </c>
      <c r="I339" s="145"/>
      <c r="J339" s="143"/>
      <c r="L339" s="148"/>
    </row>
    <row r="340" spans="1:12" ht="15">
      <c r="A340" s="35"/>
      <c r="B340" s="34"/>
      <c r="C340" s="50" t="s">
        <v>945</v>
      </c>
      <c r="D340" s="69"/>
      <c r="E340" s="49" t="s">
        <v>866</v>
      </c>
      <c r="F340" s="49" t="s">
        <v>913</v>
      </c>
      <c r="G340" s="62" t="s">
        <v>75</v>
      </c>
      <c r="H340" s="113">
        <v>1</v>
      </c>
      <c r="I340" s="145"/>
      <c r="J340" s="143"/>
      <c r="L340" s="148"/>
    </row>
    <row r="341" spans="1:12" ht="15">
      <c r="A341" s="35"/>
      <c r="B341" s="34"/>
      <c r="C341" s="50" t="s">
        <v>946</v>
      </c>
      <c r="D341" s="69"/>
      <c r="E341" s="49" t="s">
        <v>382</v>
      </c>
      <c r="F341" s="49" t="s">
        <v>914</v>
      </c>
      <c r="G341" s="40" t="s">
        <v>78</v>
      </c>
      <c r="H341" s="113">
        <v>2</v>
      </c>
      <c r="I341" s="145"/>
      <c r="J341" s="143"/>
      <c r="L341" s="148"/>
    </row>
    <row r="342" spans="1:12" ht="15">
      <c r="A342" s="35"/>
      <c r="B342" s="34"/>
      <c r="C342" s="50" t="s">
        <v>947</v>
      </c>
      <c r="D342" s="69"/>
      <c r="E342" s="37" t="s">
        <v>79</v>
      </c>
      <c r="F342" s="49" t="s">
        <v>915</v>
      </c>
      <c r="G342" s="40" t="s">
        <v>81</v>
      </c>
      <c r="H342" s="113">
        <v>2</v>
      </c>
      <c r="I342" s="145"/>
      <c r="J342" s="143"/>
      <c r="L342" s="148"/>
    </row>
    <row r="343" spans="1:12" ht="15">
      <c r="A343" s="35"/>
      <c r="B343" s="34"/>
      <c r="C343" s="50" t="s">
        <v>948</v>
      </c>
      <c r="D343" s="69"/>
      <c r="E343" s="49" t="s">
        <v>869</v>
      </c>
      <c r="F343" s="104" t="s">
        <v>916</v>
      </c>
      <c r="G343" s="62" t="s">
        <v>855</v>
      </c>
      <c r="H343" s="113">
        <v>1</v>
      </c>
      <c r="I343" s="145"/>
      <c r="J343" s="143"/>
      <c r="L343" s="148"/>
    </row>
    <row r="344" spans="1:12" ht="15">
      <c r="A344" s="35"/>
      <c r="B344" s="34"/>
      <c r="C344" s="50" t="s">
        <v>949</v>
      </c>
      <c r="D344" s="69"/>
      <c r="E344" s="49" t="s">
        <v>918</v>
      </c>
      <c r="F344" s="49" t="s">
        <v>923</v>
      </c>
      <c r="G344" s="40"/>
      <c r="H344" s="113">
        <v>1</v>
      </c>
      <c r="I344" s="145"/>
      <c r="J344" s="143"/>
      <c r="L344" s="148"/>
    </row>
    <row r="345" spans="1:12" ht="15">
      <c r="A345" s="35"/>
      <c r="B345" s="34"/>
      <c r="C345" s="50" t="s">
        <v>950</v>
      </c>
      <c r="D345" s="69"/>
      <c r="E345" s="49" t="s">
        <v>969</v>
      </c>
      <c r="F345" s="37" t="s">
        <v>80</v>
      </c>
      <c r="G345" s="40"/>
      <c r="H345" s="113">
        <v>4</v>
      </c>
      <c r="I345" s="145"/>
      <c r="J345" s="143"/>
      <c r="L345" s="148"/>
    </row>
    <row r="346" spans="1:12" ht="15">
      <c r="A346" s="35"/>
      <c r="B346" s="34"/>
      <c r="C346" s="43"/>
      <c r="D346" s="69"/>
      <c r="E346" s="37"/>
      <c r="F346" s="37"/>
      <c r="G346" s="40"/>
      <c r="H346" s="113"/>
      <c r="I346" s="145"/>
      <c r="J346" s="143"/>
      <c r="L346" s="148"/>
    </row>
    <row r="347" spans="1:12" ht="15">
      <c r="A347" s="35"/>
      <c r="B347" s="34"/>
      <c r="C347" s="43" t="s">
        <v>951</v>
      </c>
      <c r="D347" s="69"/>
      <c r="E347" s="39" t="s">
        <v>963</v>
      </c>
      <c r="F347" s="49"/>
      <c r="G347" s="40"/>
      <c r="H347" s="127">
        <v>1</v>
      </c>
      <c r="I347" s="145"/>
      <c r="J347" s="143">
        <f t="shared" si="5"/>
        <v>0</v>
      </c>
      <c r="L347" s="148"/>
    </row>
    <row r="348" spans="1:12" ht="15">
      <c r="A348" s="35"/>
      <c r="B348" s="34"/>
      <c r="C348" s="50" t="s">
        <v>952</v>
      </c>
      <c r="D348" s="69"/>
      <c r="E348" s="49" t="s">
        <v>890</v>
      </c>
      <c r="F348" s="49" t="s">
        <v>911</v>
      </c>
      <c r="G348" s="40"/>
      <c r="H348" s="113">
        <v>1</v>
      </c>
      <c r="I348" s="145"/>
      <c r="J348" s="143"/>
      <c r="L348" s="148"/>
    </row>
    <row r="349" spans="1:12" ht="15">
      <c r="A349" s="35"/>
      <c r="B349" s="34"/>
      <c r="C349" s="50" t="s">
        <v>956</v>
      </c>
      <c r="D349" s="69"/>
      <c r="E349" s="49" t="s">
        <v>866</v>
      </c>
      <c r="F349" s="49" t="s">
        <v>953</v>
      </c>
      <c r="G349" s="62" t="s">
        <v>75</v>
      </c>
      <c r="H349" s="113">
        <v>4</v>
      </c>
      <c r="I349" s="145"/>
      <c r="J349" s="143"/>
      <c r="L349" s="148"/>
    </row>
    <row r="350" spans="1:12" ht="15">
      <c r="A350" s="35"/>
      <c r="B350" s="34"/>
      <c r="C350" s="50" t="s">
        <v>957</v>
      </c>
      <c r="D350" s="69"/>
      <c r="E350" s="49" t="s">
        <v>866</v>
      </c>
      <c r="F350" s="49" t="s">
        <v>954</v>
      </c>
      <c r="G350" s="62" t="s">
        <v>75</v>
      </c>
      <c r="H350" s="113">
        <v>1</v>
      </c>
      <c r="I350" s="145"/>
      <c r="J350" s="143"/>
      <c r="L350" s="148"/>
    </row>
    <row r="351" spans="1:12" ht="15">
      <c r="A351" s="35"/>
      <c r="B351" s="34"/>
      <c r="C351" s="50" t="s">
        <v>958</v>
      </c>
      <c r="D351" s="69"/>
      <c r="E351" s="49" t="s">
        <v>382</v>
      </c>
      <c r="F351" s="49" t="s">
        <v>955</v>
      </c>
      <c r="G351" s="40" t="s">
        <v>78</v>
      </c>
      <c r="H351" s="113">
        <v>2</v>
      </c>
      <c r="I351" s="145"/>
      <c r="J351" s="143"/>
      <c r="L351" s="148"/>
    </row>
    <row r="352" spans="1:12" ht="15">
      <c r="A352" s="35"/>
      <c r="B352" s="34"/>
      <c r="C352" s="50" t="s">
        <v>959</v>
      </c>
      <c r="D352" s="69"/>
      <c r="E352" s="37" t="s">
        <v>79</v>
      </c>
      <c r="F352" s="49" t="s">
        <v>915</v>
      </c>
      <c r="G352" s="40" t="s">
        <v>81</v>
      </c>
      <c r="H352" s="113">
        <v>2</v>
      </c>
      <c r="I352" s="145"/>
      <c r="J352" s="143"/>
      <c r="L352" s="148"/>
    </row>
    <row r="353" spans="1:12" ht="15">
      <c r="A353" s="35"/>
      <c r="B353" s="34"/>
      <c r="C353" s="50" t="s">
        <v>960</v>
      </c>
      <c r="D353" s="69"/>
      <c r="E353" s="49" t="s">
        <v>869</v>
      </c>
      <c r="F353" s="104" t="s">
        <v>916</v>
      </c>
      <c r="G353" s="62" t="s">
        <v>855</v>
      </c>
      <c r="H353" s="113">
        <v>1</v>
      </c>
      <c r="I353" s="145"/>
      <c r="J353" s="143"/>
      <c r="L353" s="148"/>
    </row>
    <row r="354" spans="1:12" ht="15">
      <c r="A354" s="35"/>
      <c r="B354" s="34"/>
      <c r="C354" s="50" t="s">
        <v>961</v>
      </c>
      <c r="D354" s="69"/>
      <c r="E354" s="49" t="s">
        <v>918</v>
      </c>
      <c r="F354" s="49" t="s">
        <v>923</v>
      </c>
      <c r="G354" s="40"/>
      <c r="H354" s="113">
        <v>1</v>
      </c>
      <c r="I354" s="145"/>
      <c r="J354" s="143"/>
      <c r="L354" s="148"/>
    </row>
    <row r="355" spans="1:12" ht="15">
      <c r="A355" s="35"/>
      <c r="B355" s="34"/>
      <c r="C355" s="50" t="s">
        <v>962</v>
      </c>
      <c r="D355" s="69"/>
      <c r="E355" s="49" t="s">
        <v>969</v>
      </c>
      <c r="F355" s="37" t="s">
        <v>80</v>
      </c>
      <c r="G355" s="40"/>
      <c r="H355" s="113">
        <v>4</v>
      </c>
      <c r="I355" s="145"/>
      <c r="J355" s="143"/>
      <c r="L355" s="148"/>
    </row>
    <row r="356" spans="1:12" ht="15">
      <c r="A356" s="35"/>
      <c r="B356" s="34"/>
      <c r="C356" s="50"/>
      <c r="D356" s="69"/>
      <c r="E356" s="37"/>
      <c r="F356" s="37"/>
      <c r="G356" s="40"/>
      <c r="H356" s="113"/>
      <c r="I356" s="145"/>
      <c r="J356" s="143"/>
      <c r="L356" s="148"/>
    </row>
    <row r="357" spans="1:12" ht="15">
      <c r="A357" s="35"/>
      <c r="B357" s="34"/>
      <c r="C357" s="43" t="s">
        <v>964</v>
      </c>
      <c r="D357" s="69"/>
      <c r="E357" s="39" t="s">
        <v>965</v>
      </c>
      <c r="F357" s="49"/>
      <c r="G357" s="40"/>
      <c r="H357" s="127">
        <v>1</v>
      </c>
      <c r="I357" s="145"/>
      <c r="J357" s="143">
        <f t="shared" si="5"/>
        <v>0</v>
      </c>
      <c r="L357" s="148"/>
    </row>
    <row r="358" spans="1:12" ht="15">
      <c r="A358" s="35"/>
      <c r="B358" s="34"/>
      <c r="C358" s="50" t="s">
        <v>966</v>
      </c>
      <c r="D358" s="69"/>
      <c r="E358" s="49" t="s">
        <v>95</v>
      </c>
      <c r="F358" s="49" t="s">
        <v>326</v>
      </c>
      <c r="G358" s="40"/>
      <c r="H358" s="113">
        <v>2</v>
      </c>
      <c r="I358" s="145"/>
      <c r="J358" s="143"/>
      <c r="L358" s="148"/>
    </row>
    <row r="359" spans="1:12" ht="15">
      <c r="A359" s="35"/>
      <c r="B359" s="34"/>
      <c r="C359" s="50" t="s">
        <v>970</v>
      </c>
      <c r="D359" s="69"/>
      <c r="E359" s="49" t="s">
        <v>95</v>
      </c>
      <c r="F359" s="49" t="s">
        <v>270</v>
      </c>
      <c r="G359" s="40"/>
      <c r="H359" s="113">
        <v>1</v>
      </c>
      <c r="I359" s="145"/>
      <c r="J359" s="143"/>
      <c r="L359" s="148"/>
    </row>
    <row r="360" spans="1:12" ht="15">
      <c r="A360" s="35"/>
      <c r="B360" s="34"/>
      <c r="C360" s="50" t="s">
        <v>971</v>
      </c>
      <c r="D360" s="69"/>
      <c r="E360" s="49" t="s">
        <v>381</v>
      </c>
      <c r="F360" s="49" t="s">
        <v>967</v>
      </c>
      <c r="G360" s="40" t="s">
        <v>94</v>
      </c>
      <c r="H360" s="113">
        <v>1</v>
      </c>
      <c r="I360" s="145"/>
      <c r="J360" s="143"/>
      <c r="L360" s="148"/>
    </row>
    <row r="361" spans="1:12" ht="15">
      <c r="A361" s="35"/>
      <c r="B361" s="34"/>
      <c r="C361" s="50" t="s">
        <v>972</v>
      </c>
      <c r="D361" s="69"/>
      <c r="E361" s="49" t="s">
        <v>381</v>
      </c>
      <c r="F361" s="49" t="s">
        <v>892</v>
      </c>
      <c r="G361" s="40" t="s">
        <v>94</v>
      </c>
      <c r="H361" s="113">
        <v>2</v>
      </c>
      <c r="I361" s="145"/>
      <c r="J361" s="143"/>
      <c r="L361" s="148"/>
    </row>
    <row r="362" spans="1:12" ht="15">
      <c r="A362" s="35"/>
      <c r="B362" s="34"/>
      <c r="C362" s="50" t="s">
        <v>973</v>
      </c>
      <c r="D362" s="69"/>
      <c r="E362" s="49" t="s">
        <v>918</v>
      </c>
      <c r="F362" s="49" t="s">
        <v>968</v>
      </c>
      <c r="G362" s="40"/>
      <c r="H362" s="113">
        <v>2</v>
      </c>
      <c r="I362" s="145"/>
      <c r="J362" s="143"/>
      <c r="L362" s="148"/>
    </row>
    <row r="363" spans="1:12" ht="15">
      <c r="A363" s="35"/>
      <c r="B363" s="34"/>
      <c r="C363" s="50" t="s">
        <v>974</v>
      </c>
      <c r="D363" s="69"/>
      <c r="E363" s="49" t="s">
        <v>969</v>
      </c>
      <c r="F363" s="37" t="s">
        <v>80</v>
      </c>
      <c r="G363" s="40"/>
      <c r="H363" s="113">
        <v>4</v>
      </c>
      <c r="I363" s="145"/>
      <c r="J363" s="143"/>
      <c r="L363" s="148"/>
    </row>
    <row r="364" spans="1:12" ht="15">
      <c r="A364" s="35"/>
      <c r="B364" s="34"/>
      <c r="C364" s="50"/>
      <c r="D364" s="69"/>
      <c r="E364" s="37"/>
      <c r="F364" s="37"/>
      <c r="G364" s="40"/>
      <c r="H364" s="113"/>
      <c r="I364" s="145"/>
      <c r="J364" s="143"/>
      <c r="L364" s="148"/>
    </row>
    <row r="365" spans="1:12" ht="15">
      <c r="A365" s="35"/>
      <c r="B365" s="34"/>
      <c r="C365" s="43" t="s">
        <v>975</v>
      </c>
      <c r="D365" s="69"/>
      <c r="E365" s="39" t="s">
        <v>977</v>
      </c>
      <c r="F365" s="37"/>
      <c r="G365" s="40"/>
      <c r="H365" s="127">
        <v>14</v>
      </c>
      <c r="I365" s="145"/>
      <c r="J365" s="143">
        <f t="shared" si="5"/>
        <v>0</v>
      </c>
      <c r="L365" s="148"/>
    </row>
    <row r="366" spans="1:12" ht="15">
      <c r="A366" s="35"/>
      <c r="B366" s="34"/>
      <c r="C366" s="50" t="s">
        <v>976</v>
      </c>
      <c r="D366" s="69"/>
      <c r="E366" s="49" t="s">
        <v>889</v>
      </c>
      <c r="F366" s="49" t="s">
        <v>978</v>
      </c>
      <c r="G366" s="40"/>
      <c r="H366" s="113">
        <v>1</v>
      </c>
      <c r="I366" s="145"/>
      <c r="J366" s="143"/>
      <c r="L366" s="148"/>
    </row>
    <row r="367" spans="1:12" ht="15">
      <c r="A367" s="35"/>
      <c r="B367" s="34"/>
      <c r="C367" s="50" t="s">
        <v>983</v>
      </c>
      <c r="D367" s="69"/>
      <c r="E367" s="49" t="s">
        <v>381</v>
      </c>
      <c r="F367" s="49" t="s">
        <v>892</v>
      </c>
      <c r="G367" s="40" t="s">
        <v>94</v>
      </c>
      <c r="H367" s="113">
        <v>1</v>
      </c>
      <c r="I367" s="145"/>
      <c r="J367" s="143"/>
      <c r="L367" s="148"/>
    </row>
    <row r="368" spans="1:12" ht="15">
      <c r="A368" s="35"/>
      <c r="B368" s="34"/>
      <c r="C368" s="50" t="s">
        <v>984</v>
      </c>
      <c r="D368" s="69"/>
      <c r="E368" s="49" t="s">
        <v>918</v>
      </c>
      <c r="F368" s="49" t="s">
        <v>979</v>
      </c>
      <c r="G368" s="40"/>
      <c r="H368" s="113">
        <v>1</v>
      </c>
      <c r="I368" s="145"/>
      <c r="J368" s="143"/>
      <c r="L368" s="148"/>
    </row>
    <row r="369" spans="1:12" ht="15">
      <c r="A369" s="35"/>
      <c r="B369" s="34"/>
      <c r="C369" s="50" t="s">
        <v>985</v>
      </c>
      <c r="D369" s="69"/>
      <c r="E369" s="49" t="s">
        <v>918</v>
      </c>
      <c r="F369" s="49" t="s">
        <v>980</v>
      </c>
      <c r="G369" s="40"/>
      <c r="H369" s="113">
        <v>1</v>
      </c>
      <c r="I369" s="145"/>
      <c r="J369" s="143"/>
      <c r="L369" s="148"/>
    </row>
    <row r="370" spans="1:12" ht="15">
      <c r="A370" s="35"/>
      <c r="B370" s="34"/>
      <c r="C370" s="50" t="s">
        <v>986</v>
      </c>
      <c r="D370" s="69"/>
      <c r="E370" s="49" t="s">
        <v>918</v>
      </c>
      <c r="F370" s="49" t="s">
        <v>981</v>
      </c>
      <c r="G370" s="40"/>
      <c r="H370" s="113">
        <v>1</v>
      </c>
      <c r="I370" s="145"/>
      <c r="J370" s="143"/>
      <c r="L370" s="148"/>
    </row>
    <row r="371" spans="1:12" ht="15">
      <c r="A371" s="35"/>
      <c r="B371" s="34"/>
      <c r="C371" s="50" t="s">
        <v>987</v>
      </c>
      <c r="D371" s="69"/>
      <c r="E371" s="49" t="s">
        <v>898</v>
      </c>
      <c r="F371" s="62" t="s">
        <v>982</v>
      </c>
      <c r="G371" s="62" t="s">
        <v>897</v>
      </c>
      <c r="H371" s="113">
        <v>1</v>
      </c>
      <c r="I371" s="145"/>
      <c r="J371" s="143"/>
      <c r="L371" s="148"/>
    </row>
    <row r="372" spans="1:12" ht="15">
      <c r="A372" s="35"/>
      <c r="B372" s="34"/>
      <c r="C372" s="50" t="s">
        <v>988</v>
      </c>
      <c r="D372" s="69"/>
      <c r="E372" s="49" t="s">
        <v>969</v>
      </c>
      <c r="F372" s="37" t="s">
        <v>80</v>
      </c>
      <c r="G372" s="40"/>
      <c r="H372" s="113">
        <v>1</v>
      </c>
      <c r="I372" s="145"/>
      <c r="J372" s="143"/>
      <c r="L372" s="148"/>
    </row>
    <row r="373" spans="1:12" ht="15">
      <c r="A373" s="35"/>
      <c r="B373" s="34"/>
      <c r="C373" s="50"/>
      <c r="D373" s="69"/>
      <c r="E373" s="37"/>
      <c r="F373" s="37"/>
      <c r="G373" s="40"/>
      <c r="H373" s="113"/>
      <c r="I373" s="145"/>
      <c r="J373" s="143"/>
      <c r="L373" s="148"/>
    </row>
    <row r="374" spans="1:12" ht="15">
      <c r="A374" s="35"/>
      <c r="B374" s="34"/>
      <c r="C374" s="43" t="s">
        <v>989</v>
      </c>
      <c r="D374" s="69"/>
      <c r="E374" s="39" t="s">
        <v>993</v>
      </c>
      <c r="F374" s="37"/>
      <c r="G374" s="40"/>
      <c r="H374" s="127">
        <v>1</v>
      </c>
      <c r="I374" s="145"/>
      <c r="J374" s="143">
        <f t="shared" si="5"/>
        <v>0</v>
      </c>
      <c r="L374" s="148"/>
    </row>
    <row r="375" spans="1:12" ht="15">
      <c r="A375" s="35"/>
      <c r="B375" s="34"/>
      <c r="C375" s="50" t="s">
        <v>990</v>
      </c>
      <c r="D375" s="69"/>
      <c r="E375" s="49" t="s">
        <v>889</v>
      </c>
      <c r="F375" s="49" t="s">
        <v>991</v>
      </c>
      <c r="G375" s="40"/>
      <c r="H375" s="113">
        <v>1</v>
      </c>
      <c r="I375" s="145"/>
      <c r="J375" s="143"/>
      <c r="L375" s="148"/>
    </row>
    <row r="376" spans="1:12" ht="15">
      <c r="A376" s="35"/>
      <c r="B376" s="34"/>
      <c r="C376" s="50" t="s">
        <v>994</v>
      </c>
      <c r="D376" s="69"/>
      <c r="E376" s="49" t="s">
        <v>381</v>
      </c>
      <c r="F376" s="49" t="s">
        <v>892</v>
      </c>
      <c r="G376" s="40" t="s">
        <v>94</v>
      </c>
      <c r="H376" s="113">
        <v>1</v>
      </c>
      <c r="I376" s="145"/>
      <c r="J376" s="143"/>
      <c r="L376" s="148"/>
    </row>
    <row r="377" spans="1:12" ht="15">
      <c r="A377" s="35"/>
      <c r="B377" s="34"/>
      <c r="C377" s="50" t="s">
        <v>995</v>
      </c>
      <c r="D377" s="69"/>
      <c r="E377" s="49" t="s">
        <v>918</v>
      </c>
      <c r="F377" s="49" t="s">
        <v>992</v>
      </c>
      <c r="G377" s="40"/>
      <c r="H377" s="113">
        <v>1</v>
      </c>
      <c r="I377" s="145"/>
      <c r="J377" s="143"/>
      <c r="L377" s="148"/>
    </row>
    <row r="378" spans="1:12" ht="15">
      <c r="A378" s="35"/>
      <c r="B378" s="34"/>
      <c r="C378" s="50" t="s">
        <v>996</v>
      </c>
      <c r="D378" s="69"/>
      <c r="E378" s="49" t="s">
        <v>918</v>
      </c>
      <c r="F378" s="49" t="s">
        <v>920</v>
      </c>
      <c r="G378" s="40"/>
      <c r="H378" s="113">
        <v>1</v>
      </c>
      <c r="I378" s="145"/>
      <c r="J378" s="143"/>
      <c r="L378" s="148"/>
    </row>
    <row r="379" spans="1:12" ht="15">
      <c r="A379" s="35"/>
      <c r="B379" s="34"/>
      <c r="C379" s="50" t="s">
        <v>997</v>
      </c>
      <c r="D379" s="69"/>
      <c r="E379" s="49" t="s">
        <v>918</v>
      </c>
      <c r="F379" s="49" t="s">
        <v>919</v>
      </c>
      <c r="G379" s="40"/>
      <c r="H379" s="113">
        <v>1</v>
      </c>
      <c r="I379" s="145"/>
      <c r="J379" s="143"/>
      <c r="L379" s="148"/>
    </row>
    <row r="380" spans="1:12" ht="15">
      <c r="A380" s="35"/>
      <c r="B380" s="34"/>
      <c r="C380" s="50" t="s">
        <v>998</v>
      </c>
      <c r="D380" s="69"/>
      <c r="E380" s="49" t="s">
        <v>898</v>
      </c>
      <c r="F380" s="62" t="s">
        <v>853</v>
      </c>
      <c r="G380" s="62" t="s">
        <v>897</v>
      </c>
      <c r="H380" s="121" t="s">
        <v>208</v>
      </c>
      <c r="I380" s="145"/>
      <c r="J380" s="143"/>
      <c r="L380" s="148"/>
    </row>
    <row r="381" spans="1:12" ht="15">
      <c r="A381" s="35"/>
      <c r="B381" s="34"/>
      <c r="C381" s="50" t="s">
        <v>999</v>
      </c>
      <c r="D381" s="69"/>
      <c r="E381" s="49" t="s">
        <v>969</v>
      </c>
      <c r="F381" s="37" t="s">
        <v>80</v>
      </c>
      <c r="G381" s="40"/>
      <c r="H381" s="121">
        <v>1</v>
      </c>
      <c r="I381" s="145"/>
      <c r="J381" s="143"/>
      <c r="L381" s="148"/>
    </row>
    <row r="382" spans="1:12" ht="15">
      <c r="A382" s="35"/>
      <c r="B382" s="34"/>
      <c r="C382" s="43"/>
      <c r="D382" s="69"/>
      <c r="E382" s="37"/>
      <c r="F382" s="37"/>
      <c r="G382" s="40"/>
      <c r="H382" s="113"/>
      <c r="I382" s="145"/>
      <c r="J382" s="143"/>
      <c r="L382" s="148"/>
    </row>
    <row r="383" spans="1:12" ht="15">
      <c r="A383" s="35"/>
      <c r="B383" s="34"/>
      <c r="C383" s="43" t="s">
        <v>1001</v>
      </c>
      <c r="D383" s="69"/>
      <c r="E383" s="39" t="s">
        <v>1000</v>
      </c>
      <c r="F383" s="37"/>
      <c r="G383" s="40"/>
      <c r="H383" s="127">
        <v>1</v>
      </c>
      <c r="I383" s="145"/>
      <c r="J383" s="143">
        <f t="shared" si="5"/>
        <v>0</v>
      </c>
      <c r="L383" s="148"/>
    </row>
    <row r="384" spans="1:12" ht="15">
      <c r="A384" s="35"/>
      <c r="B384" s="34"/>
      <c r="C384" s="50" t="s">
        <v>1006</v>
      </c>
      <c r="D384" s="69"/>
      <c r="E384" s="49" t="s">
        <v>889</v>
      </c>
      <c r="F384" s="49" t="s">
        <v>1002</v>
      </c>
      <c r="G384" s="40"/>
      <c r="H384" s="113">
        <v>1</v>
      </c>
      <c r="I384" s="145"/>
      <c r="J384" s="143"/>
      <c r="L384" s="148"/>
    </row>
    <row r="385" spans="1:12" ht="15">
      <c r="A385" s="35"/>
      <c r="B385" s="34"/>
      <c r="C385" s="50" t="s">
        <v>1007</v>
      </c>
      <c r="D385" s="69"/>
      <c r="E385" s="49" t="s">
        <v>918</v>
      </c>
      <c r="F385" s="49" t="s">
        <v>1003</v>
      </c>
      <c r="G385" s="40"/>
      <c r="H385" s="113">
        <v>1</v>
      </c>
      <c r="I385" s="145"/>
      <c r="J385" s="143"/>
      <c r="L385" s="148"/>
    </row>
    <row r="386" spans="1:12" ht="15">
      <c r="A386" s="35"/>
      <c r="B386" s="34"/>
      <c r="C386" s="50" t="s">
        <v>1008</v>
      </c>
      <c r="D386" s="69"/>
      <c r="E386" s="49" t="s">
        <v>918</v>
      </c>
      <c r="F386" s="49" t="s">
        <v>920</v>
      </c>
      <c r="G386" s="40"/>
      <c r="H386" s="113">
        <v>1</v>
      </c>
      <c r="I386" s="145"/>
      <c r="J386" s="143"/>
      <c r="L386" s="148"/>
    </row>
    <row r="387" spans="1:12" ht="15">
      <c r="A387" s="35"/>
      <c r="B387" s="34"/>
      <c r="C387" s="50" t="s">
        <v>1009</v>
      </c>
      <c r="D387" s="69"/>
      <c r="E387" s="49" t="s">
        <v>918</v>
      </c>
      <c r="F387" s="49" t="s">
        <v>919</v>
      </c>
      <c r="G387" s="40"/>
      <c r="H387" s="113">
        <v>1</v>
      </c>
      <c r="I387" s="145"/>
      <c r="J387" s="143"/>
      <c r="L387" s="148"/>
    </row>
    <row r="388" spans="1:12" ht="15">
      <c r="A388" s="35"/>
      <c r="B388" s="34"/>
      <c r="C388" s="50" t="s">
        <v>1010</v>
      </c>
      <c r="D388" s="69"/>
      <c r="E388" s="49" t="s">
        <v>898</v>
      </c>
      <c r="F388" s="62" t="s">
        <v>853</v>
      </c>
      <c r="G388" s="62" t="s">
        <v>897</v>
      </c>
      <c r="H388" s="121" t="s">
        <v>208</v>
      </c>
      <c r="I388" s="145"/>
      <c r="J388" s="143"/>
      <c r="L388" s="148"/>
    </row>
    <row r="389" spans="1:12" ht="15">
      <c r="A389" s="35"/>
      <c r="B389" s="34"/>
      <c r="C389" s="43"/>
      <c r="D389" s="69"/>
      <c r="E389" s="37"/>
      <c r="F389" s="37"/>
      <c r="G389" s="40"/>
      <c r="H389" s="113"/>
      <c r="I389" s="145"/>
      <c r="J389" s="143"/>
      <c r="L389" s="148"/>
    </row>
    <row r="390" spans="1:12" ht="15">
      <c r="A390" s="35"/>
      <c r="B390" s="34"/>
      <c r="C390" s="43" t="s">
        <v>1004</v>
      </c>
      <c r="D390" s="69"/>
      <c r="E390" s="39" t="s">
        <v>1005</v>
      </c>
      <c r="F390" s="37"/>
      <c r="G390" s="40"/>
      <c r="H390" s="127">
        <v>1</v>
      </c>
      <c r="I390" s="145"/>
      <c r="J390" s="143">
        <f aca="true" t="shared" si="6" ref="J390:J448">I390*H390</f>
        <v>0</v>
      </c>
      <c r="L390" s="148"/>
    </row>
    <row r="391" spans="1:12" ht="15">
      <c r="A391" s="35"/>
      <c r="B391" s="34"/>
      <c r="C391" s="50" t="s">
        <v>1013</v>
      </c>
      <c r="D391" s="69"/>
      <c r="E391" s="49" t="s">
        <v>890</v>
      </c>
      <c r="F391" s="49" t="s">
        <v>911</v>
      </c>
      <c r="G391" s="40"/>
      <c r="H391" s="113">
        <v>2</v>
      </c>
      <c r="I391" s="145"/>
      <c r="J391" s="143"/>
      <c r="L391" s="148"/>
    </row>
    <row r="392" spans="1:12" ht="15">
      <c r="A392" s="35"/>
      <c r="B392" s="34"/>
      <c r="C392" s="50" t="s">
        <v>1014</v>
      </c>
      <c r="D392" s="69"/>
      <c r="E392" s="49" t="s">
        <v>866</v>
      </c>
      <c r="F392" s="49" t="s">
        <v>1011</v>
      </c>
      <c r="G392" s="62" t="s">
        <v>75</v>
      </c>
      <c r="H392" s="113">
        <v>2</v>
      </c>
      <c r="I392" s="145"/>
      <c r="J392" s="143"/>
      <c r="L392" s="148"/>
    </row>
    <row r="393" spans="1:12" ht="15">
      <c r="A393" s="35"/>
      <c r="B393" s="34"/>
      <c r="C393" s="50" t="s">
        <v>1015</v>
      </c>
      <c r="D393" s="69"/>
      <c r="E393" s="49" t="s">
        <v>866</v>
      </c>
      <c r="F393" s="49" t="s">
        <v>1012</v>
      </c>
      <c r="G393" s="62" t="s">
        <v>75</v>
      </c>
      <c r="H393" s="113">
        <v>2</v>
      </c>
      <c r="I393" s="145"/>
      <c r="J393" s="143"/>
      <c r="L393" s="148"/>
    </row>
    <row r="394" spans="1:12" ht="15">
      <c r="A394" s="35"/>
      <c r="B394" s="34"/>
      <c r="C394" s="50" t="s">
        <v>1016</v>
      </c>
      <c r="D394" s="69"/>
      <c r="E394" s="37" t="s">
        <v>79</v>
      </c>
      <c r="F394" s="49" t="s">
        <v>915</v>
      </c>
      <c r="G394" s="40" t="s">
        <v>81</v>
      </c>
      <c r="H394" s="113">
        <v>4</v>
      </c>
      <c r="I394" s="145"/>
      <c r="J394" s="143"/>
      <c r="L394" s="148"/>
    </row>
    <row r="395" spans="1:12" ht="15">
      <c r="A395" s="35"/>
      <c r="B395" s="34"/>
      <c r="C395" s="50" t="s">
        <v>1017</v>
      </c>
      <c r="D395" s="69"/>
      <c r="E395" s="49" t="s">
        <v>869</v>
      </c>
      <c r="F395" s="104" t="s">
        <v>916</v>
      </c>
      <c r="G395" s="62" t="s">
        <v>855</v>
      </c>
      <c r="H395" s="113">
        <v>2</v>
      </c>
      <c r="I395" s="145"/>
      <c r="J395" s="143"/>
      <c r="L395" s="148"/>
    </row>
    <row r="396" spans="1:12" ht="15">
      <c r="A396" s="35"/>
      <c r="B396" s="34"/>
      <c r="C396" s="50" t="s">
        <v>1018</v>
      </c>
      <c r="D396" s="69"/>
      <c r="E396" s="49" t="s">
        <v>918</v>
      </c>
      <c r="F396" s="49" t="s">
        <v>923</v>
      </c>
      <c r="G396" s="40"/>
      <c r="H396" s="113">
        <v>1</v>
      </c>
      <c r="I396" s="145"/>
      <c r="J396" s="143"/>
      <c r="L396" s="148"/>
    </row>
    <row r="397" spans="1:12" ht="15">
      <c r="A397" s="35"/>
      <c r="B397" s="34"/>
      <c r="C397" s="43"/>
      <c r="D397" s="69"/>
      <c r="E397" s="37"/>
      <c r="F397" s="37"/>
      <c r="G397" s="40"/>
      <c r="H397" s="113"/>
      <c r="I397" s="145"/>
      <c r="J397" s="143"/>
      <c r="L397" s="148"/>
    </row>
    <row r="398" spans="1:12" ht="15">
      <c r="A398" s="35"/>
      <c r="B398" s="34"/>
      <c r="C398" s="43" t="s">
        <v>1019</v>
      </c>
      <c r="D398" s="69"/>
      <c r="E398" s="39" t="s">
        <v>69</v>
      </c>
      <c r="F398" s="37"/>
      <c r="G398" s="40"/>
      <c r="H398" s="127">
        <v>1</v>
      </c>
      <c r="I398" s="145"/>
      <c r="J398" s="143">
        <f t="shared" si="6"/>
        <v>0</v>
      </c>
      <c r="L398" s="148"/>
    </row>
    <row r="399" spans="1:12" ht="15">
      <c r="A399" s="35"/>
      <c r="B399" s="34"/>
      <c r="C399" s="50" t="s">
        <v>1020</v>
      </c>
      <c r="D399" s="69"/>
      <c r="E399" s="49" t="s">
        <v>95</v>
      </c>
      <c r="F399" s="49" t="s">
        <v>271</v>
      </c>
      <c r="G399" s="40"/>
      <c r="H399" s="113">
        <v>1</v>
      </c>
      <c r="I399" s="145"/>
      <c r="J399" s="143"/>
      <c r="L399" s="148"/>
    </row>
    <row r="400" spans="1:12" ht="15">
      <c r="A400" s="35"/>
      <c r="B400" s="34"/>
      <c r="C400" s="50" t="s">
        <v>1023</v>
      </c>
      <c r="D400" s="69"/>
      <c r="E400" s="49" t="s">
        <v>866</v>
      </c>
      <c r="F400" s="49" t="s">
        <v>1021</v>
      </c>
      <c r="G400" s="62" t="s">
        <v>75</v>
      </c>
      <c r="H400" s="113">
        <v>1</v>
      </c>
      <c r="I400" s="145"/>
      <c r="J400" s="143"/>
      <c r="L400" s="148"/>
    </row>
    <row r="401" spans="1:12" ht="15">
      <c r="A401" s="35"/>
      <c r="B401" s="34"/>
      <c r="C401" s="50" t="s">
        <v>1024</v>
      </c>
      <c r="D401" s="69"/>
      <c r="E401" s="49" t="s">
        <v>866</v>
      </c>
      <c r="F401" s="49" t="s">
        <v>391</v>
      </c>
      <c r="G401" s="62" t="s">
        <v>75</v>
      </c>
      <c r="H401" s="113">
        <v>1</v>
      </c>
      <c r="I401" s="145"/>
      <c r="J401" s="143"/>
      <c r="L401" s="148"/>
    </row>
    <row r="402" spans="1:12" ht="15">
      <c r="A402" s="35"/>
      <c r="B402" s="34"/>
      <c r="C402" s="50" t="s">
        <v>1025</v>
      </c>
      <c r="D402" s="69"/>
      <c r="E402" s="49" t="s">
        <v>382</v>
      </c>
      <c r="F402" s="49" t="s">
        <v>1022</v>
      </c>
      <c r="G402" s="40" t="s">
        <v>78</v>
      </c>
      <c r="H402" s="113">
        <v>1</v>
      </c>
      <c r="I402" s="145"/>
      <c r="J402" s="143"/>
      <c r="L402" s="148"/>
    </row>
    <row r="403" spans="1:12" ht="15">
      <c r="A403" s="35"/>
      <c r="B403" s="34"/>
      <c r="C403" s="50" t="s">
        <v>1026</v>
      </c>
      <c r="D403" s="69"/>
      <c r="E403" s="37" t="s">
        <v>82</v>
      </c>
      <c r="F403" s="37" t="s">
        <v>80</v>
      </c>
      <c r="G403" s="40"/>
      <c r="H403" s="113">
        <v>4</v>
      </c>
      <c r="I403" s="145"/>
      <c r="J403" s="143"/>
      <c r="L403" s="148"/>
    </row>
    <row r="404" spans="1:12" ht="15">
      <c r="A404" s="35"/>
      <c r="B404" s="34"/>
      <c r="C404" s="43"/>
      <c r="D404" s="69"/>
      <c r="E404" s="37"/>
      <c r="F404" s="37"/>
      <c r="G404" s="40"/>
      <c r="H404" s="113"/>
      <c r="I404" s="145"/>
      <c r="J404" s="143"/>
      <c r="L404" s="148"/>
    </row>
    <row r="405" spans="1:12" ht="15">
      <c r="A405" s="35"/>
      <c r="B405" s="34"/>
      <c r="C405" s="43" t="s">
        <v>1027</v>
      </c>
      <c r="D405" s="69"/>
      <c r="E405" s="39" t="s">
        <v>84</v>
      </c>
      <c r="F405" s="37"/>
      <c r="G405" s="40"/>
      <c r="H405" s="127">
        <v>1</v>
      </c>
      <c r="I405" s="145"/>
      <c r="J405" s="143">
        <f t="shared" si="6"/>
        <v>0</v>
      </c>
      <c r="L405" s="148"/>
    </row>
    <row r="406" spans="1:12" ht="15">
      <c r="A406" s="35"/>
      <c r="B406" s="34"/>
      <c r="C406" s="50" t="s">
        <v>1029</v>
      </c>
      <c r="D406" s="69"/>
      <c r="E406" s="49" t="s">
        <v>95</v>
      </c>
      <c r="F406" s="49" t="s">
        <v>1028</v>
      </c>
      <c r="G406" s="40"/>
      <c r="H406" s="113">
        <v>1</v>
      </c>
      <c r="I406" s="145"/>
      <c r="J406" s="143"/>
      <c r="L406" s="148"/>
    </row>
    <row r="407" spans="1:12" ht="15">
      <c r="A407" s="35"/>
      <c r="B407" s="34"/>
      <c r="C407" s="50" t="s">
        <v>1030</v>
      </c>
      <c r="D407" s="69"/>
      <c r="E407" s="49" t="s">
        <v>866</v>
      </c>
      <c r="F407" s="49" t="s">
        <v>1021</v>
      </c>
      <c r="G407" s="62" t="s">
        <v>75</v>
      </c>
      <c r="H407" s="113">
        <v>1</v>
      </c>
      <c r="I407" s="145"/>
      <c r="J407" s="143"/>
      <c r="L407" s="148"/>
    </row>
    <row r="408" spans="1:12" ht="15">
      <c r="A408" s="35"/>
      <c r="B408" s="34"/>
      <c r="C408" s="50" t="s">
        <v>1031</v>
      </c>
      <c r="D408" s="69"/>
      <c r="E408" s="49" t="s">
        <v>866</v>
      </c>
      <c r="F408" s="49" t="s">
        <v>391</v>
      </c>
      <c r="G408" s="62" t="s">
        <v>75</v>
      </c>
      <c r="H408" s="113">
        <v>1</v>
      </c>
      <c r="I408" s="145"/>
      <c r="J408" s="143"/>
      <c r="L408" s="148"/>
    </row>
    <row r="409" spans="1:12" ht="15">
      <c r="A409" s="35"/>
      <c r="B409" s="34"/>
      <c r="C409" s="50" t="s">
        <v>1032</v>
      </c>
      <c r="D409" s="69"/>
      <c r="E409" s="49" t="s">
        <v>382</v>
      </c>
      <c r="F409" s="49" t="s">
        <v>1022</v>
      </c>
      <c r="G409" s="40" t="s">
        <v>78</v>
      </c>
      <c r="H409" s="113">
        <v>1</v>
      </c>
      <c r="I409" s="145"/>
      <c r="J409" s="143"/>
      <c r="L409" s="148"/>
    </row>
    <row r="410" spans="1:12" ht="15">
      <c r="A410" s="35"/>
      <c r="B410" s="34"/>
      <c r="C410" s="50" t="s">
        <v>1033</v>
      </c>
      <c r="D410" s="69"/>
      <c r="E410" s="37" t="s">
        <v>82</v>
      </c>
      <c r="F410" s="37" t="s">
        <v>80</v>
      </c>
      <c r="G410" s="40"/>
      <c r="H410" s="113">
        <v>4</v>
      </c>
      <c r="I410" s="145"/>
      <c r="J410" s="143"/>
      <c r="L410" s="148"/>
    </row>
    <row r="411" spans="1:12" ht="15">
      <c r="A411" s="35"/>
      <c r="B411" s="34"/>
      <c r="C411" s="43"/>
      <c r="D411" s="69"/>
      <c r="E411" s="37"/>
      <c r="F411" s="37"/>
      <c r="G411" s="40"/>
      <c r="H411" s="113"/>
      <c r="I411" s="145"/>
      <c r="J411" s="143"/>
      <c r="L411" s="148"/>
    </row>
    <row r="412" spans="1:12" ht="15">
      <c r="A412" s="35"/>
      <c r="B412" s="34"/>
      <c r="C412" s="43" t="s">
        <v>1034</v>
      </c>
      <c r="D412" s="69"/>
      <c r="E412" s="39" t="s">
        <v>89</v>
      </c>
      <c r="F412" s="37"/>
      <c r="G412" s="40"/>
      <c r="H412" s="127">
        <v>1</v>
      </c>
      <c r="I412" s="145"/>
      <c r="J412" s="143">
        <f t="shared" si="6"/>
        <v>0</v>
      </c>
      <c r="L412" s="148"/>
    </row>
    <row r="413" spans="1:12" ht="15">
      <c r="A413" s="35"/>
      <c r="B413" s="34"/>
      <c r="C413" s="50" t="s">
        <v>1035</v>
      </c>
      <c r="D413" s="69"/>
      <c r="E413" s="49" t="s">
        <v>95</v>
      </c>
      <c r="F413" s="49" t="s">
        <v>326</v>
      </c>
      <c r="G413" s="40"/>
      <c r="H413" s="113">
        <v>1</v>
      </c>
      <c r="I413" s="145"/>
      <c r="J413" s="143"/>
      <c r="L413" s="148"/>
    </row>
    <row r="414" spans="1:12" ht="15">
      <c r="A414" s="35"/>
      <c r="B414" s="34"/>
      <c r="C414" s="50" t="s">
        <v>1037</v>
      </c>
      <c r="D414" s="69"/>
      <c r="E414" s="49" t="s">
        <v>381</v>
      </c>
      <c r="F414" s="49" t="s">
        <v>892</v>
      </c>
      <c r="G414" s="40" t="s">
        <v>94</v>
      </c>
      <c r="H414" s="113">
        <v>1</v>
      </c>
      <c r="I414" s="145"/>
      <c r="J414" s="143"/>
      <c r="L414" s="148"/>
    </row>
    <row r="415" spans="1:12" ht="15">
      <c r="A415" s="35"/>
      <c r="B415" s="34"/>
      <c r="C415" s="50" t="s">
        <v>1038</v>
      </c>
      <c r="D415" s="69"/>
      <c r="E415" s="49" t="s">
        <v>382</v>
      </c>
      <c r="F415" s="49" t="s">
        <v>1036</v>
      </c>
      <c r="G415" s="40" t="s">
        <v>78</v>
      </c>
      <c r="H415" s="113">
        <v>1</v>
      </c>
      <c r="I415" s="145"/>
      <c r="J415" s="143"/>
      <c r="L415" s="148"/>
    </row>
    <row r="416" spans="1:12" ht="15">
      <c r="A416" s="35"/>
      <c r="B416" s="34"/>
      <c r="C416" s="50" t="s">
        <v>1039</v>
      </c>
      <c r="D416" s="69"/>
      <c r="E416" s="37" t="s">
        <v>82</v>
      </c>
      <c r="F416" s="37" t="s">
        <v>80</v>
      </c>
      <c r="G416" s="40"/>
      <c r="H416" s="113">
        <v>2</v>
      </c>
      <c r="I416" s="145"/>
      <c r="J416" s="143"/>
      <c r="L416" s="148"/>
    </row>
    <row r="417" spans="1:12" ht="15">
      <c r="A417" s="35"/>
      <c r="B417" s="34"/>
      <c r="C417" s="43"/>
      <c r="D417" s="69"/>
      <c r="E417" s="37"/>
      <c r="F417" s="37"/>
      <c r="G417" s="40"/>
      <c r="H417" s="113"/>
      <c r="I417" s="145"/>
      <c r="J417" s="143"/>
      <c r="L417" s="148"/>
    </row>
    <row r="418" spans="1:12" ht="15">
      <c r="A418" s="35"/>
      <c r="B418" s="34"/>
      <c r="C418" s="43" t="s">
        <v>1040</v>
      </c>
      <c r="D418" s="69"/>
      <c r="E418" s="39" t="s">
        <v>90</v>
      </c>
      <c r="F418" s="37"/>
      <c r="G418" s="40"/>
      <c r="H418" s="127">
        <v>1</v>
      </c>
      <c r="I418" s="145"/>
      <c r="J418" s="143">
        <f t="shared" si="6"/>
        <v>0</v>
      </c>
      <c r="L418" s="148"/>
    </row>
    <row r="419" spans="1:12" ht="15">
      <c r="A419" s="35"/>
      <c r="B419" s="34"/>
      <c r="C419" s="50" t="s">
        <v>1041</v>
      </c>
      <c r="D419" s="69"/>
      <c r="E419" s="49" t="s">
        <v>95</v>
      </c>
      <c r="F419" s="49" t="s">
        <v>269</v>
      </c>
      <c r="G419" s="40"/>
      <c r="H419" s="113">
        <v>1</v>
      </c>
      <c r="I419" s="145"/>
      <c r="J419" s="143"/>
      <c r="L419" s="148"/>
    </row>
    <row r="420" spans="1:12" ht="15">
      <c r="A420" s="35"/>
      <c r="B420" s="34"/>
      <c r="C420" s="50" t="s">
        <v>1042</v>
      </c>
      <c r="D420" s="69"/>
      <c r="E420" s="49" t="s">
        <v>381</v>
      </c>
      <c r="F420" s="49" t="s">
        <v>397</v>
      </c>
      <c r="G420" s="40" t="s">
        <v>94</v>
      </c>
      <c r="H420" s="113">
        <v>1</v>
      </c>
      <c r="I420" s="145"/>
      <c r="J420" s="143"/>
      <c r="L420" s="148"/>
    </row>
    <row r="421" spans="1:12" ht="15">
      <c r="A421" s="35"/>
      <c r="B421" s="34"/>
      <c r="C421" s="50" t="s">
        <v>1043</v>
      </c>
      <c r="D421" s="69"/>
      <c r="E421" s="49" t="s">
        <v>382</v>
      </c>
      <c r="F421" s="49" t="s">
        <v>1036</v>
      </c>
      <c r="G421" s="40" t="s">
        <v>78</v>
      </c>
      <c r="H421" s="113">
        <v>1</v>
      </c>
      <c r="I421" s="145"/>
      <c r="J421" s="143"/>
      <c r="L421" s="148"/>
    </row>
    <row r="422" spans="1:12" ht="15">
      <c r="A422" s="35"/>
      <c r="B422" s="34"/>
      <c r="C422" s="50" t="s">
        <v>1044</v>
      </c>
      <c r="D422" s="69"/>
      <c r="E422" s="37" t="s">
        <v>82</v>
      </c>
      <c r="F422" s="37" t="s">
        <v>80</v>
      </c>
      <c r="G422" s="40"/>
      <c r="H422" s="113">
        <v>2</v>
      </c>
      <c r="I422" s="145"/>
      <c r="J422" s="143"/>
      <c r="L422" s="148"/>
    </row>
    <row r="423" spans="1:12" ht="15">
      <c r="A423" s="35"/>
      <c r="B423" s="34"/>
      <c r="C423" s="43"/>
      <c r="D423" s="69"/>
      <c r="E423" s="37"/>
      <c r="F423" s="37"/>
      <c r="G423" s="40"/>
      <c r="H423" s="113"/>
      <c r="I423" s="145"/>
      <c r="J423" s="143"/>
      <c r="L423" s="148"/>
    </row>
    <row r="424" spans="1:12" ht="15">
      <c r="A424" s="35"/>
      <c r="B424" s="34"/>
      <c r="C424" s="43" t="s">
        <v>1045</v>
      </c>
      <c r="D424" s="69"/>
      <c r="E424" s="39" t="s">
        <v>91</v>
      </c>
      <c r="F424" s="37"/>
      <c r="G424" s="40"/>
      <c r="H424" s="127">
        <v>1</v>
      </c>
      <c r="I424" s="145"/>
      <c r="J424" s="143">
        <f t="shared" si="6"/>
        <v>0</v>
      </c>
      <c r="L424" s="148"/>
    </row>
    <row r="425" spans="1:12" ht="15">
      <c r="A425" s="35"/>
      <c r="B425" s="34"/>
      <c r="C425" s="50" t="s">
        <v>1047</v>
      </c>
      <c r="D425" s="69"/>
      <c r="E425" s="49" t="s">
        <v>95</v>
      </c>
      <c r="F425" s="49" t="s">
        <v>269</v>
      </c>
      <c r="G425" s="40"/>
      <c r="H425" s="113">
        <v>1</v>
      </c>
      <c r="I425" s="145"/>
      <c r="J425" s="143"/>
      <c r="L425" s="148"/>
    </row>
    <row r="426" spans="1:12" ht="15">
      <c r="A426" s="35" t="s">
        <v>0</v>
      </c>
      <c r="B426" s="34"/>
      <c r="C426" s="50" t="s">
        <v>1048</v>
      </c>
      <c r="D426" s="69"/>
      <c r="E426" s="49" t="s">
        <v>381</v>
      </c>
      <c r="F426" s="49" t="s">
        <v>967</v>
      </c>
      <c r="G426" s="40" t="s">
        <v>94</v>
      </c>
      <c r="H426" s="113">
        <v>1</v>
      </c>
      <c r="I426" s="145"/>
      <c r="J426" s="143"/>
      <c r="L426" s="148"/>
    </row>
    <row r="427" spans="1:12" ht="15">
      <c r="A427" s="35" t="s">
        <v>0</v>
      </c>
      <c r="B427" s="34"/>
      <c r="C427" s="50" t="s">
        <v>1049</v>
      </c>
      <c r="D427" s="69"/>
      <c r="E427" s="49" t="s">
        <v>382</v>
      </c>
      <c r="F427" s="49" t="s">
        <v>1036</v>
      </c>
      <c r="G427" s="40" t="s">
        <v>78</v>
      </c>
      <c r="H427" s="113">
        <v>1</v>
      </c>
      <c r="I427" s="145"/>
      <c r="J427" s="143"/>
      <c r="L427" s="148"/>
    </row>
    <row r="428" spans="1:12" ht="15">
      <c r="A428" s="35" t="s">
        <v>0</v>
      </c>
      <c r="B428" s="34"/>
      <c r="C428" s="50" t="s">
        <v>1050</v>
      </c>
      <c r="D428" s="69"/>
      <c r="E428" s="37" t="s">
        <v>82</v>
      </c>
      <c r="F428" s="37" t="s">
        <v>80</v>
      </c>
      <c r="G428" s="40"/>
      <c r="H428" s="113">
        <v>2</v>
      </c>
      <c r="I428" s="145"/>
      <c r="J428" s="143"/>
      <c r="L428" s="148"/>
    </row>
    <row r="429" spans="1:12" ht="15">
      <c r="A429" s="35"/>
      <c r="B429" s="34"/>
      <c r="C429" s="36"/>
      <c r="D429" s="69"/>
      <c r="E429" s="37"/>
      <c r="F429" s="37"/>
      <c r="G429" s="40"/>
      <c r="H429" s="127"/>
      <c r="I429" s="145"/>
      <c r="J429" s="143"/>
      <c r="L429" s="148"/>
    </row>
    <row r="430" spans="1:12" ht="15">
      <c r="A430" s="35"/>
      <c r="B430" s="34"/>
      <c r="C430" s="43" t="s">
        <v>1046</v>
      </c>
      <c r="D430" s="69"/>
      <c r="E430" s="39" t="s">
        <v>386</v>
      </c>
      <c r="F430" s="37"/>
      <c r="G430" s="40"/>
      <c r="H430" s="127">
        <v>3</v>
      </c>
      <c r="I430" s="145"/>
      <c r="J430" s="143">
        <f t="shared" si="6"/>
        <v>0</v>
      </c>
      <c r="L430" s="148"/>
    </row>
    <row r="431" spans="1:12" ht="15">
      <c r="A431" s="35"/>
      <c r="B431" s="34"/>
      <c r="C431" s="50" t="s">
        <v>1051</v>
      </c>
      <c r="D431" s="69"/>
      <c r="E431" s="49" t="s">
        <v>95</v>
      </c>
      <c r="F431" s="49" t="s">
        <v>326</v>
      </c>
      <c r="G431" s="40"/>
      <c r="H431" s="113">
        <v>2</v>
      </c>
      <c r="I431" s="145"/>
      <c r="J431" s="143"/>
      <c r="L431" s="148"/>
    </row>
    <row r="432" spans="1:12" ht="15">
      <c r="A432" s="35"/>
      <c r="B432" s="34"/>
      <c r="C432" s="50" t="s">
        <v>1052</v>
      </c>
      <c r="D432" s="69"/>
      <c r="E432" s="49" t="s">
        <v>381</v>
      </c>
      <c r="F432" s="49" t="s">
        <v>1055</v>
      </c>
      <c r="G432" s="40" t="s">
        <v>94</v>
      </c>
      <c r="H432" s="113">
        <v>1</v>
      </c>
      <c r="I432" s="145"/>
      <c r="J432" s="143"/>
      <c r="L432" s="148"/>
    </row>
    <row r="433" spans="1:12" ht="15">
      <c r="A433" s="35"/>
      <c r="B433" s="34"/>
      <c r="C433" s="50" t="s">
        <v>1053</v>
      </c>
      <c r="D433" s="69"/>
      <c r="E433" s="49" t="s">
        <v>382</v>
      </c>
      <c r="F433" s="47" t="s">
        <v>1056</v>
      </c>
      <c r="G433" s="40" t="s">
        <v>78</v>
      </c>
      <c r="H433" s="113">
        <v>1</v>
      </c>
      <c r="I433" s="145"/>
      <c r="J433" s="143"/>
      <c r="L433" s="148"/>
    </row>
    <row r="434" spans="1:12" ht="15">
      <c r="A434" s="35"/>
      <c r="B434" s="34"/>
      <c r="C434" s="50" t="s">
        <v>1054</v>
      </c>
      <c r="D434" s="69"/>
      <c r="E434" s="37" t="s">
        <v>82</v>
      </c>
      <c r="F434" s="37" t="s">
        <v>80</v>
      </c>
      <c r="G434" s="40"/>
      <c r="H434" s="113">
        <v>2</v>
      </c>
      <c r="I434" s="145"/>
      <c r="J434" s="143"/>
      <c r="L434" s="148"/>
    </row>
    <row r="435" spans="1:12" ht="15">
      <c r="A435" s="35"/>
      <c r="B435" s="34"/>
      <c r="C435" s="36"/>
      <c r="D435" s="69"/>
      <c r="E435" s="37"/>
      <c r="F435" s="37"/>
      <c r="G435" s="40"/>
      <c r="H435" s="127"/>
      <c r="I435" s="145"/>
      <c r="J435" s="143"/>
      <c r="L435" s="148"/>
    </row>
    <row r="436" spans="1:12" ht="15">
      <c r="A436" s="35"/>
      <c r="B436" s="34"/>
      <c r="C436" s="43" t="s">
        <v>1057</v>
      </c>
      <c r="D436" s="69"/>
      <c r="E436" s="39" t="s">
        <v>92</v>
      </c>
      <c r="F436" s="37"/>
      <c r="G436" s="40"/>
      <c r="H436" s="127">
        <v>2</v>
      </c>
      <c r="I436" s="145"/>
      <c r="J436" s="143">
        <f t="shared" si="6"/>
        <v>0</v>
      </c>
      <c r="L436" s="148"/>
    </row>
    <row r="437" spans="1:12" ht="15">
      <c r="A437" s="35"/>
      <c r="B437" s="34"/>
      <c r="C437" s="50" t="s">
        <v>1058</v>
      </c>
      <c r="D437" s="69"/>
      <c r="E437" s="49" t="s">
        <v>95</v>
      </c>
      <c r="F437" s="49" t="s">
        <v>326</v>
      </c>
      <c r="G437" s="40"/>
      <c r="H437" s="113">
        <v>2</v>
      </c>
      <c r="I437" s="145"/>
      <c r="J437" s="143"/>
      <c r="L437" s="148"/>
    </row>
    <row r="438" spans="1:12" ht="15">
      <c r="A438" s="35"/>
      <c r="B438" s="34"/>
      <c r="C438" s="50" t="s">
        <v>1059</v>
      </c>
      <c r="D438" s="69"/>
      <c r="E438" s="49" t="s">
        <v>381</v>
      </c>
      <c r="F438" s="49" t="s">
        <v>391</v>
      </c>
      <c r="G438" s="40" t="s">
        <v>94</v>
      </c>
      <c r="H438" s="113">
        <v>1</v>
      </c>
      <c r="I438" s="145"/>
      <c r="J438" s="143"/>
      <c r="L438" s="148"/>
    </row>
    <row r="439" spans="1:12" ht="15">
      <c r="A439" s="35"/>
      <c r="B439" s="34"/>
      <c r="C439" s="50" t="s">
        <v>1060</v>
      </c>
      <c r="D439" s="69"/>
      <c r="E439" s="49" t="s">
        <v>382</v>
      </c>
      <c r="F439" s="47" t="s">
        <v>1056</v>
      </c>
      <c r="G439" s="40" t="s">
        <v>78</v>
      </c>
      <c r="H439" s="113">
        <v>1</v>
      </c>
      <c r="I439" s="145"/>
      <c r="J439" s="143"/>
      <c r="L439" s="148"/>
    </row>
    <row r="440" spans="1:12" ht="15">
      <c r="A440" s="35"/>
      <c r="B440" s="34"/>
      <c r="C440" s="50" t="s">
        <v>1061</v>
      </c>
      <c r="D440" s="69"/>
      <c r="E440" s="37" t="s">
        <v>82</v>
      </c>
      <c r="F440" s="37" t="s">
        <v>80</v>
      </c>
      <c r="G440" s="40"/>
      <c r="H440" s="113">
        <v>2</v>
      </c>
      <c r="I440" s="145"/>
      <c r="J440" s="143"/>
      <c r="L440" s="148"/>
    </row>
    <row r="441" spans="1:12" ht="15">
      <c r="A441" s="35"/>
      <c r="B441" s="34"/>
      <c r="C441" s="36"/>
      <c r="D441" s="69"/>
      <c r="E441" s="37"/>
      <c r="F441" s="37"/>
      <c r="G441" s="40"/>
      <c r="H441" s="127"/>
      <c r="I441" s="145"/>
      <c r="J441" s="143"/>
      <c r="L441" s="148"/>
    </row>
    <row r="442" spans="1:12" ht="15">
      <c r="A442" s="35"/>
      <c r="B442" s="34"/>
      <c r="C442" s="43" t="s">
        <v>1062</v>
      </c>
      <c r="D442" s="69"/>
      <c r="E442" s="39" t="s">
        <v>93</v>
      </c>
      <c r="F442" s="37"/>
      <c r="G442" s="40"/>
      <c r="H442" s="127">
        <v>4</v>
      </c>
      <c r="I442" s="145"/>
      <c r="J442" s="143">
        <f t="shared" si="6"/>
        <v>0</v>
      </c>
      <c r="L442" s="148"/>
    </row>
    <row r="443" spans="1:12" ht="15">
      <c r="A443" s="35"/>
      <c r="B443" s="34"/>
      <c r="C443" s="50" t="s">
        <v>1064</v>
      </c>
      <c r="D443" s="69"/>
      <c r="E443" s="49" t="s">
        <v>95</v>
      </c>
      <c r="F443" s="49" t="s">
        <v>269</v>
      </c>
      <c r="G443" s="40"/>
      <c r="H443" s="113">
        <v>2</v>
      </c>
      <c r="I443" s="145"/>
      <c r="J443" s="143"/>
      <c r="L443" s="148"/>
    </row>
    <row r="444" spans="1:12" ht="15">
      <c r="A444" s="35"/>
      <c r="B444" s="34"/>
      <c r="C444" s="50" t="s">
        <v>1065</v>
      </c>
      <c r="D444" s="69"/>
      <c r="E444" s="49" t="s">
        <v>381</v>
      </c>
      <c r="F444" s="49" t="s">
        <v>1063</v>
      </c>
      <c r="G444" s="40" t="s">
        <v>94</v>
      </c>
      <c r="H444" s="113">
        <v>1</v>
      </c>
      <c r="I444" s="145"/>
      <c r="J444" s="143"/>
      <c r="L444" s="148"/>
    </row>
    <row r="445" spans="1:12" ht="15">
      <c r="A445" s="35"/>
      <c r="B445" s="34"/>
      <c r="C445" s="50" t="s">
        <v>1066</v>
      </c>
      <c r="D445" s="69"/>
      <c r="E445" s="49" t="s">
        <v>382</v>
      </c>
      <c r="F445" s="47" t="s">
        <v>1056</v>
      </c>
      <c r="G445" s="40" t="s">
        <v>78</v>
      </c>
      <c r="H445" s="113">
        <v>1</v>
      </c>
      <c r="I445" s="145"/>
      <c r="J445" s="143"/>
      <c r="L445" s="148"/>
    </row>
    <row r="446" spans="1:12" ht="15">
      <c r="A446" s="35"/>
      <c r="B446" s="34"/>
      <c r="C446" s="50" t="s">
        <v>1067</v>
      </c>
      <c r="D446" s="69"/>
      <c r="E446" s="37" t="s">
        <v>82</v>
      </c>
      <c r="F446" s="37" t="s">
        <v>80</v>
      </c>
      <c r="G446" s="40"/>
      <c r="H446" s="113">
        <v>2</v>
      </c>
      <c r="I446" s="145"/>
      <c r="J446" s="143"/>
      <c r="L446" s="148"/>
    </row>
    <row r="447" spans="1:12" ht="15">
      <c r="A447" s="35"/>
      <c r="B447" s="34"/>
      <c r="C447" s="50"/>
      <c r="D447" s="69"/>
      <c r="E447" s="37"/>
      <c r="F447" s="37"/>
      <c r="G447" s="40"/>
      <c r="H447" s="113"/>
      <c r="I447" s="145"/>
      <c r="J447" s="143"/>
      <c r="L447" s="148"/>
    </row>
    <row r="448" spans="1:12" ht="15">
      <c r="A448" s="35"/>
      <c r="B448" s="34"/>
      <c r="C448" s="43" t="s">
        <v>1068</v>
      </c>
      <c r="D448" s="69"/>
      <c r="E448" s="39" t="s">
        <v>387</v>
      </c>
      <c r="F448" s="37"/>
      <c r="G448" s="40"/>
      <c r="H448" s="127">
        <v>2</v>
      </c>
      <c r="I448" s="145"/>
      <c r="J448" s="143">
        <f t="shared" si="6"/>
        <v>0</v>
      </c>
      <c r="L448" s="148"/>
    </row>
    <row r="449" spans="1:12" ht="15">
      <c r="A449" s="35"/>
      <c r="B449" s="34"/>
      <c r="C449" s="50" t="s">
        <v>1069</v>
      </c>
      <c r="D449" s="69"/>
      <c r="E449" s="49" t="s">
        <v>95</v>
      </c>
      <c r="F449" s="49" t="s">
        <v>271</v>
      </c>
      <c r="G449" s="40"/>
      <c r="H449" s="113">
        <v>2</v>
      </c>
      <c r="I449" s="145"/>
      <c r="J449" s="143"/>
      <c r="L449" s="148"/>
    </row>
    <row r="450" spans="1:12" ht="15">
      <c r="A450" s="35"/>
      <c r="B450" s="34"/>
      <c r="C450" s="50" t="s">
        <v>1070</v>
      </c>
      <c r="D450" s="69"/>
      <c r="E450" s="49" t="s">
        <v>381</v>
      </c>
      <c r="F450" s="49" t="s">
        <v>1063</v>
      </c>
      <c r="G450" s="40" t="s">
        <v>94</v>
      </c>
      <c r="H450" s="113">
        <v>1</v>
      </c>
      <c r="I450" s="145"/>
      <c r="J450" s="143"/>
      <c r="L450" s="148"/>
    </row>
    <row r="451" spans="1:12" ht="15">
      <c r="A451" s="35"/>
      <c r="B451" s="34"/>
      <c r="C451" s="50" t="s">
        <v>1071</v>
      </c>
      <c r="D451" s="69"/>
      <c r="E451" s="49" t="s">
        <v>382</v>
      </c>
      <c r="F451" s="47" t="s">
        <v>1056</v>
      </c>
      <c r="G451" s="40" t="s">
        <v>78</v>
      </c>
      <c r="H451" s="113">
        <v>1</v>
      </c>
      <c r="I451" s="145"/>
      <c r="J451" s="143"/>
      <c r="L451" s="148"/>
    </row>
    <row r="452" spans="1:12" ht="15">
      <c r="A452" s="35"/>
      <c r="B452" s="34"/>
      <c r="C452" s="50" t="s">
        <v>1072</v>
      </c>
      <c r="D452" s="69"/>
      <c r="E452" s="37" t="s">
        <v>82</v>
      </c>
      <c r="F452" s="37" t="s">
        <v>80</v>
      </c>
      <c r="G452" s="40"/>
      <c r="H452" s="113">
        <v>2</v>
      </c>
      <c r="I452" s="145"/>
      <c r="J452" s="143"/>
      <c r="L452" s="148"/>
    </row>
    <row r="453" spans="1:12" ht="15">
      <c r="A453" s="35"/>
      <c r="B453" s="34"/>
      <c r="C453" s="50"/>
      <c r="D453" s="69"/>
      <c r="E453" s="37"/>
      <c r="F453" s="37"/>
      <c r="G453" s="40"/>
      <c r="H453" s="113"/>
      <c r="I453" s="145"/>
      <c r="J453" s="143"/>
      <c r="L453" s="148"/>
    </row>
    <row r="454" spans="1:12" ht="15">
      <c r="A454" s="35"/>
      <c r="B454" s="34"/>
      <c r="C454" s="43" t="s">
        <v>1073</v>
      </c>
      <c r="D454" s="69"/>
      <c r="E454" s="39" t="s">
        <v>388</v>
      </c>
      <c r="F454" s="37"/>
      <c r="G454" s="40"/>
      <c r="H454" s="127">
        <v>2</v>
      </c>
      <c r="I454" s="145"/>
      <c r="J454" s="143">
        <f aca="true" t="shared" si="7" ref="J454:J512">I454*H454</f>
        <v>0</v>
      </c>
      <c r="L454" s="148"/>
    </row>
    <row r="455" spans="1:12" ht="15">
      <c r="A455" s="35"/>
      <c r="B455" s="34"/>
      <c r="C455" s="50" t="s">
        <v>1074</v>
      </c>
      <c r="D455" s="69"/>
      <c r="E455" s="49" t="s">
        <v>95</v>
      </c>
      <c r="F455" s="49" t="s">
        <v>1028</v>
      </c>
      <c r="G455" s="40"/>
      <c r="H455" s="113">
        <v>1</v>
      </c>
      <c r="I455" s="145"/>
      <c r="J455" s="143"/>
      <c r="L455" s="148"/>
    </row>
    <row r="456" spans="1:12" ht="15">
      <c r="A456" s="35"/>
      <c r="B456" s="34"/>
      <c r="C456" s="50" t="s">
        <v>1075</v>
      </c>
      <c r="D456" s="69"/>
      <c r="E456" s="49" t="s">
        <v>866</v>
      </c>
      <c r="F456" s="49" t="s">
        <v>1079</v>
      </c>
      <c r="G456" s="62" t="s">
        <v>75</v>
      </c>
      <c r="H456" s="113">
        <v>1</v>
      </c>
      <c r="I456" s="145"/>
      <c r="J456" s="143"/>
      <c r="L456" s="148"/>
    </row>
    <row r="457" spans="1:12" ht="15">
      <c r="A457" s="35"/>
      <c r="B457" s="34"/>
      <c r="C457" s="50" t="s">
        <v>1076</v>
      </c>
      <c r="D457" s="69"/>
      <c r="E457" s="49" t="s">
        <v>866</v>
      </c>
      <c r="F457" s="49" t="s">
        <v>391</v>
      </c>
      <c r="G457" s="62" t="s">
        <v>75</v>
      </c>
      <c r="H457" s="113">
        <v>1</v>
      </c>
      <c r="I457" s="145"/>
      <c r="J457" s="143"/>
      <c r="L457" s="148"/>
    </row>
    <row r="458" spans="1:12" ht="15">
      <c r="A458" s="35"/>
      <c r="B458" s="34"/>
      <c r="C458" s="50" t="s">
        <v>1077</v>
      </c>
      <c r="D458" s="69"/>
      <c r="E458" s="49" t="s">
        <v>382</v>
      </c>
      <c r="F458" s="49" t="s">
        <v>1022</v>
      </c>
      <c r="G458" s="40" t="s">
        <v>78</v>
      </c>
      <c r="H458" s="113">
        <v>1</v>
      </c>
      <c r="I458" s="145"/>
      <c r="J458" s="143"/>
      <c r="L458" s="148"/>
    </row>
    <row r="459" spans="1:12" ht="15">
      <c r="A459" s="35"/>
      <c r="B459" s="34"/>
      <c r="C459" s="50" t="s">
        <v>1078</v>
      </c>
      <c r="D459" s="69"/>
      <c r="E459" s="37" t="s">
        <v>82</v>
      </c>
      <c r="F459" s="37" t="s">
        <v>80</v>
      </c>
      <c r="G459" s="40"/>
      <c r="H459" s="113">
        <v>4</v>
      </c>
      <c r="I459" s="145"/>
      <c r="J459" s="143"/>
      <c r="L459" s="148"/>
    </row>
    <row r="460" spans="1:12" ht="15">
      <c r="A460" s="35"/>
      <c r="B460" s="34"/>
      <c r="C460" s="50"/>
      <c r="D460" s="69"/>
      <c r="E460" s="37"/>
      <c r="F460" s="37"/>
      <c r="G460" s="40"/>
      <c r="H460" s="113"/>
      <c r="I460" s="145"/>
      <c r="J460" s="143"/>
      <c r="L460" s="148"/>
    </row>
    <row r="461" spans="1:12" ht="15">
      <c r="A461" s="35"/>
      <c r="B461" s="34"/>
      <c r="C461" s="43" t="s">
        <v>1080</v>
      </c>
      <c r="D461" s="69"/>
      <c r="E461" s="39" t="s">
        <v>390</v>
      </c>
      <c r="F461" s="37"/>
      <c r="G461" s="40"/>
      <c r="H461" s="127">
        <v>7</v>
      </c>
      <c r="I461" s="145"/>
      <c r="J461" s="143">
        <f t="shared" si="7"/>
        <v>0</v>
      </c>
      <c r="L461" s="148"/>
    </row>
    <row r="462" spans="1:12" ht="15">
      <c r="A462" s="35"/>
      <c r="B462" s="34"/>
      <c r="C462" s="50" t="s">
        <v>1081</v>
      </c>
      <c r="D462" s="69"/>
      <c r="E462" s="49" t="s">
        <v>95</v>
      </c>
      <c r="F462" s="49" t="s">
        <v>326</v>
      </c>
      <c r="G462" s="40"/>
      <c r="H462" s="113">
        <v>2</v>
      </c>
      <c r="I462" s="145"/>
      <c r="J462" s="143"/>
      <c r="L462" s="148"/>
    </row>
    <row r="463" spans="1:12" ht="15">
      <c r="A463" s="35"/>
      <c r="B463" s="34"/>
      <c r="C463" s="50" t="s">
        <v>1082</v>
      </c>
      <c r="D463" s="69"/>
      <c r="E463" s="49" t="s">
        <v>381</v>
      </c>
      <c r="F463" s="49" t="s">
        <v>1085</v>
      </c>
      <c r="G463" s="40" t="s">
        <v>94</v>
      </c>
      <c r="H463" s="113">
        <v>1</v>
      </c>
      <c r="I463" s="145"/>
      <c r="J463" s="143"/>
      <c r="L463" s="148"/>
    </row>
    <row r="464" spans="1:12" ht="15">
      <c r="A464" s="35"/>
      <c r="B464" s="34"/>
      <c r="C464" s="50" t="s">
        <v>1083</v>
      </c>
      <c r="D464" s="69"/>
      <c r="E464" s="49" t="s">
        <v>382</v>
      </c>
      <c r="F464" s="47" t="s">
        <v>1086</v>
      </c>
      <c r="G464" s="40" t="s">
        <v>78</v>
      </c>
      <c r="H464" s="113">
        <v>1</v>
      </c>
      <c r="I464" s="145"/>
      <c r="J464" s="143"/>
      <c r="L464" s="148"/>
    </row>
    <row r="465" spans="1:12" ht="15">
      <c r="A465" s="35"/>
      <c r="B465" s="34"/>
      <c r="C465" s="50" t="s">
        <v>1084</v>
      </c>
      <c r="D465" s="69"/>
      <c r="E465" s="37" t="s">
        <v>82</v>
      </c>
      <c r="F465" s="37" t="s">
        <v>80</v>
      </c>
      <c r="G465" s="40"/>
      <c r="H465" s="113">
        <v>2</v>
      </c>
      <c r="I465" s="145"/>
      <c r="J465" s="143"/>
      <c r="L465" s="148"/>
    </row>
    <row r="466" spans="1:12" ht="15">
      <c r="A466" s="35"/>
      <c r="B466" s="34"/>
      <c r="C466" s="50"/>
      <c r="D466" s="69"/>
      <c r="E466" s="37"/>
      <c r="F466" s="37"/>
      <c r="G466" s="40"/>
      <c r="H466" s="113"/>
      <c r="I466" s="145"/>
      <c r="J466" s="143"/>
      <c r="L466" s="148"/>
    </row>
    <row r="467" spans="1:12" ht="15">
      <c r="A467" s="35"/>
      <c r="B467" s="34"/>
      <c r="C467" s="43" t="s">
        <v>1087</v>
      </c>
      <c r="D467" s="69"/>
      <c r="E467" s="39" t="s">
        <v>392</v>
      </c>
      <c r="F467" s="37"/>
      <c r="G467" s="40"/>
      <c r="H467" s="127">
        <v>2</v>
      </c>
      <c r="I467" s="145"/>
      <c r="J467" s="143">
        <f t="shared" si="7"/>
        <v>0</v>
      </c>
      <c r="L467" s="148"/>
    </row>
    <row r="468" spans="1:12" ht="15">
      <c r="A468" s="35"/>
      <c r="B468" s="34"/>
      <c r="C468" s="50" t="s">
        <v>1088</v>
      </c>
      <c r="D468" s="69"/>
      <c r="E468" s="49" t="s">
        <v>95</v>
      </c>
      <c r="F468" s="49" t="s">
        <v>269</v>
      </c>
      <c r="G468" s="40"/>
      <c r="H468" s="113">
        <v>1</v>
      </c>
      <c r="I468" s="145"/>
      <c r="J468" s="143"/>
      <c r="L468" s="148"/>
    </row>
    <row r="469" spans="1:12" ht="15">
      <c r="A469" s="35"/>
      <c r="B469" s="34"/>
      <c r="C469" s="50" t="s">
        <v>1089</v>
      </c>
      <c r="D469" s="69"/>
      <c r="E469" s="49" t="s">
        <v>381</v>
      </c>
      <c r="F469" s="49" t="s">
        <v>1012</v>
      </c>
      <c r="G469" s="40" t="s">
        <v>94</v>
      </c>
      <c r="H469" s="113">
        <v>1</v>
      </c>
      <c r="I469" s="145"/>
      <c r="J469" s="143"/>
      <c r="L469" s="148"/>
    </row>
    <row r="470" spans="1:12" ht="15">
      <c r="A470" s="35"/>
      <c r="B470" s="34"/>
      <c r="C470" s="50" t="s">
        <v>1090</v>
      </c>
      <c r="D470" s="69"/>
      <c r="E470" s="49" t="s">
        <v>382</v>
      </c>
      <c r="F470" s="47" t="s">
        <v>1056</v>
      </c>
      <c r="G470" s="40" t="s">
        <v>78</v>
      </c>
      <c r="H470" s="113">
        <v>1</v>
      </c>
      <c r="I470" s="145"/>
      <c r="J470" s="143"/>
      <c r="L470" s="148"/>
    </row>
    <row r="471" spans="1:12" ht="15">
      <c r="A471" s="35"/>
      <c r="B471" s="34"/>
      <c r="C471" s="50" t="s">
        <v>1091</v>
      </c>
      <c r="D471" s="69"/>
      <c r="E471" s="37" t="s">
        <v>82</v>
      </c>
      <c r="F471" s="37" t="s">
        <v>80</v>
      </c>
      <c r="G471" s="40"/>
      <c r="H471" s="113">
        <v>2</v>
      </c>
      <c r="I471" s="145"/>
      <c r="J471" s="143"/>
      <c r="L471" s="148"/>
    </row>
    <row r="472" spans="1:12" ht="15">
      <c r="A472" s="35"/>
      <c r="B472" s="34"/>
      <c r="C472" s="50"/>
      <c r="D472" s="69"/>
      <c r="E472" s="37"/>
      <c r="F472" s="37"/>
      <c r="G472" s="40"/>
      <c r="H472" s="113"/>
      <c r="I472" s="145"/>
      <c r="J472" s="143"/>
      <c r="L472" s="148"/>
    </row>
    <row r="473" spans="1:12" ht="15">
      <c r="A473" s="35"/>
      <c r="B473" s="34"/>
      <c r="C473" s="43" t="s">
        <v>1092</v>
      </c>
      <c r="D473" s="69"/>
      <c r="E473" s="39" t="s">
        <v>393</v>
      </c>
      <c r="F473" s="37"/>
      <c r="G473" s="40"/>
      <c r="H473" s="127">
        <v>3</v>
      </c>
      <c r="I473" s="145"/>
      <c r="J473" s="143">
        <f t="shared" si="7"/>
        <v>0</v>
      </c>
      <c r="L473" s="148"/>
    </row>
    <row r="474" spans="1:12" ht="15">
      <c r="A474" s="35"/>
      <c r="B474" s="34"/>
      <c r="C474" s="50" t="s">
        <v>1093</v>
      </c>
      <c r="D474" s="69"/>
      <c r="E474" s="49" t="s">
        <v>95</v>
      </c>
      <c r="F474" s="49" t="s">
        <v>326</v>
      </c>
      <c r="G474" s="40"/>
      <c r="H474" s="113">
        <v>1</v>
      </c>
      <c r="I474" s="145"/>
      <c r="J474" s="143"/>
      <c r="L474" s="148"/>
    </row>
    <row r="475" spans="1:12" ht="15">
      <c r="A475" s="35"/>
      <c r="B475" s="34"/>
      <c r="C475" s="50" t="s">
        <v>1094</v>
      </c>
      <c r="D475" s="69"/>
      <c r="E475" s="49" t="s">
        <v>381</v>
      </c>
      <c r="F475" s="49" t="s">
        <v>1097</v>
      </c>
      <c r="G475" s="40" t="s">
        <v>94</v>
      </c>
      <c r="H475" s="113">
        <v>1</v>
      </c>
      <c r="I475" s="145"/>
      <c r="J475" s="143"/>
      <c r="L475" s="148"/>
    </row>
    <row r="476" spans="1:12" ht="15">
      <c r="A476" s="35"/>
      <c r="B476" s="34"/>
      <c r="C476" s="50" t="s">
        <v>1095</v>
      </c>
      <c r="D476" s="69"/>
      <c r="E476" s="49" t="s">
        <v>382</v>
      </c>
      <c r="F476" s="47" t="s">
        <v>1056</v>
      </c>
      <c r="G476" s="40" t="s">
        <v>78</v>
      </c>
      <c r="H476" s="113">
        <v>1</v>
      </c>
      <c r="I476" s="145"/>
      <c r="J476" s="143"/>
      <c r="L476" s="148"/>
    </row>
    <row r="477" spans="1:12" ht="15">
      <c r="A477" s="35"/>
      <c r="B477" s="34"/>
      <c r="C477" s="50" t="s">
        <v>1096</v>
      </c>
      <c r="D477" s="69"/>
      <c r="E477" s="37" t="s">
        <v>82</v>
      </c>
      <c r="F477" s="37" t="s">
        <v>80</v>
      </c>
      <c r="G477" s="40"/>
      <c r="H477" s="113">
        <v>2</v>
      </c>
      <c r="I477" s="145"/>
      <c r="J477" s="143"/>
      <c r="L477" s="148"/>
    </row>
    <row r="478" spans="1:12" ht="15">
      <c r="A478" s="35"/>
      <c r="B478" s="34"/>
      <c r="C478" s="50"/>
      <c r="D478" s="69"/>
      <c r="E478" s="37"/>
      <c r="F478" s="37"/>
      <c r="G478" s="40"/>
      <c r="H478" s="113"/>
      <c r="I478" s="145"/>
      <c r="J478" s="143"/>
      <c r="L478" s="148"/>
    </row>
    <row r="479" spans="1:12" ht="15">
      <c r="A479" s="35"/>
      <c r="B479" s="34"/>
      <c r="C479" s="43" t="s">
        <v>1098</v>
      </c>
      <c r="D479" s="69"/>
      <c r="E479" s="39" t="s">
        <v>394</v>
      </c>
      <c r="F479" s="37"/>
      <c r="G479" s="40"/>
      <c r="H479" s="127">
        <v>9</v>
      </c>
      <c r="I479" s="145"/>
      <c r="J479" s="143">
        <f t="shared" si="7"/>
        <v>0</v>
      </c>
      <c r="L479" s="148"/>
    </row>
    <row r="480" spans="1:12" ht="15">
      <c r="A480" s="35"/>
      <c r="B480" s="34"/>
      <c r="C480" s="50" t="s">
        <v>1100</v>
      </c>
      <c r="D480" s="69"/>
      <c r="E480" s="49" t="s">
        <v>95</v>
      </c>
      <c r="F480" s="49" t="s">
        <v>1028</v>
      </c>
      <c r="G480" s="40"/>
      <c r="H480" s="113">
        <v>1</v>
      </c>
      <c r="I480" s="145"/>
      <c r="J480" s="143"/>
      <c r="L480" s="148"/>
    </row>
    <row r="481" spans="1:12" ht="15">
      <c r="A481" s="35"/>
      <c r="B481" s="34"/>
      <c r="C481" s="50" t="s">
        <v>1101</v>
      </c>
      <c r="D481" s="69"/>
      <c r="E481" s="49" t="s">
        <v>95</v>
      </c>
      <c r="F481" s="49" t="s">
        <v>326</v>
      </c>
      <c r="G481" s="40"/>
      <c r="H481" s="113">
        <v>2</v>
      </c>
      <c r="I481" s="145"/>
      <c r="J481" s="143"/>
      <c r="L481" s="148"/>
    </row>
    <row r="482" spans="1:12" ht="15">
      <c r="A482" s="35"/>
      <c r="B482" s="34"/>
      <c r="C482" s="50" t="s">
        <v>1102</v>
      </c>
      <c r="D482" s="69"/>
      <c r="E482" s="49" t="s">
        <v>866</v>
      </c>
      <c r="F482" s="49" t="s">
        <v>1099</v>
      </c>
      <c r="G482" s="62" t="s">
        <v>75</v>
      </c>
      <c r="H482" s="113">
        <v>1</v>
      </c>
      <c r="I482" s="145"/>
      <c r="J482" s="143"/>
      <c r="L482" s="148"/>
    </row>
    <row r="483" spans="1:12" ht="15">
      <c r="A483" s="35"/>
      <c r="B483" s="34"/>
      <c r="C483" s="50" t="s">
        <v>1103</v>
      </c>
      <c r="D483" s="69"/>
      <c r="E483" s="49" t="s">
        <v>866</v>
      </c>
      <c r="F483" s="49" t="s">
        <v>391</v>
      </c>
      <c r="G483" s="62" t="s">
        <v>75</v>
      </c>
      <c r="H483" s="113">
        <v>1</v>
      </c>
      <c r="I483" s="145"/>
      <c r="J483" s="143"/>
      <c r="L483" s="148"/>
    </row>
    <row r="484" spans="1:12" ht="15">
      <c r="A484" s="35"/>
      <c r="B484" s="34"/>
      <c r="C484" s="50" t="s">
        <v>1104</v>
      </c>
      <c r="D484" s="69"/>
      <c r="E484" s="49" t="s">
        <v>382</v>
      </c>
      <c r="F484" s="49" t="s">
        <v>1022</v>
      </c>
      <c r="G484" s="40" t="s">
        <v>78</v>
      </c>
      <c r="H484" s="113">
        <v>1</v>
      </c>
      <c r="I484" s="145"/>
      <c r="J484" s="143"/>
      <c r="L484" s="148"/>
    </row>
    <row r="485" spans="1:12" ht="15">
      <c r="A485" s="35"/>
      <c r="B485" s="34"/>
      <c r="C485" s="50" t="s">
        <v>1105</v>
      </c>
      <c r="D485" s="69"/>
      <c r="E485" s="37" t="s">
        <v>82</v>
      </c>
      <c r="F485" s="37" t="s">
        <v>80</v>
      </c>
      <c r="G485" s="40"/>
      <c r="H485" s="113">
        <v>4</v>
      </c>
      <c r="I485" s="145"/>
      <c r="J485" s="143"/>
      <c r="L485" s="148"/>
    </row>
    <row r="486" spans="1:12" ht="15">
      <c r="A486" s="35"/>
      <c r="B486" s="34"/>
      <c r="C486" s="50"/>
      <c r="D486" s="69"/>
      <c r="E486" s="37"/>
      <c r="F486" s="37"/>
      <c r="G486" s="40"/>
      <c r="H486" s="113"/>
      <c r="I486" s="145"/>
      <c r="J486" s="143"/>
      <c r="L486" s="148"/>
    </row>
    <row r="487" spans="1:12" ht="15">
      <c r="A487" s="35"/>
      <c r="B487" s="34"/>
      <c r="C487" s="43" t="s">
        <v>1106</v>
      </c>
      <c r="D487" s="69"/>
      <c r="E487" s="39" t="s">
        <v>395</v>
      </c>
      <c r="F487" s="37"/>
      <c r="G487" s="40"/>
      <c r="H487" s="127">
        <v>3</v>
      </c>
      <c r="I487" s="145"/>
      <c r="J487" s="143">
        <f t="shared" si="7"/>
        <v>0</v>
      </c>
      <c r="L487" s="148"/>
    </row>
    <row r="488" spans="1:12" ht="15">
      <c r="A488" s="35"/>
      <c r="B488" s="34"/>
      <c r="C488" s="50" t="s">
        <v>1107</v>
      </c>
      <c r="D488" s="69"/>
      <c r="E488" s="49" t="s">
        <v>95</v>
      </c>
      <c r="F488" s="49" t="s">
        <v>270</v>
      </c>
      <c r="G488" s="40"/>
      <c r="H488" s="113">
        <v>1</v>
      </c>
      <c r="I488" s="145"/>
      <c r="J488" s="143"/>
      <c r="L488" s="148"/>
    </row>
    <row r="489" spans="1:12" ht="15">
      <c r="A489" s="35"/>
      <c r="B489" s="34"/>
      <c r="C489" s="50" t="s">
        <v>1108</v>
      </c>
      <c r="D489" s="69"/>
      <c r="E489" s="49" t="s">
        <v>381</v>
      </c>
      <c r="F489" s="49" t="s">
        <v>868</v>
      </c>
      <c r="G489" s="40" t="s">
        <v>94</v>
      </c>
      <c r="H489" s="113">
        <v>1</v>
      </c>
      <c r="I489" s="145"/>
      <c r="J489" s="143"/>
      <c r="L489" s="148"/>
    </row>
    <row r="490" spans="1:12" ht="15">
      <c r="A490" s="35"/>
      <c r="B490" s="34"/>
      <c r="C490" s="50" t="s">
        <v>1109</v>
      </c>
      <c r="D490" s="69"/>
      <c r="E490" s="49" t="s">
        <v>382</v>
      </c>
      <c r="F490" s="47" t="s">
        <v>1036</v>
      </c>
      <c r="G490" s="40" t="s">
        <v>78</v>
      </c>
      <c r="H490" s="113">
        <v>1</v>
      </c>
      <c r="I490" s="145"/>
      <c r="J490" s="143"/>
      <c r="L490" s="148"/>
    </row>
    <row r="491" spans="1:12" ht="15">
      <c r="A491" s="35"/>
      <c r="B491" s="34"/>
      <c r="C491" s="50" t="s">
        <v>1130</v>
      </c>
      <c r="D491" s="69"/>
      <c r="E491" s="37" t="s">
        <v>82</v>
      </c>
      <c r="F491" s="37" t="s">
        <v>80</v>
      </c>
      <c r="G491" s="40"/>
      <c r="H491" s="113">
        <v>2</v>
      </c>
      <c r="I491" s="145"/>
      <c r="J491" s="143"/>
      <c r="L491" s="148"/>
    </row>
    <row r="492" spans="1:12" ht="15">
      <c r="A492" s="35"/>
      <c r="B492" s="34"/>
      <c r="C492" s="50"/>
      <c r="D492" s="69"/>
      <c r="E492" s="49"/>
      <c r="F492" s="47"/>
      <c r="G492" s="40"/>
      <c r="H492" s="113"/>
      <c r="I492" s="145"/>
      <c r="J492" s="143"/>
      <c r="L492" s="148"/>
    </row>
    <row r="493" spans="1:12" ht="15">
      <c r="A493" s="35"/>
      <c r="B493" s="34"/>
      <c r="C493" s="43" t="s">
        <v>1110</v>
      </c>
      <c r="D493" s="69"/>
      <c r="E493" s="39" t="s">
        <v>396</v>
      </c>
      <c r="F493" s="37"/>
      <c r="G493" s="40"/>
      <c r="H493" s="127">
        <v>5</v>
      </c>
      <c r="I493" s="145"/>
      <c r="J493" s="143">
        <f t="shared" si="7"/>
        <v>0</v>
      </c>
      <c r="L493" s="148"/>
    </row>
    <row r="494" spans="1:12" ht="15">
      <c r="A494" s="35"/>
      <c r="B494" s="34"/>
      <c r="C494" s="50" t="s">
        <v>1111</v>
      </c>
      <c r="D494" s="69"/>
      <c r="E494" s="49" t="s">
        <v>95</v>
      </c>
      <c r="F494" s="49" t="s">
        <v>270</v>
      </c>
      <c r="G494" s="40"/>
      <c r="H494" s="113">
        <v>1</v>
      </c>
      <c r="I494" s="145"/>
      <c r="J494" s="143"/>
      <c r="L494" s="148"/>
    </row>
    <row r="495" spans="1:12" ht="15">
      <c r="A495" s="35"/>
      <c r="B495" s="34"/>
      <c r="C495" s="50" t="s">
        <v>1112</v>
      </c>
      <c r="D495" s="69"/>
      <c r="E495" s="49" t="s">
        <v>95</v>
      </c>
      <c r="F495" s="49" t="s">
        <v>1114</v>
      </c>
      <c r="G495" s="40"/>
      <c r="H495" s="113">
        <v>1</v>
      </c>
      <c r="I495" s="145"/>
      <c r="J495" s="143"/>
      <c r="L495" s="148"/>
    </row>
    <row r="496" spans="1:12" ht="15">
      <c r="A496" s="35"/>
      <c r="B496" s="34"/>
      <c r="C496" s="50" t="s">
        <v>1113</v>
      </c>
      <c r="D496" s="69"/>
      <c r="E496" s="49" t="s">
        <v>381</v>
      </c>
      <c r="F496" s="49" t="s">
        <v>1115</v>
      </c>
      <c r="G496" s="40" t="s">
        <v>94</v>
      </c>
      <c r="H496" s="113">
        <v>1</v>
      </c>
      <c r="I496" s="145"/>
      <c r="J496" s="143"/>
      <c r="L496" s="148"/>
    </row>
    <row r="497" spans="1:12" ht="15">
      <c r="A497" s="35"/>
      <c r="B497" s="34"/>
      <c r="C497" s="50" t="s">
        <v>1117</v>
      </c>
      <c r="D497" s="69"/>
      <c r="E497" s="49" t="s">
        <v>381</v>
      </c>
      <c r="F497" s="49" t="s">
        <v>1116</v>
      </c>
      <c r="G497" s="40" t="s">
        <v>94</v>
      </c>
      <c r="H497" s="113">
        <v>1</v>
      </c>
      <c r="I497" s="145"/>
      <c r="J497" s="143"/>
      <c r="L497" s="148"/>
    </row>
    <row r="498" spans="1:12" ht="15">
      <c r="A498" s="35"/>
      <c r="B498" s="34"/>
      <c r="C498" s="50" t="s">
        <v>1118</v>
      </c>
      <c r="D498" s="69"/>
      <c r="E498" s="49" t="s">
        <v>382</v>
      </c>
      <c r="F498" s="47" t="s">
        <v>1036</v>
      </c>
      <c r="G498" s="40" t="s">
        <v>78</v>
      </c>
      <c r="H498" s="113">
        <v>1</v>
      </c>
      <c r="I498" s="145"/>
      <c r="J498" s="143"/>
      <c r="L498" s="148"/>
    </row>
    <row r="499" spans="1:12" ht="15">
      <c r="A499" s="35"/>
      <c r="B499" s="34"/>
      <c r="C499" s="50"/>
      <c r="D499" s="69"/>
      <c r="E499" s="49"/>
      <c r="F499" s="47"/>
      <c r="G499" s="40"/>
      <c r="H499" s="113"/>
      <c r="I499" s="145"/>
      <c r="J499" s="143"/>
      <c r="L499" s="148"/>
    </row>
    <row r="500" spans="1:12" ht="15">
      <c r="A500" s="35"/>
      <c r="B500" s="34"/>
      <c r="C500" s="43" t="s">
        <v>1119</v>
      </c>
      <c r="D500" s="69"/>
      <c r="E500" s="39" t="s">
        <v>398</v>
      </c>
      <c r="F500" s="37"/>
      <c r="G500" s="40"/>
      <c r="H500" s="127">
        <v>1</v>
      </c>
      <c r="I500" s="145"/>
      <c r="J500" s="143">
        <f t="shared" si="7"/>
        <v>0</v>
      </c>
      <c r="L500" s="148"/>
    </row>
    <row r="501" spans="1:12" ht="15">
      <c r="A501" s="35"/>
      <c r="B501" s="34"/>
      <c r="C501" s="50" t="s">
        <v>1120</v>
      </c>
      <c r="D501" s="69"/>
      <c r="E501" s="49" t="s">
        <v>95</v>
      </c>
      <c r="F501" s="49" t="s">
        <v>1114</v>
      </c>
      <c r="G501" s="40"/>
      <c r="H501" s="113">
        <v>1</v>
      </c>
      <c r="I501" s="145"/>
      <c r="J501" s="143"/>
      <c r="L501" s="148"/>
    </row>
    <row r="502" spans="1:12" ht="15">
      <c r="A502" s="35"/>
      <c r="B502" s="34"/>
      <c r="C502" s="50" t="s">
        <v>1121</v>
      </c>
      <c r="D502" s="69"/>
      <c r="E502" s="49" t="s">
        <v>381</v>
      </c>
      <c r="F502" s="49" t="s">
        <v>1115</v>
      </c>
      <c r="G502" s="40" t="s">
        <v>94</v>
      </c>
      <c r="H502" s="113">
        <v>1</v>
      </c>
      <c r="I502" s="145"/>
      <c r="J502" s="143"/>
      <c r="L502" s="148"/>
    </row>
    <row r="503" spans="1:12" ht="15">
      <c r="A503" s="35"/>
      <c r="B503" s="34"/>
      <c r="C503" s="50" t="s">
        <v>1122</v>
      </c>
      <c r="D503" s="69"/>
      <c r="E503" s="49" t="s">
        <v>381</v>
      </c>
      <c r="F503" s="49" t="s">
        <v>1116</v>
      </c>
      <c r="G503" s="40" t="s">
        <v>94</v>
      </c>
      <c r="H503" s="113">
        <v>1</v>
      </c>
      <c r="I503" s="145"/>
      <c r="J503" s="143"/>
      <c r="L503" s="148"/>
    </row>
    <row r="504" spans="1:12" ht="15">
      <c r="A504" s="35"/>
      <c r="B504" s="34"/>
      <c r="C504" s="50" t="s">
        <v>1123</v>
      </c>
      <c r="D504" s="69"/>
      <c r="E504" s="49" t="s">
        <v>382</v>
      </c>
      <c r="F504" s="47" t="s">
        <v>1036</v>
      </c>
      <c r="G504" s="40" t="s">
        <v>78</v>
      </c>
      <c r="H504" s="113">
        <v>1</v>
      </c>
      <c r="I504" s="145"/>
      <c r="J504" s="143"/>
      <c r="L504" s="148"/>
    </row>
    <row r="505" spans="1:12" ht="15">
      <c r="A505" s="35"/>
      <c r="B505" s="34"/>
      <c r="C505" s="50"/>
      <c r="D505" s="69"/>
      <c r="E505" s="49"/>
      <c r="F505" s="47"/>
      <c r="G505" s="40"/>
      <c r="H505" s="113"/>
      <c r="I505" s="145"/>
      <c r="J505" s="143"/>
      <c r="L505" s="148"/>
    </row>
    <row r="506" spans="1:12" ht="15">
      <c r="A506" s="35"/>
      <c r="B506" s="34"/>
      <c r="C506" s="43" t="s">
        <v>1124</v>
      </c>
      <c r="D506" s="69"/>
      <c r="E506" s="39" t="s">
        <v>1128</v>
      </c>
      <c r="F506" s="37"/>
      <c r="G506" s="40"/>
      <c r="H506" s="127">
        <v>3</v>
      </c>
      <c r="I506" s="145"/>
      <c r="J506" s="143">
        <f t="shared" si="7"/>
        <v>0</v>
      </c>
      <c r="L506" s="148"/>
    </row>
    <row r="507" spans="1:12" ht="15">
      <c r="A507" s="35"/>
      <c r="B507" s="34"/>
      <c r="C507" s="50" t="s">
        <v>1125</v>
      </c>
      <c r="D507" s="69"/>
      <c r="E507" s="49" t="s">
        <v>95</v>
      </c>
      <c r="F507" s="49" t="s">
        <v>1114</v>
      </c>
      <c r="G507" s="40"/>
      <c r="H507" s="113">
        <v>1</v>
      </c>
      <c r="I507" s="145"/>
      <c r="J507" s="143"/>
      <c r="L507" s="148"/>
    </row>
    <row r="508" spans="1:12" ht="15">
      <c r="A508" s="35"/>
      <c r="B508" s="34"/>
      <c r="C508" s="50" t="s">
        <v>1126</v>
      </c>
      <c r="D508" s="69"/>
      <c r="E508" s="49" t="s">
        <v>381</v>
      </c>
      <c r="F508" s="49" t="s">
        <v>1129</v>
      </c>
      <c r="G508" s="40" t="s">
        <v>94</v>
      </c>
      <c r="H508" s="113">
        <v>1</v>
      </c>
      <c r="I508" s="145"/>
      <c r="J508" s="143"/>
      <c r="L508" s="148"/>
    </row>
    <row r="509" spans="1:12" ht="15">
      <c r="A509" s="35"/>
      <c r="B509" s="34"/>
      <c r="C509" s="50" t="s">
        <v>1127</v>
      </c>
      <c r="D509" s="69"/>
      <c r="E509" s="49" t="s">
        <v>382</v>
      </c>
      <c r="F509" s="47" t="s">
        <v>1036</v>
      </c>
      <c r="G509" s="40" t="s">
        <v>78</v>
      </c>
      <c r="H509" s="113">
        <v>1</v>
      </c>
      <c r="I509" s="145"/>
      <c r="J509" s="143"/>
      <c r="L509" s="148"/>
    </row>
    <row r="510" spans="1:12" ht="15">
      <c r="A510" s="35"/>
      <c r="B510" s="34"/>
      <c r="C510" s="50" t="s">
        <v>1131</v>
      </c>
      <c r="D510" s="69"/>
      <c r="E510" s="37" t="s">
        <v>82</v>
      </c>
      <c r="F510" s="37" t="s">
        <v>80</v>
      </c>
      <c r="G510" s="40"/>
      <c r="H510" s="113">
        <v>2</v>
      </c>
      <c r="I510" s="145"/>
      <c r="J510" s="143"/>
      <c r="L510" s="148"/>
    </row>
    <row r="511" spans="1:12" ht="15">
      <c r="A511" s="35"/>
      <c r="B511" s="34"/>
      <c r="C511" s="50"/>
      <c r="D511" s="69"/>
      <c r="E511" s="49"/>
      <c r="F511" s="47"/>
      <c r="G511" s="40"/>
      <c r="H511" s="113"/>
      <c r="I511" s="145"/>
      <c r="J511" s="143"/>
      <c r="L511" s="148"/>
    </row>
    <row r="512" spans="1:12" ht="15">
      <c r="A512" s="35"/>
      <c r="B512" s="34"/>
      <c r="C512" s="43" t="s">
        <v>1132</v>
      </c>
      <c r="D512" s="69"/>
      <c r="E512" s="39" t="s">
        <v>1137</v>
      </c>
      <c r="F512" s="37"/>
      <c r="G512" s="40"/>
      <c r="H512" s="127">
        <v>4</v>
      </c>
      <c r="I512" s="145"/>
      <c r="J512" s="143">
        <f t="shared" si="7"/>
        <v>0</v>
      </c>
      <c r="L512" s="148"/>
    </row>
    <row r="513" spans="1:12" ht="15">
      <c r="A513" s="35"/>
      <c r="B513" s="34"/>
      <c r="C513" s="50" t="s">
        <v>1133</v>
      </c>
      <c r="D513" s="69"/>
      <c r="E513" s="49" t="s">
        <v>95</v>
      </c>
      <c r="F513" s="49" t="s">
        <v>270</v>
      </c>
      <c r="G513" s="40"/>
      <c r="H513" s="113">
        <v>3</v>
      </c>
      <c r="I513" s="145"/>
      <c r="J513" s="143"/>
      <c r="L513" s="148"/>
    </row>
    <row r="514" spans="1:12" ht="15">
      <c r="A514" s="35"/>
      <c r="B514" s="34"/>
      <c r="C514" s="50" t="s">
        <v>1134</v>
      </c>
      <c r="D514" s="69"/>
      <c r="E514" s="49" t="s">
        <v>381</v>
      </c>
      <c r="F514" s="49" t="s">
        <v>967</v>
      </c>
      <c r="G514" s="40" t="s">
        <v>94</v>
      </c>
      <c r="H514" s="113">
        <v>1</v>
      </c>
      <c r="I514" s="145"/>
      <c r="J514" s="143"/>
      <c r="L514" s="148"/>
    </row>
    <row r="515" spans="1:12" ht="15">
      <c r="A515" s="35"/>
      <c r="B515" s="34"/>
      <c r="C515" s="50" t="s">
        <v>1135</v>
      </c>
      <c r="D515" s="69"/>
      <c r="E515" s="49" t="s">
        <v>382</v>
      </c>
      <c r="F515" s="47" t="s">
        <v>383</v>
      </c>
      <c r="G515" s="40" t="s">
        <v>78</v>
      </c>
      <c r="H515" s="113">
        <v>1</v>
      </c>
      <c r="I515" s="145"/>
      <c r="J515" s="143"/>
      <c r="L515" s="148"/>
    </row>
    <row r="516" spans="1:12" ht="15">
      <c r="A516" s="35"/>
      <c r="B516" s="34"/>
      <c r="C516" s="50" t="s">
        <v>1136</v>
      </c>
      <c r="D516" s="69"/>
      <c r="E516" s="37" t="s">
        <v>82</v>
      </c>
      <c r="F516" s="37" t="s">
        <v>80</v>
      </c>
      <c r="G516" s="40"/>
      <c r="H516" s="113">
        <v>4</v>
      </c>
      <c r="I516" s="145"/>
      <c r="J516" s="143"/>
      <c r="L516" s="148"/>
    </row>
    <row r="517" spans="1:12" ht="15">
      <c r="A517" s="35"/>
      <c r="B517" s="34"/>
      <c r="C517" s="50"/>
      <c r="D517" s="69"/>
      <c r="E517" s="49"/>
      <c r="F517" s="47"/>
      <c r="G517" s="40"/>
      <c r="H517" s="113"/>
      <c r="I517" s="145"/>
      <c r="J517" s="143"/>
      <c r="L517" s="148"/>
    </row>
    <row r="518" spans="1:12" ht="15">
      <c r="A518" s="35"/>
      <c r="B518" s="34"/>
      <c r="C518" s="43" t="s">
        <v>1138</v>
      </c>
      <c r="D518" s="69"/>
      <c r="E518" s="39" t="s">
        <v>1139</v>
      </c>
      <c r="F518" s="37"/>
      <c r="G518" s="40"/>
      <c r="H518" s="127">
        <v>1</v>
      </c>
      <c r="I518" s="145"/>
      <c r="J518" s="143">
        <f aca="true" t="shared" si="8" ref="J518:J577">I518*H518</f>
        <v>0</v>
      </c>
      <c r="L518" s="148"/>
    </row>
    <row r="519" spans="1:12" ht="15">
      <c r="A519" s="35"/>
      <c r="B519" s="34"/>
      <c r="C519" s="50" t="s">
        <v>1141</v>
      </c>
      <c r="D519" s="69"/>
      <c r="E519" s="49" t="s">
        <v>95</v>
      </c>
      <c r="F519" s="49" t="s">
        <v>326</v>
      </c>
      <c r="G519" s="40"/>
      <c r="H519" s="113">
        <v>1</v>
      </c>
      <c r="I519" s="145"/>
      <c r="J519" s="143"/>
      <c r="L519" s="148"/>
    </row>
    <row r="520" spans="1:12" ht="15">
      <c r="A520" s="35"/>
      <c r="B520" s="34"/>
      <c r="C520" s="50" t="s">
        <v>1142</v>
      </c>
      <c r="D520" s="69"/>
      <c r="E520" s="49" t="s">
        <v>866</v>
      </c>
      <c r="F520" s="49" t="s">
        <v>1021</v>
      </c>
      <c r="G520" s="62" t="s">
        <v>75</v>
      </c>
      <c r="H520" s="113">
        <v>1</v>
      </c>
      <c r="I520" s="145"/>
      <c r="J520" s="143"/>
      <c r="L520" s="148"/>
    </row>
    <row r="521" spans="1:12" ht="15">
      <c r="A521" s="35"/>
      <c r="B521" s="34"/>
      <c r="C521" s="50" t="s">
        <v>1143</v>
      </c>
      <c r="D521" s="69"/>
      <c r="E521" s="49" t="s">
        <v>866</v>
      </c>
      <c r="F521" s="49" t="s">
        <v>1140</v>
      </c>
      <c r="G521" s="62" t="s">
        <v>75</v>
      </c>
      <c r="H521" s="113">
        <v>1</v>
      </c>
      <c r="I521" s="145"/>
      <c r="J521" s="143"/>
      <c r="L521" s="148"/>
    </row>
    <row r="522" spans="1:12" ht="15">
      <c r="A522" s="35"/>
      <c r="B522" s="34"/>
      <c r="C522" s="50"/>
      <c r="D522" s="69"/>
      <c r="E522" s="49"/>
      <c r="F522" s="47"/>
      <c r="G522" s="40"/>
      <c r="H522" s="113"/>
      <c r="I522" s="145"/>
      <c r="J522" s="143"/>
      <c r="L522" s="148"/>
    </row>
    <row r="523" spans="1:12" ht="15">
      <c r="A523" s="35"/>
      <c r="B523" s="34"/>
      <c r="C523" s="43" t="s">
        <v>1144</v>
      </c>
      <c r="D523" s="69"/>
      <c r="E523" s="39" t="s">
        <v>1148</v>
      </c>
      <c r="F523" s="37"/>
      <c r="G523" s="40"/>
      <c r="H523" s="127">
        <v>1</v>
      </c>
      <c r="I523" s="145"/>
      <c r="J523" s="143">
        <f t="shared" si="8"/>
        <v>0</v>
      </c>
      <c r="L523" s="148"/>
    </row>
    <row r="524" spans="1:12" ht="15">
      <c r="A524" s="35"/>
      <c r="B524" s="34"/>
      <c r="C524" s="50" t="s">
        <v>1145</v>
      </c>
      <c r="D524" s="69"/>
      <c r="E524" s="49" t="s">
        <v>95</v>
      </c>
      <c r="F524" s="49" t="s">
        <v>1028</v>
      </c>
      <c r="G524" s="40"/>
      <c r="H524" s="113">
        <v>1</v>
      </c>
      <c r="I524" s="145"/>
      <c r="J524" s="143"/>
      <c r="L524" s="148"/>
    </row>
    <row r="525" spans="1:12" ht="15">
      <c r="A525" s="35"/>
      <c r="B525" s="34"/>
      <c r="C525" s="50" t="s">
        <v>1146</v>
      </c>
      <c r="D525" s="69"/>
      <c r="E525" s="49" t="s">
        <v>851</v>
      </c>
      <c r="F525" s="49" t="s">
        <v>1149</v>
      </c>
      <c r="G525" s="62" t="s">
        <v>75</v>
      </c>
      <c r="H525" s="113">
        <v>1</v>
      </c>
      <c r="I525" s="145"/>
      <c r="J525" s="143"/>
      <c r="L525" s="148"/>
    </row>
    <row r="526" spans="1:12" ht="15">
      <c r="A526" s="35"/>
      <c r="B526" s="34"/>
      <c r="C526" s="50" t="s">
        <v>1147</v>
      </c>
      <c r="D526" s="69"/>
      <c r="E526" s="49" t="s">
        <v>866</v>
      </c>
      <c r="F526" s="49" t="s">
        <v>389</v>
      </c>
      <c r="G526" s="62" t="s">
        <v>75</v>
      </c>
      <c r="H526" s="113">
        <v>1</v>
      </c>
      <c r="I526" s="145"/>
      <c r="J526" s="143"/>
      <c r="L526" s="148"/>
    </row>
    <row r="527" spans="1:12" ht="15">
      <c r="A527" s="35"/>
      <c r="B527" s="34"/>
      <c r="C527" s="50" t="s">
        <v>1151</v>
      </c>
      <c r="D527" s="69"/>
      <c r="E527" s="49" t="s">
        <v>866</v>
      </c>
      <c r="F527" s="49" t="s">
        <v>1150</v>
      </c>
      <c r="G527" s="62" t="s">
        <v>75</v>
      </c>
      <c r="H527" s="113">
        <v>1</v>
      </c>
      <c r="I527" s="145"/>
      <c r="J527" s="143"/>
      <c r="L527" s="148"/>
    </row>
    <row r="528" spans="1:12" ht="15">
      <c r="A528" s="35"/>
      <c r="B528" s="34"/>
      <c r="C528" s="50"/>
      <c r="D528" s="69"/>
      <c r="E528" s="49"/>
      <c r="F528" s="47"/>
      <c r="G528" s="40"/>
      <c r="H528" s="113"/>
      <c r="I528" s="145"/>
      <c r="J528" s="143"/>
      <c r="L528" s="148"/>
    </row>
    <row r="529" spans="1:12" ht="15">
      <c r="A529" s="35"/>
      <c r="B529" s="34"/>
      <c r="C529" s="43" t="s">
        <v>1152</v>
      </c>
      <c r="D529" s="69"/>
      <c r="E529" s="39" t="s">
        <v>1159</v>
      </c>
      <c r="F529" s="37"/>
      <c r="G529" s="40"/>
      <c r="H529" s="127">
        <v>2</v>
      </c>
      <c r="I529" s="145"/>
      <c r="J529" s="143">
        <f t="shared" si="8"/>
        <v>0</v>
      </c>
      <c r="L529" s="148"/>
    </row>
    <row r="530" spans="1:12" ht="15">
      <c r="A530" s="35"/>
      <c r="B530" s="34"/>
      <c r="C530" s="50" t="s">
        <v>1153</v>
      </c>
      <c r="D530" s="69"/>
      <c r="E530" s="49" t="s">
        <v>95</v>
      </c>
      <c r="F530" s="49" t="s">
        <v>326</v>
      </c>
      <c r="G530" s="40"/>
      <c r="H530" s="113">
        <v>1</v>
      </c>
      <c r="I530" s="145"/>
      <c r="J530" s="143"/>
      <c r="L530" s="148"/>
    </row>
    <row r="531" spans="1:12" ht="15">
      <c r="A531" s="35"/>
      <c r="B531" s="34"/>
      <c r="C531" s="50" t="s">
        <v>1156</v>
      </c>
      <c r="D531" s="69"/>
      <c r="E531" s="49" t="s">
        <v>851</v>
      </c>
      <c r="F531" s="49" t="s">
        <v>1154</v>
      </c>
      <c r="G531" s="62" t="s">
        <v>75</v>
      </c>
      <c r="H531" s="113">
        <v>1</v>
      </c>
      <c r="I531" s="145"/>
      <c r="J531" s="143"/>
      <c r="L531" s="148"/>
    </row>
    <row r="532" spans="1:12" ht="15">
      <c r="A532" s="35"/>
      <c r="B532" s="34"/>
      <c r="C532" s="50" t="s">
        <v>1157</v>
      </c>
      <c r="D532" s="69"/>
      <c r="E532" s="49" t="s">
        <v>382</v>
      </c>
      <c r="F532" s="47" t="s">
        <v>1155</v>
      </c>
      <c r="G532" s="40" t="s">
        <v>78</v>
      </c>
      <c r="H532" s="113">
        <v>1</v>
      </c>
      <c r="I532" s="145"/>
      <c r="J532" s="143"/>
      <c r="L532" s="148"/>
    </row>
    <row r="533" spans="1:12" ht="15">
      <c r="A533" s="35"/>
      <c r="B533" s="34"/>
      <c r="C533" s="50" t="s">
        <v>1158</v>
      </c>
      <c r="D533" s="69"/>
      <c r="E533" s="49" t="s">
        <v>969</v>
      </c>
      <c r="F533" s="37" t="s">
        <v>80</v>
      </c>
      <c r="G533" s="40"/>
      <c r="H533" s="113">
        <v>4</v>
      </c>
      <c r="I533" s="145"/>
      <c r="J533" s="143"/>
      <c r="L533" s="148"/>
    </row>
    <row r="534" spans="1:12" ht="15">
      <c r="A534" s="35"/>
      <c r="B534" s="34"/>
      <c r="C534" s="50"/>
      <c r="D534" s="69"/>
      <c r="E534" s="49"/>
      <c r="F534" s="47"/>
      <c r="G534" s="40"/>
      <c r="H534" s="113"/>
      <c r="I534" s="145"/>
      <c r="J534" s="143"/>
      <c r="L534" s="148"/>
    </row>
    <row r="535" spans="1:12" ht="15">
      <c r="A535" s="35"/>
      <c r="B535" s="34"/>
      <c r="C535" s="43" t="s">
        <v>1160</v>
      </c>
      <c r="D535" s="69"/>
      <c r="E535" s="39" t="s">
        <v>1165</v>
      </c>
      <c r="F535" s="37"/>
      <c r="G535" s="40"/>
      <c r="H535" s="127">
        <v>1</v>
      </c>
      <c r="I535" s="145"/>
      <c r="J535" s="143">
        <f t="shared" si="8"/>
        <v>0</v>
      </c>
      <c r="L535" s="148"/>
    </row>
    <row r="536" spans="1:12" ht="15">
      <c r="A536" s="35"/>
      <c r="B536" s="34"/>
      <c r="C536" s="50" t="s">
        <v>1161</v>
      </c>
      <c r="D536" s="69"/>
      <c r="E536" s="49" t="s">
        <v>95</v>
      </c>
      <c r="F536" s="49" t="s">
        <v>269</v>
      </c>
      <c r="G536" s="40"/>
      <c r="H536" s="113">
        <v>1</v>
      </c>
      <c r="I536" s="145"/>
      <c r="J536" s="143"/>
      <c r="L536" s="148"/>
    </row>
    <row r="537" spans="1:12" ht="15">
      <c r="A537" s="35"/>
      <c r="B537" s="34"/>
      <c r="C537" s="50" t="s">
        <v>1162</v>
      </c>
      <c r="D537" s="69"/>
      <c r="E537" s="49" t="s">
        <v>381</v>
      </c>
      <c r="F537" s="49" t="s">
        <v>1166</v>
      </c>
      <c r="G537" s="40" t="s">
        <v>94</v>
      </c>
      <c r="H537" s="113">
        <v>1</v>
      </c>
      <c r="I537" s="145"/>
      <c r="J537" s="143"/>
      <c r="L537" s="148"/>
    </row>
    <row r="538" spans="1:12" ht="15">
      <c r="A538" s="35"/>
      <c r="B538" s="34"/>
      <c r="C538" s="50" t="s">
        <v>1163</v>
      </c>
      <c r="D538" s="69"/>
      <c r="E538" s="49" t="s">
        <v>382</v>
      </c>
      <c r="F538" s="47" t="s">
        <v>1167</v>
      </c>
      <c r="G538" s="40" t="s">
        <v>78</v>
      </c>
      <c r="H538" s="113">
        <v>1</v>
      </c>
      <c r="I538" s="145"/>
      <c r="J538" s="143"/>
      <c r="L538" s="148"/>
    </row>
    <row r="539" spans="1:12" ht="15">
      <c r="A539" s="35"/>
      <c r="B539" s="34"/>
      <c r="C539" s="50" t="s">
        <v>1164</v>
      </c>
      <c r="D539" s="69"/>
      <c r="E539" s="49" t="s">
        <v>969</v>
      </c>
      <c r="F539" s="37" t="s">
        <v>80</v>
      </c>
      <c r="G539" s="40"/>
      <c r="H539" s="113">
        <v>2</v>
      </c>
      <c r="I539" s="145"/>
      <c r="J539" s="143"/>
      <c r="L539" s="148"/>
    </row>
    <row r="540" spans="1:12" ht="15">
      <c r="A540" s="35"/>
      <c r="B540" s="34"/>
      <c r="C540" s="50"/>
      <c r="D540" s="69"/>
      <c r="E540" s="49"/>
      <c r="F540" s="47"/>
      <c r="G540" s="40"/>
      <c r="H540" s="113"/>
      <c r="I540" s="145"/>
      <c r="J540" s="143"/>
      <c r="L540" s="148"/>
    </row>
    <row r="541" spans="1:12" ht="15">
      <c r="A541" s="35"/>
      <c r="B541" s="34"/>
      <c r="C541" s="43" t="s">
        <v>1168</v>
      </c>
      <c r="D541" s="69"/>
      <c r="E541" s="39" t="s">
        <v>1173</v>
      </c>
      <c r="F541" s="37"/>
      <c r="G541" s="40"/>
      <c r="H541" s="127">
        <v>1</v>
      </c>
      <c r="I541" s="145"/>
      <c r="J541" s="143">
        <f t="shared" si="8"/>
        <v>0</v>
      </c>
      <c r="L541" s="148"/>
    </row>
    <row r="542" spans="1:12" ht="15">
      <c r="A542" s="35"/>
      <c r="B542" s="34"/>
      <c r="C542" s="50" t="s">
        <v>1169</v>
      </c>
      <c r="D542" s="69"/>
      <c r="E542" s="49" t="s">
        <v>95</v>
      </c>
      <c r="F542" s="49" t="s">
        <v>269</v>
      </c>
      <c r="G542" s="40"/>
      <c r="H542" s="113">
        <v>1</v>
      </c>
      <c r="I542" s="145"/>
      <c r="J542" s="143"/>
      <c r="L542" s="148"/>
    </row>
    <row r="543" spans="1:12" ht="15">
      <c r="A543" s="35"/>
      <c r="B543" s="34"/>
      <c r="C543" s="50" t="s">
        <v>1170</v>
      </c>
      <c r="D543" s="69"/>
      <c r="E543" s="49" t="s">
        <v>851</v>
      </c>
      <c r="F543" s="49" t="s">
        <v>1174</v>
      </c>
      <c r="G543" s="62" t="s">
        <v>75</v>
      </c>
      <c r="H543" s="113">
        <v>1</v>
      </c>
      <c r="I543" s="145"/>
      <c r="J543" s="143"/>
      <c r="L543" s="148"/>
    </row>
    <row r="544" spans="1:12" ht="15">
      <c r="A544" s="35"/>
      <c r="B544" s="34"/>
      <c r="C544" s="50" t="s">
        <v>1171</v>
      </c>
      <c r="D544" s="69"/>
      <c r="E544" s="49" t="s">
        <v>382</v>
      </c>
      <c r="F544" s="47" t="s">
        <v>1155</v>
      </c>
      <c r="G544" s="40" t="s">
        <v>78</v>
      </c>
      <c r="H544" s="113">
        <v>1</v>
      </c>
      <c r="I544" s="145"/>
      <c r="J544" s="143"/>
      <c r="L544" s="148"/>
    </row>
    <row r="545" spans="1:12" ht="15">
      <c r="A545" s="35"/>
      <c r="B545" s="34"/>
      <c r="C545" s="50" t="s">
        <v>1172</v>
      </c>
      <c r="D545" s="69"/>
      <c r="E545" s="49" t="s">
        <v>969</v>
      </c>
      <c r="F545" s="37" t="s">
        <v>80</v>
      </c>
      <c r="G545" s="40"/>
      <c r="H545" s="113">
        <v>4</v>
      </c>
      <c r="I545" s="145"/>
      <c r="J545" s="143"/>
      <c r="L545" s="148"/>
    </row>
    <row r="546" spans="1:12" ht="15">
      <c r="A546" s="35"/>
      <c r="B546" s="34"/>
      <c r="C546" s="50"/>
      <c r="D546" s="69"/>
      <c r="E546" s="49"/>
      <c r="F546" s="47"/>
      <c r="G546" s="40"/>
      <c r="H546" s="113"/>
      <c r="I546" s="145"/>
      <c r="J546" s="143"/>
      <c r="L546" s="148"/>
    </row>
    <row r="547" spans="1:12" ht="15">
      <c r="A547" s="35"/>
      <c r="B547" s="34"/>
      <c r="C547" s="43" t="s">
        <v>1175</v>
      </c>
      <c r="D547" s="69"/>
      <c r="E547" s="39" t="s">
        <v>1176</v>
      </c>
      <c r="F547" s="37"/>
      <c r="G547" s="40"/>
      <c r="H547" s="127">
        <v>1</v>
      </c>
      <c r="I547" s="145"/>
      <c r="J547" s="143">
        <f t="shared" si="8"/>
        <v>0</v>
      </c>
      <c r="L547" s="148"/>
    </row>
    <row r="548" spans="1:12" ht="15">
      <c r="A548" s="35"/>
      <c r="B548" s="34"/>
      <c r="C548" s="50" t="s">
        <v>1178</v>
      </c>
      <c r="D548" s="69"/>
      <c r="E548" s="49" t="s">
        <v>95</v>
      </c>
      <c r="F548" s="49" t="s">
        <v>270</v>
      </c>
      <c r="G548" s="40"/>
      <c r="H548" s="113">
        <v>1</v>
      </c>
      <c r="I548" s="145"/>
      <c r="J548" s="143"/>
      <c r="L548" s="148"/>
    </row>
    <row r="549" spans="1:12" ht="15">
      <c r="A549" s="35"/>
      <c r="B549" s="34"/>
      <c r="C549" s="50" t="s">
        <v>1179</v>
      </c>
      <c r="D549" s="69"/>
      <c r="E549" s="49" t="s">
        <v>851</v>
      </c>
      <c r="F549" s="49" t="s">
        <v>1177</v>
      </c>
      <c r="G549" s="62" t="s">
        <v>75</v>
      </c>
      <c r="H549" s="113">
        <v>1</v>
      </c>
      <c r="I549" s="145"/>
      <c r="J549" s="143"/>
      <c r="L549" s="148"/>
    </row>
    <row r="550" spans="1:12" ht="15">
      <c r="A550" s="35"/>
      <c r="B550" s="34"/>
      <c r="C550" s="50" t="s">
        <v>1180</v>
      </c>
      <c r="D550" s="69"/>
      <c r="E550" s="49" t="s">
        <v>382</v>
      </c>
      <c r="F550" s="47" t="s">
        <v>1155</v>
      </c>
      <c r="G550" s="40" t="s">
        <v>78</v>
      </c>
      <c r="H550" s="113">
        <v>1</v>
      </c>
      <c r="I550" s="145"/>
      <c r="J550" s="143"/>
      <c r="L550" s="148"/>
    </row>
    <row r="551" spans="1:12" ht="15">
      <c r="A551" s="35"/>
      <c r="B551" s="34"/>
      <c r="C551" s="50" t="s">
        <v>1181</v>
      </c>
      <c r="D551" s="69"/>
      <c r="E551" s="49" t="s">
        <v>969</v>
      </c>
      <c r="F551" s="37" t="s">
        <v>80</v>
      </c>
      <c r="G551" s="40"/>
      <c r="H551" s="113">
        <v>4</v>
      </c>
      <c r="I551" s="145"/>
      <c r="J551" s="143"/>
      <c r="L551" s="148"/>
    </row>
    <row r="552" spans="1:12" ht="15">
      <c r="A552" s="35"/>
      <c r="B552" s="34"/>
      <c r="C552" s="50"/>
      <c r="D552" s="69"/>
      <c r="E552" s="49"/>
      <c r="F552" s="47"/>
      <c r="G552" s="40"/>
      <c r="H552" s="113"/>
      <c r="I552" s="145"/>
      <c r="J552" s="143"/>
      <c r="L552" s="148"/>
    </row>
    <row r="553" spans="1:12" ht="15">
      <c r="A553" s="35"/>
      <c r="B553" s="34"/>
      <c r="C553" s="43" t="s">
        <v>1182</v>
      </c>
      <c r="D553" s="69"/>
      <c r="E553" s="39" t="s">
        <v>1183</v>
      </c>
      <c r="F553" s="37"/>
      <c r="G553" s="40"/>
      <c r="H553" s="127">
        <v>1</v>
      </c>
      <c r="I553" s="145"/>
      <c r="J553" s="143">
        <f t="shared" si="8"/>
        <v>0</v>
      </c>
      <c r="L553" s="148"/>
    </row>
    <row r="554" spans="1:12" ht="15">
      <c r="A554" s="35"/>
      <c r="B554" s="34"/>
      <c r="C554" s="50" t="s">
        <v>1186</v>
      </c>
      <c r="D554" s="69"/>
      <c r="E554" s="49" t="s">
        <v>95</v>
      </c>
      <c r="F554" s="49" t="s">
        <v>270</v>
      </c>
      <c r="G554" s="40"/>
      <c r="H554" s="113">
        <v>1</v>
      </c>
      <c r="I554" s="145"/>
      <c r="J554" s="143"/>
      <c r="L554" s="148"/>
    </row>
    <row r="555" spans="1:12" ht="15">
      <c r="A555" s="35"/>
      <c r="B555" s="34"/>
      <c r="C555" s="50" t="s">
        <v>1187</v>
      </c>
      <c r="D555" s="69"/>
      <c r="E555" s="49" t="s">
        <v>381</v>
      </c>
      <c r="F555" s="49" t="s">
        <v>1184</v>
      </c>
      <c r="G555" s="40" t="s">
        <v>94</v>
      </c>
      <c r="H555" s="113">
        <v>1</v>
      </c>
      <c r="I555" s="145"/>
      <c r="J555" s="143"/>
      <c r="L555" s="148"/>
    </row>
    <row r="556" spans="1:12" ht="15">
      <c r="A556" s="35"/>
      <c r="B556" s="34"/>
      <c r="C556" s="50" t="s">
        <v>1188</v>
      </c>
      <c r="D556" s="69"/>
      <c r="E556" s="49" t="s">
        <v>382</v>
      </c>
      <c r="F556" s="47" t="s">
        <v>1167</v>
      </c>
      <c r="G556" s="40" t="s">
        <v>78</v>
      </c>
      <c r="H556" s="113">
        <v>1</v>
      </c>
      <c r="I556" s="145"/>
      <c r="J556" s="143"/>
      <c r="L556" s="148"/>
    </row>
    <row r="557" spans="1:12" ht="15">
      <c r="A557" s="35"/>
      <c r="B557" s="34"/>
      <c r="C557" s="50" t="s">
        <v>1189</v>
      </c>
      <c r="D557" s="69"/>
      <c r="E557" s="49" t="s">
        <v>969</v>
      </c>
      <c r="F557" s="37" t="s">
        <v>80</v>
      </c>
      <c r="G557" s="40"/>
      <c r="H557" s="113">
        <v>2</v>
      </c>
      <c r="I557" s="145"/>
      <c r="J557" s="143"/>
      <c r="L557" s="148"/>
    </row>
    <row r="558" spans="1:12" ht="15">
      <c r="A558" s="35"/>
      <c r="B558" s="34"/>
      <c r="C558" s="50"/>
      <c r="D558" s="69"/>
      <c r="E558" s="49"/>
      <c r="F558" s="47"/>
      <c r="G558" s="40"/>
      <c r="H558" s="113"/>
      <c r="I558" s="145"/>
      <c r="J558" s="143"/>
      <c r="L558" s="148"/>
    </row>
    <row r="559" spans="1:12" ht="15">
      <c r="A559" s="35"/>
      <c r="B559" s="34"/>
      <c r="C559" s="43" t="s">
        <v>1185</v>
      </c>
      <c r="D559" s="69"/>
      <c r="E559" s="39" t="s">
        <v>96</v>
      </c>
      <c r="F559" s="49"/>
      <c r="G559" s="40"/>
      <c r="H559" s="127">
        <v>6</v>
      </c>
      <c r="I559" s="145"/>
      <c r="J559" s="143">
        <f t="shared" si="8"/>
        <v>0</v>
      </c>
      <c r="L559" s="148"/>
    </row>
    <row r="560" spans="1:12" ht="15">
      <c r="A560" s="35"/>
      <c r="B560" s="34"/>
      <c r="C560" s="50" t="s">
        <v>1190</v>
      </c>
      <c r="D560" s="69"/>
      <c r="E560" s="37" t="s">
        <v>97</v>
      </c>
      <c r="F560" s="49" t="s">
        <v>1192</v>
      </c>
      <c r="G560" s="40"/>
      <c r="H560" s="113">
        <v>1</v>
      </c>
      <c r="I560" s="145"/>
      <c r="J560" s="143"/>
      <c r="L560" s="148"/>
    </row>
    <row r="561" spans="1:12" ht="15">
      <c r="A561" s="35"/>
      <c r="B561" s="34"/>
      <c r="C561" s="50" t="s">
        <v>1191</v>
      </c>
      <c r="D561" s="69"/>
      <c r="E561" s="37" t="s">
        <v>98</v>
      </c>
      <c r="F561" s="37"/>
      <c r="G561" s="40"/>
      <c r="H561" s="113">
        <v>1</v>
      </c>
      <c r="I561" s="145"/>
      <c r="J561" s="143"/>
      <c r="L561" s="148"/>
    </row>
    <row r="562" spans="1:12" ht="15">
      <c r="A562" s="35"/>
      <c r="B562" s="34"/>
      <c r="C562" s="50"/>
      <c r="D562" s="69"/>
      <c r="E562" s="49"/>
      <c r="F562" s="47"/>
      <c r="G562" s="40"/>
      <c r="H562" s="113"/>
      <c r="I562" s="145"/>
      <c r="J562" s="143"/>
      <c r="L562" s="148"/>
    </row>
    <row r="563" spans="1:12" ht="15">
      <c r="A563" s="35"/>
      <c r="B563" s="34"/>
      <c r="C563" s="43" t="s">
        <v>1193</v>
      </c>
      <c r="D563" s="69"/>
      <c r="E563" s="39" t="s">
        <v>96</v>
      </c>
      <c r="F563" s="49"/>
      <c r="G563" s="40"/>
      <c r="H563" s="127">
        <v>25</v>
      </c>
      <c r="I563" s="145"/>
      <c r="J563" s="143">
        <f t="shared" si="8"/>
        <v>0</v>
      </c>
      <c r="L563" s="148"/>
    </row>
    <row r="564" spans="1:12" ht="15">
      <c r="A564" s="35"/>
      <c r="B564" s="34"/>
      <c r="C564" s="50" t="s">
        <v>1194</v>
      </c>
      <c r="D564" s="69"/>
      <c r="E564" s="37" t="s">
        <v>97</v>
      </c>
      <c r="F564" s="49" t="s">
        <v>272</v>
      </c>
      <c r="G564" s="40"/>
      <c r="H564" s="113">
        <v>1</v>
      </c>
      <c r="I564" s="145"/>
      <c r="J564" s="143"/>
      <c r="L564" s="148"/>
    </row>
    <row r="565" spans="1:12" ht="15">
      <c r="A565" s="35"/>
      <c r="B565" s="34"/>
      <c r="C565" s="50" t="s">
        <v>1195</v>
      </c>
      <c r="D565" s="69"/>
      <c r="E565" s="37" t="s">
        <v>98</v>
      </c>
      <c r="F565" s="37"/>
      <c r="G565" s="40"/>
      <c r="H565" s="113">
        <v>1</v>
      </c>
      <c r="I565" s="145"/>
      <c r="J565" s="143"/>
      <c r="L565" s="148"/>
    </row>
    <row r="566" spans="1:10" ht="15">
      <c r="A566" s="35"/>
      <c r="B566" s="34"/>
      <c r="C566" s="36"/>
      <c r="D566" s="69"/>
      <c r="E566" s="37"/>
      <c r="F566" s="37"/>
      <c r="G566" s="40"/>
      <c r="H566" s="127"/>
      <c r="I566" s="145"/>
      <c r="J566" s="143"/>
    </row>
    <row r="567" spans="1:10" ht="15">
      <c r="A567" s="35"/>
      <c r="B567" s="34"/>
      <c r="C567" s="43" t="s">
        <v>83</v>
      </c>
      <c r="D567" s="71"/>
      <c r="E567" s="39" t="s">
        <v>1196</v>
      </c>
      <c r="F567" s="37"/>
      <c r="G567" s="40"/>
      <c r="H567" s="127"/>
      <c r="I567" s="145"/>
      <c r="J567" s="143"/>
    </row>
    <row r="568" spans="1:10" ht="15">
      <c r="A568" s="35"/>
      <c r="B568" s="34"/>
      <c r="C568" s="43" t="s">
        <v>85</v>
      </c>
      <c r="D568" s="69"/>
      <c r="E568" s="39" t="s">
        <v>1201</v>
      </c>
      <c r="F568" s="39"/>
      <c r="G568" s="45"/>
      <c r="H568" s="128">
        <v>1</v>
      </c>
      <c r="I568" s="145"/>
      <c r="J568" s="143">
        <f t="shared" si="8"/>
        <v>0</v>
      </c>
    </row>
    <row r="569" spans="1:10" ht="15">
      <c r="A569" s="35"/>
      <c r="B569" s="34"/>
      <c r="C569" s="79" t="s">
        <v>1203</v>
      </c>
      <c r="D569" s="78"/>
      <c r="E569" s="105" t="s">
        <v>1200</v>
      </c>
      <c r="F569" s="106" t="s">
        <v>1202</v>
      </c>
      <c r="G569" s="106"/>
      <c r="H569" s="113">
        <v>2</v>
      </c>
      <c r="I569" s="145"/>
      <c r="J569" s="143"/>
    </row>
    <row r="570" spans="1:10" ht="15">
      <c r="A570" s="35"/>
      <c r="B570" s="34"/>
      <c r="C570" s="79"/>
      <c r="D570" s="78"/>
      <c r="E570" s="105"/>
      <c r="F570" s="106"/>
      <c r="G570" s="106"/>
      <c r="H570" s="113"/>
      <c r="I570" s="145"/>
      <c r="J570" s="143"/>
    </row>
    <row r="571" spans="1:10" ht="15">
      <c r="A571" s="35"/>
      <c r="B571" s="34"/>
      <c r="C571" s="43" t="s">
        <v>86</v>
      </c>
      <c r="D571" s="69"/>
      <c r="E571" s="107" t="s">
        <v>1204</v>
      </c>
      <c r="F571" s="39"/>
      <c r="G571" s="45"/>
      <c r="H571" s="128">
        <v>1</v>
      </c>
      <c r="I571" s="145"/>
      <c r="J571" s="143">
        <f t="shared" si="8"/>
        <v>0</v>
      </c>
    </row>
    <row r="572" spans="1:10" ht="15">
      <c r="A572" s="35"/>
      <c r="B572" s="34"/>
      <c r="C572" s="79" t="s">
        <v>1207</v>
      </c>
      <c r="D572" s="69"/>
      <c r="E572" s="37" t="s">
        <v>74</v>
      </c>
      <c r="F572" s="37"/>
      <c r="G572" s="40" t="s">
        <v>75</v>
      </c>
      <c r="H572" s="129">
        <v>4</v>
      </c>
      <c r="I572" s="145"/>
      <c r="J572" s="143"/>
    </row>
    <row r="573" spans="1:10" ht="15">
      <c r="A573" s="35"/>
      <c r="B573" s="34"/>
      <c r="C573" s="79"/>
      <c r="D573" s="69"/>
      <c r="E573" s="37"/>
      <c r="F573" s="37"/>
      <c r="G573" s="40"/>
      <c r="H573" s="129"/>
      <c r="I573" s="145"/>
      <c r="J573" s="143"/>
    </row>
    <row r="574" spans="1:10" ht="15">
      <c r="A574" s="35"/>
      <c r="B574" s="34"/>
      <c r="C574" s="43" t="s">
        <v>87</v>
      </c>
      <c r="D574" s="78"/>
      <c r="E574" s="107" t="s">
        <v>1205</v>
      </c>
      <c r="F574" s="39"/>
      <c r="G574" s="45"/>
      <c r="H574" s="128">
        <v>1</v>
      </c>
      <c r="I574" s="145"/>
      <c r="J574" s="143">
        <f t="shared" si="8"/>
        <v>0</v>
      </c>
    </row>
    <row r="575" spans="1:10" ht="15">
      <c r="A575" s="35"/>
      <c r="B575" s="34"/>
      <c r="C575" s="79" t="s">
        <v>1208</v>
      </c>
      <c r="D575" s="78"/>
      <c r="E575" s="105" t="s">
        <v>1197</v>
      </c>
      <c r="F575" s="106"/>
      <c r="G575" s="106" t="s">
        <v>1198</v>
      </c>
      <c r="H575" s="129">
        <v>4</v>
      </c>
      <c r="I575" s="145"/>
      <c r="J575" s="143"/>
    </row>
    <row r="576" spans="1:10" ht="15">
      <c r="A576" s="35"/>
      <c r="B576" s="34"/>
      <c r="C576" s="79"/>
      <c r="D576" s="78"/>
      <c r="E576" s="105"/>
      <c r="F576" s="106"/>
      <c r="G576" s="106"/>
      <c r="H576" s="129"/>
      <c r="I576" s="145"/>
      <c r="J576" s="143"/>
    </row>
    <row r="577" spans="1:10" ht="15">
      <c r="A577" s="35"/>
      <c r="B577" s="34"/>
      <c r="C577" s="43" t="s">
        <v>88</v>
      </c>
      <c r="D577" s="69"/>
      <c r="E577" s="107" t="s">
        <v>1206</v>
      </c>
      <c r="F577" s="39"/>
      <c r="G577" s="45"/>
      <c r="H577" s="128">
        <v>1</v>
      </c>
      <c r="I577" s="145"/>
      <c r="J577" s="143">
        <f t="shared" si="8"/>
        <v>0</v>
      </c>
    </row>
    <row r="578" spans="1:10" ht="15">
      <c r="A578" s="35"/>
      <c r="B578" s="34"/>
      <c r="C578" s="79" t="s">
        <v>1209</v>
      </c>
      <c r="D578" s="69"/>
      <c r="E578" s="37" t="s">
        <v>74</v>
      </c>
      <c r="F578" s="37"/>
      <c r="G578" s="40" t="s">
        <v>75</v>
      </c>
      <c r="H578" s="129">
        <v>4</v>
      </c>
      <c r="I578" s="145"/>
      <c r="J578" s="143"/>
    </row>
    <row r="579" spans="1:10" ht="15">
      <c r="A579" s="35"/>
      <c r="B579" s="34"/>
      <c r="C579" s="79"/>
      <c r="D579" s="69"/>
      <c r="E579" s="37"/>
      <c r="F579" s="37"/>
      <c r="G579" s="40"/>
      <c r="H579" s="129"/>
      <c r="I579" s="145"/>
      <c r="J579" s="143"/>
    </row>
    <row r="580" spans="1:10" ht="15">
      <c r="A580" s="35"/>
      <c r="B580" s="34"/>
      <c r="C580" s="43" t="s">
        <v>384</v>
      </c>
      <c r="D580" s="78"/>
      <c r="E580" s="107" t="s">
        <v>1210</v>
      </c>
      <c r="F580" s="106"/>
      <c r="G580" s="106"/>
      <c r="H580" s="128">
        <v>1</v>
      </c>
      <c r="I580" s="145"/>
      <c r="J580" s="143">
        <f aca="true" t="shared" si="9" ref="J580:J637">I580*H580</f>
        <v>0</v>
      </c>
    </row>
    <row r="581" spans="1:10" ht="15">
      <c r="A581" s="35"/>
      <c r="B581" s="34"/>
      <c r="C581" s="79" t="s">
        <v>1211</v>
      </c>
      <c r="D581" s="78"/>
      <c r="E581" s="105" t="s">
        <v>1197</v>
      </c>
      <c r="F581" s="106"/>
      <c r="G581" s="106" t="s">
        <v>1198</v>
      </c>
      <c r="H581" s="129">
        <v>6</v>
      </c>
      <c r="I581" s="145"/>
      <c r="J581" s="143"/>
    </row>
    <row r="582" spans="1:10" ht="15">
      <c r="A582" s="35"/>
      <c r="B582" s="34"/>
      <c r="C582" s="79"/>
      <c r="D582" s="78"/>
      <c r="E582" s="105"/>
      <c r="F582" s="106"/>
      <c r="G582" s="106"/>
      <c r="H582" s="130"/>
      <c r="I582" s="145"/>
      <c r="J582" s="143"/>
    </row>
    <row r="583" spans="1:10" ht="15">
      <c r="A583" s="35"/>
      <c r="B583" s="34"/>
      <c r="C583" s="43" t="s">
        <v>99</v>
      </c>
      <c r="D583" s="71"/>
      <c r="E583" s="39" t="s">
        <v>100</v>
      </c>
      <c r="F583" s="37"/>
      <c r="G583" s="40"/>
      <c r="H583" s="113"/>
      <c r="I583" s="145"/>
      <c r="J583" s="143"/>
    </row>
    <row r="584" spans="1:10" ht="15">
      <c r="A584" s="35" t="s">
        <v>0</v>
      </c>
      <c r="B584" s="34"/>
      <c r="C584" s="50" t="s">
        <v>1233</v>
      </c>
      <c r="D584" s="71"/>
      <c r="E584" s="49" t="s">
        <v>1212</v>
      </c>
      <c r="F584" s="49" t="s">
        <v>1213</v>
      </c>
      <c r="G584" s="40"/>
      <c r="H584" s="113">
        <v>2</v>
      </c>
      <c r="I584" s="145"/>
      <c r="J584" s="143">
        <f t="shared" si="9"/>
        <v>0</v>
      </c>
    </row>
    <row r="585" spans="1:10" ht="15">
      <c r="A585" s="35" t="s">
        <v>0</v>
      </c>
      <c r="B585" s="34"/>
      <c r="C585" s="50" t="s">
        <v>1234</v>
      </c>
      <c r="D585" s="69"/>
      <c r="E585" s="49" t="s">
        <v>1212</v>
      </c>
      <c r="F585" s="49" t="s">
        <v>1214</v>
      </c>
      <c r="G585" s="40"/>
      <c r="H585" s="113">
        <v>2</v>
      </c>
      <c r="I585" s="145"/>
      <c r="J585" s="143">
        <f t="shared" si="9"/>
        <v>0</v>
      </c>
    </row>
    <row r="586" spans="1:10" ht="15">
      <c r="A586" s="35" t="s">
        <v>0</v>
      </c>
      <c r="B586" s="34"/>
      <c r="C586" s="50" t="s">
        <v>273</v>
      </c>
      <c r="D586" s="69"/>
      <c r="E586" s="49" t="s">
        <v>1197</v>
      </c>
      <c r="F586" s="37" t="s">
        <v>101</v>
      </c>
      <c r="G586" s="40" t="s">
        <v>75</v>
      </c>
      <c r="H586" s="113">
        <v>1</v>
      </c>
      <c r="I586" s="145"/>
      <c r="J586" s="143">
        <f t="shared" si="9"/>
        <v>0</v>
      </c>
    </row>
    <row r="587" spans="1:10" ht="15">
      <c r="A587" s="35" t="s">
        <v>0</v>
      </c>
      <c r="B587" s="34"/>
      <c r="C587" s="50" t="s">
        <v>274</v>
      </c>
      <c r="D587" s="69"/>
      <c r="E587" s="49" t="s">
        <v>1199</v>
      </c>
      <c r="F587" s="37" t="s">
        <v>101</v>
      </c>
      <c r="G587" s="40" t="s">
        <v>75</v>
      </c>
      <c r="H587" s="113">
        <v>1</v>
      </c>
      <c r="I587" s="145"/>
      <c r="J587" s="143">
        <f t="shared" si="9"/>
        <v>0</v>
      </c>
    </row>
    <row r="588" spans="1:10" ht="15">
      <c r="A588" s="35" t="s">
        <v>0</v>
      </c>
      <c r="B588" s="34"/>
      <c r="C588" s="50" t="s">
        <v>1235</v>
      </c>
      <c r="D588" s="69"/>
      <c r="E588" s="37" t="s">
        <v>277</v>
      </c>
      <c r="F588" s="37" t="s">
        <v>101</v>
      </c>
      <c r="G588" s="40" t="s">
        <v>94</v>
      </c>
      <c r="H588" s="113">
        <v>1</v>
      </c>
      <c r="I588" s="145"/>
      <c r="J588" s="143">
        <f t="shared" si="9"/>
        <v>0</v>
      </c>
    </row>
    <row r="589" spans="1:10" ht="15">
      <c r="A589" s="35" t="s">
        <v>0</v>
      </c>
      <c r="B589" s="34"/>
      <c r="C589" s="50" t="s">
        <v>1236</v>
      </c>
      <c r="D589" s="69"/>
      <c r="E589" s="37" t="s">
        <v>277</v>
      </c>
      <c r="F589" s="37" t="s">
        <v>101</v>
      </c>
      <c r="G589" s="40" t="s">
        <v>94</v>
      </c>
      <c r="H589" s="113">
        <v>1</v>
      </c>
      <c r="I589" s="145"/>
      <c r="J589" s="143">
        <f t="shared" si="9"/>
        <v>0</v>
      </c>
    </row>
    <row r="590" spans="1:10" ht="15">
      <c r="A590" s="35"/>
      <c r="B590" s="34"/>
      <c r="C590" s="50" t="s">
        <v>275</v>
      </c>
      <c r="D590" s="69"/>
      <c r="E590" s="49" t="s">
        <v>1215</v>
      </c>
      <c r="F590" s="37" t="s">
        <v>101</v>
      </c>
      <c r="G590" s="40"/>
      <c r="H590" s="113">
        <v>1</v>
      </c>
      <c r="I590" s="145"/>
      <c r="J590" s="143">
        <f t="shared" si="9"/>
        <v>0</v>
      </c>
    </row>
    <row r="591" spans="1:10" ht="15">
      <c r="A591" s="35" t="s">
        <v>0</v>
      </c>
      <c r="B591" s="34"/>
      <c r="C591" s="50" t="s">
        <v>276</v>
      </c>
      <c r="D591" s="69"/>
      <c r="E591" s="49" t="s">
        <v>1216</v>
      </c>
      <c r="F591" s="37"/>
      <c r="G591" s="40"/>
      <c r="H591" s="129">
        <v>2</v>
      </c>
      <c r="I591" s="145"/>
      <c r="J591" s="143">
        <f t="shared" si="9"/>
        <v>0</v>
      </c>
    </row>
    <row r="592" spans="1:10" ht="15">
      <c r="A592" s="35"/>
      <c r="B592" s="34"/>
      <c r="C592" s="77"/>
      <c r="D592" s="69"/>
      <c r="E592" s="37"/>
      <c r="F592" s="37"/>
      <c r="G592" s="40"/>
      <c r="H592" s="113"/>
      <c r="I592" s="145"/>
      <c r="J592" s="143"/>
    </row>
    <row r="593" spans="1:10" ht="15">
      <c r="A593" s="35" t="s">
        <v>0</v>
      </c>
      <c r="B593" s="34"/>
      <c r="C593" s="43" t="s">
        <v>102</v>
      </c>
      <c r="D593" s="69"/>
      <c r="E593" s="39" t="s">
        <v>103</v>
      </c>
      <c r="F593" s="37"/>
      <c r="G593" s="40"/>
      <c r="H593" s="113"/>
      <c r="I593" s="145"/>
      <c r="J593" s="143"/>
    </row>
    <row r="594" spans="1:10" ht="15">
      <c r="A594" s="35" t="s">
        <v>0</v>
      </c>
      <c r="B594" s="34"/>
      <c r="C594" s="43" t="s">
        <v>104</v>
      </c>
      <c r="D594" s="69"/>
      <c r="E594" s="39" t="s">
        <v>105</v>
      </c>
      <c r="F594" s="37"/>
      <c r="G594" s="40"/>
      <c r="H594" s="113"/>
      <c r="I594" s="145"/>
      <c r="J594" s="143"/>
    </row>
    <row r="595" spans="1:10" ht="15">
      <c r="A595" s="35" t="s">
        <v>0</v>
      </c>
      <c r="B595" s="34"/>
      <c r="C595" s="43" t="s">
        <v>106</v>
      </c>
      <c r="E595" s="42" t="s">
        <v>107</v>
      </c>
      <c r="F595" s="38"/>
      <c r="G595" s="40"/>
      <c r="H595" s="113"/>
      <c r="I595" s="145"/>
      <c r="J595" s="143"/>
    </row>
    <row r="596" spans="1:10" ht="25.5">
      <c r="A596" s="35"/>
      <c r="B596" s="34"/>
      <c r="C596" s="43" t="s">
        <v>108</v>
      </c>
      <c r="D596" s="69" t="s">
        <v>544</v>
      </c>
      <c r="E596" s="39" t="s">
        <v>543</v>
      </c>
      <c r="F596" s="37"/>
      <c r="G596" s="40"/>
      <c r="H596" s="131">
        <v>2</v>
      </c>
      <c r="I596" s="145"/>
      <c r="J596" s="143">
        <f t="shared" si="9"/>
        <v>0</v>
      </c>
    </row>
    <row r="597" spans="1:14" ht="15">
      <c r="A597" s="35"/>
      <c r="B597" s="34"/>
      <c r="C597" s="50" t="s">
        <v>109</v>
      </c>
      <c r="D597" s="71"/>
      <c r="E597" s="31" t="s">
        <v>120</v>
      </c>
      <c r="F597" s="31" t="s">
        <v>233</v>
      </c>
      <c r="G597" s="33"/>
      <c r="H597" s="132">
        <v>1</v>
      </c>
      <c r="I597" s="145"/>
      <c r="J597" s="143"/>
      <c r="L597" s="148"/>
      <c r="N597" s="148"/>
    </row>
    <row r="598" spans="1:12" ht="15">
      <c r="A598" s="35"/>
      <c r="B598" s="34"/>
      <c r="C598" s="50" t="s">
        <v>110</v>
      </c>
      <c r="E598" s="31" t="s">
        <v>122</v>
      </c>
      <c r="F598" s="31" t="s">
        <v>112</v>
      </c>
      <c r="G598" s="33"/>
      <c r="H598" s="132">
        <v>2</v>
      </c>
      <c r="I598" s="145"/>
      <c r="J598" s="143"/>
      <c r="L598" s="148"/>
    </row>
    <row r="599" spans="1:12" ht="15">
      <c r="A599" s="35"/>
      <c r="B599" s="34"/>
      <c r="C599" s="50" t="s">
        <v>111</v>
      </c>
      <c r="D599" s="69"/>
      <c r="E599" s="31" t="s">
        <v>123</v>
      </c>
      <c r="F599" s="31" t="s">
        <v>234</v>
      </c>
      <c r="G599" s="33"/>
      <c r="H599" s="132">
        <v>2</v>
      </c>
      <c r="I599" s="145"/>
      <c r="J599" s="143"/>
      <c r="L599" s="148"/>
    </row>
    <row r="600" spans="1:12" ht="15">
      <c r="A600" s="35"/>
      <c r="B600" s="34"/>
      <c r="C600" s="50" t="s">
        <v>113</v>
      </c>
      <c r="D600" s="69"/>
      <c r="E600" s="31" t="s">
        <v>124</v>
      </c>
      <c r="F600" s="31" t="s">
        <v>112</v>
      </c>
      <c r="G600" s="33"/>
      <c r="H600" s="132">
        <v>1</v>
      </c>
      <c r="I600" s="145"/>
      <c r="J600" s="143"/>
      <c r="L600" s="148"/>
    </row>
    <row r="601" spans="1:12" ht="15">
      <c r="A601" s="35"/>
      <c r="B601" s="34"/>
      <c r="C601" s="36"/>
      <c r="D601" s="69"/>
      <c r="E601" s="37" t="s">
        <v>231</v>
      </c>
      <c r="F601" s="37"/>
      <c r="G601" s="37"/>
      <c r="H601" s="113"/>
      <c r="I601" s="145"/>
      <c r="J601" s="143"/>
      <c r="L601" s="148"/>
    </row>
    <row r="602" spans="1:12" ht="15">
      <c r="A602" s="35"/>
      <c r="B602" s="34"/>
      <c r="C602" s="43" t="s">
        <v>548</v>
      </c>
      <c r="D602" s="69" t="s">
        <v>545</v>
      </c>
      <c r="E602" s="39" t="s">
        <v>546</v>
      </c>
      <c r="F602" s="37"/>
      <c r="G602" s="40"/>
      <c r="H602" s="128">
        <v>1</v>
      </c>
      <c r="I602" s="145"/>
      <c r="J602" s="143">
        <f t="shared" si="9"/>
        <v>0</v>
      </c>
      <c r="L602" s="148"/>
    </row>
    <row r="603" spans="1:14" ht="15">
      <c r="A603" s="35"/>
      <c r="B603" s="34"/>
      <c r="C603" s="50" t="s">
        <v>550</v>
      </c>
      <c r="D603" s="69"/>
      <c r="E603" s="31" t="s">
        <v>120</v>
      </c>
      <c r="F603" s="31" t="s">
        <v>233</v>
      </c>
      <c r="G603" s="33"/>
      <c r="H603" s="132">
        <v>1</v>
      </c>
      <c r="I603" s="145"/>
      <c r="J603" s="143"/>
      <c r="L603" s="148"/>
      <c r="N603" s="148"/>
    </row>
    <row r="604" spans="1:12" ht="15">
      <c r="A604" s="35"/>
      <c r="B604" s="34"/>
      <c r="C604" s="50" t="s">
        <v>553</v>
      </c>
      <c r="D604" s="69"/>
      <c r="E604" s="31" t="s">
        <v>122</v>
      </c>
      <c r="F604" s="31" t="s">
        <v>112</v>
      </c>
      <c r="G604" s="33"/>
      <c r="H604" s="132">
        <v>2</v>
      </c>
      <c r="I604" s="145"/>
      <c r="J604" s="143"/>
      <c r="L604" s="148"/>
    </row>
    <row r="605" spans="1:12" ht="15">
      <c r="A605" s="35"/>
      <c r="B605" s="34"/>
      <c r="C605" s="50" t="s">
        <v>554</v>
      </c>
      <c r="D605" s="69"/>
      <c r="E605" s="31" t="s">
        <v>123</v>
      </c>
      <c r="F605" s="31" t="s">
        <v>234</v>
      </c>
      <c r="G605" s="33"/>
      <c r="H605" s="132">
        <v>2</v>
      </c>
      <c r="I605" s="145"/>
      <c r="J605" s="143"/>
      <c r="L605" s="148"/>
    </row>
    <row r="606" spans="1:12" ht="15">
      <c r="A606" s="35"/>
      <c r="B606" s="34"/>
      <c r="C606" s="50" t="s">
        <v>560</v>
      </c>
      <c r="D606" s="69"/>
      <c r="E606" s="31" t="s">
        <v>124</v>
      </c>
      <c r="F606" s="31" t="s">
        <v>112</v>
      </c>
      <c r="G606" s="33"/>
      <c r="H606" s="132">
        <v>1</v>
      </c>
      <c r="I606" s="145"/>
      <c r="J606" s="143"/>
      <c r="L606" s="148"/>
    </row>
    <row r="607" spans="1:12" ht="15">
      <c r="A607" s="35"/>
      <c r="B607" s="34"/>
      <c r="C607" s="36"/>
      <c r="D607" s="69"/>
      <c r="E607" s="37" t="s">
        <v>231</v>
      </c>
      <c r="F607" s="37"/>
      <c r="G607" s="37"/>
      <c r="H607" s="113"/>
      <c r="I607" s="145"/>
      <c r="J607" s="143"/>
      <c r="L607" s="148"/>
    </row>
    <row r="608" spans="1:12" ht="25.5">
      <c r="A608" s="35"/>
      <c r="B608" s="34"/>
      <c r="C608" s="43" t="s">
        <v>559</v>
      </c>
      <c r="D608" s="69" t="s">
        <v>649</v>
      </c>
      <c r="E608" s="39" t="s">
        <v>547</v>
      </c>
      <c r="F608" s="37"/>
      <c r="H608" s="128">
        <v>1</v>
      </c>
      <c r="I608" s="145"/>
      <c r="J608" s="143">
        <f t="shared" si="9"/>
        <v>0</v>
      </c>
      <c r="L608" s="148"/>
    </row>
    <row r="609" spans="1:14" ht="15">
      <c r="A609" s="35"/>
      <c r="B609" s="34"/>
      <c r="C609" s="50" t="s">
        <v>561</v>
      </c>
      <c r="D609" s="69"/>
      <c r="E609" s="49" t="s">
        <v>632</v>
      </c>
      <c r="F609" s="49" t="s">
        <v>633</v>
      </c>
      <c r="G609" s="40"/>
      <c r="H609" s="121">
        <v>1</v>
      </c>
      <c r="I609" s="145"/>
      <c r="J609" s="143"/>
      <c r="L609" s="148"/>
      <c r="N609" s="148"/>
    </row>
    <row r="610" spans="1:12" ht="15">
      <c r="A610" s="35"/>
      <c r="B610" s="34"/>
      <c r="C610" s="50" t="s">
        <v>562</v>
      </c>
      <c r="D610" s="69"/>
      <c r="E610" s="49" t="s">
        <v>634</v>
      </c>
      <c r="F610" s="49" t="s">
        <v>635</v>
      </c>
      <c r="G610" s="62"/>
      <c r="H610" s="121">
        <v>2</v>
      </c>
      <c r="I610" s="145"/>
      <c r="J610" s="143"/>
      <c r="L610" s="148"/>
    </row>
    <row r="611" spans="1:12" ht="15">
      <c r="A611" s="35"/>
      <c r="B611" s="34"/>
      <c r="C611" s="50" t="s">
        <v>563</v>
      </c>
      <c r="D611" s="69"/>
      <c r="E611" s="49" t="s">
        <v>636</v>
      </c>
      <c r="F611" s="49" t="s">
        <v>112</v>
      </c>
      <c r="G611" s="49"/>
      <c r="H611" s="121">
        <v>2</v>
      </c>
      <c r="I611" s="145"/>
      <c r="J611" s="143"/>
      <c r="L611" s="148"/>
    </row>
    <row r="612" spans="1:12" ht="15">
      <c r="A612" s="35"/>
      <c r="B612" s="34"/>
      <c r="C612" s="50" t="s">
        <v>564</v>
      </c>
      <c r="D612" s="69"/>
      <c r="E612" s="49" t="s">
        <v>637</v>
      </c>
      <c r="F612" s="63" t="s">
        <v>638</v>
      </c>
      <c r="G612" s="49"/>
      <c r="H612" s="121">
        <v>2</v>
      </c>
      <c r="I612" s="145"/>
      <c r="J612" s="143"/>
      <c r="L612" s="148"/>
    </row>
    <row r="613" spans="1:12" ht="15">
      <c r="A613" s="35"/>
      <c r="B613" s="34"/>
      <c r="C613" s="50" t="s">
        <v>645</v>
      </c>
      <c r="D613" s="69"/>
      <c r="E613" s="49" t="s">
        <v>639</v>
      </c>
      <c r="F613" s="49" t="s">
        <v>640</v>
      </c>
      <c r="G613" s="49"/>
      <c r="H613" s="121">
        <v>2</v>
      </c>
      <c r="I613" s="145"/>
      <c r="J613" s="143"/>
      <c r="L613" s="148"/>
    </row>
    <row r="614" spans="1:12" ht="15">
      <c r="A614" s="35"/>
      <c r="B614" s="34"/>
      <c r="C614" s="50" t="s">
        <v>646</v>
      </c>
      <c r="D614" s="69"/>
      <c r="E614" s="49" t="s">
        <v>641</v>
      </c>
      <c r="F614" s="49" t="s">
        <v>114</v>
      </c>
      <c r="G614" s="49"/>
      <c r="H614" s="121">
        <v>2</v>
      </c>
      <c r="I614" s="145"/>
      <c r="J614" s="143"/>
      <c r="L614" s="148"/>
    </row>
    <row r="615" spans="1:12" ht="15">
      <c r="A615" s="35"/>
      <c r="B615" s="34"/>
      <c r="C615" s="50" t="s">
        <v>647</v>
      </c>
      <c r="D615" s="69"/>
      <c r="E615" s="49" t="s">
        <v>642</v>
      </c>
      <c r="F615" s="63" t="s">
        <v>115</v>
      </c>
      <c r="G615" s="49"/>
      <c r="H615" s="121">
        <v>2</v>
      </c>
      <c r="I615" s="145"/>
      <c r="J615" s="143"/>
      <c r="L615" s="148"/>
    </row>
    <row r="616" spans="1:12" ht="15">
      <c r="A616" s="35"/>
      <c r="B616" s="34"/>
      <c r="C616" s="50" t="s">
        <v>648</v>
      </c>
      <c r="D616" s="69"/>
      <c r="E616" s="49" t="s">
        <v>643</v>
      </c>
      <c r="F616" s="49" t="s">
        <v>644</v>
      </c>
      <c r="G616" s="49"/>
      <c r="H616" s="129">
        <v>6</v>
      </c>
      <c r="I616" s="145"/>
      <c r="J616" s="143"/>
      <c r="L616" s="148"/>
    </row>
    <row r="617" spans="1:12" ht="15">
      <c r="A617" s="35"/>
      <c r="B617" s="34"/>
      <c r="C617" s="43" t="s">
        <v>245</v>
      </c>
      <c r="E617" s="42" t="s">
        <v>232</v>
      </c>
      <c r="F617" s="37"/>
      <c r="G617" s="37"/>
      <c r="I617" s="145"/>
      <c r="J617" s="143"/>
      <c r="L617" s="148"/>
    </row>
    <row r="618" spans="1:12" ht="38.25">
      <c r="A618" s="35"/>
      <c r="B618" s="34"/>
      <c r="C618" s="43" t="s">
        <v>246</v>
      </c>
      <c r="D618" s="69" t="s">
        <v>551</v>
      </c>
      <c r="E618" s="39" t="s">
        <v>549</v>
      </c>
      <c r="F618" s="37"/>
      <c r="G618" s="37"/>
      <c r="H618" s="131">
        <v>3</v>
      </c>
      <c r="I618" s="145"/>
      <c r="J618" s="143">
        <f t="shared" si="9"/>
        <v>0</v>
      </c>
      <c r="L618" s="148"/>
    </row>
    <row r="619" spans="1:14" ht="15">
      <c r="A619" s="35"/>
      <c r="B619" s="34"/>
      <c r="C619" s="50" t="s">
        <v>247</v>
      </c>
      <c r="D619" s="69"/>
      <c r="E619" s="31" t="s">
        <v>235</v>
      </c>
      <c r="F619" s="31"/>
      <c r="G619" s="40"/>
      <c r="H619" s="132">
        <v>1</v>
      </c>
      <c r="I619" s="145"/>
      <c r="J619" s="143"/>
      <c r="L619" s="148"/>
      <c r="N619" s="148"/>
    </row>
    <row r="620" spans="1:12" ht="15">
      <c r="A620" s="35"/>
      <c r="B620" s="34"/>
      <c r="C620" s="50" t="s">
        <v>248</v>
      </c>
      <c r="D620" s="69"/>
      <c r="E620" s="32" t="s">
        <v>236</v>
      </c>
      <c r="F620" s="31" t="s">
        <v>239</v>
      </c>
      <c r="G620" s="33"/>
      <c r="H620" s="132">
        <v>1</v>
      </c>
      <c r="I620" s="145"/>
      <c r="J620" s="143"/>
      <c r="L620" s="148"/>
    </row>
    <row r="621" spans="1:12" ht="15">
      <c r="A621" s="35"/>
      <c r="B621" s="34"/>
      <c r="C621" s="50" t="s">
        <v>249</v>
      </c>
      <c r="D621" s="69"/>
      <c r="E621" s="31" t="s">
        <v>237</v>
      </c>
      <c r="F621" s="31" t="s">
        <v>238</v>
      </c>
      <c r="G621" s="33"/>
      <c r="H621" s="132">
        <v>1</v>
      </c>
      <c r="I621" s="145"/>
      <c r="J621" s="143"/>
      <c r="L621" s="148"/>
    </row>
    <row r="622" spans="1:12" ht="30" customHeight="1">
      <c r="A622" s="35"/>
      <c r="B622" s="34"/>
      <c r="C622" s="36"/>
      <c r="D622" s="69"/>
      <c r="E622" s="37" t="s">
        <v>231</v>
      </c>
      <c r="G622" s="33"/>
      <c r="H622" s="113"/>
      <c r="I622" s="145"/>
      <c r="J622" s="143"/>
      <c r="L622" s="148"/>
    </row>
    <row r="623" spans="1:12" ht="38.25">
      <c r="A623" s="35"/>
      <c r="B623" s="34"/>
      <c r="C623" s="43" t="s">
        <v>250</v>
      </c>
      <c r="D623" s="69" t="s">
        <v>552</v>
      </c>
      <c r="E623" s="39" t="s">
        <v>555</v>
      </c>
      <c r="F623" s="37"/>
      <c r="G623" s="37"/>
      <c r="H623" s="133">
        <v>6</v>
      </c>
      <c r="I623" s="145"/>
      <c r="J623" s="143">
        <f t="shared" si="9"/>
        <v>0</v>
      </c>
      <c r="L623" s="148"/>
    </row>
    <row r="624" spans="1:14" ht="15">
      <c r="A624" s="35"/>
      <c r="B624" s="34"/>
      <c r="C624" s="50" t="s">
        <v>251</v>
      </c>
      <c r="D624" s="69"/>
      <c r="E624" s="31" t="s">
        <v>235</v>
      </c>
      <c r="F624" s="31"/>
      <c r="G624" s="40"/>
      <c r="H624" s="132">
        <v>1</v>
      </c>
      <c r="I624" s="145"/>
      <c r="J624" s="143"/>
      <c r="L624" s="148"/>
      <c r="N624" s="148"/>
    </row>
    <row r="625" spans="1:12" ht="15">
      <c r="A625" s="35"/>
      <c r="B625" s="34"/>
      <c r="C625" s="50" t="s">
        <v>252</v>
      </c>
      <c r="D625" s="69"/>
      <c r="E625" s="32" t="s">
        <v>236</v>
      </c>
      <c r="F625" s="31" t="s">
        <v>239</v>
      </c>
      <c r="G625" s="33"/>
      <c r="H625" s="132">
        <v>1</v>
      </c>
      <c r="I625" s="145"/>
      <c r="J625" s="143"/>
      <c r="L625" s="148"/>
    </row>
    <row r="626" spans="1:12" ht="15">
      <c r="A626" s="35"/>
      <c r="B626" s="34"/>
      <c r="C626" s="50" t="s">
        <v>253</v>
      </c>
      <c r="D626" s="69"/>
      <c r="E626" s="31" t="s">
        <v>237</v>
      </c>
      <c r="F626" s="31" t="s">
        <v>238</v>
      </c>
      <c r="G626" s="33"/>
      <c r="H626" s="132">
        <v>1</v>
      </c>
      <c r="I626" s="145"/>
      <c r="J626" s="143"/>
      <c r="L626" s="148"/>
    </row>
    <row r="627" spans="1:12" ht="15">
      <c r="A627" s="35"/>
      <c r="B627" s="34"/>
      <c r="C627" s="36"/>
      <c r="D627" s="69"/>
      <c r="E627" s="37" t="s">
        <v>231</v>
      </c>
      <c r="G627" s="33"/>
      <c r="H627" s="113"/>
      <c r="I627" s="145"/>
      <c r="J627" s="143"/>
      <c r="L627" s="148"/>
    </row>
    <row r="628" spans="1:12" ht="25.5">
      <c r="A628" s="35"/>
      <c r="B628" s="34"/>
      <c r="C628" s="43" t="s">
        <v>254</v>
      </c>
      <c r="D628" s="69" t="s">
        <v>557</v>
      </c>
      <c r="E628" s="39" t="s">
        <v>556</v>
      </c>
      <c r="F628" s="37"/>
      <c r="G628" s="37"/>
      <c r="H628" s="131">
        <v>2</v>
      </c>
      <c r="I628" s="145"/>
      <c r="J628" s="143">
        <f t="shared" si="9"/>
        <v>0</v>
      </c>
      <c r="L628" s="148"/>
    </row>
    <row r="629" spans="1:14" ht="15">
      <c r="A629" s="35"/>
      <c r="B629" s="34"/>
      <c r="C629" s="50" t="s">
        <v>255</v>
      </c>
      <c r="D629" s="69"/>
      <c r="E629" s="31" t="s">
        <v>235</v>
      </c>
      <c r="F629" s="31"/>
      <c r="G629" s="40"/>
      <c r="H629" s="132">
        <v>1</v>
      </c>
      <c r="I629" s="145"/>
      <c r="J629" s="143"/>
      <c r="L629" s="148"/>
      <c r="N629" s="148"/>
    </row>
    <row r="630" spans="1:12" ht="15">
      <c r="A630" s="35"/>
      <c r="B630" s="34"/>
      <c r="C630" s="50" t="s">
        <v>565</v>
      </c>
      <c r="D630" s="69"/>
      <c r="E630" s="32" t="s">
        <v>236</v>
      </c>
      <c r="F630" s="31" t="s">
        <v>239</v>
      </c>
      <c r="G630" s="37"/>
      <c r="H630" s="132">
        <v>1</v>
      </c>
      <c r="I630" s="145"/>
      <c r="J630" s="143"/>
      <c r="L630" s="148"/>
    </row>
    <row r="631" spans="1:12" ht="15">
      <c r="A631" s="35" t="s">
        <v>0</v>
      </c>
      <c r="B631" s="34"/>
      <c r="C631" s="50" t="s">
        <v>566</v>
      </c>
      <c r="D631" s="69"/>
      <c r="E631" s="31" t="s">
        <v>237</v>
      </c>
      <c r="F631" s="61" t="s">
        <v>558</v>
      </c>
      <c r="G631" s="37"/>
      <c r="H631" s="113"/>
      <c r="I631" s="145"/>
      <c r="J631" s="143"/>
      <c r="L631" s="148"/>
    </row>
    <row r="632" spans="1:12" ht="15">
      <c r="A632" s="35" t="s">
        <v>0</v>
      </c>
      <c r="B632" s="34">
        <v>447</v>
      </c>
      <c r="C632" s="50"/>
      <c r="D632" s="69"/>
      <c r="E632" s="37" t="s">
        <v>231</v>
      </c>
      <c r="F632" s="37"/>
      <c r="G632" s="37"/>
      <c r="H632" s="113"/>
      <c r="I632" s="145"/>
      <c r="J632" s="143"/>
      <c r="L632" s="148"/>
    </row>
    <row r="633" spans="1:12" ht="15">
      <c r="A633" s="35" t="s">
        <v>0</v>
      </c>
      <c r="B633" s="34"/>
      <c r="C633" s="43" t="s">
        <v>256</v>
      </c>
      <c r="D633" s="69"/>
      <c r="E633" s="42" t="s">
        <v>815</v>
      </c>
      <c r="F633" s="37"/>
      <c r="G633" s="37"/>
      <c r="H633" s="113"/>
      <c r="I633" s="145"/>
      <c r="J633" s="143"/>
      <c r="L633" s="148"/>
    </row>
    <row r="634" spans="1:12" ht="15">
      <c r="A634" s="35"/>
      <c r="B634" s="34"/>
      <c r="C634" s="43" t="s">
        <v>257</v>
      </c>
      <c r="D634" s="69" t="s">
        <v>567</v>
      </c>
      <c r="E634" s="42" t="s">
        <v>570</v>
      </c>
      <c r="G634" s="37"/>
      <c r="H634" s="128">
        <v>1</v>
      </c>
      <c r="I634" s="145"/>
      <c r="J634" s="143">
        <f t="shared" si="9"/>
        <v>0</v>
      </c>
      <c r="L634" s="148"/>
    </row>
    <row r="635" spans="1:12" ht="15">
      <c r="A635" s="35"/>
      <c r="B635" s="34"/>
      <c r="C635" s="50" t="s">
        <v>258</v>
      </c>
      <c r="D635" s="69"/>
      <c r="E635" s="47" t="s">
        <v>568</v>
      </c>
      <c r="F635" s="47"/>
      <c r="G635" s="37"/>
      <c r="H635" s="113"/>
      <c r="I635" s="145"/>
      <c r="J635" s="143"/>
      <c r="L635" s="148"/>
    </row>
    <row r="636" spans="1:12" ht="15">
      <c r="A636" s="35" t="s">
        <v>0</v>
      </c>
      <c r="B636" s="34"/>
      <c r="C636" s="43" t="s">
        <v>259</v>
      </c>
      <c r="E636" s="42" t="s">
        <v>569</v>
      </c>
      <c r="F636" s="37"/>
      <c r="G636" s="37"/>
      <c r="H636" s="113"/>
      <c r="I636" s="142"/>
      <c r="J636" s="143"/>
      <c r="L636" s="148"/>
    </row>
    <row r="637" spans="1:12" ht="25.5">
      <c r="A637" s="35" t="s">
        <v>0</v>
      </c>
      <c r="B637" s="34"/>
      <c r="C637" s="43" t="s">
        <v>260</v>
      </c>
      <c r="D637" s="69" t="s">
        <v>330</v>
      </c>
      <c r="E637" s="42" t="s">
        <v>329</v>
      </c>
      <c r="F637" s="37"/>
      <c r="G637" s="37"/>
      <c r="H637" s="131">
        <v>2</v>
      </c>
      <c r="I637" s="142"/>
      <c r="J637" s="143">
        <f t="shared" si="9"/>
        <v>0</v>
      </c>
      <c r="L637" s="148"/>
    </row>
    <row r="638" spans="1:14" ht="15">
      <c r="A638" s="35"/>
      <c r="B638" s="34"/>
      <c r="C638" s="50" t="s">
        <v>571</v>
      </c>
      <c r="D638" s="69"/>
      <c r="E638" s="31" t="s">
        <v>120</v>
      </c>
      <c r="F638" s="37"/>
      <c r="G638" s="37"/>
      <c r="H638" s="132">
        <v>1</v>
      </c>
      <c r="I638" s="142"/>
      <c r="J638" s="143"/>
      <c r="L638" s="148"/>
      <c r="N638" s="148"/>
    </row>
    <row r="639" spans="1:12" ht="15">
      <c r="A639" s="35"/>
      <c r="B639" s="34"/>
      <c r="C639" s="50" t="s">
        <v>572</v>
      </c>
      <c r="D639" s="69"/>
      <c r="E639" s="31" t="s">
        <v>122</v>
      </c>
      <c r="F639" s="37"/>
      <c r="G639" s="37"/>
      <c r="H639" s="132">
        <v>1</v>
      </c>
      <c r="I639" s="142"/>
      <c r="J639" s="143"/>
      <c r="L639" s="148"/>
    </row>
    <row r="640" spans="1:12" ht="15">
      <c r="A640" s="35"/>
      <c r="B640" s="34"/>
      <c r="C640" s="50" t="s">
        <v>573</v>
      </c>
      <c r="D640" s="69"/>
      <c r="E640" s="31" t="s">
        <v>123</v>
      </c>
      <c r="F640" s="37"/>
      <c r="G640" s="37"/>
      <c r="H640" s="132">
        <v>1</v>
      </c>
      <c r="I640" s="142"/>
      <c r="J640" s="143"/>
      <c r="L640" s="148"/>
    </row>
    <row r="641" spans="1:12" ht="15">
      <c r="A641" s="35"/>
      <c r="B641" s="34"/>
      <c r="C641" s="50" t="s">
        <v>574</v>
      </c>
      <c r="D641" s="69"/>
      <c r="E641" s="31" t="s">
        <v>124</v>
      </c>
      <c r="F641" s="37"/>
      <c r="G641" s="37"/>
      <c r="H641" s="132">
        <v>1</v>
      </c>
      <c r="I641" s="142"/>
      <c r="J641" s="143"/>
      <c r="L641" s="148"/>
    </row>
    <row r="642" spans="1:12" ht="15">
      <c r="A642" s="35"/>
      <c r="B642" s="34"/>
      <c r="C642" s="36"/>
      <c r="D642" s="72"/>
      <c r="E642" s="37" t="s">
        <v>231</v>
      </c>
      <c r="F642" s="37"/>
      <c r="G642" s="37"/>
      <c r="H642" s="113"/>
      <c r="I642" s="142"/>
      <c r="J642" s="143"/>
      <c r="L642" s="148"/>
    </row>
    <row r="643" spans="1:12" ht="15">
      <c r="A643" s="35" t="s">
        <v>0</v>
      </c>
      <c r="B643" s="34"/>
      <c r="C643" s="43"/>
      <c r="D643" s="72"/>
      <c r="E643" s="31"/>
      <c r="F643" s="37"/>
      <c r="G643" s="37"/>
      <c r="H643" s="113"/>
      <c r="I643" s="142"/>
      <c r="J643" s="143"/>
      <c r="L643" s="148"/>
    </row>
    <row r="644" spans="1:12" ht="15">
      <c r="A644" s="35" t="s">
        <v>0</v>
      </c>
      <c r="B644" s="34"/>
      <c r="C644" s="43" t="s">
        <v>116</v>
      </c>
      <c r="D644" s="68"/>
      <c r="E644" s="39" t="s">
        <v>117</v>
      </c>
      <c r="F644" s="37"/>
      <c r="G644" s="37"/>
      <c r="H644" s="113"/>
      <c r="I644" s="142"/>
      <c r="J644" s="143"/>
      <c r="L644" s="148"/>
    </row>
    <row r="645" spans="1:12" ht="15">
      <c r="A645" s="35"/>
      <c r="B645" s="34"/>
      <c r="C645" s="43" t="s">
        <v>118</v>
      </c>
      <c r="D645" s="72"/>
      <c r="E645" s="42" t="s">
        <v>119</v>
      </c>
      <c r="F645" s="37"/>
      <c r="G645" s="40"/>
      <c r="H645" s="113"/>
      <c r="I645" s="142"/>
      <c r="J645" s="143"/>
      <c r="L645" s="148"/>
    </row>
    <row r="646" spans="1:12" ht="15">
      <c r="A646" s="35"/>
      <c r="B646" s="34"/>
      <c r="C646" s="43" t="s">
        <v>331</v>
      </c>
      <c r="D646" s="68" t="s">
        <v>577</v>
      </c>
      <c r="E646" s="42" t="s">
        <v>576</v>
      </c>
      <c r="F646" s="37"/>
      <c r="G646" s="40"/>
      <c r="H646" s="128">
        <v>1</v>
      </c>
      <c r="I646" s="142"/>
      <c r="J646" s="143">
        <f aca="true" t="shared" si="10" ref="J646:J684">I646*H646</f>
        <v>0</v>
      </c>
      <c r="L646" s="148"/>
    </row>
    <row r="647" spans="1:14" ht="15">
      <c r="A647" s="35"/>
      <c r="B647" s="34"/>
      <c r="C647" s="50" t="s">
        <v>332</v>
      </c>
      <c r="D647" s="72"/>
      <c r="E647" s="49" t="s">
        <v>579</v>
      </c>
      <c r="F647" s="49" t="s">
        <v>578</v>
      </c>
      <c r="G647" s="40"/>
      <c r="H647" s="113">
        <v>1</v>
      </c>
      <c r="I647" s="142"/>
      <c r="J647" s="143"/>
      <c r="L647" s="148"/>
      <c r="N647" s="148"/>
    </row>
    <row r="648" spans="1:12" ht="15">
      <c r="A648" s="35"/>
      <c r="B648" s="34"/>
      <c r="C648" s="50" t="s">
        <v>334</v>
      </c>
      <c r="D648" s="72"/>
      <c r="E648" s="37" t="s">
        <v>120</v>
      </c>
      <c r="F648" s="37" t="s">
        <v>121</v>
      </c>
      <c r="G648" s="40"/>
      <c r="H648" s="113">
        <v>1</v>
      </c>
      <c r="I648" s="142"/>
      <c r="J648" s="143"/>
      <c r="L648" s="148"/>
    </row>
    <row r="649" spans="1:12" ht="15">
      <c r="A649" s="35"/>
      <c r="B649" s="34"/>
      <c r="C649" s="50" t="s">
        <v>335</v>
      </c>
      <c r="D649" s="72"/>
      <c r="E649" s="37" t="s">
        <v>122</v>
      </c>
      <c r="F649" s="37" t="s">
        <v>112</v>
      </c>
      <c r="G649" s="40"/>
      <c r="H649" s="113">
        <v>2</v>
      </c>
      <c r="I649" s="142"/>
      <c r="J649" s="143"/>
      <c r="L649" s="148"/>
    </row>
    <row r="650" spans="1:12" ht="15">
      <c r="A650" s="35"/>
      <c r="B650" s="34"/>
      <c r="C650" s="50" t="s">
        <v>336</v>
      </c>
      <c r="D650" s="72"/>
      <c r="E650" s="37" t="s">
        <v>123</v>
      </c>
      <c r="F650" s="37" t="s">
        <v>114</v>
      </c>
      <c r="G650" s="40"/>
      <c r="H650" s="113">
        <v>2</v>
      </c>
      <c r="I650" s="142"/>
      <c r="J650" s="143"/>
      <c r="L650" s="148"/>
    </row>
    <row r="651" spans="1:12" ht="15">
      <c r="A651" s="35" t="s">
        <v>0</v>
      </c>
      <c r="B651" s="34"/>
      <c r="C651" s="50" t="s">
        <v>337</v>
      </c>
      <c r="D651" s="72"/>
      <c r="E651" s="37" t="s">
        <v>124</v>
      </c>
      <c r="F651" s="24" t="s">
        <v>115</v>
      </c>
      <c r="H651" s="113">
        <v>1</v>
      </c>
      <c r="I651" s="142"/>
      <c r="J651" s="143"/>
      <c r="L651" s="148"/>
    </row>
    <row r="652" spans="1:12" ht="25.5">
      <c r="A652" s="35" t="s">
        <v>0</v>
      </c>
      <c r="B652" s="34"/>
      <c r="C652" s="43" t="s">
        <v>575</v>
      </c>
      <c r="D652" s="68" t="s">
        <v>333</v>
      </c>
      <c r="E652" s="42" t="s">
        <v>240</v>
      </c>
      <c r="F652" s="38"/>
      <c r="G652" s="40"/>
      <c r="H652" s="133">
        <v>5</v>
      </c>
      <c r="I652" s="142"/>
      <c r="J652" s="143">
        <f t="shared" si="10"/>
        <v>0</v>
      </c>
      <c r="L652" s="148"/>
    </row>
    <row r="653" spans="1:14" ht="15">
      <c r="A653" s="35"/>
      <c r="B653" s="34"/>
      <c r="C653" s="50" t="s">
        <v>580</v>
      </c>
      <c r="D653" s="72"/>
      <c r="E653" s="49" t="s">
        <v>581</v>
      </c>
      <c r="F653" s="49" t="s">
        <v>599</v>
      </c>
      <c r="G653" s="40"/>
      <c r="H653" s="113">
        <v>1</v>
      </c>
      <c r="I653" s="142"/>
      <c r="J653" s="143"/>
      <c r="L653" s="148"/>
      <c r="N653" s="148"/>
    </row>
    <row r="654" spans="1:12" ht="15">
      <c r="A654" s="35" t="s">
        <v>0</v>
      </c>
      <c r="B654" s="34"/>
      <c r="C654" s="50" t="s">
        <v>334</v>
      </c>
      <c r="D654" s="72"/>
      <c r="E654" s="37" t="s">
        <v>120</v>
      </c>
      <c r="F654" s="37" t="s">
        <v>121</v>
      </c>
      <c r="G654" s="41"/>
      <c r="H654" s="113">
        <v>1</v>
      </c>
      <c r="I654" s="142"/>
      <c r="J654" s="143"/>
      <c r="L654" s="148"/>
    </row>
    <row r="655" spans="1:12" ht="15">
      <c r="A655" s="35" t="s">
        <v>0</v>
      </c>
      <c r="B655" s="34"/>
      <c r="C655" s="50" t="s">
        <v>335</v>
      </c>
      <c r="D655" s="69"/>
      <c r="E655" s="37" t="s">
        <v>122</v>
      </c>
      <c r="F655" s="37" t="s">
        <v>112</v>
      </c>
      <c r="G655" s="40"/>
      <c r="H655" s="113">
        <v>2</v>
      </c>
      <c r="I655" s="142"/>
      <c r="J655" s="143"/>
      <c r="L655" s="148"/>
    </row>
    <row r="656" spans="1:12" ht="15">
      <c r="A656" s="35" t="s">
        <v>0</v>
      </c>
      <c r="B656" s="34"/>
      <c r="C656" s="50" t="s">
        <v>336</v>
      </c>
      <c r="D656" s="69"/>
      <c r="E656" s="37" t="s">
        <v>123</v>
      </c>
      <c r="F656" s="37" t="s">
        <v>114</v>
      </c>
      <c r="G656" s="40"/>
      <c r="H656" s="113">
        <v>2</v>
      </c>
      <c r="I656" s="142"/>
      <c r="J656" s="143"/>
      <c r="L656" s="148"/>
    </row>
    <row r="657" spans="1:12" ht="15">
      <c r="A657" s="35" t="s">
        <v>0</v>
      </c>
      <c r="B657" s="34"/>
      <c r="C657" s="50" t="s">
        <v>337</v>
      </c>
      <c r="D657" s="69"/>
      <c r="E657" s="37" t="s">
        <v>124</v>
      </c>
      <c r="F657" s="24" t="s">
        <v>115</v>
      </c>
      <c r="G657" s="40"/>
      <c r="H657" s="113">
        <v>1</v>
      </c>
      <c r="I657" s="142"/>
      <c r="J657" s="143"/>
      <c r="L657" s="148"/>
    </row>
    <row r="658" spans="1:12" ht="25.5">
      <c r="A658" s="35" t="s">
        <v>0</v>
      </c>
      <c r="B658" s="34"/>
      <c r="C658" s="43" t="s">
        <v>582</v>
      </c>
      <c r="D658" s="68" t="s">
        <v>333</v>
      </c>
      <c r="E658" s="42" t="s">
        <v>583</v>
      </c>
      <c r="F658" s="38"/>
      <c r="G658" s="40"/>
      <c r="H658" s="131">
        <v>3</v>
      </c>
      <c r="I658" s="142"/>
      <c r="J658" s="143">
        <f t="shared" si="10"/>
        <v>0</v>
      </c>
      <c r="L658" s="148"/>
    </row>
    <row r="659" spans="1:14" ht="15">
      <c r="A659" s="35" t="s">
        <v>0</v>
      </c>
      <c r="B659" s="34"/>
      <c r="C659" s="50" t="s">
        <v>585</v>
      </c>
      <c r="D659" s="69"/>
      <c r="E659" s="49" t="s">
        <v>584</v>
      </c>
      <c r="F659" s="49" t="s">
        <v>599</v>
      </c>
      <c r="G659" s="40"/>
      <c r="H659" s="113">
        <v>1</v>
      </c>
      <c r="I659" s="142"/>
      <c r="J659" s="143"/>
      <c r="L659" s="148"/>
      <c r="N659" s="148"/>
    </row>
    <row r="660" spans="1:12" ht="15">
      <c r="A660" s="35"/>
      <c r="B660" s="34"/>
      <c r="C660" s="50" t="s">
        <v>586</v>
      </c>
      <c r="D660" s="69"/>
      <c r="E660" s="37" t="s">
        <v>120</v>
      </c>
      <c r="F660" s="37" t="s">
        <v>121</v>
      </c>
      <c r="G660" s="41"/>
      <c r="H660" s="113">
        <v>1</v>
      </c>
      <c r="I660" s="142"/>
      <c r="J660" s="143"/>
      <c r="L660" s="148"/>
    </row>
    <row r="661" spans="1:12" ht="15">
      <c r="A661" s="35"/>
      <c r="B661" s="34"/>
      <c r="C661" s="50" t="s">
        <v>587</v>
      </c>
      <c r="D661" s="69"/>
      <c r="E661" s="37" t="s">
        <v>122</v>
      </c>
      <c r="F661" s="37" t="s">
        <v>112</v>
      </c>
      <c r="G661" s="40"/>
      <c r="H661" s="112">
        <v>2</v>
      </c>
      <c r="I661" s="142"/>
      <c r="J661" s="143"/>
      <c r="L661" s="148"/>
    </row>
    <row r="662" spans="1:12" ht="15">
      <c r="A662" s="35"/>
      <c r="B662" s="34"/>
      <c r="C662" s="50" t="s">
        <v>588</v>
      </c>
      <c r="D662" s="69"/>
      <c r="E662" s="37" t="s">
        <v>123</v>
      </c>
      <c r="F662" s="37" t="s">
        <v>114</v>
      </c>
      <c r="G662" s="40"/>
      <c r="H662" s="112">
        <v>2</v>
      </c>
      <c r="I662" s="142"/>
      <c r="J662" s="143"/>
      <c r="L662" s="148"/>
    </row>
    <row r="663" spans="1:12" ht="15">
      <c r="A663" s="35"/>
      <c r="B663" s="34"/>
      <c r="C663" s="50" t="s">
        <v>589</v>
      </c>
      <c r="D663" s="69"/>
      <c r="E663" s="37" t="s">
        <v>124</v>
      </c>
      <c r="F663" s="37" t="s">
        <v>115</v>
      </c>
      <c r="G663" s="40"/>
      <c r="H663" s="112">
        <v>1</v>
      </c>
      <c r="I663" s="142"/>
      <c r="J663" s="143"/>
      <c r="L663" s="148"/>
    </row>
    <row r="664" spans="1:12" ht="15">
      <c r="A664" s="35"/>
      <c r="B664" s="34"/>
      <c r="C664" s="43" t="s">
        <v>261</v>
      </c>
      <c r="E664" s="42" t="s">
        <v>338</v>
      </c>
      <c r="G664" s="40"/>
      <c r="H664" s="134"/>
      <c r="I664" s="142"/>
      <c r="J664" s="143"/>
      <c r="L664" s="148"/>
    </row>
    <row r="665" spans="1:12" ht="15" customHeight="1">
      <c r="A665" s="35" t="s">
        <v>0</v>
      </c>
      <c r="B665" s="34"/>
      <c r="C665" s="43" t="s">
        <v>262</v>
      </c>
      <c r="D665" s="69" t="s">
        <v>590</v>
      </c>
      <c r="E665" s="42" t="s">
        <v>243</v>
      </c>
      <c r="F665" s="37"/>
      <c r="G665" s="40"/>
      <c r="H665" s="135">
        <v>4</v>
      </c>
      <c r="I665" s="142"/>
      <c r="J665" s="143">
        <f t="shared" si="10"/>
        <v>0</v>
      </c>
      <c r="L665" s="148"/>
    </row>
    <row r="666" spans="1:14" ht="25.5">
      <c r="A666" s="35" t="s">
        <v>0</v>
      </c>
      <c r="B666" s="34"/>
      <c r="C666" s="50" t="s">
        <v>339</v>
      </c>
      <c r="E666" s="49" t="s">
        <v>345</v>
      </c>
      <c r="F666" s="49" t="s">
        <v>598</v>
      </c>
      <c r="G666" s="40"/>
      <c r="H666" s="112">
        <v>1</v>
      </c>
      <c r="I666" s="142"/>
      <c r="J666" s="143"/>
      <c r="L666" s="148"/>
      <c r="N666" s="148"/>
    </row>
    <row r="667" spans="1:12" ht="15">
      <c r="A667" s="35" t="s">
        <v>0</v>
      </c>
      <c r="B667" s="34"/>
      <c r="C667" s="50" t="s">
        <v>340</v>
      </c>
      <c r="D667" s="69"/>
      <c r="E667" s="37" t="s">
        <v>235</v>
      </c>
      <c r="F667" s="37"/>
      <c r="G667" s="40"/>
      <c r="H667" s="112">
        <v>1</v>
      </c>
      <c r="I667" s="142"/>
      <c r="J667" s="143"/>
      <c r="L667" s="148"/>
    </row>
    <row r="668" spans="1:12" ht="15">
      <c r="A668" s="35" t="s">
        <v>0</v>
      </c>
      <c r="B668" s="34"/>
      <c r="C668" s="50" t="s">
        <v>341</v>
      </c>
      <c r="D668" s="72"/>
      <c r="E668" s="37" t="s">
        <v>237</v>
      </c>
      <c r="F668" s="37" t="s">
        <v>238</v>
      </c>
      <c r="G668" s="40"/>
      <c r="H668" s="112">
        <v>1</v>
      </c>
      <c r="I668" s="142"/>
      <c r="J668" s="143"/>
      <c r="L668" s="148"/>
    </row>
    <row r="669" spans="1:12" ht="25.5">
      <c r="A669" s="35" t="s">
        <v>0</v>
      </c>
      <c r="B669" s="34">
        <v>483</v>
      </c>
      <c r="C669" s="43" t="s">
        <v>263</v>
      </c>
      <c r="D669" s="69" t="s">
        <v>591</v>
      </c>
      <c r="E669" s="42" t="s">
        <v>241</v>
      </c>
      <c r="F669" s="99"/>
      <c r="G669" s="40"/>
      <c r="H669" s="136">
        <v>11</v>
      </c>
      <c r="I669" s="142"/>
      <c r="J669" s="143">
        <f t="shared" si="10"/>
        <v>0</v>
      </c>
      <c r="L669" s="148"/>
    </row>
    <row r="670" spans="1:14" ht="25.5">
      <c r="A670" s="35" t="s">
        <v>0</v>
      </c>
      <c r="B670" s="34">
        <v>484</v>
      </c>
      <c r="C670" s="50" t="s">
        <v>342</v>
      </c>
      <c r="D670" s="69"/>
      <c r="E670" s="37" t="s">
        <v>244</v>
      </c>
      <c r="F670" s="37" t="s">
        <v>242</v>
      </c>
      <c r="G670" s="108"/>
      <c r="H670" s="112">
        <v>1</v>
      </c>
      <c r="I670" s="142"/>
      <c r="J670" s="143"/>
      <c r="L670" s="148"/>
      <c r="N670" s="148"/>
    </row>
    <row r="671" spans="1:12" ht="15">
      <c r="A671" s="35" t="s">
        <v>0</v>
      </c>
      <c r="B671" s="34"/>
      <c r="C671" s="50" t="s">
        <v>343</v>
      </c>
      <c r="D671" s="69"/>
      <c r="E671" s="37" t="s">
        <v>235</v>
      </c>
      <c r="F671" s="37"/>
      <c r="G671" s="40"/>
      <c r="H671" s="112">
        <v>1</v>
      </c>
      <c r="I671" s="142"/>
      <c r="J671" s="143"/>
      <c r="L671" s="148"/>
    </row>
    <row r="672" spans="1:12" ht="15">
      <c r="A672" s="35"/>
      <c r="B672" s="34"/>
      <c r="C672" s="50" t="s">
        <v>344</v>
      </c>
      <c r="D672" s="69"/>
      <c r="E672" s="37" t="s">
        <v>237</v>
      </c>
      <c r="F672" s="37" t="s">
        <v>238</v>
      </c>
      <c r="G672" s="40"/>
      <c r="H672" s="112">
        <v>1</v>
      </c>
      <c r="I672" s="142"/>
      <c r="J672" s="143"/>
      <c r="L672" s="148"/>
    </row>
    <row r="673" spans="1:12" ht="25.5">
      <c r="A673" s="35"/>
      <c r="B673" s="34"/>
      <c r="C673" s="43" t="s">
        <v>592</v>
      </c>
      <c r="D673" s="69" t="s">
        <v>596</v>
      </c>
      <c r="E673" s="42" t="s">
        <v>624</v>
      </c>
      <c r="G673" s="40"/>
      <c r="H673" s="135">
        <v>2</v>
      </c>
      <c r="I673" s="142"/>
      <c r="J673" s="143">
        <f t="shared" si="10"/>
        <v>0</v>
      </c>
      <c r="L673" s="148"/>
    </row>
    <row r="674" spans="1:14" ht="25.5">
      <c r="A674" s="35"/>
      <c r="B674" s="34"/>
      <c r="C674" s="50" t="s">
        <v>593</v>
      </c>
      <c r="D674" s="69"/>
      <c r="E674" s="37" t="s">
        <v>244</v>
      </c>
      <c r="F674" s="49" t="s">
        <v>597</v>
      </c>
      <c r="G674" s="108"/>
      <c r="H674" s="112">
        <v>1</v>
      </c>
      <c r="I674" s="142"/>
      <c r="J674" s="143"/>
      <c r="L674" s="148"/>
      <c r="N674" s="148"/>
    </row>
    <row r="675" spans="1:12" ht="15">
      <c r="A675" s="35" t="s">
        <v>0</v>
      </c>
      <c r="B675" s="34"/>
      <c r="C675" s="50" t="s">
        <v>594</v>
      </c>
      <c r="D675" s="69"/>
      <c r="E675" s="37" t="s">
        <v>235</v>
      </c>
      <c r="F675" s="37"/>
      <c r="G675" s="40"/>
      <c r="H675" s="112">
        <v>1</v>
      </c>
      <c r="I675" s="142"/>
      <c r="J675" s="143"/>
      <c r="L675" s="148"/>
    </row>
    <row r="676" spans="1:12" ht="15">
      <c r="A676" s="35" t="s">
        <v>0</v>
      </c>
      <c r="B676" s="34"/>
      <c r="C676" s="50" t="s">
        <v>595</v>
      </c>
      <c r="D676" s="69"/>
      <c r="E676" s="37" t="s">
        <v>237</v>
      </c>
      <c r="F676" s="49" t="s">
        <v>558</v>
      </c>
      <c r="G676" s="40"/>
      <c r="H676" s="112">
        <v>1</v>
      </c>
      <c r="I676" s="142"/>
      <c r="J676" s="143"/>
      <c r="L676" s="148"/>
    </row>
    <row r="677" spans="1:10" ht="15">
      <c r="A677" s="35" t="s">
        <v>0</v>
      </c>
      <c r="B677" s="34"/>
      <c r="C677" s="50"/>
      <c r="D677" s="69"/>
      <c r="G677" s="40"/>
      <c r="H677" s="112"/>
      <c r="I677" s="142"/>
      <c r="J677" s="143"/>
    </row>
    <row r="678" spans="1:10" ht="15">
      <c r="A678" s="35"/>
      <c r="B678" s="34"/>
      <c r="C678" s="43" t="s">
        <v>189</v>
      </c>
      <c r="D678" s="69"/>
      <c r="E678" s="39" t="s">
        <v>126</v>
      </c>
      <c r="F678" s="37"/>
      <c r="G678" s="40"/>
      <c r="H678" s="112"/>
      <c r="I678" s="142"/>
      <c r="J678" s="143"/>
    </row>
    <row r="679" spans="1:10" ht="15">
      <c r="A679" s="35" t="s">
        <v>0</v>
      </c>
      <c r="B679" s="34"/>
      <c r="C679" s="43" t="s">
        <v>190</v>
      </c>
      <c r="D679" s="69"/>
      <c r="E679" s="42" t="s">
        <v>600</v>
      </c>
      <c r="F679" s="38"/>
      <c r="G679" s="40"/>
      <c r="H679" s="128">
        <v>1</v>
      </c>
      <c r="I679" s="142"/>
      <c r="J679" s="143">
        <f t="shared" si="10"/>
        <v>0</v>
      </c>
    </row>
    <row r="680" spans="1:10" ht="15">
      <c r="A680" s="35"/>
      <c r="B680" s="34"/>
      <c r="C680" s="36" t="s">
        <v>191</v>
      </c>
      <c r="D680" s="69"/>
      <c r="E680" s="37" t="s">
        <v>128</v>
      </c>
      <c r="F680" s="49" t="s">
        <v>813</v>
      </c>
      <c r="G680" s="40"/>
      <c r="H680" s="112"/>
      <c r="I680" s="142"/>
      <c r="J680" s="143"/>
    </row>
    <row r="681" spans="1:10" ht="15">
      <c r="A681" s="35" t="s">
        <v>0</v>
      </c>
      <c r="B681" s="34"/>
      <c r="C681" s="36" t="s">
        <v>192</v>
      </c>
      <c r="D681" s="69"/>
      <c r="E681" s="37" t="s">
        <v>129</v>
      </c>
      <c r="F681" s="49" t="s">
        <v>814</v>
      </c>
      <c r="G681" s="40"/>
      <c r="H681" s="112"/>
      <c r="I681" s="142"/>
      <c r="J681" s="143"/>
    </row>
    <row r="682" spans="1:10" ht="15">
      <c r="A682" s="35"/>
      <c r="B682" s="34"/>
      <c r="C682" s="43" t="s">
        <v>193</v>
      </c>
      <c r="D682" s="69"/>
      <c r="E682" s="42" t="s">
        <v>601</v>
      </c>
      <c r="F682" s="64"/>
      <c r="G682" s="40"/>
      <c r="H682" s="128">
        <v>1</v>
      </c>
      <c r="I682" s="142"/>
      <c r="J682" s="143">
        <f t="shared" si="10"/>
        <v>0</v>
      </c>
    </row>
    <row r="683" spans="1:10" ht="15">
      <c r="A683" s="35" t="s">
        <v>0</v>
      </c>
      <c r="B683" s="34"/>
      <c r="C683" s="77"/>
      <c r="D683" s="69"/>
      <c r="E683" s="42"/>
      <c r="F683" s="37"/>
      <c r="G683" s="40"/>
      <c r="H683" s="113"/>
      <c r="I683" s="142"/>
      <c r="J683" s="143"/>
    </row>
    <row r="684" spans="1:10" ht="15">
      <c r="A684" s="35" t="s">
        <v>0</v>
      </c>
      <c r="B684" s="34"/>
      <c r="C684" s="43" t="s">
        <v>125</v>
      </c>
      <c r="D684" s="69"/>
      <c r="E684" s="39" t="s">
        <v>1229</v>
      </c>
      <c r="F684" s="37"/>
      <c r="G684" s="40"/>
      <c r="H684" s="128">
        <v>1</v>
      </c>
      <c r="I684" s="142"/>
      <c r="J684" s="143">
        <f t="shared" si="10"/>
        <v>0</v>
      </c>
    </row>
    <row r="685" spans="1:10" ht="15">
      <c r="A685" s="35" t="s">
        <v>0</v>
      </c>
      <c r="B685" s="34"/>
      <c r="C685" s="36" t="s">
        <v>127</v>
      </c>
      <c r="D685" s="69"/>
      <c r="E685" s="47" t="s">
        <v>615</v>
      </c>
      <c r="F685" s="49" t="s">
        <v>1230</v>
      </c>
      <c r="G685" s="40"/>
      <c r="H685" s="124"/>
      <c r="I685" s="145"/>
      <c r="J685" s="143"/>
    </row>
    <row r="686" spans="1:10" ht="15">
      <c r="A686" s="35"/>
      <c r="B686" s="34"/>
      <c r="C686" s="36" t="s">
        <v>130</v>
      </c>
      <c r="D686" s="69"/>
      <c r="E686" s="47" t="s">
        <v>614</v>
      </c>
      <c r="F686" s="49" t="s">
        <v>1230</v>
      </c>
      <c r="G686" s="40"/>
      <c r="H686" s="124"/>
      <c r="I686" s="145"/>
      <c r="J686" s="143"/>
    </row>
    <row r="687" spans="1:10" ht="15">
      <c r="A687" s="35"/>
      <c r="B687" s="34"/>
      <c r="C687" s="36" t="s">
        <v>194</v>
      </c>
      <c r="D687" s="69"/>
      <c r="E687" s="47" t="s">
        <v>616</v>
      </c>
      <c r="F687" s="49" t="s">
        <v>1230</v>
      </c>
      <c r="G687" s="40"/>
      <c r="H687" s="124"/>
      <c r="I687" s="145"/>
      <c r="J687" s="143"/>
    </row>
    <row r="688" spans="1:10" ht="15">
      <c r="A688" s="35"/>
      <c r="B688" s="34"/>
      <c r="C688" s="36" t="s">
        <v>195</v>
      </c>
      <c r="D688" s="71"/>
      <c r="E688" s="47" t="s">
        <v>611</v>
      </c>
      <c r="F688" s="37"/>
      <c r="G688" s="40"/>
      <c r="H688" s="124"/>
      <c r="I688" s="145"/>
      <c r="J688" s="143"/>
    </row>
    <row r="689" spans="1:10" ht="15">
      <c r="A689" s="35"/>
      <c r="B689" s="34"/>
      <c r="C689" s="36" t="s">
        <v>264</v>
      </c>
      <c r="D689" s="71"/>
      <c r="E689" s="47" t="s">
        <v>612</v>
      </c>
      <c r="F689" s="37"/>
      <c r="G689" s="40"/>
      <c r="H689" s="124"/>
      <c r="I689" s="145"/>
      <c r="J689" s="143"/>
    </row>
    <row r="690" spans="1:10" ht="15">
      <c r="A690" s="35"/>
      <c r="B690" s="34"/>
      <c r="C690" s="36" t="s">
        <v>400</v>
      </c>
      <c r="D690" s="71"/>
      <c r="E690" s="47" t="s">
        <v>360</v>
      </c>
      <c r="F690" s="37"/>
      <c r="G690" s="40"/>
      <c r="H690" s="124"/>
      <c r="I690" s="145"/>
      <c r="J690" s="143"/>
    </row>
    <row r="691" spans="1:10" ht="15">
      <c r="A691" s="35" t="s">
        <v>0</v>
      </c>
      <c r="B691" s="34">
        <v>486</v>
      </c>
      <c r="C691" s="36" t="s">
        <v>622</v>
      </c>
      <c r="D691" s="71"/>
      <c r="E691" s="47" t="s">
        <v>625</v>
      </c>
      <c r="F691" s="37"/>
      <c r="G691" s="40"/>
      <c r="H691" s="124"/>
      <c r="I691" s="142"/>
      <c r="J691" s="143"/>
    </row>
    <row r="692" spans="1:10" ht="15">
      <c r="A692" s="35" t="s">
        <v>0</v>
      </c>
      <c r="B692" s="34"/>
      <c r="C692" s="36" t="s">
        <v>623</v>
      </c>
      <c r="D692" s="71"/>
      <c r="E692" s="47" t="s">
        <v>613</v>
      </c>
      <c r="F692" s="49" t="s">
        <v>1230</v>
      </c>
      <c r="G692" s="40"/>
      <c r="H692" s="124"/>
      <c r="I692" s="142"/>
      <c r="J692" s="143"/>
    </row>
    <row r="693" spans="1:10" ht="15">
      <c r="A693" s="35" t="s">
        <v>0</v>
      </c>
      <c r="B693" s="34"/>
      <c r="C693" s="36" t="s">
        <v>626</v>
      </c>
      <c r="D693" s="71"/>
      <c r="E693" s="47" t="s">
        <v>630</v>
      </c>
      <c r="F693" s="37"/>
      <c r="G693" s="40"/>
      <c r="H693" s="124"/>
      <c r="I693" s="142"/>
      <c r="J693" s="143"/>
    </row>
    <row r="694" spans="1:10" ht="15">
      <c r="A694" s="35"/>
      <c r="B694" s="34"/>
      <c r="C694" s="36" t="s">
        <v>631</v>
      </c>
      <c r="D694" s="69"/>
      <c r="E694" s="47" t="s">
        <v>617</v>
      </c>
      <c r="F694" s="37"/>
      <c r="G694" s="40"/>
      <c r="H694" s="124"/>
      <c r="I694" s="142"/>
      <c r="J694" s="143"/>
    </row>
    <row r="695" spans="1:10" ht="15">
      <c r="A695" s="35"/>
      <c r="B695" s="34"/>
      <c r="C695" s="36" t="s">
        <v>1220</v>
      </c>
      <c r="D695" s="69"/>
      <c r="E695" s="47" t="s">
        <v>1217</v>
      </c>
      <c r="F695" s="37"/>
      <c r="G695" s="40"/>
      <c r="H695" s="124"/>
      <c r="I695" s="142"/>
      <c r="J695" s="143"/>
    </row>
    <row r="696" spans="1:10" ht="15">
      <c r="A696" s="35"/>
      <c r="B696" s="34"/>
      <c r="C696" s="36" t="s">
        <v>1221</v>
      </c>
      <c r="D696" s="69"/>
      <c r="E696" s="47" t="s">
        <v>1218</v>
      </c>
      <c r="F696" s="37"/>
      <c r="G696" s="40"/>
      <c r="H696" s="124"/>
      <c r="I696" s="142"/>
      <c r="J696" s="143"/>
    </row>
    <row r="697" spans="1:10" ht="15">
      <c r="A697" s="35"/>
      <c r="B697" s="34"/>
      <c r="C697" s="36" t="s">
        <v>1222</v>
      </c>
      <c r="D697" s="69"/>
      <c r="E697" s="47" t="s">
        <v>1224</v>
      </c>
      <c r="F697" s="37"/>
      <c r="G697" s="40"/>
      <c r="H697" s="124"/>
      <c r="I697" s="142"/>
      <c r="J697" s="143"/>
    </row>
    <row r="698" spans="1:10" ht="15">
      <c r="A698" s="35"/>
      <c r="B698" s="34"/>
      <c r="C698" s="36" t="s">
        <v>1223</v>
      </c>
      <c r="D698" s="69"/>
      <c r="E698" s="47" t="s">
        <v>1219</v>
      </c>
      <c r="F698" s="37"/>
      <c r="G698" s="40"/>
      <c r="H698" s="124"/>
      <c r="I698" s="142"/>
      <c r="J698" s="143"/>
    </row>
    <row r="699" spans="1:10" ht="15">
      <c r="A699" s="35" t="s">
        <v>0</v>
      </c>
      <c r="B699" s="34"/>
      <c r="C699" s="36"/>
      <c r="D699" s="69"/>
      <c r="E699" s="47"/>
      <c r="F699" s="49"/>
      <c r="G699" s="40"/>
      <c r="H699" s="124"/>
      <c r="I699" s="142"/>
      <c r="J699" s="143"/>
    </row>
    <row r="700" spans="1:10" ht="15">
      <c r="A700" s="35"/>
      <c r="B700" s="34"/>
      <c r="C700" s="43" t="s">
        <v>131</v>
      </c>
      <c r="D700" s="69"/>
      <c r="E700" s="39" t="s">
        <v>143</v>
      </c>
      <c r="F700" s="37"/>
      <c r="G700" s="40"/>
      <c r="H700" s="128">
        <v>1</v>
      </c>
      <c r="I700" s="142"/>
      <c r="J700" s="143">
        <f aca="true" t="shared" si="11" ref="J700">I700*H700</f>
        <v>0</v>
      </c>
    </row>
    <row r="701" spans="1:10" ht="15">
      <c r="A701" s="35"/>
      <c r="B701" s="34"/>
      <c r="C701" s="43" t="s">
        <v>132</v>
      </c>
      <c r="D701" s="69"/>
      <c r="E701" s="42" t="s">
        <v>145</v>
      </c>
      <c r="F701" s="37"/>
      <c r="G701" s="40"/>
      <c r="H701" s="113"/>
      <c r="I701" s="142"/>
      <c r="J701" s="143"/>
    </row>
    <row r="702" spans="1:10" ht="15">
      <c r="A702" s="35"/>
      <c r="B702" s="34"/>
      <c r="C702" s="36" t="s">
        <v>133</v>
      </c>
      <c r="D702" s="69"/>
      <c r="E702" s="47" t="s">
        <v>602</v>
      </c>
      <c r="F702" s="37"/>
      <c r="G702" s="40"/>
      <c r="H702" s="113"/>
      <c r="I702" s="142"/>
      <c r="J702" s="143"/>
    </row>
    <row r="703" spans="1:10" ht="45" customHeight="1">
      <c r="A703" s="35" t="s">
        <v>0</v>
      </c>
      <c r="B703" s="34"/>
      <c r="C703" s="36" t="s">
        <v>134</v>
      </c>
      <c r="D703" s="69"/>
      <c r="E703" s="47" t="s">
        <v>1232</v>
      </c>
      <c r="F703" s="49" t="s">
        <v>1231</v>
      </c>
      <c r="G703" s="40"/>
      <c r="H703" s="113"/>
      <c r="I703" s="142"/>
      <c r="J703" s="143"/>
    </row>
    <row r="704" spans="1:10" ht="15">
      <c r="A704" s="35"/>
      <c r="B704" s="11"/>
      <c r="C704" s="36" t="s">
        <v>135</v>
      </c>
      <c r="D704" s="69"/>
      <c r="E704" s="44" t="s">
        <v>146</v>
      </c>
      <c r="F704" s="49"/>
      <c r="G704" s="40"/>
      <c r="H704" s="124"/>
      <c r="I704" s="142"/>
      <c r="J704" s="143"/>
    </row>
    <row r="705" spans="1:10" ht="15">
      <c r="A705" s="35" t="s">
        <v>0</v>
      </c>
      <c r="B705" s="11"/>
      <c r="C705" s="36" t="s">
        <v>196</v>
      </c>
      <c r="D705" s="69"/>
      <c r="E705" s="38" t="s">
        <v>147</v>
      </c>
      <c r="F705" s="37"/>
      <c r="G705" s="40"/>
      <c r="H705" s="124"/>
      <c r="I705" s="142"/>
      <c r="J705" s="143"/>
    </row>
    <row r="706" spans="1:10" ht="15">
      <c r="A706" s="35" t="s">
        <v>0</v>
      </c>
      <c r="B706" s="11"/>
      <c r="C706" s="36" t="s">
        <v>627</v>
      </c>
      <c r="D706" s="69"/>
      <c r="E706" s="38" t="s">
        <v>100</v>
      </c>
      <c r="F706" s="37"/>
      <c r="G706" s="40"/>
      <c r="H706" s="124"/>
      <c r="I706" s="142"/>
      <c r="J706" s="143"/>
    </row>
    <row r="707" spans="1:10" ht="15">
      <c r="A707" s="35" t="s">
        <v>0</v>
      </c>
      <c r="B707" s="11"/>
      <c r="C707" s="43" t="s">
        <v>136</v>
      </c>
      <c r="D707" s="69"/>
      <c r="E707" s="42" t="s">
        <v>149</v>
      </c>
      <c r="F707" s="37"/>
      <c r="G707" s="40"/>
      <c r="H707" s="128">
        <v>1</v>
      </c>
      <c r="I707" s="142"/>
      <c r="J707" s="143"/>
    </row>
    <row r="708" spans="1:10" ht="15">
      <c r="A708" s="35" t="s">
        <v>0</v>
      </c>
      <c r="B708" s="11"/>
      <c r="C708" s="50" t="s">
        <v>137</v>
      </c>
      <c r="D708" s="69"/>
      <c r="E708" s="47" t="s">
        <v>628</v>
      </c>
      <c r="F708" s="49" t="s">
        <v>603</v>
      </c>
      <c r="G708" s="40"/>
      <c r="H708" s="128"/>
      <c r="I708" s="145"/>
      <c r="J708" s="143"/>
    </row>
    <row r="709" spans="1:10" ht="15">
      <c r="A709" s="35" t="s">
        <v>0</v>
      </c>
      <c r="B709" s="11"/>
      <c r="C709" s="50" t="s">
        <v>363</v>
      </c>
      <c r="D709" s="69"/>
      <c r="E709" s="47" t="s">
        <v>604</v>
      </c>
      <c r="F709" s="49" t="s">
        <v>609</v>
      </c>
      <c r="G709" s="40"/>
      <c r="H709" s="128"/>
      <c r="I709" s="145"/>
      <c r="J709" s="143"/>
    </row>
    <row r="710" spans="1:10" ht="15">
      <c r="A710" s="35" t="s">
        <v>0</v>
      </c>
      <c r="B710" s="11"/>
      <c r="C710" s="50" t="s">
        <v>618</v>
      </c>
      <c r="D710" s="69"/>
      <c r="E710" s="47" t="s">
        <v>607</v>
      </c>
      <c r="F710" s="49" t="s">
        <v>608</v>
      </c>
      <c r="G710" s="40"/>
      <c r="H710" s="128"/>
      <c r="I710" s="145"/>
      <c r="J710" s="143"/>
    </row>
    <row r="711" spans="1:10" ht="15">
      <c r="A711" s="35" t="s">
        <v>0</v>
      </c>
      <c r="B711" s="11"/>
      <c r="C711" s="50" t="s">
        <v>619</v>
      </c>
      <c r="D711" s="69"/>
      <c r="E711" s="47" t="s">
        <v>629</v>
      </c>
      <c r="F711" s="49" t="s">
        <v>610</v>
      </c>
      <c r="G711" s="40"/>
      <c r="H711" s="128"/>
      <c r="I711" s="145"/>
      <c r="J711" s="143"/>
    </row>
    <row r="712" spans="1:10" ht="15">
      <c r="A712" s="35" t="s">
        <v>0</v>
      </c>
      <c r="B712" s="11"/>
      <c r="C712" s="50" t="s">
        <v>620</v>
      </c>
      <c r="D712" s="69"/>
      <c r="E712" s="47" t="s">
        <v>606</v>
      </c>
      <c r="F712" s="49" t="s">
        <v>605</v>
      </c>
      <c r="G712" s="40"/>
      <c r="H712" s="128"/>
      <c r="I712" s="145"/>
      <c r="J712" s="143"/>
    </row>
    <row r="713" spans="1:10" ht="15">
      <c r="A713" s="35" t="s">
        <v>0</v>
      </c>
      <c r="B713" s="11"/>
      <c r="C713" s="50" t="s">
        <v>621</v>
      </c>
      <c r="D713" s="71"/>
      <c r="E713" s="47" t="s">
        <v>361</v>
      </c>
      <c r="F713" s="49"/>
      <c r="G713" s="40"/>
      <c r="H713" s="128"/>
      <c r="I713" s="145"/>
      <c r="J713" s="143"/>
    </row>
    <row r="714" spans="1:10" ht="15">
      <c r="A714" s="35" t="s">
        <v>0</v>
      </c>
      <c r="B714" s="11"/>
      <c r="C714" s="43" t="s">
        <v>138</v>
      </c>
      <c r="D714" s="71"/>
      <c r="E714" s="42" t="s">
        <v>151</v>
      </c>
      <c r="F714" s="37"/>
      <c r="G714" s="40"/>
      <c r="H714" s="128">
        <v>1</v>
      </c>
      <c r="I714" s="145"/>
      <c r="J714" s="143">
        <f>SUM(I715:I722)</f>
        <v>0</v>
      </c>
    </row>
    <row r="715" spans="1:10" ht="15">
      <c r="A715" s="35" t="s">
        <v>0</v>
      </c>
      <c r="B715" s="11"/>
      <c r="C715" s="36" t="s">
        <v>139</v>
      </c>
      <c r="D715" s="71"/>
      <c r="E715" s="47" t="s">
        <v>362</v>
      </c>
      <c r="F715" s="37"/>
      <c r="G715" s="40"/>
      <c r="H715" s="113"/>
      <c r="I715" s="145"/>
      <c r="J715" s="143"/>
    </row>
    <row r="716" spans="1:10" ht="15">
      <c r="A716" s="35" t="s">
        <v>0</v>
      </c>
      <c r="B716" s="11"/>
      <c r="C716" s="50" t="s">
        <v>140</v>
      </c>
      <c r="D716" s="71"/>
      <c r="E716" s="38" t="s">
        <v>152</v>
      </c>
      <c r="G716" s="40"/>
      <c r="H716" s="113"/>
      <c r="I716" s="145"/>
      <c r="J716" s="143"/>
    </row>
    <row r="717" spans="1:10" ht="15">
      <c r="A717" s="35" t="s">
        <v>0</v>
      </c>
      <c r="B717" s="11"/>
      <c r="C717" s="36" t="s">
        <v>141</v>
      </c>
      <c r="D717" s="71"/>
      <c r="E717" s="38" t="s">
        <v>153</v>
      </c>
      <c r="F717" s="37"/>
      <c r="G717" s="40"/>
      <c r="H717" s="113"/>
      <c r="I717" s="145"/>
      <c r="J717" s="143"/>
    </row>
    <row r="718" spans="1:10" ht="15">
      <c r="A718" s="35" t="s">
        <v>0</v>
      </c>
      <c r="B718" s="11"/>
      <c r="C718" s="50" t="s">
        <v>197</v>
      </c>
      <c r="D718" s="71"/>
      <c r="E718" s="38" t="s">
        <v>154</v>
      </c>
      <c r="F718" s="37"/>
      <c r="G718" s="40"/>
      <c r="H718" s="113"/>
      <c r="I718" s="145"/>
      <c r="J718" s="143"/>
    </row>
    <row r="719" spans="1:10" ht="15">
      <c r="A719" s="35" t="s">
        <v>0</v>
      </c>
      <c r="B719" s="11"/>
      <c r="C719" s="36" t="s">
        <v>198</v>
      </c>
      <c r="D719" s="69"/>
      <c r="E719" s="38" t="s">
        <v>155</v>
      </c>
      <c r="F719" s="37"/>
      <c r="G719" s="40"/>
      <c r="H719" s="113"/>
      <c r="I719" s="145"/>
      <c r="J719" s="143"/>
    </row>
    <row r="720" spans="1:10" ht="15">
      <c r="A720" s="35" t="s">
        <v>0</v>
      </c>
      <c r="B720" s="11"/>
      <c r="C720" s="50" t="s">
        <v>199</v>
      </c>
      <c r="D720" s="71"/>
      <c r="E720" s="38" t="s">
        <v>156</v>
      </c>
      <c r="F720" s="37"/>
      <c r="G720" s="40"/>
      <c r="H720" s="113"/>
      <c r="I720" s="145"/>
      <c r="J720" s="143"/>
    </row>
    <row r="721" spans="1:10" ht="15">
      <c r="A721" s="35"/>
      <c r="B721" s="11"/>
      <c r="C721" s="36" t="s">
        <v>200</v>
      </c>
      <c r="D721" s="71"/>
      <c r="E721" s="38" t="s">
        <v>157</v>
      </c>
      <c r="F721" s="37"/>
      <c r="G721" s="40"/>
      <c r="H721" s="113"/>
      <c r="I721" s="145"/>
      <c r="J721" s="143"/>
    </row>
    <row r="722" spans="1:10" ht="15">
      <c r="A722" s="35"/>
      <c r="B722" s="11"/>
      <c r="C722" s="50" t="s">
        <v>2101</v>
      </c>
      <c r="D722" s="71"/>
      <c r="E722" s="499" t="s">
        <v>2102</v>
      </c>
      <c r="F722" s="37"/>
      <c r="G722" s="40"/>
      <c r="H722" s="113"/>
      <c r="I722" s="145"/>
      <c r="J722" s="143"/>
    </row>
    <row r="723" spans="1:10" ht="15">
      <c r="A723" s="35" t="s">
        <v>0</v>
      </c>
      <c r="B723" s="11"/>
      <c r="C723" s="36"/>
      <c r="D723" s="71"/>
      <c r="E723" s="29"/>
      <c r="F723" s="37"/>
      <c r="G723" s="40"/>
      <c r="H723" s="113"/>
      <c r="I723" s="145"/>
      <c r="J723" s="143"/>
    </row>
    <row r="724" spans="1:10" ht="15">
      <c r="A724" s="35" t="s">
        <v>0</v>
      </c>
      <c r="B724" s="11"/>
      <c r="C724" s="43" t="s">
        <v>142</v>
      </c>
      <c r="D724" s="71"/>
      <c r="E724" s="45" t="s">
        <v>159</v>
      </c>
      <c r="F724" s="37"/>
      <c r="G724" s="40"/>
      <c r="H724" s="128">
        <v>1</v>
      </c>
      <c r="I724" s="142"/>
      <c r="J724" s="143">
        <f>SUM(I725:I728)</f>
        <v>0</v>
      </c>
    </row>
    <row r="725" spans="1:10" ht="15">
      <c r="A725" s="35" t="s">
        <v>0</v>
      </c>
      <c r="B725" s="11"/>
      <c r="C725" s="36" t="s">
        <v>144</v>
      </c>
      <c r="D725" s="71"/>
      <c r="E725" s="40" t="s">
        <v>161</v>
      </c>
      <c r="F725" s="37"/>
      <c r="G725" s="40"/>
      <c r="H725" s="113"/>
      <c r="I725" s="142"/>
      <c r="J725" s="143"/>
    </row>
    <row r="726" spans="1:10" ht="15">
      <c r="A726" s="35" t="s">
        <v>0</v>
      </c>
      <c r="B726" s="11"/>
      <c r="C726" s="36" t="s">
        <v>148</v>
      </c>
      <c r="D726" s="71"/>
      <c r="E726" s="40" t="s">
        <v>163</v>
      </c>
      <c r="F726" s="37"/>
      <c r="G726" s="40"/>
      <c r="H726" s="113"/>
      <c r="I726" s="142"/>
      <c r="J726" s="143"/>
    </row>
    <row r="727" spans="1:10" ht="15">
      <c r="A727" s="35" t="s">
        <v>0</v>
      </c>
      <c r="B727" s="11"/>
      <c r="C727" s="36" t="s">
        <v>150</v>
      </c>
      <c r="D727" s="71"/>
      <c r="E727" s="40" t="s">
        <v>165</v>
      </c>
      <c r="F727" s="37"/>
      <c r="G727" s="40"/>
      <c r="H727" s="113"/>
      <c r="I727" s="142"/>
      <c r="J727" s="143"/>
    </row>
    <row r="728" spans="1:10" ht="15">
      <c r="A728" s="35"/>
      <c r="B728" s="11"/>
      <c r="C728" s="36" t="s">
        <v>201</v>
      </c>
      <c r="D728" s="71"/>
      <c r="E728" s="37" t="s">
        <v>166</v>
      </c>
      <c r="F728" s="37"/>
      <c r="G728" s="40"/>
      <c r="H728" s="113"/>
      <c r="I728" s="142"/>
      <c r="J728" s="143"/>
    </row>
    <row r="729" spans="1:10" ht="15">
      <c r="A729" s="35" t="s">
        <v>0</v>
      </c>
      <c r="B729" s="11"/>
      <c r="C729" s="36"/>
      <c r="D729" s="71"/>
      <c r="E729" s="24"/>
      <c r="F729" s="37"/>
      <c r="G729" s="40"/>
      <c r="H729" s="113"/>
      <c r="I729" s="142"/>
      <c r="J729" s="143"/>
    </row>
    <row r="730" spans="1:10" ht="15">
      <c r="A730" s="35" t="s">
        <v>0</v>
      </c>
      <c r="B730" s="11"/>
      <c r="C730" s="43" t="s">
        <v>158</v>
      </c>
      <c r="D730" s="71"/>
      <c r="E730" s="45" t="s">
        <v>167</v>
      </c>
      <c r="F730" s="37"/>
      <c r="G730" s="40"/>
      <c r="H730" s="128">
        <v>1</v>
      </c>
      <c r="I730" s="142"/>
      <c r="J730" s="143">
        <f>SUM(I731:I735)</f>
        <v>0</v>
      </c>
    </row>
    <row r="731" spans="1:10" ht="15">
      <c r="A731" s="35" t="s">
        <v>0</v>
      </c>
      <c r="B731" s="11"/>
      <c r="C731" s="36" t="s">
        <v>160</v>
      </c>
      <c r="D731" s="71"/>
      <c r="E731" s="40" t="s">
        <v>265</v>
      </c>
      <c r="F731" s="37"/>
      <c r="G731" s="40"/>
      <c r="H731" s="124"/>
      <c r="I731" s="142"/>
      <c r="J731" s="143"/>
    </row>
    <row r="732" spans="3:10" ht="15">
      <c r="C732" s="36" t="s">
        <v>162</v>
      </c>
      <c r="D732" s="71"/>
      <c r="E732" s="37" t="s">
        <v>168</v>
      </c>
      <c r="F732" s="37"/>
      <c r="G732" s="40"/>
      <c r="H732" s="124"/>
      <c r="I732" s="145"/>
      <c r="J732" s="143"/>
    </row>
    <row r="733" spans="3:10" ht="15">
      <c r="C733" s="36" t="s">
        <v>164</v>
      </c>
      <c r="D733" s="71"/>
      <c r="E733" s="37" t="s">
        <v>169</v>
      </c>
      <c r="F733" s="37"/>
      <c r="G733" s="40"/>
      <c r="H733" s="124"/>
      <c r="I733" s="145"/>
      <c r="J733" s="143"/>
    </row>
    <row r="734" spans="3:10" ht="15">
      <c r="C734" s="36" t="s">
        <v>266</v>
      </c>
      <c r="D734" s="71"/>
      <c r="E734" s="49" t="s">
        <v>811</v>
      </c>
      <c r="F734" s="37"/>
      <c r="G734" s="40"/>
      <c r="H734" s="124"/>
      <c r="I734" s="145"/>
      <c r="J734" s="143"/>
    </row>
    <row r="735" spans="1:10" ht="15">
      <c r="A735" s="11"/>
      <c r="B735" s="11"/>
      <c r="C735" s="36" t="s">
        <v>812</v>
      </c>
      <c r="D735" s="73"/>
      <c r="E735" s="37" t="s">
        <v>170</v>
      </c>
      <c r="F735" s="37"/>
      <c r="G735" s="40"/>
      <c r="H735" s="124"/>
      <c r="I735" s="142"/>
      <c r="J735" s="143"/>
    </row>
    <row r="736" spans="1:10" ht="15.75" thickBot="1">
      <c r="A736" s="11"/>
      <c r="B736" s="11"/>
      <c r="C736" s="55"/>
      <c r="D736" s="74"/>
      <c r="E736" s="30"/>
      <c r="F736" s="30"/>
      <c r="G736" s="46"/>
      <c r="H736" s="137"/>
      <c r="I736" s="146"/>
      <c r="J736" s="147"/>
    </row>
    <row r="737" spans="1:9" ht="15">
      <c r="A737" s="11"/>
      <c r="B737" s="11"/>
      <c r="C737" s="63"/>
      <c r="D737" s="75"/>
      <c r="I737" s="138"/>
    </row>
    <row r="738" spans="1:10" ht="15">
      <c r="A738" s="11"/>
      <c r="B738" s="11"/>
      <c r="C738" s="7" t="s">
        <v>171</v>
      </c>
      <c r="D738" s="75"/>
      <c r="E738" s="63"/>
      <c r="F738" s="29"/>
      <c r="G738" s="1"/>
      <c r="H738" s="80"/>
      <c r="I738" s="138"/>
      <c r="J738" s="139">
        <f>SUM(J1:J737)</f>
        <v>0</v>
      </c>
    </row>
    <row r="739" spans="1:9" ht="15">
      <c r="A739" s="11"/>
      <c r="B739" s="11"/>
      <c r="C739" s="7" t="s">
        <v>267</v>
      </c>
      <c r="D739" s="75"/>
      <c r="E739" s="63"/>
      <c r="F739" s="29"/>
      <c r="G739" s="1"/>
      <c r="H739" s="80"/>
      <c r="I739" s="138"/>
    </row>
    <row r="740" spans="3:8" ht="15">
      <c r="C740" s="63" t="s">
        <v>816</v>
      </c>
      <c r="D740" s="28"/>
      <c r="E740" s="63"/>
      <c r="F740" s="64"/>
      <c r="G740" s="1"/>
      <c r="H740" s="80"/>
    </row>
    <row r="741" spans="3:8" ht="15">
      <c r="C741" s="7" t="s">
        <v>268</v>
      </c>
      <c r="D741" s="81"/>
      <c r="E741" s="63"/>
      <c r="F741" s="64"/>
      <c r="G741" s="63"/>
      <c r="H741" s="80"/>
    </row>
    <row r="742" spans="3:8" ht="15">
      <c r="C742" s="63"/>
      <c r="D742" s="28"/>
      <c r="E742" s="63"/>
      <c r="F742" s="64"/>
      <c r="G742" s="63"/>
      <c r="H742" s="80"/>
    </row>
    <row r="743" spans="3:8" ht="15">
      <c r="C743" s="63"/>
      <c r="D743" s="81"/>
      <c r="E743" s="63"/>
      <c r="F743" s="64"/>
      <c r="G743" s="63"/>
      <c r="H743" s="80"/>
    </row>
    <row r="744" spans="3:8" ht="15">
      <c r="C744" s="63"/>
      <c r="D744" s="81"/>
      <c r="E744" s="63"/>
      <c r="F744" s="64"/>
      <c r="G744" s="63"/>
      <c r="H744" s="80"/>
    </row>
    <row r="745" spans="3:4" ht="15">
      <c r="C745" s="63"/>
      <c r="D745" s="81"/>
    </row>
    <row r="746" ht="15">
      <c r="D746" s="28"/>
    </row>
    <row r="747" spans="4:8" ht="15">
      <c r="D747" s="28"/>
      <c r="E747" s="63"/>
      <c r="F747" s="64"/>
      <c r="G747" s="63"/>
      <c r="H747" s="80"/>
    </row>
    <row r="748" spans="3:8" ht="15">
      <c r="C748" s="63"/>
      <c r="D748" s="81"/>
      <c r="E748" s="63"/>
      <c r="F748" s="64"/>
      <c r="G748" s="63"/>
      <c r="H748" s="80"/>
    </row>
    <row r="749" spans="3:8" ht="15">
      <c r="C749" s="63"/>
      <c r="D749" s="81"/>
      <c r="E749" s="63"/>
      <c r="F749" s="64"/>
      <c r="G749" s="63"/>
      <c r="H749" s="80"/>
    </row>
    <row r="750" spans="3:8" ht="15">
      <c r="C750" s="63"/>
      <c r="E750" s="63"/>
      <c r="F750" s="64"/>
      <c r="G750" s="63"/>
      <c r="H750" s="80"/>
    </row>
    <row r="751" spans="3:8" ht="15">
      <c r="C751" s="63"/>
      <c r="E751" s="63"/>
      <c r="F751" s="64"/>
      <c r="G751" s="63"/>
      <c r="H751" s="80"/>
    </row>
    <row r="752" spans="3:4" ht="15">
      <c r="C752" s="63"/>
      <c r="D752" s="81"/>
    </row>
    <row r="753" ht="15">
      <c r="D753" s="81"/>
    </row>
    <row r="754" ht="15">
      <c r="D754" s="81"/>
    </row>
    <row r="755" ht="15">
      <c r="D755" s="81"/>
    </row>
    <row r="756" ht="15">
      <c r="D756" s="81"/>
    </row>
  </sheetData>
  <autoFilter ref="C5:I731"/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80" r:id="rId1"/>
  <headerFooter>
    <oddFooter>&amp;C&amp;P/&amp;N&amp;R&amp;"Times New Roman,Tučné"&amp;12 T-4-485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3"/>
  <sheetViews>
    <sheetView view="pageBreakPreview" zoomScaleSheetLayoutView="100" workbookViewId="0" topLeftCell="A7">
      <selection activeCell="C21" sqref="C21"/>
    </sheetView>
  </sheetViews>
  <sheetFormatPr defaultColWidth="9.140625" defaultRowHeight="15"/>
  <cols>
    <col min="1" max="1" width="2.00390625" style="195" customWidth="1"/>
    <col min="2" max="2" width="14.421875" style="195" customWidth="1"/>
    <col min="3" max="3" width="15.8515625" style="195" customWidth="1"/>
    <col min="4" max="4" width="9.8515625" style="195" customWidth="1"/>
    <col min="5" max="5" width="23.28125" style="195" customWidth="1"/>
    <col min="6" max="6" width="16.421875" style="195" customWidth="1"/>
    <col min="7" max="7" width="8.8515625" style="195" customWidth="1"/>
    <col min="8" max="8" width="4.140625" style="195" customWidth="1"/>
    <col min="9" max="16384" width="9.140625" style="195" customWidth="1"/>
  </cols>
  <sheetData>
    <row r="1" spans="1:7" ht="21.75" customHeight="1">
      <c r="A1" s="243" t="s">
        <v>1380</v>
      </c>
      <c r="B1" s="244"/>
      <c r="C1" s="244"/>
      <c r="D1" s="244"/>
      <c r="E1" s="244"/>
      <c r="F1" s="244"/>
      <c r="G1" s="244"/>
    </row>
    <row r="2" ht="15" customHeight="1" thickBot="1"/>
    <row r="3" spans="1:7" ht="12.95" customHeight="1">
      <c r="A3" s="245" t="s">
        <v>1381</v>
      </c>
      <c r="B3" s="246"/>
      <c r="C3" s="247" t="s">
        <v>1382</v>
      </c>
      <c r="D3" s="247"/>
      <c r="E3" s="247"/>
      <c r="F3" s="247" t="s">
        <v>1383</v>
      </c>
      <c r="G3" s="248"/>
    </row>
    <row r="4" spans="1:7" ht="36" customHeight="1">
      <c r="A4" s="249"/>
      <c r="B4" s="250"/>
      <c r="C4" s="544" t="str">
        <f>'[4]Rozpočet'!C3</f>
        <v>Zimní stadión Krnov - Výměna technologie chlazení</v>
      </c>
      <c r="D4" s="545"/>
      <c r="E4" s="545"/>
      <c r="G4" s="251"/>
    </row>
    <row r="5" spans="1:7" ht="12.95" customHeight="1">
      <c r="A5" s="252" t="s">
        <v>1238</v>
      </c>
      <c r="B5" s="253"/>
      <c r="C5" s="254" t="s">
        <v>1384</v>
      </c>
      <c r="D5" s="254"/>
      <c r="E5" s="254"/>
      <c r="F5" s="255" t="s">
        <v>1385</v>
      </c>
      <c r="G5" s="256"/>
    </row>
    <row r="6" spans="1:7" ht="16.5" customHeight="1">
      <c r="A6" s="249"/>
      <c r="B6" s="250"/>
      <c r="C6" s="257" t="str">
        <f>'[4]Rozpočet'!C4</f>
        <v>PS 02- Elektromotorická instalace a MaR</v>
      </c>
      <c r="D6" s="258"/>
      <c r="E6" s="258"/>
      <c r="F6" s="259"/>
      <c r="G6" s="251"/>
    </row>
    <row r="7" spans="1:7" ht="15">
      <c r="A7" s="252" t="s">
        <v>1386</v>
      </c>
      <c r="B7" s="254"/>
      <c r="C7" s="546"/>
      <c r="D7" s="547"/>
      <c r="E7" s="255" t="s">
        <v>1387</v>
      </c>
      <c r="F7" s="254"/>
      <c r="G7" s="256">
        <v>0</v>
      </c>
    </row>
    <row r="8" spans="1:7" ht="15">
      <c r="A8" s="252" t="s">
        <v>1388</v>
      </c>
      <c r="B8" s="254"/>
      <c r="C8" s="546"/>
      <c r="D8" s="547"/>
      <c r="E8" s="255" t="s">
        <v>1389</v>
      </c>
      <c r="F8" s="254"/>
      <c r="G8" s="260">
        <f>IF(G7=0,,ROUND((F29+F31)/PocetMJ,1))</f>
        <v>0</v>
      </c>
    </row>
    <row r="9" spans="1:7" ht="15">
      <c r="A9" s="261" t="s">
        <v>1390</v>
      </c>
      <c r="B9" s="262"/>
      <c r="C9" s="263">
        <v>4</v>
      </c>
      <c r="D9" s="262"/>
      <c r="E9" s="264" t="s">
        <v>1391</v>
      </c>
      <c r="F9" s="262"/>
      <c r="G9" s="265"/>
    </row>
    <row r="10" spans="1:57" ht="15">
      <c r="A10" s="266" t="s">
        <v>1392</v>
      </c>
      <c r="C10" s="195" t="s">
        <v>1393</v>
      </c>
      <c r="E10" s="267" t="s">
        <v>1394</v>
      </c>
      <c r="G10" s="251"/>
      <c r="BA10" s="268"/>
      <c r="BB10" s="268"/>
      <c r="BC10" s="268"/>
      <c r="BD10" s="268"/>
      <c r="BE10" s="268"/>
    </row>
    <row r="11" spans="1:7" ht="15">
      <c r="A11" s="266"/>
      <c r="E11" s="548"/>
      <c r="F11" s="549"/>
      <c r="G11" s="550"/>
    </row>
    <row r="12" spans="1:7" ht="28.5" customHeight="1" thickBot="1">
      <c r="A12" s="269" t="s">
        <v>1395</v>
      </c>
      <c r="B12" s="270"/>
      <c r="C12" s="270"/>
      <c r="D12" s="270"/>
      <c r="E12" s="271"/>
      <c r="F12" s="271"/>
      <c r="G12" s="272"/>
    </row>
    <row r="13" spans="1:7" ht="17.25" customHeight="1" thickBot="1">
      <c r="A13" s="273" t="s">
        <v>1396</v>
      </c>
      <c r="B13" s="274"/>
      <c r="C13" s="275"/>
      <c r="D13" s="276" t="s">
        <v>1397</v>
      </c>
      <c r="E13" s="277"/>
      <c r="F13" s="277"/>
      <c r="G13" s="275"/>
    </row>
    <row r="14" spans="1:7" ht="15.95" customHeight="1">
      <c r="A14" s="278"/>
      <c r="B14" s="279" t="s">
        <v>1398</v>
      </c>
      <c r="C14" s="280"/>
      <c r="D14" s="281" t="s">
        <v>1399</v>
      </c>
      <c r="E14" s="282"/>
      <c r="F14" s="283"/>
      <c r="G14" s="280">
        <v>0</v>
      </c>
    </row>
    <row r="15" spans="1:7" ht="15.95" customHeight="1">
      <c r="A15" s="278" t="s">
        <v>1400</v>
      </c>
      <c r="B15" s="279" t="s">
        <v>1401</v>
      </c>
      <c r="C15" s="280"/>
      <c r="D15" s="261" t="s">
        <v>1402</v>
      </c>
      <c r="E15" s="284"/>
      <c r="F15" s="285"/>
      <c r="G15" s="280">
        <v>0</v>
      </c>
    </row>
    <row r="16" spans="1:7" ht="15.95" customHeight="1">
      <c r="A16" s="278" t="s">
        <v>1403</v>
      </c>
      <c r="B16" s="279" t="s">
        <v>1404</v>
      </c>
      <c r="C16" s="280">
        <v>0</v>
      </c>
      <c r="D16" s="261" t="s">
        <v>1405</v>
      </c>
      <c r="E16" s="284"/>
      <c r="F16" s="285"/>
      <c r="G16" s="280">
        <v>0</v>
      </c>
    </row>
    <row r="17" spans="1:7" ht="15.95" customHeight="1">
      <c r="A17" s="286" t="s">
        <v>1406</v>
      </c>
      <c r="B17" s="279" t="s">
        <v>1407</v>
      </c>
      <c r="C17" s="280">
        <v>0</v>
      </c>
      <c r="D17" s="261" t="s">
        <v>1408</v>
      </c>
      <c r="E17" s="284"/>
      <c r="F17" s="285"/>
      <c r="G17" s="280">
        <v>0</v>
      </c>
    </row>
    <row r="18" spans="1:7" ht="15.95" customHeight="1">
      <c r="A18" s="287" t="s">
        <v>1409</v>
      </c>
      <c r="B18" s="279"/>
      <c r="C18" s="280">
        <f>SUM(C14:C17)</f>
        <v>0</v>
      </c>
      <c r="D18" s="288" t="s">
        <v>1410</v>
      </c>
      <c r="E18" s="284"/>
      <c r="F18" s="285"/>
      <c r="G18" s="280">
        <v>0</v>
      </c>
    </row>
    <row r="19" spans="1:7" ht="15.95" customHeight="1">
      <c r="A19" s="287"/>
      <c r="B19" s="279"/>
      <c r="C19" s="280"/>
      <c r="D19" s="261" t="s">
        <v>1411</v>
      </c>
      <c r="E19" s="284"/>
      <c r="F19" s="285"/>
      <c r="G19" s="280">
        <v>0</v>
      </c>
    </row>
    <row r="20" spans="1:7" ht="15.95" customHeight="1">
      <c r="A20" s="287" t="s">
        <v>1412</v>
      </c>
      <c r="B20" s="279"/>
      <c r="C20" s="280">
        <f>'Elektro MaR'!I163</f>
        <v>0</v>
      </c>
      <c r="D20" s="261" t="s">
        <v>1413</v>
      </c>
      <c r="E20" s="284"/>
      <c r="F20" s="285"/>
      <c r="G20" s="280">
        <v>0</v>
      </c>
    </row>
    <row r="21" spans="1:7" ht="15.95" customHeight="1">
      <c r="A21" s="266" t="s">
        <v>1414</v>
      </c>
      <c r="C21" s="280">
        <f>C18+C20</f>
        <v>0</v>
      </c>
      <c r="D21" s="261" t="s">
        <v>1415</v>
      </c>
      <c r="E21" s="284"/>
      <c r="F21" s="285"/>
      <c r="G21" s="280">
        <f>G22-SUM(G14:G20)</f>
        <v>0</v>
      </c>
    </row>
    <row r="22" spans="1:7" ht="15.95" customHeight="1" thickBot="1">
      <c r="A22" s="261" t="s">
        <v>1416</v>
      </c>
      <c r="B22" s="262"/>
      <c r="C22" s="289">
        <f>C21+G22</f>
        <v>0</v>
      </c>
      <c r="D22" s="290" t="s">
        <v>1417</v>
      </c>
      <c r="E22" s="291"/>
      <c r="F22" s="292"/>
      <c r="G22" s="280">
        <v>0</v>
      </c>
    </row>
    <row r="23" spans="1:7" ht="15">
      <c r="A23" s="281" t="s">
        <v>1418</v>
      </c>
      <c r="B23" s="283"/>
      <c r="C23" s="293" t="s">
        <v>1419</v>
      </c>
      <c r="D23" s="247"/>
      <c r="E23" s="293" t="s">
        <v>1420</v>
      </c>
      <c r="F23" s="247"/>
      <c r="G23" s="248"/>
    </row>
    <row r="24" spans="1:7" ht="15">
      <c r="A24" s="266"/>
      <c r="B24" s="195" t="s">
        <v>1421</v>
      </c>
      <c r="C24" s="255" t="s">
        <v>1422</v>
      </c>
      <c r="D24" s="254"/>
      <c r="E24" s="255" t="s">
        <v>1422</v>
      </c>
      <c r="F24" s="254"/>
      <c r="G24" s="256"/>
    </row>
    <row r="25" spans="1:7" ht="15">
      <c r="A25" s="294" t="s">
        <v>1423</v>
      </c>
      <c r="C25" s="267" t="s">
        <v>1423</v>
      </c>
      <c r="E25" s="267" t="s">
        <v>1423</v>
      </c>
      <c r="G25" s="251"/>
    </row>
    <row r="26" spans="1:7" ht="15">
      <c r="A26" s="266"/>
      <c r="B26" s="295" t="s">
        <v>1424</v>
      </c>
      <c r="C26" s="267" t="s">
        <v>1425</v>
      </c>
      <c r="E26" s="267" t="s">
        <v>1426</v>
      </c>
      <c r="G26" s="251"/>
    </row>
    <row r="27" spans="1:7" ht="15">
      <c r="A27" s="266"/>
      <c r="C27" s="267"/>
      <c r="E27" s="267"/>
      <c r="G27" s="251"/>
    </row>
    <row r="28" spans="1:7" ht="97.5" customHeight="1">
      <c r="A28" s="266"/>
      <c r="C28" s="267"/>
      <c r="E28" s="267"/>
      <c r="G28" s="251"/>
    </row>
    <row r="29" spans="1:7" ht="15">
      <c r="A29" s="252" t="s">
        <v>1427</v>
      </c>
      <c r="B29" s="254"/>
      <c r="C29" s="296">
        <v>15</v>
      </c>
      <c r="D29" s="254" t="s">
        <v>1428</v>
      </c>
      <c r="E29" s="255"/>
      <c r="F29" s="297">
        <f>ROUND(C22-F31,0)</f>
        <v>0</v>
      </c>
      <c r="G29" s="256"/>
    </row>
    <row r="30" spans="1:7" ht="15">
      <c r="A30" s="252" t="s">
        <v>1429</v>
      </c>
      <c r="B30" s="254"/>
      <c r="C30" s="296">
        <v>15</v>
      </c>
      <c r="D30" s="254" t="s">
        <v>1428</v>
      </c>
      <c r="E30" s="255"/>
      <c r="F30" s="298">
        <f>F29*0.05</f>
        <v>0</v>
      </c>
      <c r="G30" s="265"/>
    </row>
    <row r="31" spans="1:7" ht="15">
      <c r="A31" s="252" t="s">
        <v>1427</v>
      </c>
      <c r="B31" s="254"/>
      <c r="C31" s="296">
        <v>21</v>
      </c>
      <c r="D31" s="254" t="s">
        <v>1428</v>
      </c>
      <c r="E31" s="255"/>
      <c r="F31" s="297">
        <f>C22</f>
        <v>0</v>
      </c>
      <c r="G31" s="256"/>
    </row>
    <row r="32" spans="1:7" ht="15">
      <c r="A32" s="252" t="s">
        <v>1429</v>
      </c>
      <c r="B32" s="254"/>
      <c r="C32" s="296">
        <v>21</v>
      </c>
      <c r="D32" s="254" t="s">
        <v>1428</v>
      </c>
      <c r="E32" s="255"/>
      <c r="F32" s="297">
        <f>ROUND(PRODUCT(F31,C32/100),1)</f>
        <v>0</v>
      </c>
      <c r="G32" s="265"/>
    </row>
    <row r="33" spans="1:7" ht="15">
      <c r="A33" s="252" t="s">
        <v>1430</v>
      </c>
      <c r="B33" s="254"/>
      <c r="C33" s="299"/>
      <c r="D33" s="254"/>
      <c r="E33" s="255"/>
      <c r="F33" s="298">
        <f>CEILING(SUM(F29:F32),1)</f>
        <v>0</v>
      </c>
      <c r="G33" s="265"/>
    </row>
    <row r="34" spans="1:7" s="305" customFormat="1" ht="19.5" customHeight="1" thickBot="1">
      <c r="A34" s="300" t="s">
        <v>1431</v>
      </c>
      <c r="B34" s="301"/>
      <c r="C34" s="301"/>
      <c r="D34" s="301"/>
      <c r="E34" s="302"/>
      <c r="F34" s="303">
        <f>C22</f>
        <v>0</v>
      </c>
      <c r="G34" s="304"/>
    </row>
    <row r="36" spans="1:8" ht="15">
      <c r="A36" s="195" t="s">
        <v>1432</v>
      </c>
      <c r="H36" s="195" t="s">
        <v>1433</v>
      </c>
    </row>
    <row r="37" spans="2:8" ht="14.25" customHeight="1">
      <c r="B37" s="551" t="s">
        <v>1434</v>
      </c>
      <c r="C37" s="551"/>
      <c r="D37" s="551"/>
      <c r="E37" s="551"/>
      <c r="F37" s="551"/>
      <c r="G37" s="551"/>
      <c r="H37" s="195" t="s">
        <v>1433</v>
      </c>
    </row>
    <row r="38" spans="2:8" ht="12.75" customHeight="1">
      <c r="B38" s="551"/>
      <c r="C38" s="551"/>
      <c r="D38" s="551"/>
      <c r="E38" s="551"/>
      <c r="F38" s="551"/>
      <c r="G38" s="551"/>
      <c r="H38" s="195" t="s">
        <v>1433</v>
      </c>
    </row>
    <row r="39" spans="2:8" ht="15">
      <c r="B39" s="551"/>
      <c r="C39" s="551"/>
      <c r="D39" s="551"/>
      <c r="E39" s="551"/>
      <c r="F39" s="551"/>
      <c r="G39" s="551"/>
      <c r="H39" s="195" t="s">
        <v>1433</v>
      </c>
    </row>
    <row r="40" spans="2:8" ht="15">
      <c r="B40" s="551"/>
      <c r="C40" s="551"/>
      <c r="D40" s="551"/>
      <c r="E40" s="551"/>
      <c r="F40" s="551"/>
      <c r="G40" s="551"/>
      <c r="H40" s="195" t="s">
        <v>1433</v>
      </c>
    </row>
    <row r="41" spans="2:8" ht="15">
      <c r="B41" s="551"/>
      <c r="C41" s="551"/>
      <c r="D41" s="551"/>
      <c r="E41" s="551"/>
      <c r="F41" s="551"/>
      <c r="G41" s="551"/>
      <c r="H41" s="195" t="s">
        <v>1433</v>
      </c>
    </row>
    <row r="42" spans="2:8" ht="15">
      <c r="B42" s="551"/>
      <c r="C42" s="551"/>
      <c r="D42" s="551"/>
      <c r="E42" s="551"/>
      <c r="F42" s="551"/>
      <c r="G42" s="551"/>
      <c r="H42" s="195" t="s">
        <v>1433</v>
      </c>
    </row>
    <row r="43" spans="2:8" ht="15">
      <c r="B43" s="551"/>
      <c r="C43" s="551"/>
      <c r="D43" s="551"/>
      <c r="E43" s="551"/>
      <c r="F43" s="551"/>
      <c r="G43" s="551"/>
      <c r="H43" s="195" t="s">
        <v>1433</v>
      </c>
    </row>
  </sheetData>
  <mergeCells count="5">
    <mergeCell ref="C4:E4"/>
    <mergeCell ref="C7:D7"/>
    <mergeCell ref="C8:D8"/>
    <mergeCell ref="E11:G11"/>
    <mergeCell ref="B37:G43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zoomScale="85" zoomScaleNormal="85" zoomScaleSheetLayoutView="85" workbookViewId="0" topLeftCell="A141">
      <selection activeCell="H157" sqref="H157"/>
    </sheetView>
  </sheetViews>
  <sheetFormatPr defaultColWidth="9.140625" defaultRowHeight="15"/>
  <cols>
    <col min="1" max="1" width="4.57421875" style="191" customWidth="1"/>
    <col min="2" max="2" width="9.421875" style="195" customWidth="1"/>
    <col min="3" max="3" width="12.57421875" style="195" customWidth="1"/>
    <col min="4" max="4" width="82.421875" style="195" customWidth="1"/>
    <col min="5" max="5" width="23.7109375" style="191" customWidth="1"/>
    <col min="6" max="6" width="5.57421875" style="191" customWidth="1"/>
    <col min="7" max="7" width="6.8515625" style="191" customWidth="1"/>
    <col min="8" max="8" width="10.421875" style="220" customWidth="1"/>
    <col min="9" max="9" width="18.7109375" style="220" customWidth="1"/>
    <col min="10" max="10" width="13.8515625" style="195" customWidth="1"/>
    <col min="11" max="11" width="5.421875" style="191" customWidth="1"/>
    <col min="12" max="12" width="6.00390625" style="191" bestFit="1" customWidth="1"/>
    <col min="13" max="15" width="5.421875" style="191" customWidth="1"/>
    <col min="16" max="16" width="7.421875" style="195" customWidth="1"/>
    <col min="17" max="17" width="5.57421875" style="195" customWidth="1"/>
    <col min="18" max="18" width="45.421875" style="195" customWidth="1"/>
    <col min="19" max="16384" width="9.140625" style="195" customWidth="1"/>
  </cols>
  <sheetData>
    <row r="1" spans="1:15" s="149" customFormat="1" ht="19.5" customHeight="1">
      <c r="A1" s="552" t="s">
        <v>1237</v>
      </c>
      <c r="B1" s="552"/>
      <c r="C1" s="552"/>
      <c r="D1" s="552"/>
      <c r="E1" s="552"/>
      <c r="F1" s="552"/>
      <c r="G1" s="552"/>
      <c r="H1" s="552"/>
      <c r="I1" s="552"/>
      <c r="K1" s="150"/>
      <c r="L1" s="150"/>
      <c r="M1" s="150"/>
      <c r="N1" s="150"/>
      <c r="O1" s="150"/>
    </row>
    <row r="2" spans="1:15" s="149" customFormat="1" ht="13.5" thickBot="1">
      <c r="A2" s="150"/>
      <c r="D2" s="151"/>
      <c r="E2" s="152"/>
      <c r="F2" s="152"/>
      <c r="G2" s="152"/>
      <c r="H2" s="153"/>
      <c r="I2" s="153"/>
      <c r="K2" s="150"/>
      <c r="L2" s="150"/>
      <c r="M2" s="150"/>
      <c r="N2" s="150"/>
      <c r="O2" s="150"/>
    </row>
    <row r="3" spans="1:15" s="149" customFormat="1" ht="21.75" customHeight="1" thickTop="1">
      <c r="A3" s="553" t="s">
        <v>1238</v>
      </c>
      <c r="B3" s="554"/>
      <c r="C3" s="154" t="s">
        <v>1239</v>
      </c>
      <c r="D3" s="155"/>
      <c r="E3" s="156"/>
      <c r="F3" s="157"/>
      <c r="G3" s="158"/>
      <c r="H3" s="159"/>
      <c r="I3" s="160"/>
      <c r="K3" s="150"/>
      <c r="L3" s="150"/>
      <c r="M3" s="150"/>
      <c r="N3" s="150"/>
      <c r="O3" s="150"/>
    </row>
    <row r="4" spans="1:15" s="149" customFormat="1" ht="21.75" customHeight="1">
      <c r="A4" s="555" t="s">
        <v>1240</v>
      </c>
      <c r="B4" s="556"/>
      <c r="C4" s="161" t="s">
        <v>1241</v>
      </c>
      <c r="D4" s="162"/>
      <c r="E4" s="163"/>
      <c r="F4" s="164"/>
      <c r="G4" s="165"/>
      <c r="H4" s="166"/>
      <c r="I4" s="167"/>
      <c r="K4" s="150"/>
      <c r="L4" s="150"/>
      <c r="M4" s="150"/>
      <c r="N4" s="150"/>
      <c r="O4" s="150"/>
    </row>
    <row r="5" spans="1:15" s="149" customFormat="1" ht="21.75" customHeight="1" thickBot="1">
      <c r="A5" s="557" t="s">
        <v>1242</v>
      </c>
      <c r="B5" s="558"/>
      <c r="C5" s="168" t="s">
        <v>1243</v>
      </c>
      <c r="D5" s="168"/>
      <c r="E5" s="169"/>
      <c r="F5" s="170"/>
      <c r="G5" s="171"/>
      <c r="H5" s="172"/>
      <c r="I5" s="173"/>
      <c r="K5" s="150"/>
      <c r="L5" s="150"/>
      <c r="M5" s="150"/>
      <c r="N5" s="150"/>
      <c r="O5" s="150"/>
    </row>
    <row r="6" spans="1:15" s="149" customFormat="1" ht="13.5" thickTop="1">
      <c r="A6" s="174"/>
      <c r="B6" s="174"/>
      <c r="C6" s="174"/>
      <c r="D6" s="175"/>
      <c r="E6" s="176"/>
      <c r="F6" s="150"/>
      <c r="G6" s="177"/>
      <c r="H6" s="177"/>
      <c r="I6" s="177"/>
      <c r="K6" s="150"/>
      <c r="L6" s="150"/>
      <c r="M6" s="150"/>
      <c r="N6" s="150"/>
      <c r="O6" s="150"/>
    </row>
    <row r="7" spans="1:15" s="149" customFormat="1" ht="13.5" thickBot="1">
      <c r="A7" s="174"/>
      <c r="B7" s="174"/>
      <c r="C7" s="174"/>
      <c r="D7" s="161"/>
      <c r="E7" s="176"/>
      <c r="F7" s="150"/>
      <c r="G7" s="177"/>
      <c r="H7" s="178"/>
      <c r="I7" s="178"/>
      <c r="K7" s="150"/>
      <c r="L7" s="150"/>
      <c r="M7" s="150"/>
      <c r="N7" s="150"/>
      <c r="O7" s="150"/>
    </row>
    <row r="8" spans="1:15" s="184" customFormat="1" ht="36.75" thickBot="1">
      <c r="A8" s="179" t="s">
        <v>1244</v>
      </c>
      <c r="B8" s="180" t="s">
        <v>1245</v>
      </c>
      <c r="C8" s="180" t="s">
        <v>1246</v>
      </c>
      <c r="D8" s="181" t="s">
        <v>1247</v>
      </c>
      <c r="E8" s="181" t="s">
        <v>1248</v>
      </c>
      <c r="F8" s="181" t="s">
        <v>1249</v>
      </c>
      <c r="G8" s="181" t="s">
        <v>1250</v>
      </c>
      <c r="H8" s="182" t="s">
        <v>1251</v>
      </c>
      <c r="I8" s="183" t="s">
        <v>1252</v>
      </c>
      <c r="K8" s="185"/>
      <c r="L8" s="185"/>
      <c r="M8" s="185"/>
      <c r="N8" s="185"/>
      <c r="O8" s="185"/>
    </row>
    <row r="9" spans="1:13" ht="21.75" customHeight="1">
      <c r="A9" s="186" t="s">
        <v>1253</v>
      </c>
      <c r="B9" s="187"/>
      <c r="C9" s="188"/>
      <c r="D9" s="189" t="s">
        <v>1254</v>
      </c>
      <c r="E9" s="190"/>
      <c r="G9" s="192"/>
      <c r="H9" s="193"/>
      <c r="I9" s="194"/>
      <c r="M9" s="150"/>
    </row>
    <row r="10" spans="1:13" ht="46.5" customHeight="1">
      <c r="A10" s="196">
        <v>1</v>
      </c>
      <c r="B10" s="197" t="s">
        <v>1255</v>
      </c>
      <c r="C10" s="197" t="s">
        <v>1256</v>
      </c>
      <c r="D10" s="198" t="s">
        <v>1257</v>
      </c>
      <c r="E10" s="199"/>
      <c r="F10" s="200" t="s">
        <v>1258</v>
      </c>
      <c r="G10" s="200">
        <v>1</v>
      </c>
      <c r="H10" s="201"/>
      <c r="I10" s="202">
        <f aca="true" t="shared" si="0" ref="I10:I15">H10*G10</f>
        <v>0</v>
      </c>
      <c r="M10" s="150"/>
    </row>
    <row r="11" spans="1:13" ht="21" customHeight="1">
      <c r="A11" s="196">
        <f aca="true" t="shared" si="1" ref="A11:A15">A10+1</f>
        <v>2</v>
      </c>
      <c r="B11" s="197" t="s">
        <v>1255</v>
      </c>
      <c r="C11" s="197" t="s">
        <v>1256</v>
      </c>
      <c r="D11" s="203" t="s">
        <v>1259</v>
      </c>
      <c r="E11" s="199"/>
      <c r="F11" s="200" t="s">
        <v>1258</v>
      </c>
      <c r="G11" s="200">
        <v>1</v>
      </c>
      <c r="H11" s="201"/>
      <c r="I11" s="202">
        <f t="shared" si="0"/>
        <v>0</v>
      </c>
      <c r="M11" s="150"/>
    </row>
    <row r="12" spans="1:13" ht="21" customHeight="1">
      <c r="A12" s="196">
        <f t="shared" si="1"/>
        <v>3</v>
      </c>
      <c r="B12" s="197" t="s">
        <v>1255</v>
      </c>
      <c r="C12" s="197" t="s">
        <v>1256</v>
      </c>
      <c r="D12" s="203" t="s">
        <v>1260</v>
      </c>
      <c r="E12" s="204"/>
      <c r="F12" s="200" t="s">
        <v>1258</v>
      </c>
      <c r="G12" s="200">
        <v>1</v>
      </c>
      <c r="H12" s="201"/>
      <c r="I12" s="202">
        <f t="shared" si="0"/>
        <v>0</v>
      </c>
      <c r="M12" s="150"/>
    </row>
    <row r="13" spans="1:13" ht="21" customHeight="1">
      <c r="A13" s="196">
        <f t="shared" si="1"/>
        <v>4</v>
      </c>
      <c r="B13" s="197" t="s">
        <v>1255</v>
      </c>
      <c r="C13" s="197" t="s">
        <v>1256</v>
      </c>
      <c r="D13" s="203" t="s">
        <v>1261</v>
      </c>
      <c r="E13" s="204"/>
      <c r="F13" s="200" t="s">
        <v>1258</v>
      </c>
      <c r="G13" s="200">
        <v>1</v>
      </c>
      <c r="H13" s="201"/>
      <c r="I13" s="202">
        <f t="shared" si="0"/>
        <v>0</v>
      </c>
      <c r="M13" s="150"/>
    </row>
    <row r="14" spans="1:13" ht="21" customHeight="1">
      <c r="A14" s="196">
        <f t="shared" si="1"/>
        <v>5</v>
      </c>
      <c r="B14" s="197" t="s">
        <v>1255</v>
      </c>
      <c r="C14" s="197" t="s">
        <v>1256</v>
      </c>
      <c r="D14" s="203" t="s">
        <v>1262</v>
      </c>
      <c r="E14" s="199"/>
      <c r="F14" s="200" t="s">
        <v>1263</v>
      </c>
      <c r="G14" s="200">
        <v>95</v>
      </c>
      <c r="H14" s="201"/>
      <c r="I14" s="202">
        <f t="shared" si="0"/>
        <v>0</v>
      </c>
      <c r="M14" s="150"/>
    </row>
    <row r="15" spans="1:13" ht="21" customHeight="1">
      <c r="A15" s="196">
        <f t="shared" si="1"/>
        <v>6</v>
      </c>
      <c r="B15" s="197" t="s">
        <v>1255</v>
      </c>
      <c r="C15" s="197" t="s">
        <v>1256</v>
      </c>
      <c r="D15" s="203" t="s">
        <v>1264</v>
      </c>
      <c r="E15" s="199"/>
      <c r="F15" s="200" t="s">
        <v>1263</v>
      </c>
      <c r="G15" s="200">
        <v>15</v>
      </c>
      <c r="H15" s="201"/>
      <c r="I15" s="202">
        <f t="shared" si="0"/>
        <v>0</v>
      </c>
      <c r="M15" s="150"/>
    </row>
    <row r="16" spans="1:13" ht="23.25" customHeight="1" thickBot="1">
      <c r="A16" s="205"/>
      <c r="B16" s="206"/>
      <c r="C16" s="206"/>
      <c r="D16" s="207" t="str">
        <f>D9</f>
        <v>Řídící systém</v>
      </c>
      <c r="E16" s="208"/>
      <c r="F16" s="209"/>
      <c r="G16" s="209"/>
      <c r="H16" s="210"/>
      <c r="I16" s="211">
        <f>SUM(I10:I15)</f>
        <v>0</v>
      </c>
      <c r="K16" s="150"/>
      <c r="L16" s="150"/>
      <c r="M16" s="150"/>
    </row>
    <row r="17" spans="1:13" ht="21.75" customHeight="1">
      <c r="A17" s="186" t="s">
        <v>1253</v>
      </c>
      <c r="B17" s="187"/>
      <c r="C17" s="188"/>
      <c r="D17" s="189" t="s">
        <v>1265</v>
      </c>
      <c r="E17" s="190"/>
      <c r="G17" s="192"/>
      <c r="H17" s="193"/>
      <c r="I17" s="194"/>
      <c r="M17" s="150"/>
    </row>
    <row r="18" spans="1:13" ht="32.25" customHeight="1">
      <c r="A18" s="196">
        <v>7</v>
      </c>
      <c r="B18" s="197" t="s">
        <v>1255</v>
      </c>
      <c r="C18" s="197" t="s">
        <v>1256</v>
      </c>
      <c r="D18" s="198" t="s">
        <v>1266</v>
      </c>
      <c r="E18" s="199"/>
      <c r="F18" s="200" t="s">
        <v>1258</v>
      </c>
      <c r="G18" s="200">
        <v>1</v>
      </c>
      <c r="H18" s="201"/>
      <c r="I18" s="202">
        <f aca="true" t="shared" si="2" ref="I18:I24">H18*G18</f>
        <v>0</v>
      </c>
      <c r="M18" s="150"/>
    </row>
    <row r="19" spans="1:13" ht="84" customHeight="1">
      <c r="A19" s="196">
        <f aca="true" t="shared" si="3" ref="A19:A24">A18+1</f>
        <v>8</v>
      </c>
      <c r="B19" s="197" t="s">
        <v>1255</v>
      </c>
      <c r="C19" s="197" t="s">
        <v>1256</v>
      </c>
      <c r="D19" s="212" t="s">
        <v>1267</v>
      </c>
      <c r="E19" s="213"/>
      <c r="F19" s="213" t="s">
        <v>1258</v>
      </c>
      <c r="G19" s="200">
        <v>1</v>
      </c>
      <c r="H19" s="214"/>
      <c r="I19" s="202">
        <f t="shared" si="2"/>
        <v>0</v>
      </c>
      <c r="M19" s="150"/>
    </row>
    <row r="20" spans="1:13" ht="21" customHeight="1">
      <c r="A20" s="196">
        <f t="shared" si="3"/>
        <v>9</v>
      </c>
      <c r="B20" s="197" t="s">
        <v>1255</v>
      </c>
      <c r="C20" s="197" t="s">
        <v>1256</v>
      </c>
      <c r="D20" s="203" t="s">
        <v>1268</v>
      </c>
      <c r="E20" s="204"/>
      <c r="F20" s="200" t="s">
        <v>1269</v>
      </c>
      <c r="G20" s="200">
        <v>95</v>
      </c>
      <c r="H20" s="201"/>
      <c r="I20" s="202">
        <f t="shared" si="2"/>
        <v>0</v>
      </c>
      <c r="M20" s="150"/>
    </row>
    <row r="21" spans="1:13" ht="21" customHeight="1">
      <c r="A21" s="196">
        <f t="shared" si="3"/>
        <v>10</v>
      </c>
      <c r="B21" s="197" t="s">
        <v>1255</v>
      </c>
      <c r="C21" s="197" t="s">
        <v>1256</v>
      </c>
      <c r="D21" s="203" t="s">
        <v>1270</v>
      </c>
      <c r="E21" s="204"/>
      <c r="F21" s="213" t="s">
        <v>1258</v>
      </c>
      <c r="G21" s="200">
        <v>5</v>
      </c>
      <c r="H21" s="215"/>
      <c r="I21" s="202">
        <f t="shared" si="2"/>
        <v>0</v>
      </c>
      <c r="M21" s="150"/>
    </row>
    <row r="22" spans="1:13" ht="21" customHeight="1">
      <c r="A22" s="196">
        <f t="shared" si="3"/>
        <v>11</v>
      </c>
      <c r="B22" s="197" t="s">
        <v>1255</v>
      </c>
      <c r="C22" s="197" t="s">
        <v>1256</v>
      </c>
      <c r="D22" s="216" t="s">
        <v>1271</v>
      </c>
      <c r="E22" s="213"/>
      <c r="F22" s="213" t="s">
        <v>1258</v>
      </c>
      <c r="G22" s="200">
        <v>1</v>
      </c>
      <c r="H22" s="215"/>
      <c r="I22" s="202">
        <f t="shared" si="2"/>
        <v>0</v>
      </c>
      <c r="M22" s="150"/>
    </row>
    <row r="23" spans="1:13" ht="21" customHeight="1">
      <c r="A23" s="196">
        <f t="shared" si="3"/>
        <v>12</v>
      </c>
      <c r="B23" s="197" t="s">
        <v>1255</v>
      </c>
      <c r="C23" s="197" t="s">
        <v>1256</v>
      </c>
      <c r="D23" s="216" t="s">
        <v>1272</v>
      </c>
      <c r="E23" s="213"/>
      <c r="F23" s="213" t="s">
        <v>1273</v>
      </c>
      <c r="G23" s="200">
        <v>15</v>
      </c>
      <c r="H23" s="215"/>
      <c r="I23" s="202">
        <f t="shared" si="2"/>
        <v>0</v>
      </c>
      <c r="M23" s="150"/>
    </row>
    <row r="24" spans="1:13" ht="21" customHeight="1">
      <c r="A24" s="196">
        <f t="shared" si="3"/>
        <v>13</v>
      </c>
      <c r="B24" s="197" t="s">
        <v>1255</v>
      </c>
      <c r="C24" s="197" t="s">
        <v>1256</v>
      </c>
      <c r="D24" s="216" t="s">
        <v>1274</v>
      </c>
      <c r="E24" s="213"/>
      <c r="F24" s="213" t="s">
        <v>1273</v>
      </c>
      <c r="G24" s="200">
        <v>5</v>
      </c>
      <c r="H24" s="215"/>
      <c r="I24" s="202">
        <f t="shared" si="2"/>
        <v>0</v>
      </c>
      <c r="M24" s="150"/>
    </row>
    <row r="25" spans="1:13" ht="21" customHeight="1" thickBot="1">
      <c r="A25" s="205"/>
      <c r="B25" s="206"/>
      <c r="C25" s="206"/>
      <c r="D25" s="207" t="str">
        <f>D17</f>
        <v>Dispečerské pracoviště</v>
      </c>
      <c r="E25" s="208"/>
      <c r="F25" s="209"/>
      <c r="G25" s="209"/>
      <c r="H25" s="210"/>
      <c r="I25" s="211">
        <f>SUM(I18:I24)</f>
        <v>0</v>
      </c>
      <c r="M25" s="150"/>
    </row>
    <row r="26" spans="1:13" ht="21" customHeight="1">
      <c r="A26" s="186" t="s">
        <v>1253</v>
      </c>
      <c r="B26" s="187"/>
      <c r="C26" s="188"/>
      <c r="D26" s="189" t="s">
        <v>1275</v>
      </c>
      <c r="E26" s="190"/>
      <c r="G26" s="192"/>
      <c r="H26" s="193"/>
      <c r="I26" s="194"/>
      <c r="M26" s="150"/>
    </row>
    <row r="27" spans="1:13" ht="21" customHeight="1">
      <c r="A27" s="196">
        <v>14</v>
      </c>
      <c r="B27" s="197" t="s">
        <v>1255</v>
      </c>
      <c r="C27" s="217" t="s">
        <v>1276</v>
      </c>
      <c r="D27" s="218" t="s">
        <v>1277</v>
      </c>
      <c r="E27" s="199"/>
      <c r="F27" s="200" t="s">
        <v>1258</v>
      </c>
      <c r="G27" s="200">
        <v>4</v>
      </c>
      <c r="H27" s="201"/>
      <c r="I27" s="202">
        <f aca="true" t="shared" si="4" ref="I27:I41">H27*G27</f>
        <v>0</v>
      </c>
      <c r="M27" s="150"/>
    </row>
    <row r="28" spans="1:13" ht="21" customHeight="1">
      <c r="A28" s="196">
        <f aca="true" t="shared" si="5" ref="A28:A41">A27+1</f>
        <v>15</v>
      </c>
      <c r="B28" s="197" t="s">
        <v>1255</v>
      </c>
      <c r="C28" s="217" t="s">
        <v>1276</v>
      </c>
      <c r="D28" s="218" t="s">
        <v>1278</v>
      </c>
      <c r="E28" s="199"/>
      <c r="F28" s="200" t="s">
        <v>1258</v>
      </c>
      <c r="G28" s="200">
        <v>2</v>
      </c>
      <c r="H28" s="201"/>
      <c r="I28" s="202">
        <f t="shared" si="4"/>
        <v>0</v>
      </c>
      <c r="M28" s="150"/>
    </row>
    <row r="29" spans="1:13" ht="21" customHeight="1">
      <c r="A29" s="196">
        <f t="shared" si="5"/>
        <v>16</v>
      </c>
      <c r="B29" s="197" t="s">
        <v>1255</v>
      </c>
      <c r="C29" s="217" t="s">
        <v>1276</v>
      </c>
      <c r="D29" s="218" t="s">
        <v>1279</v>
      </c>
      <c r="E29" s="199"/>
      <c r="F29" s="200" t="s">
        <v>1258</v>
      </c>
      <c r="G29" s="200">
        <v>1</v>
      </c>
      <c r="H29" s="201"/>
      <c r="I29" s="202">
        <f t="shared" si="4"/>
        <v>0</v>
      </c>
      <c r="M29" s="150"/>
    </row>
    <row r="30" spans="1:13" ht="21" customHeight="1">
      <c r="A30" s="196">
        <f t="shared" si="5"/>
        <v>17</v>
      </c>
      <c r="B30" s="197" t="s">
        <v>1255</v>
      </c>
      <c r="C30" s="217" t="s">
        <v>1276</v>
      </c>
      <c r="D30" s="218" t="s">
        <v>1280</v>
      </c>
      <c r="E30" s="199"/>
      <c r="F30" s="200" t="s">
        <v>1258</v>
      </c>
      <c r="G30" s="200">
        <v>2</v>
      </c>
      <c r="H30" s="201"/>
      <c r="I30" s="202">
        <f t="shared" si="4"/>
        <v>0</v>
      </c>
      <c r="M30" s="150"/>
    </row>
    <row r="31" spans="1:13" ht="21" customHeight="1">
      <c r="A31" s="196">
        <f t="shared" si="5"/>
        <v>18</v>
      </c>
      <c r="B31" s="197" t="s">
        <v>1255</v>
      </c>
      <c r="C31" s="217" t="s">
        <v>1281</v>
      </c>
      <c r="D31" s="218" t="s">
        <v>1282</v>
      </c>
      <c r="E31" s="199"/>
      <c r="F31" s="200" t="s">
        <v>1258</v>
      </c>
      <c r="G31" s="200">
        <v>1</v>
      </c>
      <c r="H31" s="201"/>
      <c r="I31" s="202">
        <f t="shared" si="4"/>
        <v>0</v>
      </c>
      <c r="M31" s="150"/>
    </row>
    <row r="32" spans="1:13" ht="21" customHeight="1">
      <c r="A32" s="196">
        <f t="shared" si="5"/>
        <v>19</v>
      </c>
      <c r="B32" s="197" t="s">
        <v>1255</v>
      </c>
      <c r="C32" s="217" t="s">
        <v>1276</v>
      </c>
      <c r="D32" s="218" t="s">
        <v>1283</v>
      </c>
      <c r="E32" s="199"/>
      <c r="F32" s="200" t="s">
        <v>1258</v>
      </c>
      <c r="G32" s="200">
        <v>8</v>
      </c>
      <c r="H32" s="201"/>
      <c r="I32" s="202">
        <f t="shared" si="4"/>
        <v>0</v>
      </c>
      <c r="M32" s="150"/>
    </row>
    <row r="33" spans="1:13" ht="21" customHeight="1">
      <c r="A33" s="196">
        <f t="shared" si="5"/>
        <v>20</v>
      </c>
      <c r="B33" s="197" t="s">
        <v>1255</v>
      </c>
      <c r="C33" s="217" t="s">
        <v>1276</v>
      </c>
      <c r="D33" s="218" t="s">
        <v>1284</v>
      </c>
      <c r="E33" s="199"/>
      <c r="F33" s="200" t="s">
        <v>1258</v>
      </c>
      <c r="G33" s="200">
        <v>2</v>
      </c>
      <c r="H33" s="201"/>
      <c r="I33" s="202">
        <f t="shared" si="4"/>
        <v>0</v>
      </c>
      <c r="M33" s="150"/>
    </row>
    <row r="34" spans="1:13" ht="21" customHeight="1">
      <c r="A34" s="196">
        <f t="shared" si="5"/>
        <v>21</v>
      </c>
      <c r="B34" s="197" t="s">
        <v>1255</v>
      </c>
      <c r="C34" s="217" t="s">
        <v>1276</v>
      </c>
      <c r="D34" s="218" t="s">
        <v>1285</v>
      </c>
      <c r="E34" s="199"/>
      <c r="F34" s="200" t="s">
        <v>1258</v>
      </c>
      <c r="G34" s="200">
        <v>2</v>
      </c>
      <c r="H34" s="201"/>
      <c r="I34" s="202">
        <f t="shared" si="4"/>
        <v>0</v>
      </c>
      <c r="M34" s="150"/>
    </row>
    <row r="35" spans="1:13" ht="21" customHeight="1">
      <c r="A35" s="196">
        <f t="shared" si="5"/>
        <v>22</v>
      </c>
      <c r="B35" s="197" t="s">
        <v>1255</v>
      </c>
      <c r="C35" s="217" t="s">
        <v>1286</v>
      </c>
      <c r="D35" s="218" t="s">
        <v>1287</v>
      </c>
      <c r="E35" s="199"/>
      <c r="F35" s="200" t="s">
        <v>1258</v>
      </c>
      <c r="G35" s="200">
        <v>1</v>
      </c>
      <c r="H35" s="201"/>
      <c r="I35" s="202">
        <f t="shared" si="4"/>
        <v>0</v>
      </c>
      <c r="M35" s="150"/>
    </row>
    <row r="36" spans="1:13" ht="21" customHeight="1">
      <c r="A36" s="196">
        <f t="shared" si="5"/>
        <v>23</v>
      </c>
      <c r="B36" s="197" t="s">
        <v>1255</v>
      </c>
      <c r="C36" s="217" t="s">
        <v>1288</v>
      </c>
      <c r="D36" s="218" t="s">
        <v>1289</v>
      </c>
      <c r="E36" s="199"/>
      <c r="F36" s="200" t="s">
        <v>1258</v>
      </c>
      <c r="G36" s="200">
        <v>3</v>
      </c>
      <c r="H36" s="201"/>
      <c r="I36" s="202">
        <f t="shared" si="4"/>
        <v>0</v>
      </c>
      <c r="M36" s="150"/>
    </row>
    <row r="37" spans="1:13" ht="21" customHeight="1">
      <c r="A37" s="196">
        <f t="shared" si="5"/>
        <v>24</v>
      </c>
      <c r="B37" s="197" t="s">
        <v>1255</v>
      </c>
      <c r="C37" s="217" t="s">
        <v>1290</v>
      </c>
      <c r="D37" s="218" t="s">
        <v>1291</v>
      </c>
      <c r="E37" s="199"/>
      <c r="F37" s="200" t="s">
        <v>1258</v>
      </c>
      <c r="G37" s="200">
        <v>1</v>
      </c>
      <c r="H37" s="201"/>
      <c r="I37" s="202">
        <f t="shared" si="4"/>
        <v>0</v>
      </c>
      <c r="M37" s="150"/>
    </row>
    <row r="38" spans="1:13" ht="21" customHeight="1">
      <c r="A38" s="196">
        <f t="shared" si="5"/>
        <v>25</v>
      </c>
      <c r="B38" s="197" t="s">
        <v>1255</v>
      </c>
      <c r="C38" s="217" t="s">
        <v>1292</v>
      </c>
      <c r="D38" s="218" t="s">
        <v>1293</v>
      </c>
      <c r="E38" s="199"/>
      <c r="F38" s="200" t="s">
        <v>1258</v>
      </c>
      <c r="G38" s="200">
        <v>1</v>
      </c>
      <c r="H38" s="201"/>
      <c r="I38" s="202">
        <f t="shared" si="4"/>
        <v>0</v>
      </c>
      <c r="M38" s="150"/>
    </row>
    <row r="39" spans="1:13" ht="21" customHeight="1">
      <c r="A39" s="196">
        <f t="shared" si="5"/>
        <v>26</v>
      </c>
      <c r="B39" s="197" t="s">
        <v>1255</v>
      </c>
      <c r="C39" s="217" t="s">
        <v>1294</v>
      </c>
      <c r="D39" s="218" t="s">
        <v>1295</v>
      </c>
      <c r="E39" s="199"/>
      <c r="F39" s="200" t="s">
        <v>1258</v>
      </c>
      <c r="G39" s="200">
        <v>1</v>
      </c>
      <c r="H39" s="201"/>
      <c r="I39" s="202">
        <f t="shared" si="4"/>
        <v>0</v>
      </c>
      <c r="M39" s="150"/>
    </row>
    <row r="40" spans="1:13" ht="21.75" customHeight="1">
      <c r="A40" s="196">
        <f t="shared" si="5"/>
        <v>27</v>
      </c>
      <c r="B40" s="197" t="s">
        <v>1255</v>
      </c>
      <c r="C40" s="217" t="s">
        <v>1294</v>
      </c>
      <c r="D40" s="218" t="s">
        <v>1296</v>
      </c>
      <c r="E40" s="199"/>
      <c r="F40" s="200" t="s">
        <v>1258</v>
      </c>
      <c r="G40" s="200">
        <v>2</v>
      </c>
      <c r="H40" s="201"/>
      <c r="I40" s="202">
        <f t="shared" si="4"/>
        <v>0</v>
      </c>
      <c r="M40" s="150"/>
    </row>
    <row r="41" spans="1:13" ht="21" customHeight="1">
      <c r="A41" s="196">
        <f t="shared" si="5"/>
        <v>28</v>
      </c>
      <c r="B41" s="197" t="s">
        <v>1255</v>
      </c>
      <c r="C41" s="217" t="s">
        <v>1297</v>
      </c>
      <c r="D41" s="218" t="s">
        <v>1298</v>
      </c>
      <c r="E41" s="199"/>
      <c r="F41" s="200" t="s">
        <v>1258</v>
      </c>
      <c r="G41" s="200">
        <v>1</v>
      </c>
      <c r="H41" s="201"/>
      <c r="I41" s="202">
        <f t="shared" si="4"/>
        <v>0</v>
      </c>
      <c r="M41" s="150"/>
    </row>
    <row r="42" spans="1:13" ht="21" customHeight="1" thickBot="1">
      <c r="A42" s="205"/>
      <c r="B42" s="206"/>
      <c r="C42" s="206"/>
      <c r="D42" s="207" t="str">
        <f>D26</f>
        <v>Polní instrumentace</v>
      </c>
      <c r="E42" s="208"/>
      <c r="F42" s="209"/>
      <c r="G42" s="209"/>
      <c r="H42" s="210"/>
      <c r="I42" s="211">
        <f>SUM(I27:I41)</f>
        <v>0</v>
      </c>
      <c r="M42" s="150"/>
    </row>
    <row r="43" spans="1:13" ht="21" customHeight="1">
      <c r="A43" s="186" t="s">
        <v>1253</v>
      </c>
      <c r="B43" s="187"/>
      <c r="C43" s="188"/>
      <c r="D43" s="189" t="s">
        <v>1299</v>
      </c>
      <c r="E43" s="190"/>
      <c r="G43" s="192"/>
      <c r="H43" s="193"/>
      <c r="I43" s="194"/>
      <c r="M43" s="150"/>
    </row>
    <row r="44" spans="1:13" ht="32.25" customHeight="1">
      <c r="A44" s="196">
        <v>29</v>
      </c>
      <c r="B44" s="197" t="s">
        <v>1255</v>
      </c>
      <c r="C44" s="197" t="s">
        <v>1300</v>
      </c>
      <c r="D44" s="198" t="s">
        <v>1301</v>
      </c>
      <c r="E44" s="199"/>
      <c r="F44" s="200" t="s">
        <v>1258</v>
      </c>
      <c r="G44" s="200">
        <v>1</v>
      </c>
      <c r="H44" s="201"/>
      <c r="I44" s="202">
        <f>H44*G44</f>
        <v>0</v>
      </c>
      <c r="M44" s="150"/>
    </row>
    <row r="45" spans="1:13" ht="32.25" customHeight="1">
      <c r="A45" s="196">
        <f aca="true" t="shared" si="6" ref="A45:A46">A44+1</f>
        <v>30</v>
      </c>
      <c r="B45" s="197" t="s">
        <v>1255</v>
      </c>
      <c r="C45" s="197" t="s">
        <v>1302</v>
      </c>
      <c r="D45" s="198" t="s">
        <v>1303</v>
      </c>
      <c r="E45" s="199"/>
      <c r="F45" s="200" t="s">
        <v>1258</v>
      </c>
      <c r="G45" s="200">
        <v>1</v>
      </c>
      <c r="H45" s="201"/>
      <c r="I45" s="202">
        <f aca="true" t="shared" si="7" ref="I45:I46">H45*G45</f>
        <v>0</v>
      </c>
      <c r="M45" s="150"/>
    </row>
    <row r="46" spans="1:13" ht="32.25" customHeight="1">
      <c r="A46" s="196">
        <f t="shared" si="6"/>
        <v>31</v>
      </c>
      <c r="B46" s="197" t="s">
        <v>1255</v>
      </c>
      <c r="C46" s="197" t="s">
        <v>1304</v>
      </c>
      <c r="D46" s="198" t="s">
        <v>1305</v>
      </c>
      <c r="E46" s="199"/>
      <c r="F46" s="200" t="s">
        <v>1258</v>
      </c>
      <c r="G46" s="200">
        <v>1</v>
      </c>
      <c r="H46" s="201"/>
      <c r="I46" s="202">
        <f t="shared" si="7"/>
        <v>0</v>
      </c>
      <c r="M46" s="150"/>
    </row>
    <row r="47" spans="1:13" ht="21" customHeight="1" thickBot="1">
      <c r="A47" s="205"/>
      <c r="B47" s="206"/>
      <c r="C47" s="206"/>
      <c r="D47" s="207" t="str">
        <f>D43</f>
        <v>Rozváděče</v>
      </c>
      <c r="E47" s="208"/>
      <c r="F47" s="209"/>
      <c r="G47" s="209"/>
      <c r="H47" s="210"/>
      <c r="I47" s="211">
        <f>SUM(I44:I46)</f>
        <v>0</v>
      </c>
      <c r="M47" s="150"/>
    </row>
    <row r="48" spans="1:13" ht="21" customHeight="1">
      <c r="A48" s="186" t="s">
        <v>1253</v>
      </c>
      <c r="B48" s="187"/>
      <c r="C48" s="188"/>
      <c r="D48" s="189" t="s">
        <v>1306</v>
      </c>
      <c r="E48" s="190"/>
      <c r="G48" s="192"/>
      <c r="H48" s="193"/>
      <c r="I48" s="194"/>
      <c r="M48" s="150"/>
    </row>
    <row r="49" spans="1:13" ht="21" customHeight="1">
      <c r="A49" s="196">
        <v>32</v>
      </c>
      <c r="B49" s="197" t="s">
        <v>1255</v>
      </c>
      <c r="C49" s="197" t="s">
        <v>1307</v>
      </c>
      <c r="D49" s="203" t="s">
        <v>1308</v>
      </c>
      <c r="E49" s="199"/>
      <c r="F49" s="200" t="s">
        <v>1309</v>
      </c>
      <c r="G49" s="200">
        <v>820</v>
      </c>
      <c r="H49" s="201"/>
      <c r="I49" s="202">
        <f>H49*G49</f>
        <v>0</v>
      </c>
      <c r="M49" s="150"/>
    </row>
    <row r="50" spans="1:13" ht="21" customHeight="1">
      <c r="A50" s="196">
        <f aca="true" t="shared" si="8" ref="A50:A96">A49+1</f>
        <v>33</v>
      </c>
      <c r="B50" s="197" t="s">
        <v>1255</v>
      </c>
      <c r="C50" s="197" t="s">
        <v>1307</v>
      </c>
      <c r="D50" s="203" t="s">
        <v>1310</v>
      </c>
      <c r="E50" s="199"/>
      <c r="F50" s="200" t="s">
        <v>1309</v>
      </c>
      <c r="G50" s="200">
        <v>730</v>
      </c>
      <c r="H50" s="201"/>
      <c r="I50" s="202">
        <f aca="true" t="shared" si="9" ref="I50:I96">H50*G50</f>
        <v>0</v>
      </c>
      <c r="M50" s="150"/>
    </row>
    <row r="51" spans="1:13" ht="21" customHeight="1">
      <c r="A51" s="196">
        <f t="shared" si="8"/>
        <v>34</v>
      </c>
      <c r="B51" s="197" t="s">
        <v>1255</v>
      </c>
      <c r="C51" s="197" t="s">
        <v>1307</v>
      </c>
      <c r="D51" s="203" t="s">
        <v>1311</v>
      </c>
      <c r="E51" s="199"/>
      <c r="F51" s="200" t="s">
        <v>1309</v>
      </c>
      <c r="G51" s="200">
        <v>65</v>
      </c>
      <c r="H51" s="201"/>
      <c r="I51" s="202">
        <f t="shared" si="9"/>
        <v>0</v>
      </c>
      <c r="M51" s="150"/>
    </row>
    <row r="52" spans="1:13" ht="21" customHeight="1">
      <c r="A52" s="196">
        <f t="shared" si="8"/>
        <v>35</v>
      </c>
      <c r="B52" s="197" t="s">
        <v>1255</v>
      </c>
      <c r="C52" s="197" t="s">
        <v>1307</v>
      </c>
      <c r="D52" s="203" t="s">
        <v>1312</v>
      </c>
      <c r="E52" s="199"/>
      <c r="F52" s="200" t="s">
        <v>1309</v>
      </c>
      <c r="G52" s="200">
        <v>60</v>
      </c>
      <c r="H52" s="201"/>
      <c r="I52" s="202">
        <f t="shared" si="9"/>
        <v>0</v>
      </c>
      <c r="M52" s="150"/>
    </row>
    <row r="53" spans="1:13" ht="21" customHeight="1">
      <c r="A53" s="196">
        <f t="shared" si="8"/>
        <v>36</v>
      </c>
      <c r="B53" s="197" t="s">
        <v>1255</v>
      </c>
      <c r="C53" s="197" t="s">
        <v>1307</v>
      </c>
      <c r="D53" s="203" t="s">
        <v>1313</v>
      </c>
      <c r="E53" s="199"/>
      <c r="F53" s="200" t="s">
        <v>1309</v>
      </c>
      <c r="G53" s="200">
        <v>65</v>
      </c>
      <c r="H53" s="201"/>
      <c r="I53" s="202">
        <f t="shared" si="9"/>
        <v>0</v>
      </c>
      <c r="M53" s="150"/>
    </row>
    <row r="54" spans="1:13" ht="21" customHeight="1">
      <c r="A54" s="196">
        <f t="shared" si="8"/>
        <v>37</v>
      </c>
      <c r="B54" s="197" t="s">
        <v>1255</v>
      </c>
      <c r="C54" s="197" t="s">
        <v>1307</v>
      </c>
      <c r="D54" s="203" t="s">
        <v>1314</v>
      </c>
      <c r="E54" s="199"/>
      <c r="F54" s="200" t="s">
        <v>1309</v>
      </c>
      <c r="G54" s="200">
        <v>15</v>
      </c>
      <c r="H54" s="201"/>
      <c r="I54" s="202">
        <f t="shared" si="9"/>
        <v>0</v>
      </c>
      <c r="M54" s="150"/>
    </row>
    <row r="55" spans="1:13" ht="21" customHeight="1">
      <c r="A55" s="196">
        <f t="shared" si="8"/>
        <v>38</v>
      </c>
      <c r="B55" s="197" t="s">
        <v>1255</v>
      </c>
      <c r="C55" s="197" t="s">
        <v>1307</v>
      </c>
      <c r="D55" s="203" t="s">
        <v>1315</v>
      </c>
      <c r="E55" s="199"/>
      <c r="F55" s="200" t="s">
        <v>1309</v>
      </c>
      <c r="G55" s="200">
        <v>135</v>
      </c>
      <c r="H55" s="201"/>
      <c r="I55" s="202">
        <f t="shared" si="9"/>
        <v>0</v>
      </c>
      <c r="M55" s="150"/>
    </row>
    <row r="56" spans="1:13" ht="21" customHeight="1">
      <c r="A56" s="196">
        <f t="shared" si="8"/>
        <v>39</v>
      </c>
      <c r="B56" s="197" t="s">
        <v>1255</v>
      </c>
      <c r="C56" s="197" t="s">
        <v>1307</v>
      </c>
      <c r="D56" s="203" t="s">
        <v>1316</v>
      </c>
      <c r="E56" s="199"/>
      <c r="F56" s="200" t="s">
        <v>1309</v>
      </c>
      <c r="G56" s="200">
        <v>680</v>
      </c>
      <c r="H56" s="201"/>
      <c r="I56" s="202">
        <f t="shared" si="9"/>
        <v>0</v>
      </c>
      <c r="M56" s="150"/>
    </row>
    <row r="57" spans="1:13" ht="21" customHeight="1">
      <c r="A57" s="196">
        <f t="shared" si="8"/>
        <v>40</v>
      </c>
      <c r="B57" s="197" t="s">
        <v>1255</v>
      </c>
      <c r="C57" s="197" t="s">
        <v>1307</v>
      </c>
      <c r="D57" s="203" t="s">
        <v>1317</v>
      </c>
      <c r="E57" s="199"/>
      <c r="F57" s="200" t="s">
        <v>1309</v>
      </c>
      <c r="G57" s="200">
        <v>30</v>
      </c>
      <c r="H57" s="201"/>
      <c r="I57" s="202">
        <f t="shared" si="9"/>
        <v>0</v>
      </c>
      <c r="M57" s="150"/>
    </row>
    <row r="58" spans="1:13" ht="21" customHeight="1">
      <c r="A58" s="196">
        <f t="shared" si="8"/>
        <v>41</v>
      </c>
      <c r="B58" s="197" t="s">
        <v>1255</v>
      </c>
      <c r="C58" s="197" t="s">
        <v>1307</v>
      </c>
      <c r="D58" s="203" t="s">
        <v>1318</v>
      </c>
      <c r="E58" s="199"/>
      <c r="F58" s="200" t="s">
        <v>1309</v>
      </c>
      <c r="G58" s="200">
        <v>320</v>
      </c>
      <c r="H58" s="201"/>
      <c r="I58" s="202">
        <f>H58*G58</f>
        <v>0</v>
      </c>
      <c r="M58" s="150"/>
    </row>
    <row r="59" spans="1:13" ht="21" customHeight="1">
      <c r="A59" s="196">
        <f t="shared" si="8"/>
        <v>42</v>
      </c>
      <c r="B59" s="197" t="s">
        <v>1255</v>
      </c>
      <c r="C59" s="197" t="s">
        <v>1307</v>
      </c>
      <c r="D59" s="203" t="s">
        <v>1319</v>
      </c>
      <c r="E59" s="199"/>
      <c r="F59" s="200" t="s">
        <v>1309</v>
      </c>
      <c r="G59" s="200">
        <v>35</v>
      </c>
      <c r="H59" s="201"/>
      <c r="I59" s="202">
        <f>H59*G59</f>
        <v>0</v>
      </c>
      <c r="M59" s="150"/>
    </row>
    <row r="60" spans="1:13" ht="21" customHeight="1">
      <c r="A60" s="196">
        <f t="shared" si="8"/>
        <v>43</v>
      </c>
      <c r="B60" s="197" t="s">
        <v>1255</v>
      </c>
      <c r="C60" s="197" t="s">
        <v>1307</v>
      </c>
      <c r="D60" s="203" t="s">
        <v>1320</v>
      </c>
      <c r="E60" s="199"/>
      <c r="F60" s="200" t="s">
        <v>1309</v>
      </c>
      <c r="G60" s="200">
        <v>15</v>
      </c>
      <c r="H60" s="201"/>
      <c r="I60" s="202">
        <f>H60*G60</f>
        <v>0</v>
      </c>
      <c r="M60" s="150"/>
    </row>
    <row r="61" spans="1:13" ht="21" customHeight="1">
      <c r="A61" s="196">
        <f t="shared" si="8"/>
        <v>44</v>
      </c>
      <c r="B61" s="197" t="s">
        <v>1255</v>
      </c>
      <c r="C61" s="197" t="s">
        <v>1307</v>
      </c>
      <c r="D61" s="203" t="s">
        <v>1321</v>
      </c>
      <c r="E61" s="199"/>
      <c r="F61" s="200" t="s">
        <v>1309</v>
      </c>
      <c r="G61" s="200">
        <v>30</v>
      </c>
      <c r="H61" s="201"/>
      <c r="I61" s="202">
        <f>H61*G61</f>
        <v>0</v>
      </c>
      <c r="M61" s="150"/>
    </row>
    <row r="62" spans="1:13" ht="21" customHeight="1">
      <c r="A62" s="196">
        <f t="shared" si="8"/>
        <v>45</v>
      </c>
      <c r="B62" s="197" t="s">
        <v>1255</v>
      </c>
      <c r="C62" s="197" t="s">
        <v>1307</v>
      </c>
      <c r="D62" s="203" t="s">
        <v>1322</v>
      </c>
      <c r="E62" s="199"/>
      <c r="F62" s="200" t="s">
        <v>1309</v>
      </c>
      <c r="G62" s="200">
        <v>30</v>
      </c>
      <c r="H62" s="201"/>
      <c r="I62" s="202">
        <f t="shared" si="9"/>
        <v>0</v>
      </c>
      <c r="M62" s="150"/>
    </row>
    <row r="63" spans="1:13" ht="21" customHeight="1">
      <c r="A63" s="196">
        <f t="shared" si="8"/>
        <v>46</v>
      </c>
      <c r="B63" s="197" t="s">
        <v>1255</v>
      </c>
      <c r="C63" s="197" t="s">
        <v>1307</v>
      </c>
      <c r="D63" s="203" t="s">
        <v>1323</v>
      </c>
      <c r="E63" s="199"/>
      <c r="F63" s="200" t="s">
        <v>1309</v>
      </c>
      <c r="G63" s="200">
        <v>30</v>
      </c>
      <c r="H63" s="201"/>
      <c r="I63" s="202">
        <f t="shared" si="9"/>
        <v>0</v>
      </c>
      <c r="M63" s="150"/>
    </row>
    <row r="64" spans="1:13" ht="21" customHeight="1">
      <c r="A64" s="196">
        <f t="shared" si="8"/>
        <v>47</v>
      </c>
      <c r="B64" s="197" t="s">
        <v>1255</v>
      </c>
      <c r="C64" s="197" t="s">
        <v>1307</v>
      </c>
      <c r="D64" s="203" t="s">
        <v>1324</v>
      </c>
      <c r="E64" s="199"/>
      <c r="F64" s="200" t="s">
        <v>1309</v>
      </c>
      <c r="G64" s="200">
        <v>335</v>
      </c>
      <c r="H64" s="201"/>
      <c r="I64" s="202">
        <f t="shared" si="9"/>
        <v>0</v>
      </c>
      <c r="M64" s="150"/>
    </row>
    <row r="65" spans="1:13" ht="21" customHeight="1">
      <c r="A65" s="196">
        <f t="shared" si="8"/>
        <v>48</v>
      </c>
      <c r="B65" s="197" t="s">
        <v>1255</v>
      </c>
      <c r="C65" s="197" t="s">
        <v>1307</v>
      </c>
      <c r="D65" s="203" t="s">
        <v>1325</v>
      </c>
      <c r="E65" s="199"/>
      <c r="F65" s="200" t="s">
        <v>1309</v>
      </c>
      <c r="G65" s="200">
        <v>50</v>
      </c>
      <c r="H65" s="201"/>
      <c r="I65" s="202">
        <f t="shared" si="9"/>
        <v>0</v>
      </c>
      <c r="M65" s="150"/>
    </row>
    <row r="66" spans="1:13" ht="21" customHeight="1">
      <c r="A66" s="196">
        <f t="shared" si="8"/>
        <v>49</v>
      </c>
      <c r="B66" s="197" t="s">
        <v>1255</v>
      </c>
      <c r="C66" s="197" t="s">
        <v>1307</v>
      </c>
      <c r="D66" s="203" t="s">
        <v>1326</v>
      </c>
      <c r="E66" s="199"/>
      <c r="F66" s="200" t="s">
        <v>1309</v>
      </c>
      <c r="G66" s="200">
        <v>10</v>
      </c>
      <c r="H66" s="201"/>
      <c r="I66" s="202">
        <f>H66*G66</f>
        <v>0</v>
      </c>
      <c r="M66" s="150"/>
    </row>
    <row r="67" spans="1:13" ht="21" customHeight="1">
      <c r="A67" s="196">
        <f t="shared" si="8"/>
        <v>50</v>
      </c>
      <c r="B67" s="197" t="s">
        <v>1255</v>
      </c>
      <c r="C67" s="197" t="s">
        <v>1307</v>
      </c>
      <c r="D67" s="203" t="s">
        <v>1327</v>
      </c>
      <c r="E67" s="199"/>
      <c r="F67" s="200" t="s">
        <v>1309</v>
      </c>
      <c r="G67" s="200">
        <v>15</v>
      </c>
      <c r="H67" s="201"/>
      <c r="I67" s="202">
        <f aca="true" t="shared" si="10" ref="I67:I68">H67*G67</f>
        <v>0</v>
      </c>
      <c r="M67" s="150"/>
    </row>
    <row r="68" spans="1:13" ht="21" customHeight="1">
      <c r="A68" s="196">
        <f t="shared" si="8"/>
        <v>51</v>
      </c>
      <c r="B68" s="197" t="s">
        <v>1255</v>
      </c>
      <c r="C68" s="197" t="s">
        <v>1307</v>
      </c>
      <c r="D68" s="203" t="s">
        <v>1328</v>
      </c>
      <c r="E68" s="199"/>
      <c r="F68" s="200" t="s">
        <v>1309</v>
      </c>
      <c r="G68" s="200">
        <v>30</v>
      </c>
      <c r="H68" s="201"/>
      <c r="I68" s="202">
        <f t="shared" si="10"/>
        <v>0</v>
      </c>
      <c r="M68" s="150"/>
    </row>
    <row r="69" spans="1:13" ht="21" customHeight="1">
      <c r="A69" s="196">
        <f t="shared" si="8"/>
        <v>52</v>
      </c>
      <c r="B69" s="197" t="s">
        <v>1255</v>
      </c>
      <c r="C69" s="197" t="s">
        <v>1307</v>
      </c>
      <c r="D69" s="203" t="s">
        <v>1329</v>
      </c>
      <c r="E69" s="199"/>
      <c r="F69" s="200" t="s">
        <v>1309</v>
      </c>
      <c r="G69" s="200">
        <v>100</v>
      </c>
      <c r="H69" s="201"/>
      <c r="I69" s="202">
        <f t="shared" si="9"/>
        <v>0</v>
      </c>
      <c r="M69" s="150"/>
    </row>
    <row r="70" spans="1:13" ht="21" customHeight="1">
      <c r="A70" s="196">
        <f t="shared" si="8"/>
        <v>53</v>
      </c>
      <c r="B70" s="197" t="s">
        <v>1255</v>
      </c>
      <c r="C70" s="197" t="s">
        <v>1307</v>
      </c>
      <c r="D70" s="203" t="s">
        <v>1330</v>
      </c>
      <c r="E70" s="199"/>
      <c r="F70" s="200" t="s">
        <v>1309</v>
      </c>
      <c r="G70" s="200">
        <v>50</v>
      </c>
      <c r="H70" s="201"/>
      <c r="I70" s="202">
        <f t="shared" si="9"/>
        <v>0</v>
      </c>
      <c r="M70" s="150"/>
    </row>
    <row r="71" spans="1:13" ht="21" customHeight="1">
      <c r="A71" s="196">
        <f t="shared" si="8"/>
        <v>54</v>
      </c>
      <c r="B71" s="197" t="s">
        <v>1255</v>
      </c>
      <c r="C71" s="197" t="s">
        <v>1307</v>
      </c>
      <c r="D71" s="203" t="s">
        <v>1331</v>
      </c>
      <c r="E71" s="199"/>
      <c r="F71" s="200" t="s">
        <v>1309</v>
      </c>
      <c r="G71" s="200">
        <v>20</v>
      </c>
      <c r="H71" s="201"/>
      <c r="I71" s="202">
        <f t="shared" si="9"/>
        <v>0</v>
      </c>
      <c r="M71" s="150"/>
    </row>
    <row r="72" spans="1:13" ht="21" customHeight="1">
      <c r="A72" s="196">
        <f t="shared" si="8"/>
        <v>55</v>
      </c>
      <c r="B72" s="197" t="s">
        <v>1255</v>
      </c>
      <c r="C72" s="197" t="s">
        <v>1307</v>
      </c>
      <c r="D72" s="203" t="s">
        <v>1332</v>
      </c>
      <c r="E72" s="199"/>
      <c r="F72" s="200" t="s">
        <v>1309</v>
      </c>
      <c r="G72" s="200">
        <v>60</v>
      </c>
      <c r="H72" s="201"/>
      <c r="I72" s="202">
        <f t="shared" si="9"/>
        <v>0</v>
      </c>
      <c r="M72" s="150"/>
    </row>
    <row r="73" spans="1:13" ht="21" customHeight="1">
      <c r="A73" s="196">
        <f t="shared" si="8"/>
        <v>56</v>
      </c>
      <c r="B73" s="197" t="s">
        <v>1255</v>
      </c>
      <c r="C73" s="197" t="s">
        <v>1307</v>
      </c>
      <c r="D73" s="203" t="s">
        <v>1333</v>
      </c>
      <c r="E73" s="199"/>
      <c r="F73" s="200" t="s">
        <v>1309</v>
      </c>
      <c r="G73" s="200">
        <v>30</v>
      </c>
      <c r="H73" s="201"/>
      <c r="I73" s="202">
        <f t="shared" si="9"/>
        <v>0</v>
      </c>
      <c r="M73" s="150"/>
    </row>
    <row r="74" spans="1:13" ht="21" customHeight="1">
      <c r="A74" s="196">
        <f t="shared" si="8"/>
        <v>57</v>
      </c>
      <c r="B74" s="197" t="s">
        <v>1255</v>
      </c>
      <c r="C74" s="197" t="s">
        <v>1307</v>
      </c>
      <c r="D74" s="203" t="s">
        <v>1334</v>
      </c>
      <c r="E74" s="199"/>
      <c r="F74" s="200" t="s">
        <v>1309</v>
      </c>
      <c r="G74" s="200">
        <v>30</v>
      </c>
      <c r="H74" s="201"/>
      <c r="I74" s="202">
        <f t="shared" si="9"/>
        <v>0</v>
      </c>
      <c r="M74" s="150"/>
    </row>
    <row r="75" spans="1:13" ht="21" customHeight="1">
      <c r="A75" s="196">
        <f t="shared" si="8"/>
        <v>58</v>
      </c>
      <c r="B75" s="197" t="s">
        <v>1255</v>
      </c>
      <c r="C75" s="197" t="s">
        <v>1307</v>
      </c>
      <c r="D75" s="203" t="s">
        <v>1335</v>
      </c>
      <c r="E75" s="199"/>
      <c r="F75" s="200" t="s">
        <v>1309</v>
      </c>
      <c r="G75" s="200">
        <v>60</v>
      </c>
      <c r="H75" s="201"/>
      <c r="I75" s="202">
        <f t="shared" si="9"/>
        <v>0</v>
      </c>
      <c r="M75" s="150"/>
    </row>
    <row r="76" spans="1:13" ht="21" customHeight="1">
      <c r="A76" s="196">
        <f t="shared" si="8"/>
        <v>59</v>
      </c>
      <c r="B76" s="197" t="s">
        <v>1255</v>
      </c>
      <c r="C76" s="197" t="s">
        <v>1307</v>
      </c>
      <c r="D76" s="203" t="s">
        <v>1336</v>
      </c>
      <c r="E76" s="199"/>
      <c r="F76" s="200" t="s">
        <v>1309</v>
      </c>
      <c r="G76" s="200">
        <v>5</v>
      </c>
      <c r="H76" s="201"/>
      <c r="I76" s="202">
        <f t="shared" si="9"/>
        <v>0</v>
      </c>
      <c r="M76" s="150"/>
    </row>
    <row r="77" spans="1:13" ht="21" customHeight="1">
      <c r="A77" s="196">
        <f t="shared" si="8"/>
        <v>60</v>
      </c>
      <c r="B77" s="197" t="s">
        <v>1255</v>
      </c>
      <c r="C77" s="197" t="s">
        <v>1307</v>
      </c>
      <c r="D77" s="203" t="s">
        <v>1337</v>
      </c>
      <c r="E77" s="199"/>
      <c r="F77" s="200" t="s">
        <v>1258</v>
      </c>
      <c r="G77" s="200">
        <v>2</v>
      </c>
      <c r="H77" s="201"/>
      <c r="I77" s="202">
        <f t="shared" si="9"/>
        <v>0</v>
      </c>
      <c r="M77" s="150"/>
    </row>
    <row r="78" spans="1:13" ht="21" customHeight="1">
      <c r="A78" s="196">
        <f t="shared" si="8"/>
        <v>61</v>
      </c>
      <c r="B78" s="197" t="s">
        <v>1255</v>
      </c>
      <c r="C78" s="197" t="s">
        <v>1307</v>
      </c>
      <c r="D78" s="203" t="s">
        <v>1338</v>
      </c>
      <c r="E78" s="199"/>
      <c r="F78" s="200" t="s">
        <v>1258</v>
      </c>
      <c r="G78" s="200">
        <v>2</v>
      </c>
      <c r="H78" s="201"/>
      <c r="I78" s="202">
        <f t="shared" si="9"/>
        <v>0</v>
      </c>
      <c r="M78" s="150"/>
    </row>
    <row r="79" spans="1:13" ht="21" customHeight="1">
      <c r="A79" s="196">
        <f t="shared" si="8"/>
        <v>62</v>
      </c>
      <c r="B79" s="197" t="s">
        <v>1255</v>
      </c>
      <c r="C79" s="197" t="s">
        <v>1307</v>
      </c>
      <c r="D79" s="203" t="s">
        <v>1339</v>
      </c>
      <c r="E79" s="199"/>
      <c r="F79" s="200" t="s">
        <v>1258</v>
      </c>
      <c r="G79" s="200">
        <v>1</v>
      </c>
      <c r="H79" s="201"/>
      <c r="I79" s="202">
        <f t="shared" si="9"/>
        <v>0</v>
      </c>
      <c r="M79" s="150"/>
    </row>
    <row r="80" spans="1:13" ht="21" customHeight="1">
      <c r="A80" s="196">
        <f t="shared" si="8"/>
        <v>63</v>
      </c>
      <c r="B80" s="197" t="s">
        <v>1255</v>
      </c>
      <c r="C80" s="197" t="s">
        <v>1307</v>
      </c>
      <c r="D80" s="203" t="s">
        <v>1340</v>
      </c>
      <c r="E80" s="199"/>
      <c r="F80" s="200" t="s">
        <v>1258</v>
      </c>
      <c r="G80" s="200">
        <v>4</v>
      </c>
      <c r="H80" s="201"/>
      <c r="I80" s="202">
        <f t="shared" si="9"/>
        <v>0</v>
      </c>
      <c r="M80" s="150"/>
    </row>
    <row r="81" spans="1:13" ht="21" customHeight="1">
      <c r="A81" s="196">
        <f t="shared" si="8"/>
        <v>64</v>
      </c>
      <c r="B81" s="197" t="s">
        <v>1255</v>
      </c>
      <c r="C81" s="197" t="s">
        <v>1307</v>
      </c>
      <c r="D81" s="203" t="s">
        <v>1341</v>
      </c>
      <c r="E81" s="199"/>
      <c r="F81" s="200" t="s">
        <v>1258</v>
      </c>
      <c r="G81" s="200">
        <v>3</v>
      </c>
      <c r="H81" s="201"/>
      <c r="I81" s="202">
        <f t="shared" si="9"/>
        <v>0</v>
      </c>
      <c r="M81" s="150"/>
    </row>
    <row r="82" spans="1:13" ht="21" customHeight="1">
      <c r="A82" s="196">
        <f t="shared" si="8"/>
        <v>65</v>
      </c>
      <c r="B82" s="197" t="s">
        <v>1255</v>
      </c>
      <c r="C82" s="197" t="s">
        <v>1307</v>
      </c>
      <c r="D82" s="203" t="s">
        <v>1342</v>
      </c>
      <c r="E82" s="199"/>
      <c r="F82" s="200" t="s">
        <v>1258</v>
      </c>
      <c r="G82" s="200">
        <v>12</v>
      </c>
      <c r="H82" s="201"/>
      <c r="I82" s="202">
        <f t="shared" si="9"/>
        <v>0</v>
      </c>
      <c r="M82" s="150"/>
    </row>
    <row r="83" spans="1:13" ht="21" customHeight="1">
      <c r="A83" s="196">
        <f t="shared" si="8"/>
        <v>66</v>
      </c>
      <c r="B83" s="197" t="s">
        <v>1255</v>
      </c>
      <c r="C83" s="197" t="s">
        <v>1307</v>
      </c>
      <c r="D83" s="203" t="s">
        <v>1343</v>
      </c>
      <c r="E83" s="199"/>
      <c r="F83" s="200" t="s">
        <v>1258</v>
      </c>
      <c r="G83" s="200">
        <v>4</v>
      </c>
      <c r="H83" s="201"/>
      <c r="I83" s="202">
        <f t="shared" si="9"/>
        <v>0</v>
      </c>
      <c r="M83" s="150"/>
    </row>
    <row r="84" spans="1:13" ht="21" customHeight="1">
      <c r="A84" s="196">
        <f t="shared" si="8"/>
        <v>67</v>
      </c>
      <c r="B84" s="197" t="s">
        <v>1255</v>
      </c>
      <c r="C84" s="197" t="s">
        <v>1307</v>
      </c>
      <c r="D84" s="203" t="s">
        <v>1344</v>
      </c>
      <c r="E84" s="199"/>
      <c r="F84" s="200" t="s">
        <v>1258</v>
      </c>
      <c r="G84" s="200">
        <v>3</v>
      </c>
      <c r="H84" s="201"/>
      <c r="I84" s="202">
        <f t="shared" si="9"/>
        <v>0</v>
      </c>
      <c r="M84" s="150"/>
    </row>
    <row r="85" spans="1:13" ht="21" customHeight="1">
      <c r="A85" s="196">
        <f t="shared" si="8"/>
        <v>68</v>
      </c>
      <c r="B85" s="197" t="s">
        <v>1255</v>
      </c>
      <c r="C85" s="197" t="s">
        <v>1307</v>
      </c>
      <c r="D85" s="203" t="s">
        <v>1345</v>
      </c>
      <c r="E85" s="199"/>
      <c r="F85" s="200" t="s">
        <v>1258</v>
      </c>
      <c r="G85" s="200">
        <v>2</v>
      </c>
      <c r="H85" s="201"/>
      <c r="I85" s="202">
        <f>H85*G85</f>
        <v>0</v>
      </c>
      <c r="M85" s="150"/>
    </row>
    <row r="86" spans="1:13" ht="21" customHeight="1">
      <c r="A86" s="196">
        <f t="shared" si="8"/>
        <v>69</v>
      </c>
      <c r="B86" s="197" t="s">
        <v>1255</v>
      </c>
      <c r="C86" s="197" t="s">
        <v>1307</v>
      </c>
      <c r="D86" s="203" t="s">
        <v>1346</v>
      </c>
      <c r="E86" s="199"/>
      <c r="F86" s="200" t="s">
        <v>1258</v>
      </c>
      <c r="G86" s="200">
        <v>2</v>
      </c>
      <c r="H86" s="201"/>
      <c r="I86" s="202">
        <f>H86*G86</f>
        <v>0</v>
      </c>
      <c r="M86" s="150"/>
    </row>
    <row r="87" spans="1:13" ht="21" customHeight="1">
      <c r="A87" s="196">
        <f t="shared" si="8"/>
        <v>70</v>
      </c>
      <c r="B87" s="197" t="s">
        <v>1255</v>
      </c>
      <c r="C87" s="197" t="s">
        <v>1307</v>
      </c>
      <c r="D87" s="203" t="s">
        <v>1347</v>
      </c>
      <c r="E87" s="199"/>
      <c r="F87" s="200" t="s">
        <v>1258</v>
      </c>
      <c r="G87" s="200">
        <v>2</v>
      </c>
      <c r="H87" s="201"/>
      <c r="I87" s="202">
        <f>H87*G87</f>
        <v>0</v>
      </c>
      <c r="M87" s="150"/>
    </row>
    <row r="88" spans="1:13" ht="21" customHeight="1">
      <c r="A88" s="196">
        <f t="shared" si="8"/>
        <v>71</v>
      </c>
      <c r="B88" s="197" t="s">
        <v>1255</v>
      </c>
      <c r="C88" s="197" t="s">
        <v>1307</v>
      </c>
      <c r="D88" s="203" t="s">
        <v>1348</v>
      </c>
      <c r="E88" s="199"/>
      <c r="F88" s="200" t="s">
        <v>1258</v>
      </c>
      <c r="G88" s="200">
        <v>2</v>
      </c>
      <c r="H88" s="201"/>
      <c r="I88" s="202">
        <f>H88*G88</f>
        <v>0</v>
      </c>
      <c r="M88" s="150"/>
    </row>
    <row r="89" spans="1:13" ht="21" customHeight="1">
      <c r="A89" s="196">
        <f t="shared" si="8"/>
        <v>72</v>
      </c>
      <c r="B89" s="197" t="s">
        <v>1255</v>
      </c>
      <c r="C89" s="197" t="s">
        <v>1307</v>
      </c>
      <c r="D89" s="203" t="s">
        <v>1349</v>
      </c>
      <c r="E89" s="199"/>
      <c r="F89" s="200" t="s">
        <v>1258</v>
      </c>
      <c r="G89" s="200">
        <v>1</v>
      </c>
      <c r="H89" s="201"/>
      <c r="I89" s="202">
        <f>H89*G89</f>
        <v>0</v>
      </c>
      <c r="M89" s="150"/>
    </row>
    <row r="90" spans="1:13" ht="21" customHeight="1">
      <c r="A90" s="196">
        <f t="shared" si="8"/>
        <v>73</v>
      </c>
      <c r="B90" s="197" t="s">
        <v>1255</v>
      </c>
      <c r="C90" s="197" t="s">
        <v>1307</v>
      </c>
      <c r="D90" s="203" t="s">
        <v>1350</v>
      </c>
      <c r="E90" s="199"/>
      <c r="F90" s="200" t="s">
        <v>1258</v>
      </c>
      <c r="G90" s="200">
        <v>6</v>
      </c>
      <c r="H90" s="201"/>
      <c r="I90" s="202">
        <f t="shared" si="9"/>
        <v>0</v>
      </c>
      <c r="M90" s="150"/>
    </row>
    <row r="91" spans="1:13" ht="21" customHeight="1">
      <c r="A91" s="196">
        <f t="shared" si="8"/>
        <v>74</v>
      </c>
      <c r="B91" s="197" t="s">
        <v>1255</v>
      </c>
      <c r="C91" s="197" t="s">
        <v>1307</v>
      </c>
      <c r="D91" s="203" t="s">
        <v>1351</v>
      </c>
      <c r="E91" s="199"/>
      <c r="F91" s="200" t="s">
        <v>1258</v>
      </c>
      <c r="G91" s="200">
        <v>12</v>
      </c>
      <c r="H91" s="201"/>
      <c r="I91" s="202">
        <f t="shared" si="9"/>
        <v>0</v>
      </c>
      <c r="M91" s="150"/>
    </row>
    <row r="92" spans="1:13" ht="21" customHeight="1">
      <c r="A92" s="196">
        <f t="shared" si="8"/>
        <v>75</v>
      </c>
      <c r="B92" s="197" t="s">
        <v>1255</v>
      </c>
      <c r="C92" s="197" t="s">
        <v>1307</v>
      </c>
      <c r="D92" s="203" t="s">
        <v>1352</v>
      </c>
      <c r="E92" s="199"/>
      <c r="F92" s="200" t="s">
        <v>1258</v>
      </c>
      <c r="G92" s="200">
        <v>60</v>
      </c>
      <c r="H92" s="201"/>
      <c r="I92" s="202">
        <f t="shared" si="9"/>
        <v>0</v>
      </c>
      <c r="M92" s="150"/>
    </row>
    <row r="93" spans="1:13" ht="21" customHeight="1">
      <c r="A93" s="196">
        <f t="shared" si="8"/>
        <v>76</v>
      </c>
      <c r="B93" s="197" t="s">
        <v>1255</v>
      </c>
      <c r="C93" s="197" t="s">
        <v>1307</v>
      </c>
      <c r="D93" s="203" t="s">
        <v>1353</v>
      </c>
      <c r="E93" s="199"/>
      <c r="F93" s="200" t="s">
        <v>1258</v>
      </c>
      <c r="G93" s="200">
        <v>40</v>
      </c>
      <c r="H93" s="201"/>
      <c r="I93" s="202">
        <f t="shared" si="9"/>
        <v>0</v>
      </c>
      <c r="M93" s="150"/>
    </row>
    <row r="94" spans="1:13" ht="21" customHeight="1">
      <c r="A94" s="196">
        <f t="shared" si="8"/>
        <v>77</v>
      </c>
      <c r="B94" s="197" t="s">
        <v>1255</v>
      </c>
      <c r="C94" s="197" t="s">
        <v>1307</v>
      </c>
      <c r="D94" s="203" t="s">
        <v>1354</v>
      </c>
      <c r="E94" s="199"/>
      <c r="F94" s="200" t="s">
        <v>1258</v>
      </c>
      <c r="G94" s="200">
        <v>30</v>
      </c>
      <c r="H94" s="201"/>
      <c r="I94" s="202">
        <f t="shared" si="9"/>
        <v>0</v>
      </c>
      <c r="M94" s="150"/>
    </row>
    <row r="95" spans="1:13" ht="21" customHeight="1">
      <c r="A95" s="196">
        <f t="shared" si="8"/>
        <v>78</v>
      </c>
      <c r="B95" s="197" t="s">
        <v>1255</v>
      </c>
      <c r="C95" s="197" t="s">
        <v>1307</v>
      </c>
      <c r="D95" s="203" t="s">
        <v>1355</v>
      </c>
      <c r="E95" s="199"/>
      <c r="F95" s="200" t="s">
        <v>1258</v>
      </c>
      <c r="G95" s="200">
        <v>1</v>
      </c>
      <c r="H95" s="201"/>
      <c r="I95" s="202">
        <f t="shared" si="9"/>
        <v>0</v>
      </c>
      <c r="M95" s="150"/>
    </row>
    <row r="96" spans="1:13" ht="21" customHeight="1">
      <c r="A96" s="196">
        <f t="shared" si="8"/>
        <v>79</v>
      </c>
      <c r="B96" s="197" t="s">
        <v>1255</v>
      </c>
      <c r="C96" s="197" t="s">
        <v>1307</v>
      </c>
      <c r="D96" s="203" t="s">
        <v>1356</v>
      </c>
      <c r="E96" s="199"/>
      <c r="F96" s="200" t="s">
        <v>1258</v>
      </c>
      <c r="G96" s="200">
        <v>230</v>
      </c>
      <c r="H96" s="201"/>
      <c r="I96" s="202">
        <f t="shared" si="9"/>
        <v>0</v>
      </c>
      <c r="M96" s="150"/>
    </row>
    <row r="97" spans="1:13" ht="21" customHeight="1" thickBot="1">
      <c r="A97" s="205"/>
      <c r="B97" s="206"/>
      <c r="C97" s="206"/>
      <c r="D97" s="207" t="str">
        <f>D48</f>
        <v>Montážní materiál</v>
      </c>
      <c r="E97" s="208"/>
      <c r="F97" s="209"/>
      <c r="G97" s="209"/>
      <c r="H97" s="210"/>
      <c r="I97" s="211">
        <f>SUM(I49:I96)</f>
        <v>0</v>
      </c>
      <c r="M97" s="150"/>
    </row>
    <row r="98" spans="1:13" ht="21" customHeight="1">
      <c r="A98" s="186" t="s">
        <v>1253</v>
      </c>
      <c r="B98" s="187"/>
      <c r="C98" s="188"/>
      <c r="D98" s="189" t="s">
        <v>1357</v>
      </c>
      <c r="E98" s="190"/>
      <c r="G98" s="192"/>
      <c r="H98" s="193"/>
      <c r="I98" s="194"/>
      <c r="M98" s="150"/>
    </row>
    <row r="99" spans="1:13" ht="21" customHeight="1">
      <c r="A99" s="196">
        <v>80</v>
      </c>
      <c r="B99" s="197" t="s">
        <v>1255</v>
      </c>
      <c r="C99" s="197" t="s">
        <v>1358</v>
      </c>
      <c r="D99" s="203" t="str">
        <f aca="true" t="shared" si="11" ref="D99:D136">D49</f>
        <v>Kabel slaboproudý stíněný, CU, 2x1</v>
      </c>
      <c r="E99" s="199"/>
      <c r="F99" s="219" t="str">
        <f>F49</f>
        <v>m</v>
      </c>
      <c r="G99" s="200">
        <f>G49</f>
        <v>820</v>
      </c>
      <c r="H99" s="201"/>
      <c r="I99" s="202">
        <f>H99*G99</f>
        <v>0</v>
      </c>
      <c r="M99" s="150"/>
    </row>
    <row r="100" spans="1:13" ht="21" customHeight="1">
      <c r="A100" s="196">
        <f aca="true" t="shared" si="12" ref="A100:A149">A99+1</f>
        <v>81</v>
      </c>
      <c r="B100" s="197" t="s">
        <v>1255</v>
      </c>
      <c r="C100" s="197" t="s">
        <v>1358</v>
      </c>
      <c r="D100" s="203" t="str">
        <f t="shared" si="11"/>
        <v>Kabel slaboproudý stíněný, CU, 4x1</v>
      </c>
      <c r="E100" s="199"/>
      <c r="F100" s="219" t="str">
        <f aca="true" t="shared" si="13" ref="F100:G113">F50</f>
        <v>m</v>
      </c>
      <c r="G100" s="200">
        <f t="shared" si="13"/>
        <v>730</v>
      </c>
      <c r="H100" s="201"/>
      <c r="I100" s="202">
        <f aca="true" t="shared" si="14" ref="I100:I149">H100*G100</f>
        <v>0</v>
      </c>
      <c r="M100" s="150"/>
    </row>
    <row r="101" spans="1:13" ht="21" customHeight="1">
      <c r="A101" s="196">
        <f t="shared" si="12"/>
        <v>82</v>
      </c>
      <c r="B101" s="197" t="s">
        <v>1255</v>
      </c>
      <c r="C101" s="197" t="s">
        <v>1358</v>
      </c>
      <c r="D101" s="203" t="str">
        <f t="shared" si="11"/>
        <v>Kabel slaboproudý stíněný, CU, 7x1</v>
      </c>
      <c r="E101" s="199"/>
      <c r="F101" s="219" t="str">
        <f t="shared" si="13"/>
        <v>m</v>
      </c>
      <c r="G101" s="200">
        <f t="shared" si="13"/>
        <v>65</v>
      </c>
      <c r="H101" s="201"/>
      <c r="I101" s="202">
        <f t="shared" si="14"/>
        <v>0</v>
      </c>
      <c r="M101" s="150"/>
    </row>
    <row r="102" spans="1:13" ht="21" customHeight="1">
      <c r="A102" s="196">
        <f t="shared" si="12"/>
        <v>83</v>
      </c>
      <c r="B102" s="197" t="s">
        <v>1255</v>
      </c>
      <c r="C102" s="197" t="s">
        <v>1358</v>
      </c>
      <c r="D102" s="203" t="str">
        <f t="shared" si="11"/>
        <v>Kabel slaboproudý stíněný, CU, 14x1</v>
      </c>
      <c r="E102" s="199"/>
      <c r="F102" s="219" t="str">
        <f t="shared" si="13"/>
        <v>m</v>
      </c>
      <c r="G102" s="200">
        <f t="shared" si="13"/>
        <v>60</v>
      </c>
      <c r="H102" s="201"/>
      <c r="I102" s="202">
        <f t="shared" si="14"/>
        <v>0</v>
      </c>
      <c r="M102" s="150"/>
    </row>
    <row r="103" spans="1:13" ht="21" customHeight="1">
      <c r="A103" s="196">
        <f t="shared" si="12"/>
        <v>84</v>
      </c>
      <c r="B103" s="197" t="s">
        <v>1255</v>
      </c>
      <c r="C103" s="197" t="s">
        <v>1358</v>
      </c>
      <c r="D103" s="203" t="str">
        <f t="shared" si="11"/>
        <v>Kabel komunikační stíněný, CU, 2x2x0,8</v>
      </c>
      <c r="E103" s="199"/>
      <c r="F103" s="219" t="str">
        <f t="shared" si="13"/>
        <v>m</v>
      </c>
      <c r="G103" s="200">
        <f t="shared" si="13"/>
        <v>65</v>
      </c>
      <c r="H103" s="201"/>
      <c r="I103" s="202">
        <f t="shared" si="14"/>
        <v>0</v>
      </c>
      <c r="M103" s="150"/>
    </row>
    <row r="104" spans="1:13" ht="21" customHeight="1">
      <c r="A104" s="196">
        <f t="shared" si="12"/>
        <v>85</v>
      </c>
      <c r="B104" s="197" t="s">
        <v>1255</v>
      </c>
      <c r="C104" s="197" t="s">
        <v>1358</v>
      </c>
      <c r="D104" s="203" t="str">
        <f t="shared" si="11"/>
        <v>Kabel datový stíněný, CU, FTP</v>
      </c>
      <c r="E104" s="199"/>
      <c r="F104" s="219" t="str">
        <f t="shared" si="13"/>
        <v>m</v>
      </c>
      <c r="G104" s="200">
        <f t="shared" si="13"/>
        <v>15</v>
      </c>
      <c r="H104" s="201"/>
      <c r="I104" s="202">
        <f t="shared" si="14"/>
        <v>0</v>
      </c>
      <c r="M104" s="150"/>
    </row>
    <row r="105" spans="1:13" ht="21" customHeight="1">
      <c r="A105" s="196">
        <f t="shared" si="12"/>
        <v>86</v>
      </c>
      <c r="B105" s="197" t="s">
        <v>1255</v>
      </c>
      <c r="C105" s="197" t="s">
        <v>1358</v>
      </c>
      <c r="D105" s="203" t="str">
        <f t="shared" si="11"/>
        <v>Kabel silnoproudý, CU, 2x1,5</v>
      </c>
      <c r="E105" s="199"/>
      <c r="F105" s="219" t="str">
        <f t="shared" si="13"/>
        <v>m</v>
      </c>
      <c r="G105" s="200">
        <f t="shared" si="13"/>
        <v>135</v>
      </c>
      <c r="H105" s="201"/>
      <c r="I105" s="202">
        <f t="shared" si="14"/>
        <v>0</v>
      </c>
      <c r="M105" s="150"/>
    </row>
    <row r="106" spans="1:13" ht="21" customHeight="1">
      <c r="A106" s="196">
        <f t="shared" si="12"/>
        <v>87</v>
      </c>
      <c r="B106" s="197" t="s">
        <v>1255</v>
      </c>
      <c r="C106" s="197" t="s">
        <v>1358</v>
      </c>
      <c r="D106" s="203" t="str">
        <f t="shared" si="11"/>
        <v>Kabel silnoproudý, CU, 3x1,5</v>
      </c>
      <c r="E106" s="199"/>
      <c r="F106" s="219" t="str">
        <f t="shared" si="13"/>
        <v>m</v>
      </c>
      <c r="G106" s="200">
        <f t="shared" si="13"/>
        <v>680</v>
      </c>
      <c r="H106" s="201"/>
      <c r="I106" s="202">
        <f t="shared" si="14"/>
        <v>0</v>
      </c>
      <c r="M106" s="150"/>
    </row>
    <row r="107" spans="1:13" ht="21" customHeight="1">
      <c r="A107" s="196">
        <f t="shared" si="12"/>
        <v>88</v>
      </c>
      <c r="B107" s="197" t="s">
        <v>1255</v>
      </c>
      <c r="C107" s="197" t="s">
        <v>1358</v>
      </c>
      <c r="D107" s="203" t="str">
        <f t="shared" si="11"/>
        <v>Kabel silnoproudý, CU, 4x1,5</v>
      </c>
      <c r="E107" s="199"/>
      <c r="F107" s="219" t="str">
        <f t="shared" si="13"/>
        <v>m</v>
      </c>
      <c r="G107" s="200">
        <f t="shared" si="13"/>
        <v>30</v>
      </c>
      <c r="H107" s="201"/>
      <c r="I107" s="202">
        <f t="shared" si="14"/>
        <v>0</v>
      </c>
      <c r="M107" s="150"/>
    </row>
    <row r="108" spans="1:13" ht="21" customHeight="1">
      <c r="A108" s="196">
        <f t="shared" si="12"/>
        <v>89</v>
      </c>
      <c r="B108" s="197" t="s">
        <v>1255</v>
      </c>
      <c r="C108" s="197" t="s">
        <v>1358</v>
      </c>
      <c r="D108" s="203" t="str">
        <f t="shared" si="11"/>
        <v>Kabel silnoproudý, CU, 5x1,5</v>
      </c>
      <c r="E108" s="199"/>
      <c r="F108" s="219" t="str">
        <f t="shared" si="13"/>
        <v>m</v>
      </c>
      <c r="G108" s="200">
        <f t="shared" si="13"/>
        <v>320</v>
      </c>
      <c r="H108" s="201"/>
      <c r="I108" s="202">
        <f t="shared" si="14"/>
        <v>0</v>
      </c>
      <c r="M108" s="150"/>
    </row>
    <row r="109" spans="1:13" ht="21" customHeight="1">
      <c r="A109" s="196">
        <f t="shared" si="12"/>
        <v>90</v>
      </c>
      <c r="B109" s="197" t="s">
        <v>1255</v>
      </c>
      <c r="C109" s="197" t="s">
        <v>1358</v>
      </c>
      <c r="D109" s="203" t="str">
        <f t="shared" si="11"/>
        <v>Kabel silnoproudý, CU, 12x1,5</v>
      </c>
      <c r="E109" s="199"/>
      <c r="F109" s="219" t="str">
        <f t="shared" si="13"/>
        <v>m</v>
      </c>
      <c r="G109" s="200">
        <f t="shared" si="13"/>
        <v>35</v>
      </c>
      <c r="H109" s="201"/>
      <c r="I109" s="202">
        <f t="shared" si="14"/>
        <v>0</v>
      </c>
      <c r="M109" s="150"/>
    </row>
    <row r="110" spans="1:13" ht="21" customHeight="1">
      <c r="A110" s="196">
        <f t="shared" si="12"/>
        <v>91</v>
      </c>
      <c r="B110" s="197" t="s">
        <v>1255</v>
      </c>
      <c r="C110" s="197" t="s">
        <v>1358</v>
      </c>
      <c r="D110" s="203" t="str">
        <f t="shared" si="11"/>
        <v>Kabel silnoproudý, CU, 3x2,5</v>
      </c>
      <c r="E110" s="199"/>
      <c r="F110" s="219" t="str">
        <f t="shared" si="13"/>
        <v>m</v>
      </c>
      <c r="G110" s="200">
        <f t="shared" si="13"/>
        <v>15</v>
      </c>
      <c r="H110" s="201"/>
      <c r="I110" s="202">
        <f t="shared" si="14"/>
        <v>0</v>
      </c>
      <c r="M110" s="150"/>
    </row>
    <row r="111" spans="1:13" ht="21" customHeight="1">
      <c r="A111" s="196">
        <f t="shared" si="12"/>
        <v>92</v>
      </c>
      <c r="B111" s="197" t="s">
        <v>1255</v>
      </c>
      <c r="C111" s="197" t="s">
        <v>1358</v>
      </c>
      <c r="D111" s="203" t="str">
        <f t="shared" si="11"/>
        <v>Kabel silnoproudý, CU, 4x2,5</v>
      </c>
      <c r="E111" s="199"/>
      <c r="F111" s="219" t="str">
        <f t="shared" si="13"/>
        <v>m</v>
      </c>
      <c r="G111" s="200">
        <f t="shared" si="13"/>
        <v>30</v>
      </c>
      <c r="H111" s="201"/>
      <c r="I111" s="202">
        <f t="shared" si="14"/>
        <v>0</v>
      </c>
      <c r="M111" s="150"/>
    </row>
    <row r="112" spans="1:13" ht="21" customHeight="1">
      <c r="A112" s="196">
        <f t="shared" si="12"/>
        <v>93</v>
      </c>
      <c r="B112" s="197" t="s">
        <v>1255</v>
      </c>
      <c r="C112" s="197" t="s">
        <v>1358</v>
      </c>
      <c r="D112" s="203" t="str">
        <f t="shared" si="11"/>
        <v>Kabel silnoproudý, CU, 5x6</v>
      </c>
      <c r="E112" s="199"/>
      <c r="F112" s="219" t="str">
        <f t="shared" si="13"/>
        <v>m</v>
      </c>
      <c r="G112" s="200">
        <f t="shared" si="13"/>
        <v>30</v>
      </c>
      <c r="H112" s="201"/>
      <c r="I112" s="202">
        <f t="shared" si="14"/>
        <v>0</v>
      </c>
      <c r="M112" s="150"/>
    </row>
    <row r="113" spans="1:13" ht="21" customHeight="1">
      <c r="A113" s="196">
        <f t="shared" si="12"/>
        <v>94</v>
      </c>
      <c r="B113" s="197" t="s">
        <v>1255</v>
      </c>
      <c r="C113" s="197" t="s">
        <v>1358</v>
      </c>
      <c r="D113" s="203" t="str">
        <f t="shared" si="11"/>
        <v>Kabel silnoproudý, CU, 4x16</v>
      </c>
      <c r="E113" s="199"/>
      <c r="F113" s="219" t="str">
        <f t="shared" si="13"/>
        <v>m</v>
      </c>
      <c r="G113" s="200">
        <f t="shared" si="13"/>
        <v>30</v>
      </c>
      <c r="H113" s="201"/>
      <c r="I113" s="202">
        <f t="shared" si="14"/>
        <v>0</v>
      </c>
      <c r="M113" s="150"/>
    </row>
    <row r="114" spans="1:13" ht="21" customHeight="1">
      <c r="A114" s="196">
        <f t="shared" si="12"/>
        <v>95</v>
      </c>
      <c r="B114" s="197" t="s">
        <v>1255</v>
      </c>
      <c r="C114" s="197" t="s">
        <v>1358</v>
      </c>
      <c r="D114" s="203" t="str">
        <f t="shared" si="11"/>
        <v>Kabel silnoproudý, CU, 4x25</v>
      </c>
      <c r="E114" s="199"/>
      <c r="F114" s="219" t="str">
        <f>F64</f>
        <v>m</v>
      </c>
      <c r="G114" s="200">
        <f>G64</f>
        <v>335</v>
      </c>
      <c r="H114" s="201"/>
      <c r="I114" s="202">
        <f t="shared" si="14"/>
        <v>0</v>
      </c>
      <c r="M114" s="150"/>
    </row>
    <row r="115" spans="1:13" ht="21" customHeight="1">
      <c r="A115" s="196">
        <f t="shared" si="12"/>
        <v>96</v>
      </c>
      <c r="B115" s="197" t="s">
        <v>1255</v>
      </c>
      <c r="C115" s="197" t="s">
        <v>1358</v>
      </c>
      <c r="D115" s="203" t="str">
        <f t="shared" si="11"/>
        <v>Kabel silnoproudý, CU, 3x95+50</v>
      </c>
      <c r="E115" s="199"/>
      <c r="F115" s="219" t="str">
        <f aca="true" t="shared" si="15" ref="F115:G130">F65</f>
        <v>m</v>
      </c>
      <c r="G115" s="200">
        <f t="shared" si="15"/>
        <v>50</v>
      </c>
      <c r="H115" s="201"/>
      <c r="I115" s="202">
        <f t="shared" si="14"/>
        <v>0</v>
      </c>
      <c r="M115" s="150"/>
    </row>
    <row r="116" spans="1:13" ht="21" customHeight="1">
      <c r="A116" s="196">
        <f t="shared" si="12"/>
        <v>97</v>
      </c>
      <c r="B116" s="197" t="s">
        <v>1255</v>
      </c>
      <c r="C116" s="197" t="s">
        <v>1358</v>
      </c>
      <c r="D116" s="203" t="str">
        <f t="shared" si="11"/>
        <v>Kabel silnoproudý stíněný, CU, 4x10</v>
      </c>
      <c r="E116" s="199"/>
      <c r="F116" s="219" t="str">
        <f t="shared" si="15"/>
        <v>m</v>
      </c>
      <c r="G116" s="200">
        <f t="shared" si="15"/>
        <v>10</v>
      </c>
      <c r="H116" s="201"/>
      <c r="I116" s="202">
        <f t="shared" si="14"/>
        <v>0</v>
      </c>
      <c r="M116" s="150"/>
    </row>
    <row r="117" spans="1:13" ht="21" customHeight="1">
      <c r="A117" s="196">
        <f t="shared" si="12"/>
        <v>98</v>
      </c>
      <c r="B117" s="197" t="s">
        <v>1255</v>
      </c>
      <c r="C117" s="197" t="s">
        <v>1358</v>
      </c>
      <c r="D117" s="203" t="str">
        <f t="shared" si="11"/>
        <v>Kabel silnoproudý stíněný, CU, 4x16</v>
      </c>
      <c r="E117" s="199"/>
      <c r="F117" s="219" t="str">
        <f t="shared" si="15"/>
        <v>m</v>
      </c>
      <c r="G117" s="200">
        <f t="shared" si="15"/>
        <v>15</v>
      </c>
      <c r="H117" s="201"/>
      <c r="I117" s="202">
        <f t="shared" si="14"/>
        <v>0</v>
      </c>
      <c r="M117" s="150"/>
    </row>
    <row r="118" spans="1:13" ht="21" customHeight="1">
      <c r="A118" s="196">
        <f t="shared" si="12"/>
        <v>99</v>
      </c>
      <c r="B118" s="197" t="s">
        <v>1255</v>
      </c>
      <c r="C118" s="197" t="s">
        <v>1358</v>
      </c>
      <c r="D118" s="203" t="str">
        <f t="shared" si="11"/>
        <v>Kabel silnoproudý stíněný, CU, 4x35</v>
      </c>
      <c r="E118" s="199"/>
      <c r="F118" s="219" t="str">
        <f t="shared" si="15"/>
        <v>m</v>
      </c>
      <c r="G118" s="200">
        <f t="shared" si="15"/>
        <v>30</v>
      </c>
      <c r="H118" s="201"/>
      <c r="I118" s="202">
        <f t="shared" si="14"/>
        <v>0</v>
      </c>
      <c r="M118" s="150"/>
    </row>
    <row r="119" spans="1:13" ht="21" customHeight="1">
      <c r="A119" s="196">
        <f t="shared" si="12"/>
        <v>100</v>
      </c>
      <c r="B119" s="197" t="s">
        <v>1255</v>
      </c>
      <c r="C119" s="197" t="s">
        <v>1358</v>
      </c>
      <c r="D119" s="203" t="str">
        <f t="shared" si="11"/>
        <v>Vodič CYA 6 ž/z</v>
      </c>
      <c r="E119" s="199"/>
      <c r="F119" s="219" t="str">
        <f t="shared" si="15"/>
        <v>m</v>
      </c>
      <c r="G119" s="200">
        <f t="shared" si="15"/>
        <v>100</v>
      </c>
      <c r="H119" s="201"/>
      <c r="I119" s="202">
        <f t="shared" si="14"/>
        <v>0</v>
      </c>
      <c r="M119" s="150"/>
    </row>
    <row r="120" spans="1:13" ht="21" customHeight="1">
      <c r="A120" s="196">
        <f t="shared" si="12"/>
        <v>101</v>
      </c>
      <c r="B120" s="197" t="s">
        <v>1255</v>
      </c>
      <c r="C120" s="197" t="s">
        <v>1358</v>
      </c>
      <c r="D120" s="203" t="str">
        <f t="shared" si="11"/>
        <v>Vodič CYA 10 ž/z</v>
      </c>
      <c r="E120" s="199"/>
      <c r="F120" s="219" t="str">
        <f t="shared" si="15"/>
        <v>m</v>
      </c>
      <c r="G120" s="200">
        <f t="shared" si="15"/>
        <v>50</v>
      </c>
      <c r="H120" s="201"/>
      <c r="I120" s="202">
        <f t="shared" si="14"/>
        <v>0</v>
      </c>
      <c r="M120" s="150"/>
    </row>
    <row r="121" spans="1:13" ht="21" customHeight="1">
      <c r="A121" s="196">
        <f t="shared" si="12"/>
        <v>102</v>
      </c>
      <c r="B121" s="197" t="s">
        <v>1255</v>
      </c>
      <c r="C121" s="197" t="s">
        <v>1358</v>
      </c>
      <c r="D121" s="203" t="str">
        <f t="shared" si="11"/>
        <v>FeZn D8</v>
      </c>
      <c r="E121" s="199"/>
      <c r="F121" s="219" t="str">
        <f t="shared" si="15"/>
        <v>m</v>
      </c>
      <c r="G121" s="200">
        <f t="shared" si="15"/>
        <v>20</v>
      </c>
      <c r="H121" s="201"/>
      <c r="I121" s="202">
        <f t="shared" si="14"/>
        <v>0</v>
      </c>
      <c r="M121" s="150"/>
    </row>
    <row r="122" spans="1:13" ht="21" customHeight="1">
      <c r="A122" s="196">
        <f t="shared" si="12"/>
        <v>103</v>
      </c>
      <c r="B122" s="197" t="s">
        <v>1255</v>
      </c>
      <c r="C122" s="197" t="s">
        <v>1358</v>
      </c>
      <c r="D122" s="203" t="str">
        <f t="shared" si="11"/>
        <v>Kabelový elektroinstalační žlab 250/100 vč. víka, kolen a T-kusů</v>
      </c>
      <c r="E122" s="199"/>
      <c r="F122" s="219" t="str">
        <f t="shared" si="15"/>
        <v>m</v>
      </c>
      <c r="G122" s="200">
        <f t="shared" si="15"/>
        <v>60</v>
      </c>
      <c r="H122" s="201"/>
      <c r="I122" s="202">
        <f t="shared" si="14"/>
        <v>0</v>
      </c>
      <c r="M122" s="150"/>
    </row>
    <row r="123" spans="1:13" ht="21" customHeight="1">
      <c r="A123" s="196">
        <f t="shared" si="12"/>
        <v>104</v>
      </c>
      <c r="B123" s="197" t="s">
        <v>1255</v>
      </c>
      <c r="C123" s="197" t="s">
        <v>1358</v>
      </c>
      <c r="D123" s="203" t="str">
        <f t="shared" si="11"/>
        <v>Kabelový elektroinstalační žlab 125/100 vč. víka, kolen a T-kusů</v>
      </c>
      <c r="E123" s="199"/>
      <c r="F123" s="219" t="str">
        <f t="shared" si="15"/>
        <v>m</v>
      </c>
      <c r="G123" s="200">
        <f t="shared" si="15"/>
        <v>30</v>
      </c>
      <c r="H123" s="201"/>
      <c r="I123" s="202">
        <f t="shared" si="14"/>
        <v>0</v>
      </c>
      <c r="M123" s="150"/>
    </row>
    <row r="124" spans="1:13" ht="21" customHeight="1">
      <c r="A124" s="196">
        <f t="shared" si="12"/>
        <v>105</v>
      </c>
      <c r="B124" s="197" t="s">
        <v>1255</v>
      </c>
      <c r="C124" s="197" t="s">
        <v>1358</v>
      </c>
      <c r="D124" s="203" t="str">
        <f t="shared" si="11"/>
        <v>Kabelový elektroinstalační žlab 62/50 vč. víka, kolen a T-kusů</v>
      </c>
      <c r="E124" s="199"/>
      <c r="F124" s="219" t="str">
        <f t="shared" si="15"/>
        <v>m</v>
      </c>
      <c r="G124" s="200">
        <f t="shared" si="15"/>
        <v>30</v>
      </c>
      <c r="H124" s="201"/>
      <c r="I124" s="202">
        <f t="shared" si="14"/>
        <v>0</v>
      </c>
      <c r="M124" s="150"/>
    </row>
    <row r="125" spans="1:13" ht="21" customHeight="1">
      <c r="A125" s="196">
        <f t="shared" si="12"/>
        <v>106</v>
      </c>
      <c r="B125" s="197" t="s">
        <v>1255</v>
      </c>
      <c r="C125" s="197" t="s">
        <v>1358</v>
      </c>
      <c r="D125" s="203" t="str">
        <f t="shared" si="11"/>
        <v>Trubka pevná D25, PVC, vč. Úchytek</v>
      </c>
      <c r="E125" s="199"/>
      <c r="F125" s="219" t="str">
        <f t="shared" si="15"/>
        <v>m</v>
      </c>
      <c r="G125" s="200">
        <f t="shared" si="15"/>
        <v>60</v>
      </c>
      <c r="H125" s="201"/>
      <c r="I125" s="202">
        <f t="shared" si="14"/>
        <v>0</v>
      </c>
      <c r="M125" s="150"/>
    </row>
    <row r="126" spans="1:13" ht="21" customHeight="1">
      <c r="A126" s="196">
        <f t="shared" si="12"/>
        <v>107</v>
      </c>
      <c r="B126" s="197" t="s">
        <v>1255</v>
      </c>
      <c r="C126" s="197" t="s">
        <v>1358</v>
      </c>
      <c r="D126" s="203" t="str">
        <f t="shared" si="11"/>
        <v>Trubka ohebná D25, PVC</v>
      </c>
      <c r="E126" s="199"/>
      <c r="F126" s="219" t="str">
        <f t="shared" si="15"/>
        <v>m</v>
      </c>
      <c r="G126" s="200">
        <f t="shared" si="15"/>
        <v>5</v>
      </c>
      <c r="H126" s="201"/>
      <c r="I126" s="202">
        <f t="shared" si="14"/>
        <v>0</v>
      </c>
      <c r="M126" s="150"/>
    </row>
    <row r="127" spans="1:13" ht="21" customHeight="1">
      <c r="A127" s="196">
        <f t="shared" si="12"/>
        <v>108</v>
      </c>
      <c r="B127" s="197" t="s">
        <v>1255</v>
      </c>
      <c r="C127" s="197" t="s">
        <v>1358</v>
      </c>
      <c r="D127" s="203" t="str">
        <f t="shared" si="11"/>
        <v>Spínací nástěnné tlačítko "STOP"</v>
      </c>
      <c r="E127" s="199"/>
      <c r="F127" s="219" t="str">
        <f t="shared" si="15"/>
        <v>ks</v>
      </c>
      <c r="G127" s="200">
        <f t="shared" si="15"/>
        <v>2</v>
      </c>
      <c r="H127" s="201"/>
      <c r="I127" s="202">
        <f t="shared" si="14"/>
        <v>0</v>
      </c>
      <c r="M127" s="150"/>
    </row>
    <row r="128" spans="1:13" ht="21" customHeight="1">
      <c r="A128" s="196">
        <f t="shared" si="12"/>
        <v>109</v>
      </c>
      <c r="B128" s="197" t="s">
        <v>1255</v>
      </c>
      <c r="C128" s="197" t="s">
        <v>1358</v>
      </c>
      <c r="D128" s="203" t="str">
        <f t="shared" si="11"/>
        <v>Ovládací skříňka, 1x přepínač 0-1, 1x hav. STOP, 2x signálka 24VDC, nevýbušné provedení zońa 2</v>
      </c>
      <c r="E128" s="199"/>
      <c r="F128" s="219" t="str">
        <f t="shared" si="15"/>
        <v>ks</v>
      </c>
      <c r="G128" s="200">
        <f t="shared" si="15"/>
        <v>2</v>
      </c>
      <c r="H128" s="201"/>
      <c r="I128" s="202">
        <f t="shared" si="14"/>
        <v>0</v>
      </c>
      <c r="M128" s="150"/>
    </row>
    <row r="129" spans="1:13" ht="21" customHeight="1">
      <c r="A129" s="196">
        <f t="shared" si="12"/>
        <v>110</v>
      </c>
      <c r="B129" s="197" t="s">
        <v>1255</v>
      </c>
      <c r="C129" s="197" t="s">
        <v>1358</v>
      </c>
      <c r="D129" s="203" t="str">
        <f t="shared" si="11"/>
        <v>Ovládací skříňka, 1x přepínač 0-1, 1x hav. STOP, 2x signálka 24VDC</v>
      </c>
      <c r="E129" s="199"/>
      <c r="F129" s="219" t="str">
        <f t="shared" si="15"/>
        <v>ks</v>
      </c>
      <c r="G129" s="200">
        <f t="shared" si="15"/>
        <v>1</v>
      </c>
      <c r="H129" s="201"/>
      <c r="I129" s="202">
        <f t="shared" si="14"/>
        <v>0</v>
      </c>
      <c r="M129" s="150"/>
    </row>
    <row r="130" spans="1:13" ht="21" customHeight="1">
      <c r="A130" s="196">
        <f t="shared" si="12"/>
        <v>111</v>
      </c>
      <c r="B130" s="197" t="s">
        <v>1255</v>
      </c>
      <c r="C130" s="197" t="s">
        <v>1358</v>
      </c>
      <c r="D130" s="203" t="str">
        <f t="shared" si="11"/>
        <v>Zářivkové svítidlo 2x36W včetně zdroje, IP min. 65, el. předřadník, uchycení závěsy</v>
      </c>
      <c r="E130" s="199"/>
      <c r="F130" s="219" t="str">
        <f t="shared" si="15"/>
        <v>ks</v>
      </c>
      <c r="G130" s="200">
        <f t="shared" si="15"/>
        <v>4</v>
      </c>
      <c r="H130" s="201"/>
      <c r="I130" s="202">
        <f t="shared" si="14"/>
        <v>0</v>
      </c>
      <c r="M130" s="150"/>
    </row>
    <row r="131" spans="1:13" ht="21" customHeight="1">
      <c r="A131" s="196">
        <f t="shared" si="12"/>
        <v>112</v>
      </c>
      <c r="B131" s="197" t="s">
        <v>1255</v>
      </c>
      <c r="C131" s="197" t="s">
        <v>1358</v>
      </c>
      <c r="D131" s="203" t="str">
        <f t="shared" si="11"/>
        <v>Zářivkové svítidlo 1x36W včetně zdroje, IP min. 65, el. předřadník, uchycení závěsy</v>
      </c>
      <c r="E131" s="199"/>
      <c r="F131" s="219" t="str">
        <f aca="true" t="shared" si="16" ref="F131:G135">F81</f>
        <v>ks</v>
      </c>
      <c r="G131" s="200">
        <f t="shared" si="16"/>
        <v>3</v>
      </c>
      <c r="H131" s="201"/>
      <c r="I131" s="202">
        <f t="shared" si="14"/>
        <v>0</v>
      </c>
      <c r="M131" s="150"/>
    </row>
    <row r="132" spans="1:13" ht="21" customHeight="1">
      <c r="A132" s="196">
        <f t="shared" si="12"/>
        <v>113</v>
      </c>
      <c r="B132" s="197" t="s">
        <v>1255</v>
      </c>
      <c r="C132" s="197" t="s">
        <v>1358</v>
      </c>
      <c r="D132" s="203" t="str">
        <f t="shared" si="11"/>
        <v>Zářivkové svítidlo 2x36W vč. zdroje, nevýbušné prov. pro zónu 2, uchycení závěsy</v>
      </c>
      <c r="E132" s="199"/>
      <c r="F132" s="219" t="str">
        <f t="shared" si="16"/>
        <v>ks</v>
      </c>
      <c r="G132" s="200">
        <f t="shared" si="16"/>
        <v>12</v>
      </c>
      <c r="H132" s="201"/>
      <c r="I132" s="202">
        <f t="shared" si="14"/>
        <v>0</v>
      </c>
      <c r="M132" s="150"/>
    </row>
    <row r="133" spans="1:13" ht="21" customHeight="1">
      <c r="A133" s="196">
        <f t="shared" si="12"/>
        <v>114</v>
      </c>
      <c r="B133" s="197" t="s">
        <v>1255</v>
      </c>
      <c r="C133" s="197" t="s">
        <v>1358</v>
      </c>
      <c r="D133" s="203" t="str">
        <f t="shared" si="11"/>
        <v>Zářivkové svítidlo 2x36W vč. zdroje, nevýbušné prov. pro zónu 2, uchycení závěsy, nouzový modul 1h</v>
      </c>
      <c r="E133" s="199"/>
      <c r="F133" s="219" t="str">
        <f t="shared" si="16"/>
        <v>ks</v>
      </c>
      <c r="G133" s="200">
        <f t="shared" si="16"/>
        <v>4</v>
      </c>
      <c r="H133" s="201"/>
      <c r="I133" s="202">
        <f t="shared" si="14"/>
        <v>0</v>
      </c>
      <c r="M133" s="150"/>
    </row>
    <row r="134" spans="1:13" ht="21" customHeight="1">
      <c r="A134" s="196">
        <f t="shared" si="12"/>
        <v>115</v>
      </c>
      <c r="B134" s="197" t="s">
        <v>1255</v>
      </c>
      <c r="C134" s="197" t="s">
        <v>1358</v>
      </c>
      <c r="D134" s="203" t="str">
        <f t="shared" si="11"/>
        <v>LED svítidlo 1x8W vč. zdroje, nástěnné, nouzový modul 1h, piktogram</v>
      </c>
      <c r="E134" s="199"/>
      <c r="F134" s="219" t="str">
        <f t="shared" si="16"/>
        <v>ks</v>
      </c>
      <c r="G134" s="200">
        <f t="shared" si="16"/>
        <v>3</v>
      </c>
      <c r="H134" s="201"/>
      <c r="I134" s="202">
        <f t="shared" si="14"/>
        <v>0</v>
      </c>
      <c r="M134" s="150"/>
    </row>
    <row r="135" spans="1:13" ht="21" customHeight="1">
      <c r="A135" s="196">
        <f t="shared" si="12"/>
        <v>116</v>
      </c>
      <c r="B135" s="197" t="s">
        <v>1255</v>
      </c>
      <c r="C135" s="197" t="s">
        <v>1358</v>
      </c>
      <c r="D135" s="203" t="str">
        <f t="shared" si="11"/>
        <v>Zásuvková skříň, nástěnná, (2x 400V/16A/5P, 3x 230V/16A/3P)</v>
      </c>
      <c r="E135" s="199"/>
      <c r="F135" s="219" t="str">
        <f t="shared" si="16"/>
        <v>ks</v>
      </c>
      <c r="G135" s="200">
        <f t="shared" si="16"/>
        <v>2</v>
      </c>
      <c r="H135" s="201"/>
      <c r="I135" s="202">
        <f t="shared" si="14"/>
        <v>0</v>
      </c>
      <c r="M135" s="150"/>
    </row>
    <row r="136" spans="1:13" ht="21" customHeight="1">
      <c r="A136" s="196">
        <f t="shared" si="12"/>
        <v>117</v>
      </c>
      <c r="B136" s="197" t="s">
        <v>1255</v>
      </c>
      <c r="C136" s="197" t="s">
        <v>1358</v>
      </c>
      <c r="D136" s="203" t="str">
        <f t="shared" si="11"/>
        <v>Zásuvka 230V nástěnná, (230V/16A/3P), IP54</v>
      </c>
      <c r="E136" s="199"/>
      <c r="F136" s="219" t="str">
        <f>F86</f>
        <v>ks</v>
      </c>
      <c r="G136" s="200">
        <f>G86</f>
        <v>2</v>
      </c>
      <c r="H136" s="201"/>
      <c r="I136" s="202">
        <f t="shared" si="14"/>
        <v>0</v>
      </c>
      <c r="M136" s="150"/>
    </row>
    <row r="137" spans="1:13" ht="21" customHeight="1">
      <c r="A137" s="196">
        <f t="shared" si="12"/>
        <v>118</v>
      </c>
      <c r="B137" s="197" t="s">
        <v>1255</v>
      </c>
      <c r="C137" s="197" t="s">
        <v>1358</v>
      </c>
      <c r="D137" s="203" t="str">
        <f aca="true" t="shared" si="17" ref="D137:D143">D90</f>
        <v>Krabice rozvodná plastová, elektroinstalační</v>
      </c>
      <c r="E137" s="199"/>
      <c r="F137" s="219" t="str">
        <f aca="true" t="shared" si="18" ref="F137:G143">F90</f>
        <v>ks</v>
      </c>
      <c r="G137" s="200">
        <f t="shared" si="18"/>
        <v>6</v>
      </c>
      <c r="H137" s="201"/>
      <c r="I137" s="202">
        <f t="shared" si="14"/>
        <v>0</v>
      </c>
      <c r="M137" s="150"/>
    </row>
    <row r="138" spans="1:13" ht="21" customHeight="1">
      <c r="A138" s="196">
        <f t="shared" si="12"/>
        <v>119</v>
      </c>
      <c r="B138" s="197" t="s">
        <v>1255</v>
      </c>
      <c r="C138" s="197" t="s">
        <v>1358</v>
      </c>
      <c r="D138" s="203" t="str">
        <f t="shared" si="17"/>
        <v>Svorkovnice</v>
      </c>
      <c r="E138" s="199"/>
      <c r="F138" s="219" t="str">
        <f t="shared" si="18"/>
        <v>ks</v>
      </c>
      <c r="G138" s="200">
        <f t="shared" si="18"/>
        <v>12</v>
      </c>
      <c r="H138" s="201"/>
      <c r="I138" s="202">
        <f t="shared" si="14"/>
        <v>0</v>
      </c>
      <c r="M138" s="150"/>
    </row>
    <row r="139" spans="1:13" ht="21" customHeight="1">
      <c r="A139" s="196">
        <f t="shared" si="12"/>
        <v>120</v>
      </c>
      <c r="B139" s="197" t="s">
        <v>1255</v>
      </c>
      <c r="C139" s="197" t="s">
        <v>1358</v>
      </c>
      <c r="D139" s="203" t="str">
        <f t="shared" si="17"/>
        <v>Příchytky na strop kovové</v>
      </c>
      <c r="E139" s="199"/>
      <c r="F139" s="219" t="str">
        <f t="shared" si="18"/>
        <v>ks</v>
      </c>
      <c r="G139" s="200">
        <f t="shared" si="18"/>
        <v>60</v>
      </c>
      <c r="H139" s="201"/>
      <c r="I139" s="202">
        <f t="shared" si="14"/>
        <v>0</v>
      </c>
      <c r="M139" s="150"/>
    </row>
    <row r="140" spans="1:13" ht="21" customHeight="1">
      <c r="A140" s="196">
        <f t="shared" si="12"/>
        <v>121</v>
      </c>
      <c r="B140" s="197" t="s">
        <v>1255</v>
      </c>
      <c r="C140" s="197" t="s">
        <v>1358</v>
      </c>
      <c r="D140" s="203" t="str">
        <f t="shared" si="17"/>
        <v>Příchytky na strop plastové</v>
      </c>
      <c r="E140" s="199"/>
      <c r="F140" s="219" t="str">
        <f t="shared" si="18"/>
        <v>ks</v>
      </c>
      <c r="G140" s="200">
        <f t="shared" si="18"/>
        <v>40</v>
      </c>
      <c r="H140" s="201"/>
      <c r="I140" s="202">
        <f t="shared" si="14"/>
        <v>0</v>
      </c>
      <c r="M140" s="150"/>
    </row>
    <row r="141" spans="1:13" ht="21" customHeight="1">
      <c r="A141" s="196">
        <f t="shared" si="12"/>
        <v>122</v>
      </c>
      <c r="B141" s="197" t="s">
        <v>1255</v>
      </c>
      <c r="C141" s="197" t="s">
        <v>1358</v>
      </c>
      <c r="D141" s="203" t="str">
        <f t="shared" si="17"/>
        <v>Závitové tyče</v>
      </c>
      <c r="E141" s="199"/>
      <c r="F141" s="219" t="str">
        <f t="shared" si="18"/>
        <v>ks</v>
      </c>
      <c r="G141" s="200">
        <f t="shared" si="18"/>
        <v>30</v>
      </c>
      <c r="H141" s="201"/>
      <c r="I141" s="202">
        <f t="shared" si="14"/>
        <v>0</v>
      </c>
      <c r="M141" s="150"/>
    </row>
    <row r="142" spans="1:13" ht="21" customHeight="1">
      <c r="A142" s="196">
        <f t="shared" si="12"/>
        <v>123</v>
      </c>
      <c r="B142" s="197" t="s">
        <v>1255</v>
      </c>
      <c r="C142" s="197" t="s">
        <v>1358</v>
      </c>
      <c r="D142" s="203" t="str">
        <f t="shared" si="17"/>
        <v>Podružný pomocný materiál, držáky, hmoždinky…)</v>
      </c>
      <c r="E142" s="199"/>
      <c r="F142" s="219" t="str">
        <f t="shared" si="18"/>
        <v>ks</v>
      </c>
      <c r="G142" s="200">
        <f t="shared" si="18"/>
        <v>1</v>
      </c>
      <c r="H142" s="201"/>
      <c r="I142" s="202">
        <f t="shared" si="14"/>
        <v>0</v>
      </c>
      <c r="M142" s="150"/>
    </row>
    <row r="143" spans="1:13" ht="21" customHeight="1">
      <c r="A143" s="196">
        <f t="shared" si="12"/>
        <v>124</v>
      </c>
      <c r="B143" s="197" t="s">
        <v>1255</v>
      </c>
      <c r="C143" s="197" t="s">
        <v>1358</v>
      </c>
      <c r="D143" s="203" t="str">
        <f t="shared" si="17"/>
        <v>Popisovací štítky na kabely</v>
      </c>
      <c r="E143" s="199"/>
      <c r="F143" s="219" t="str">
        <f t="shared" si="18"/>
        <v>ks</v>
      </c>
      <c r="G143" s="200">
        <f t="shared" si="18"/>
        <v>230</v>
      </c>
      <c r="H143" s="201"/>
      <c r="I143" s="202">
        <f t="shared" si="14"/>
        <v>0</v>
      </c>
      <c r="M143" s="150"/>
    </row>
    <row r="144" spans="1:13" ht="23.25" customHeight="1">
      <c r="A144" s="196">
        <f t="shared" si="12"/>
        <v>125</v>
      </c>
      <c r="B144" s="197" t="s">
        <v>1255</v>
      </c>
      <c r="C144" s="197" t="s">
        <v>1358</v>
      </c>
      <c r="D144" s="203" t="s">
        <v>1359</v>
      </c>
      <c r="E144" s="199"/>
      <c r="F144" s="200" t="s">
        <v>1258</v>
      </c>
      <c r="G144" s="200">
        <v>1</v>
      </c>
      <c r="H144" s="201"/>
      <c r="I144" s="202">
        <f t="shared" si="14"/>
        <v>0</v>
      </c>
      <c r="M144" s="150"/>
    </row>
    <row r="145" spans="1:13" ht="23.25" customHeight="1">
      <c r="A145" s="196">
        <f t="shared" si="12"/>
        <v>126</v>
      </c>
      <c r="B145" s="197" t="s">
        <v>1255</v>
      </c>
      <c r="C145" s="197" t="s">
        <v>1358</v>
      </c>
      <c r="D145" s="203" t="s">
        <v>1360</v>
      </c>
      <c r="E145" s="199"/>
      <c r="F145" s="200" t="s">
        <v>1258</v>
      </c>
      <c r="G145" s="200">
        <v>32</v>
      </c>
      <c r="H145" s="201"/>
      <c r="I145" s="202">
        <f t="shared" si="14"/>
        <v>0</v>
      </c>
      <c r="M145" s="150"/>
    </row>
    <row r="146" spans="1:13" ht="23.25" customHeight="1">
      <c r="A146" s="196">
        <f t="shared" si="12"/>
        <v>127</v>
      </c>
      <c r="B146" s="197" t="s">
        <v>1255</v>
      </c>
      <c r="C146" s="197" t="s">
        <v>1358</v>
      </c>
      <c r="D146" s="203" t="s">
        <v>1361</v>
      </c>
      <c r="E146" s="199"/>
      <c r="F146" s="200" t="s">
        <v>1258</v>
      </c>
      <c r="G146" s="200">
        <v>130</v>
      </c>
      <c r="H146" s="201"/>
      <c r="I146" s="202">
        <f t="shared" si="14"/>
        <v>0</v>
      </c>
      <c r="M146" s="150"/>
    </row>
    <row r="147" spans="1:13" ht="23.25" customHeight="1">
      <c r="A147" s="196">
        <f t="shared" si="12"/>
        <v>128</v>
      </c>
      <c r="B147" s="197" t="s">
        <v>1255</v>
      </c>
      <c r="C147" s="197" t="s">
        <v>1358</v>
      </c>
      <c r="D147" s="203" t="s">
        <v>1362</v>
      </c>
      <c r="E147" s="199"/>
      <c r="F147" s="200" t="s">
        <v>1273</v>
      </c>
      <c r="G147" s="200">
        <v>60</v>
      </c>
      <c r="H147" s="201"/>
      <c r="I147" s="202">
        <f t="shared" si="14"/>
        <v>0</v>
      </c>
      <c r="M147" s="150"/>
    </row>
    <row r="148" spans="1:13" ht="23.25" customHeight="1">
      <c r="A148" s="196">
        <f t="shared" si="12"/>
        <v>129</v>
      </c>
      <c r="B148" s="197" t="s">
        <v>1255</v>
      </c>
      <c r="C148" s="197" t="s">
        <v>1358</v>
      </c>
      <c r="D148" s="203" t="s">
        <v>1363</v>
      </c>
      <c r="E148" s="199"/>
      <c r="F148" s="200" t="s">
        <v>1273</v>
      </c>
      <c r="G148" s="200">
        <v>60</v>
      </c>
      <c r="H148" s="201"/>
      <c r="I148" s="202">
        <f t="shared" si="14"/>
        <v>0</v>
      </c>
      <c r="M148" s="150"/>
    </row>
    <row r="149" spans="1:13" ht="23.25" customHeight="1">
      <c r="A149" s="196">
        <f t="shared" si="12"/>
        <v>130</v>
      </c>
      <c r="B149" s="197" t="s">
        <v>1255</v>
      </c>
      <c r="C149" s="197" t="s">
        <v>1358</v>
      </c>
      <c r="D149" s="203" t="s">
        <v>1364</v>
      </c>
      <c r="E149" s="199"/>
      <c r="F149" s="200" t="s">
        <v>1365</v>
      </c>
      <c r="G149" s="200">
        <v>850</v>
      </c>
      <c r="H149" s="201"/>
      <c r="I149" s="202">
        <f t="shared" si="14"/>
        <v>0</v>
      </c>
      <c r="M149" s="150"/>
    </row>
    <row r="150" spans="1:13" ht="21" customHeight="1" thickBot="1">
      <c r="A150" s="205"/>
      <c r="B150" s="206"/>
      <c r="C150" s="206"/>
      <c r="D150" s="207" t="str">
        <f>D98</f>
        <v>Elektromontážní práce</v>
      </c>
      <c r="E150" s="208"/>
      <c r="F150" s="209"/>
      <c r="G150" s="209"/>
      <c r="H150" s="210"/>
      <c r="I150" s="211">
        <f>SUM(I99:I149)</f>
        <v>0</v>
      </c>
      <c r="M150" s="150"/>
    </row>
    <row r="151" spans="1:13" ht="21" customHeight="1">
      <c r="A151" s="186" t="s">
        <v>1253</v>
      </c>
      <c r="B151" s="187"/>
      <c r="C151" s="188"/>
      <c r="D151" s="189" t="s">
        <v>1366</v>
      </c>
      <c r="E151" s="190"/>
      <c r="G151" s="192"/>
      <c r="H151" s="193"/>
      <c r="I151" s="194"/>
      <c r="M151" s="150"/>
    </row>
    <row r="152" spans="1:13" ht="23.25" customHeight="1">
      <c r="A152" s="196">
        <v>131</v>
      </c>
      <c r="B152" s="197" t="s">
        <v>1255</v>
      </c>
      <c r="C152" s="197" t="s">
        <v>1367</v>
      </c>
      <c r="D152" s="203" t="s">
        <v>1272</v>
      </c>
      <c r="E152" s="199"/>
      <c r="F152" s="200" t="s">
        <v>1273</v>
      </c>
      <c r="G152" s="200">
        <v>60</v>
      </c>
      <c r="H152" s="201"/>
      <c r="I152" s="202">
        <f aca="true" t="shared" si="19" ref="I152:I160">H152*G152</f>
        <v>0</v>
      </c>
      <c r="M152" s="150"/>
    </row>
    <row r="153" spans="1:13" ht="23.25" customHeight="1">
      <c r="A153" s="196">
        <f aca="true" t="shared" si="20" ref="A153:A160">A152+1</f>
        <v>132</v>
      </c>
      <c r="B153" s="197" t="s">
        <v>1255</v>
      </c>
      <c r="C153" s="197" t="s">
        <v>1367</v>
      </c>
      <c r="D153" s="203" t="s">
        <v>1368</v>
      </c>
      <c r="E153" s="199"/>
      <c r="F153" s="200" t="s">
        <v>1263</v>
      </c>
      <c r="G153" s="200">
        <v>97</v>
      </c>
      <c r="H153" s="201"/>
      <c r="I153" s="202">
        <f t="shared" si="19"/>
        <v>0</v>
      </c>
      <c r="M153" s="150"/>
    </row>
    <row r="154" spans="1:13" ht="23.25" customHeight="1">
      <c r="A154" s="196">
        <f t="shared" si="20"/>
        <v>133</v>
      </c>
      <c r="B154" s="197" t="s">
        <v>1255</v>
      </c>
      <c r="C154" s="197" t="s">
        <v>1367</v>
      </c>
      <c r="D154" s="203" t="s">
        <v>1369</v>
      </c>
      <c r="E154" s="199"/>
      <c r="F154" s="200" t="s">
        <v>1258</v>
      </c>
      <c r="G154" s="200">
        <v>1</v>
      </c>
      <c r="H154" s="201"/>
      <c r="I154" s="202">
        <f t="shared" si="19"/>
        <v>0</v>
      </c>
      <c r="M154" s="150"/>
    </row>
    <row r="155" spans="1:13" ht="23.25" customHeight="1">
      <c r="A155" s="196">
        <f t="shared" si="20"/>
        <v>134</v>
      </c>
      <c r="B155" s="197" t="s">
        <v>1255</v>
      </c>
      <c r="C155" s="197" t="s">
        <v>1367</v>
      </c>
      <c r="D155" s="203" t="s">
        <v>1370</v>
      </c>
      <c r="E155" s="199"/>
      <c r="F155" s="200" t="s">
        <v>1258</v>
      </c>
      <c r="G155" s="200">
        <v>1</v>
      </c>
      <c r="H155" s="201"/>
      <c r="I155" s="202">
        <f t="shared" si="19"/>
        <v>0</v>
      </c>
      <c r="M155" s="150"/>
    </row>
    <row r="156" spans="1:13" ht="23.25" customHeight="1">
      <c r="A156" s="196">
        <f t="shared" si="20"/>
        <v>135</v>
      </c>
      <c r="B156" s="197" t="s">
        <v>1255</v>
      </c>
      <c r="C156" s="197" t="s">
        <v>1367</v>
      </c>
      <c r="D156" s="203" t="s">
        <v>1371</v>
      </c>
      <c r="E156" s="199"/>
      <c r="F156" s="200" t="s">
        <v>1273</v>
      </c>
      <c r="G156" s="200">
        <v>5</v>
      </c>
      <c r="H156" s="201"/>
      <c r="I156" s="202">
        <f t="shared" si="19"/>
        <v>0</v>
      </c>
      <c r="K156" s="150"/>
      <c r="L156" s="150"/>
      <c r="M156" s="150"/>
    </row>
    <row r="157" spans="1:13" ht="23.25" customHeight="1">
      <c r="A157" s="196">
        <f t="shared" si="20"/>
        <v>136</v>
      </c>
      <c r="B157" s="197" t="s">
        <v>1255</v>
      </c>
      <c r="C157" s="197" t="s">
        <v>1367</v>
      </c>
      <c r="D157" s="203" t="s">
        <v>1372</v>
      </c>
      <c r="E157" s="199"/>
      <c r="F157" s="200" t="s">
        <v>1258</v>
      </c>
      <c r="G157" s="200">
        <v>1</v>
      </c>
      <c r="H157" s="201"/>
      <c r="I157" s="202">
        <f t="shared" si="19"/>
        <v>0</v>
      </c>
      <c r="K157" s="150"/>
      <c r="L157" s="150"/>
      <c r="M157" s="150"/>
    </row>
    <row r="158" spans="1:13" ht="23.25" customHeight="1">
      <c r="A158" s="196">
        <f t="shared" si="20"/>
        <v>137</v>
      </c>
      <c r="B158" s="197" t="s">
        <v>1255</v>
      </c>
      <c r="C158" s="197" t="s">
        <v>1367</v>
      </c>
      <c r="D158" s="203" t="s">
        <v>1373</v>
      </c>
      <c r="E158" s="199"/>
      <c r="F158" s="200" t="s">
        <v>1273</v>
      </c>
      <c r="G158" s="200">
        <v>20</v>
      </c>
      <c r="H158" s="201"/>
      <c r="I158" s="202">
        <f t="shared" si="19"/>
        <v>0</v>
      </c>
      <c r="K158" s="150"/>
      <c r="L158" s="150"/>
      <c r="M158" s="150"/>
    </row>
    <row r="159" spans="1:13" ht="23.25" customHeight="1">
      <c r="A159" s="196">
        <f t="shared" si="20"/>
        <v>138</v>
      </c>
      <c r="B159" s="197" t="s">
        <v>1255</v>
      </c>
      <c r="C159" s="197" t="s">
        <v>1367</v>
      </c>
      <c r="D159" s="203" t="s">
        <v>1374</v>
      </c>
      <c r="E159" s="199"/>
      <c r="F159" s="200" t="s">
        <v>1273</v>
      </c>
      <c r="G159" s="200">
        <v>20</v>
      </c>
      <c r="H159" s="201"/>
      <c r="I159" s="202">
        <f t="shared" si="19"/>
        <v>0</v>
      </c>
      <c r="K159" s="150"/>
      <c r="L159" s="150"/>
      <c r="M159" s="150"/>
    </row>
    <row r="160" spans="1:13" ht="23.25" customHeight="1">
      <c r="A160" s="196">
        <f t="shared" si="20"/>
        <v>139</v>
      </c>
      <c r="B160" s="197" t="s">
        <v>1255</v>
      </c>
      <c r="C160" s="197" t="s">
        <v>1367</v>
      </c>
      <c r="D160" s="203" t="s">
        <v>1375</v>
      </c>
      <c r="E160" s="199"/>
      <c r="F160" s="200" t="s">
        <v>1376</v>
      </c>
      <c r="G160" s="200">
        <v>1</v>
      </c>
      <c r="H160" s="201"/>
      <c r="I160" s="202">
        <f t="shared" si="19"/>
        <v>0</v>
      </c>
      <c r="K160" s="150"/>
      <c r="L160" s="150"/>
      <c r="M160" s="150"/>
    </row>
    <row r="161" spans="1:13" ht="21" customHeight="1" thickBot="1">
      <c r="A161" s="205"/>
      <c r="B161" s="206"/>
      <c r="C161" s="206"/>
      <c r="D161" s="207" t="str">
        <f>D151</f>
        <v>Služby</v>
      </c>
      <c r="E161" s="208"/>
      <c r="F161" s="209"/>
      <c r="G161" s="209"/>
      <c r="H161" s="210"/>
      <c r="I161" s="211">
        <f>SUM(I152:I160)</f>
        <v>0</v>
      </c>
      <c r="K161" s="150"/>
      <c r="L161" s="150"/>
      <c r="M161" s="150"/>
    </row>
    <row r="162" spans="11:13" ht="19.5" customHeight="1" thickBot="1">
      <c r="K162" s="150"/>
      <c r="L162" s="150"/>
      <c r="M162" s="150"/>
    </row>
    <row r="163" spans="1:13" ht="19.5" thickBot="1">
      <c r="A163" s="221"/>
      <c r="B163" s="222"/>
      <c r="C163" s="222"/>
      <c r="D163" s="223" t="s">
        <v>1377</v>
      </c>
      <c r="E163" s="224"/>
      <c r="F163" s="225"/>
      <c r="G163" s="225"/>
      <c r="H163" s="226"/>
      <c r="I163" s="227">
        <f>SUM(I10:I161)/2</f>
        <v>0</v>
      </c>
      <c r="K163" s="150"/>
      <c r="L163" s="150"/>
      <c r="M163" s="150"/>
    </row>
    <row r="164" spans="1:13" ht="20.25" thickBot="1" thickTop="1">
      <c r="A164" s="228"/>
      <c r="B164" s="229"/>
      <c r="C164" s="229"/>
      <c r="D164" s="230" t="s">
        <v>1378</v>
      </c>
      <c r="E164" s="231"/>
      <c r="F164" s="232"/>
      <c r="G164" s="232"/>
      <c r="H164" s="233"/>
      <c r="I164" s="234">
        <f>I163*0.21</f>
        <v>0</v>
      </c>
      <c r="K164" s="150"/>
      <c r="L164" s="150"/>
      <c r="M164" s="150"/>
    </row>
    <row r="165" spans="1:13" ht="20.25" thickBot="1" thickTop="1">
      <c r="A165" s="235"/>
      <c r="B165" s="236"/>
      <c r="C165" s="236"/>
      <c r="D165" s="237" t="s">
        <v>1379</v>
      </c>
      <c r="E165" s="238"/>
      <c r="F165" s="239"/>
      <c r="G165" s="239"/>
      <c r="H165" s="240"/>
      <c r="I165" s="241">
        <f>I163+I164</f>
        <v>0</v>
      </c>
      <c r="K165" s="150"/>
      <c r="L165" s="150"/>
      <c r="M165" s="150"/>
    </row>
    <row r="167" ht="15">
      <c r="I167" s="242"/>
    </row>
  </sheetData>
  <mergeCells count="4">
    <mergeCell ref="A1:I1"/>
    <mergeCell ref="A3:B3"/>
    <mergeCell ref="A4:B4"/>
    <mergeCell ref="A5:B5"/>
  </mergeCells>
  <printOptions/>
  <pageMargins left="0.5511811023622047" right="0.5118110236220472" top="0.7480314960629921" bottom="0.8661417322834646" header="0.5511811023622047" footer="0.5511811023622047"/>
  <pageSetup fitToHeight="5" horizontalDpi="600" verticalDpi="600" orientation="portrait" paperSize="9" scale="52" r:id="rId1"/>
  <headerFooter alignWithMargins="0">
    <oddFooter>&amp;RStránka &amp;P z &amp;N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84"/>
  <sheetViews>
    <sheetView showGridLines="0" zoomScaleSheetLayoutView="75" workbookViewId="0" topLeftCell="B1">
      <selection activeCell="G25" sqref="G25:I25"/>
    </sheetView>
  </sheetViews>
  <sheetFormatPr defaultColWidth="9.00390625" defaultRowHeight="15"/>
  <cols>
    <col min="1" max="1" width="8.421875" style="314" hidden="1" customWidth="1"/>
    <col min="2" max="2" width="13.421875" style="314" customWidth="1"/>
    <col min="3" max="3" width="7.421875" style="326" customWidth="1"/>
    <col min="4" max="4" width="13.00390625" style="326" customWidth="1"/>
    <col min="5" max="5" width="9.7109375" style="326" customWidth="1"/>
    <col min="6" max="6" width="11.7109375" style="314" customWidth="1"/>
    <col min="7" max="9" width="13.00390625" style="314" customWidth="1"/>
    <col min="10" max="10" width="5.57421875" style="314" customWidth="1"/>
    <col min="11" max="11" width="4.28125" style="314" customWidth="1"/>
    <col min="12" max="15" width="10.7109375" style="314" customWidth="1"/>
    <col min="16" max="16384" width="9.00390625" style="314" customWidth="1"/>
  </cols>
  <sheetData>
    <row r="1" spans="1:10" ht="33.75" customHeight="1">
      <c r="A1" s="313" t="s">
        <v>1442</v>
      </c>
      <c r="B1" s="561" t="s">
        <v>1443</v>
      </c>
      <c r="C1" s="562"/>
      <c r="D1" s="562"/>
      <c r="E1" s="562"/>
      <c r="F1" s="562"/>
      <c r="G1" s="562"/>
      <c r="H1" s="562"/>
      <c r="I1" s="562"/>
      <c r="J1" s="563"/>
    </row>
    <row r="2" spans="1:15" ht="36" customHeight="1">
      <c r="A2" s="315"/>
      <c r="B2" s="316" t="s">
        <v>1444</v>
      </c>
      <c r="C2" s="317"/>
      <c r="D2" s="318"/>
      <c r="E2" s="564" t="s">
        <v>1445</v>
      </c>
      <c r="F2" s="565"/>
      <c r="G2" s="565"/>
      <c r="H2" s="565"/>
      <c r="I2" s="565"/>
      <c r="J2" s="566"/>
      <c r="O2" s="319"/>
    </row>
    <row r="3" spans="1:10" ht="27" customHeight="1" hidden="1">
      <c r="A3" s="315"/>
      <c r="B3" s="320"/>
      <c r="C3" s="317"/>
      <c r="D3" s="321"/>
      <c r="E3" s="567"/>
      <c r="F3" s="568"/>
      <c r="G3" s="568"/>
      <c r="H3" s="568"/>
      <c r="I3" s="568"/>
      <c r="J3" s="569"/>
    </row>
    <row r="4" spans="1:10" ht="23.25" customHeight="1">
      <c r="A4" s="315"/>
      <c r="B4" s="322"/>
      <c r="C4" s="323"/>
      <c r="D4" s="324"/>
      <c r="E4" s="570"/>
      <c r="F4" s="570"/>
      <c r="G4" s="570"/>
      <c r="H4" s="570"/>
      <c r="I4" s="570"/>
      <c r="J4" s="571"/>
    </row>
    <row r="5" spans="1:10" ht="24" customHeight="1">
      <c r="A5" s="315"/>
      <c r="B5" s="325" t="s">
        <v>1446</v>
      </c>
      <c r="D5" s="572"/>
      <c r="E5" s="573"/>
      <c r="F5" s="573"/>
      <c r="G5" s="573"/>
      <c r="H5" s="220" t="s">
        <v>1447</v>
      </c>
      <c r="I5" s="327"/>
      <c r="J5" s="328"/>
    </row>
    <row r="6" spans="1:10" ht="15.75" customHeight="1">
      <c r="A6" s="315"/>
      <c r="B6" s="329"/>
      <c r="C6" s="330"/>
      <c r="D6" s="559"/>
      <c r="E6" s="560"/>
      <c r="F6" s="560"/>
      <c r="G6" s="560"/>
      <c r="H6" s="220" t="s">
        <v>1448</v>
      </c>
      <c r="I6" s="327"/>
      <c r="J6" s="328"/>
    </row>
    <row r="7" spans="1:10" ht="15.75" customHeight="1">
      <c r="A7" s="315"/>
      <c r="B7" s="332"/>
      <c r="C7" s="333"/>
      <c r="D7" s="334"/>
      <c r="E7" s="574"/>
      <c r="F7" s="575"/>
      <c r="G7" s="575"/>
      <c r="H7" s="279"/>
      <c r="I7" s="336"/>
      <c r="J7" s="337"/>
    </row>
    <row r="8" spans="1:10" ht="24" customHeight="1" hidden="1">
      <c r="A8" s="315"/>
      <c r="B8" s="325" t="s">
        <v>1449</v>
      </c>
      <c r="D8" s="331"/>
      <c r="H8" s="220" t="s">
        <v>1447</v>
      </c>
      <c r="I8" s="327"/>
      <c r="J8" s="328"/>
    </row>
    <row r="9" spans="1:10" ht="15.75" customHeight="1" hidden="1">
      <c r="A9" s="315"/>
      <c r="B9" s="315"/>
      <c r="D9" s="331"/>
      <c r="H9" s="220" t="s">
        <v>1448</v>
      </c>
      <c r="I9" s="327"/>
      <c r="J9" s="328"/>
    </row>
    <row r="10" spans="1:10" ht="15.75" customHeight="1" hidden="1">
      <c r="A10" s="315"/>
      <c r="B10" s="338"/>
      <c r="C10" s="333"/>
      <c r="D10" s="334"/>
      <c r="E10" s="335"/>
      <c r="F10" s="279"/>
      <c r="G10" s="339"/>
      <c r="H10" s="339"/>
      <c r="I10" s="340"/>
      <c r="J10" s="337"/>
    </row>
    <row r="11" spans="1:10" ht="24" customHeight="1">
      <c r="A11" s="315"/>
      <c r="B11" s="325" t="s">
        <v>1450</v>
      </c>
      <c r="D11" s="576"/>
      <c r="E11" s="576"/>
      <c r="F11" s="576"/>
      <c r="G11" s="576"/>
      <c r="H11" s="220" t="s">
        <v>1447</v>
      </c>
      <c r="I11" s="341"/>
      <c r="J11" s="328"/>
    </row>
    <row r="12" spans="1:10" ht="15.75" customHeight="1">
      <c r="A12" s="315"/>
      <c r="B12" s="329"/>
      <c r="C12" s="330"/>
      <c r="D12" s="577"/>
      <c r="E12" s="577"/>
      <c r="F12" s="577"/>
      <c r="G12" s="577"/>
      <c r="H12" s="220" t="s">
        <v>1448</v>
      </c>
      <c r="I12" s="341"/>
      <c r="J12" s="328"/>
    </row>
    <row r="13" spans="1:10" ht="15.75" customHeight="1">
      <c r="A13" s="315"/>
      <c r="B13" s="332"/>
      <c r="C13" s="333"/>
      <c r="D13" s="342"/>
      <c r="E13" s="578"/>
      <c r="F13" s="579"/>
      <c r="G13" s="579"/>
      <c r="H13" s="343"/>
      <c r="I13" s="336"/>
      <c r="J13" s="337"/>
    </row>
    <row r="14" spans="1:10" ht="24" customHeight="1">
      <c r="A14" s="315"/>
      <c r="B14" s="344" t="s">
        <v>1451</v>
      </c>
      <c r="C14" s="345"/>
      <c r="D14" s="346"/>
      <c r="E14" s="347"/>
      <c r="F14" s="348"/>
      <c r="G14" s="348"/>
      <c r="H14" s="299"/>
      <c r="I14" s="348"/>
      <c r="J14" s="349"/>
    </row>
    <row r="15" spans="1:10" ht="32.25" customHeight="1">
      <c r="A15" s="315"/>
      <c r="B15" s="338" t="s">
        <v>1452</v>
      </c>
      <c r="C15" s="350"/>
      <c r="D15" s="351"/>
      <c r="E15" s="580"/>
      <c r="F15" s="580"/>
      <c r="G15" s="581"/>
      <c r="H15" s="581"/>
      <c r="I15" s="581" t="s">
        <v>1453</v>
      </c>
      <c r="J15" s="582"/>
    </row>
    <row r="16" spans="1:10" ht="23.25" customHeight="1">
      <c r="A16" s="352" t="s">
        <v>1454</v>
      </c>
      <c r="B16" s="353" t="s">
        <v>1454</v>
      </c>
      <c r="C16" s="354"/>
      <c r="D16" s="355"/>
      <c r="E16" s="583"/>
      <c r="F16" s="584"/>
      <c r="G16" s="583"/>
      <c r="H16" s="584"/>
      <c r="I16" s="583">
        <f>SUMIF(F58:F80,A16,I58:I80)+SUMIF(F58:F80,"PSU",I58:I80)</f>
        <v>0</v>
      </c>
      <c r="J16" s="585"/>
    </row>
    <row r="17" spans="1:10" ht="23.25" customHeight="1">
      <c r="A17" s="352" t="s">
        <v>1455</v>
      </c>
      <c r="B17" s="353" t="s">
        <v>1455</v>
      </c>
      <c r="C17" s="354"/>
      <c r="D17" s="355"/>
      <c r="E17" s="583"/>
      <c r="F17" s="584"/>
      <c r="G17" s="583"/>
      <c r="H17" s="584"/>
      <c r="I17" s="583">
        <f>SUMIF(F58:F80,A17,I58:I80)</f>
        <v>0</v>
      </c>
      <c r="J17" s="585"/>
    </row>
    <row r="18" spans="1:10" ht="23.25" customHeight="1">
      <c r="A18" s="352" t="s">
        <v>1456</v>
      </c>
      <c r="B18" s="353" t="s">
        <v>1456</v>
      </c>
      <c r="C18" s="354"/>
      <c r="D18" s="355"/>
      <c r="E18" s="583"/>
      <c r="F18" s="584"/>
      <c r="G18" s="583"/>
      <c r="H18" s="584"/>
      <c r="I18" s="583">
        <f>SUMIF(F58:F80,A18,I58:I80)</f>
        <v>0</v>
      </c>
      <c r="J18" s="585"/>
    </row>
    <row r="19" spans="1:10" ht="23.25" customHeight="1">
      <c r="A19" s="352" t="s">
        <v>1457</v>
      </c>
      <c r="B19" s="353" t="s">
        <v>1458</v>
      </c>
      <c r="C19" s="354"/>
      <c r="D19" s="355"/>
      <c r="E19" s="583"/>
      <c r="F19" s="584"/>
      <c r="G19" s="583"/>
      <c r="H19" s="584"/>
      <c r="I19" s="583">
        <f>SUMIF(F58:F80,A19,I58:I80)</f>
        <v>0</v>
      </c>
      <c r="J19" s="585"/>
    </row>
    <row r="20" spans="1:10" ht="23.25" customHeight="1">
      <c r="A20" s="352" t="s">
        <v>1459</v>
      </c>
      <c r="B20" s="353" t="s">
        <v>1460</v>
      </c>
      <c r="C20" s="354"/>
      <c r="D20" s="355"/>
      <c r="E20" s="583"/>
      <c r="F20" s="584"/>
      <c r="G20" s="583"/>
      <c r="H20" s="584"/>
      <c r="I20" s="583">
        <f>SUMIF(F58:F80,A20,I58:I80)</f>
        <v>0</v>
      </c>
      <c r="J20" s="585"/>
    </row>
    <row r="21" spans="1:10" ht="23.25" customHeight="1">
      <c r="A21" s="315"/>
      <c r="B21" s="356" t="s">
        <v>1453</v>
      </c>
      <c r="C21" s="357"/>
      <c r="D21" s="358"/>
      <c r="E21" s="586"/>
      <c r="F21" s="587"/>
      <c r="G21" s="586"/>
      <c r="H21" s="587"/>
      <c r="I21" s="586">
        <f>SUM(I16:J20)</f>
        <v>0</v>
      </c>
      <c r="J21" s="588"/>
    </row>
    <row r="22" spans="1:10" ht="33" customHeight="1">
      <c r="A22" s="315"/>
      <c r="B22" s="359" t="s">
        <v>1461</v>
      </c>
      <c r="C22" s="354"/>
      <c r="D22" s="355"/>
      <c r="E22" s="360"/>
      <c r="F22" s="361"/>
      <c r="G22" s="362"/>
      <c r="H22" s="362"/>
      <c r="I22" s="362"/>
      <c r="J22" s="363"/>
    </row>
    <row r="23" spans="1:10" ht="23.25" customHeight="1">
      <c r="A23" s="315">
        <f>ZakladDPHSni*SazbaDPH1/100</f>
        <v>0</v>
      </c>
      <c r="B23" s="353" t="s">
        <v>1462</v>
      </c>
      <c r="C23" s="354"/>
      <c r="D23" s="355"/>
      <c r="E23" s="364">
        <v>15</v>
      </c>
      <c r="F23" s="361" t="s">
        <v>1463</v>
      </c>
      <c r="G23" s="590">
        <f>ZakladDPHSniVypocet</f>
        <v>0</v>
      </c>
      <c r="H23" s="591"/>
      <c r="I23" s="591"/>
      <c r="J23" s="363" t="str">
        <f aca="true" t="shared" si="0" ref="J23:J28">Mena</f>
        <v>CZK</v>
      </c>
    </row>
    <row r="24" spans="1:10" ht="23.25" customHeight="1">
      <c r="A24" s="315">
        <f>(A23-INT(A23))*100</f>
        <v>0</v>
      </c>
      <c r="B24" s="353" t="s">
        <v>1464</v>
      </c>
      <c r="C24" s="354"/>
      <c r="D24" s="355"/>
      <c r="E24" s="364">
        <f>SazbaDPH1</f>
        <v>15</v>
      </c>
      <c r="F24" s="361" t="s">
        <v>1463</v>
      </c>
      <c r="G24" s="592">
        <f>A23</f>
        <v>0</v>
      </c>
      <c r="H24" s="593"/>
      <c r="I24" s="593"/>
      <c r="J24" s="363" t="str">
        <f t="shared" si="0"/>
        <v>CZK</v>
      </c>
    </row>
    <row r="25" spans="1:10" ht="23.25" customHeight="1">
      <c r="A25" s="315">
        <f>ZakladDPHZakl*SazbaDPH2/100</f>
        <v>0</v>
      </c>
      <c r="B25" s="353" t="s">
        <v>1465</v>
      </c>
      <c r="C25" s="354"/>
      <c r="D25" s="355"/>
      <c r="E25" s="364">
        <v>21</v>
      </c>
      <c r="F25" s="361" t="s">
        <v>1463</v>
      </c>
      <c r="G25" s="590">
        <f>ZakladDPHZaklVypocet</f>
        <v>0</v>
      </c>
      <c r="H25" s="591"/>
      <c r="I25" s="591"/>
      <c r="J25" s="363" t="str">
        <f t="shared" si="0"/>
        <v>CZK</v>
      </c>
    </row>
    <row r="26" spans="1:10" ht="23.25" customHeight="1">
      <c r="A26" s="315">
        <f>(A25-INT(A25))*100</f>
        <v>0</v>
      </c>
      <c r="B26" s="365" t="s">
        <v>1466</v>
      </c>
      <c r="C26" s="366"/>
      <c r="D26" s="351"/>
      <c r="E26" s="367">
        <f>SazbaDPH2</f>
        <v>21</v>
      </c>
      <c r="F26" s="368" t="s">
        <v>1463</v>
      </c>
      <c r="G26" s="594">
        <f>A25</f>
        <v>0</v>
      </c>
      <c r="H26" s="595"/>
      <c r="I26" s="595"/>
      <c r="J26" s="369" t="str">
        <f t="shared" si="0"/>
        <v>CZK</v>
      </c>
    </row>
    <row r="27" spans="1:10" ht="23.25" customHeight="1" thickBot="1">
      <c r="A27" s="315">
        <f>ZakladDPHSni+DPHSni+ZakladDPHZakl+DPHZakl</f>
        <v>0</v>
      </c>
      <c r="B27" s="325" t="s">
        <v>1467</v>
      </c>
      <c r="C27" s="370"/>
      <c r="D27" s="371"/>
      <c r="E27" s="370"/>
      <c r="F27" s="372"/>
      <c r="G27" s="596">
        <f>CenaCelkem-(ZakladDPHSni+DPHSni+ZakladDPHZakl+DPHZakl)</f>
        <v>0</v>
      </c>
      <c r="H27" s="596"/>
      <c r="I27" s="596"/>
      <c r="J27" s="373" t="str">
        <f t="shared" si="0"/>
        <v>CZK</v>
      </c>
    </row>
    <row r="28" spans="1:10" ht="27.75" customHeight="1" hidden="1" thickBot="1">
      <c r="A28" s="315"/>
      <c r="B28" s="374" t="s">
        <v>1468</v>
      </c>
      <c r="C28" s="375"/>
      <c r="D28" s="375"/>
      <c r="E28" s="376"/>
      <c r="F28" s="377"/>
      <c r="G28" s="597">
        <f>ZakladDPHSniVypocet+ZakladDPHZaklVypocet</f>
        <v>0</v>
      </c>
      <c r="H28" s="598"/>
      <c r="I28" s="598"/>
      <c r="J28" s="378" t="str">
        <f t="shared" si="0"/>
        <v>CZK</v>
      </c>
    </row>
    <row r="29" spans="1:10" ht="27.75" customHeight="1" thickBot="1">
      <c r="A29" s="315">
        <f>(A27-INT(A27))*100</f>
        <v>0</v>
      </c>
      <c r="B29" s="374" t="s">
        <v>1469</v>
      </c>
      <c r="C29" s="379"/>
      <c r="D29" s="379"/>
      <c r="E29" s="379"/>
      <c r="F29" s="380"/>
      <c r="G29" s="597">
        <f>A27</f>
        <v>0</v>
      </c>
      <c r="H29" s="597"/>
      <c r="I29" s="597"/>
      <c r="J29" s="381" t="s">
        <v>1470</v>
      </c>
    </row>
    <row r="30" spans="1:10" ht="12.75" customHeight="1">
      <c r="A30" s="315"/>
      <c r="B30" s="315"/>
      <c r="J30" s="382"/>
    </row>
    <row r="31" spans="1:10" ht="30" customHeight="1">
      <c r="A31" s="315"/>
      <c r="B31" s="315"/>
      <c r="J31" s="382"/>
    </row>
    <row r="32" spans="1:10" ht="18.75" customHeight="1">
      <c r="A32" s="315"/>
      <c r="B32" s="383"/>
      <c r="C32" s="384" t="s">
        <v>1471</v>
      </c>
      <c r="D32" s="385"/>
      <c r="E32" s="385"/>
      <c r="F32" s="191" t="s">
        <v>1472</v>
      </c>
      <c r="G32" s="386"/>
      <c r="H32" s="387"/>
      <c r="I32" s="386"/>
      <c r="J32" s="382"/>
    </row>
    <row r="33" spans="1:10" ht="47.25" customHeight="1">
      <c r="A33" s="315"/>
      <c r="B33" s="315"/>
      <c r="J33" s="382"/>
    </row>
    <row r="34" spans="1:10" s="390" customFormat="1" ht="18.75" customHeight="1">
      <c r="A34" s="388"/>
      <c r="B34" s="388"/>
      <c r="C34" s="389"/>
      <c r="D34" s="599"/>
      <c r="E34" s="600"/>
      <c r="G34" s="601"/>
      <c r="H34" s="602"/>
      <c r="I34" s="602"/>
      <c r="J34" s="391"/>
    </row>
    <row r="35" spans="1:10" ht="12.75" customHeight="1">
      <c r="A35" s="315"/>
      <c r="B35" s="315"/>
      <c r="D35" s="603" t="s">
        <v>1419</v>
      </c>
      <c r="E35" s="603"/>
      <c r="H35" s="392" t="s">
        <v>1420</v>
      </c>
      <c r="J35" s="382"/>
    </row>
    <row r="36" spans="1:10" ht="13.5" customHeight="1" thickBot="1">
      <c r="A36" s="393"/>
      <c r="B36" s="393"/>
      <c r="C36" s="394"/>
      <c r="D36" s="394"/>
      <c r="E36" s="394"/>
      <c r="F36" s="395"/>
      <c r="G36" s="395"/>
      <c r="H36" s="395"/>
      <c r="I36" s="395"/>
      <c r="J36" s="396"/>
    </row>
    <row r="37" spans="2:10" ht="27" customHeight="1">
      <c r="B37" s="397" t="s">
        <v>1473</v>
      </c>
      <c r="C37" s="398"/>
      <c r="D37" s="398"/>
      <c r="E37" s="398"/>
      <c r="F37" s="399"/>
      <c r="G37" s="399"/>
      <c r="H37" s="399"/>
      <c r="I37" s="399"/>
      <c r="J37" s="400"/>
    </row>
    <row r="38" spans="1:10" ht="25.5" customHeight="1">
      <c r="A38" s="401" t="s">
        <v>1474</v>
      </c>
      <c r="B38" s="402" t="s">
        <v>1475</v>
      </c>
      <c r="C38" s="403" t="s">
        <v>1476</v>
      </c>
      <c r="D38" s="403"/>
      <c r="E38" s="403"/>
      <c r="F38" s="404" t="str">
        <f>B23</f>
        <v>Základ pro sníženou DPH</v>
      </c>
      <c r="G38" s="404" t="str">
        <f>B25</f>
        <v>Základ pro základní DPH</v>
      </c>
      <c r="H38" s="405" t="s">
        <v>1477</v>
      </c>
      <c r="I38" s="405" t="s">
        <v>1228</v>
      </c>
      <c r="J38" s="406" t="s">
        <v>1463</v>
      </c>
    </row>
    <row r="39" spans="1:10" ht="25.5" customHeight="1" hidden="1">
      <c r="A39" s="401">
        <v>1</v>
      </c>
      <c r="B39" s="407" t="s">
        <v>1437</v>
      </c>
      <c r="C39" s="604"/>
      <c r="D39" s="604"/>
      <c r="E39" s="604"/>
      <c r="F39" s="408">
        <f>'SO.00 01 Pol'!AE43+'SO.01 01 Pol'!AE54+'SO.01 02 Pol'!AE118+'SO.01 03 Pol'!AE79+'SO.02 01 Pol'!AE202+'SO.03 01 Pol'!AE55+'SO.03 02 Pol'!AE103</f>
        <v>0</v>
      </c>
      <c r="G39" s="409">
        <f>'SO.00 01 Pol'!AF43+'SO.01 01 Pol'!AF54+'SO.01 02 Pol'!AF118+'SO.01 03 Pol'!AF79+'SO.02 01 Pol'!AF202+'SO.03 01 Pol'!AF55+'SO.03 02 Pol'!AF103</f>
        <v>0</v>
      </c>
      <c r="H39" s="410">
        <f aca="true" t="shared" si="1" ref="H39:H50">(F39*SazbaDPH1/100)+(G39*SazbaDPH2/100)</f>
        <v>0</v>
      </c>
      <c r="I39" s="410">
        <f aca="true" t="shared" si="2" ref="I39:I50">F39+G39+H39</f>
        <v>0</v>
      </c>
      <c r="J39" s="411" t="str">
        <f aca="true" t="shared" si="3" ref="J39:J50">IF(CenaCelkemVypocet=0,"",I39/CenaCelkemVypocet*100)</f>
        <v/>
      </c>
    </row>
    <row r="40" spans="1:10" ht="25.5" customHeight="1">
      <c r="A40" s="401">
        <v>2</v>
      </c>
      <c r="B40" s="412" t="s">
        <v>1478</v>
      </c>
      <c r="C40" s="589" t="s">
        <v>1479</v>
      </c>
      <c r="D40" s="589"/>
      <c r="E40" s="589"/>
      <c r="F40" s="413">
        <f>'SO.00 01 Pol'!AE43</f>
        <v>0</v>
      </c>
      <c r="G40" s="414">
        <f>'SO.00 01 Pol'!AF43</f>
        <v>0</v>
      </c>
      <c r="H40" s="414">
        <f t="shared" si="1"/>
        <v>0</v>
      </c>
      <c r="I40" s="414">
        <f t="shared" si="2"/>
        <v>0</v>
      </c>
      <c r="J40" s="415" t="str">
        <f t="shared" si="3"/>
        <v/>
      </c>
    </row>
    <row r="41" spans="1:10" ht="25.5" customHeight="1">
      <c r="A41" s="401">
        <v>3</v>
      </c>
      <c r="B41" s="416" t="s">
        <v>1480</v>
      </c>
      <c r="C41" s="604" t="s">
        <v>1479</v>
      </c>
      <c r="D41" s="604"/>
      <c r="E41" s="604"/>
      <c r="F41" s="417">
        <f>'SO.00 01 Pol'!AE43</f>
        <v>0</v>
      </c>
      <c r="G41" s="410">
        <f>'SO.00 01 Pol'!AF43</f>
        <v>0</v>
      </c>
      <c r="H41" s="410">
        <f t="shared" si="1"/>
        <v>0</v>
      </c>
      <c r="I41" s="410">
        <f t="shared" si="2"/>
        <v>0</v>
      </c>
      <c r="J41" s="411" t="str">
        <f t="shared" si="3"/>
        <v/>
      </c>
    </row>
    <row r="42" spans="1:10" ht="25.5" customHeight="1">
      <c r="A42" s="401">
        <v>2</v>
      </c>
      <c r="B42" s="412" t="s">
        <v>1481</v>
      </c>
      <c r="C42" s="589" t="s">
        <v>1482</v>
      </c>
      <c r="D42" s="589"/>
      <c r="E42" s="589"/>
      <c r="F42" s="413">
        <f>'SO.01 01 Pol'!AE54+'SO.01 02 Pol'!AE118+'SO.01 03 Pol'!AE79</f>
        <v>0</v>
      </c>
      <c r="G42" s="414">
        <f>'SO.01 01 Pol'!AF54+'SO.01 02 Pol'!AF118+'SO.01 03 Pol'!AF79</f>
        <v>0</v>
      </c>
      <c r="H42" s="414">
        <f t="shared" si="1"/>
        <v>0</v>
      </c>
      <c r="I42" s="414">
        <f t="shared" si="2"/>
        <v>0</v>
      </c>
      <c r="J42" s="415" t="str">
        <f t="shared" si="3"/>
        <v/>
      </c>
    </row>
    <row r="43" spans="1:10" ht="25.5" customHeight="1">
      <c r="A43" s="401">
        <v>3</v>
      </c>
      <c r="B43" s="416" t="s">
        <v>1480</v>
      </c>
      <c r="C43" s="604" t="s">
        <v>1483</v>
      </c>
      <c r="D43" s="604"/>
      <c r="E43" s="604"/>
      <c r="F43" s="417">
        <f>'SO.01 01 Pol'!AE54</f>
        <v>0</v>
      </c>
      <c r="G43" s="410">
        <f>'SO.01 01 Pol'!AF54</f>
        <v>0</v>
      </c>
      <c r="H43" s="410">
        <f t="shared" si="1"/>
        <v>0</v>
      </c>
      <c r="I43" s="410">
        <f t="shared" si="2"/>
        <v>0</v>
      </c>
      <c r="J43" s="411" t="str">
        <f t="shared" si="3"/>
        <v/>
      </c>
    </row>
    <row r="44" spans="1:10" ht="25.5" customHeight="1">
      <c r="A44" s="401">
        <v>3</v>
      </c>
      <c r="B44" s="416" t="s">
        <v>1484</v>
      </c>
      <c r="C44" s="604" t="s">
        <v>1485</v>
      </c>
      <c r="D44" s="604"/>
      <c r="E44" s="604"/>
      <c r="F44" s="417">
        <f>'SO.01 02 Pol'!AE118</f>
        <v>0</v>
      </c>
      <c r="G44" s="410">
        <f>'SO.01 02 Pol'!AF118</f>
        <v>0</v>
      </c>
      <c r="H44" s="410">
        <f t="shared" si="1"/>
        <v>0</v>
      </c>
      <c r="I44" s="410">
        <f t="shared" si="2"/>
        <v>0</v>
      </c>
      <c r="J44" s="411" t="str">
        <f t="shared" si="3"/>
        <v/>
      </c>
    </row>
    <row r="45" spans="1:10" ht="25.5" customHeight="1">
      <c r="A45" s="401">
        <v>3</v>
      </c>
      <c r="B45" s="416" t="s">
        <v>1486</v>
      </c>
      <c r="C45" s="604" t="s">
        <v>1487</v>
      </c>
      <c r="D45" s="604"/>
      <c r="E45" s="604"/>
      <c r="F45" s="417">
        <f>'SO.01 03 Pol'!AE79</f>
        <v>0</v>
      </c>
      <c r="G45" s="410">
        <f>'SO.01 03 Pol'!AF79</f>
        <v>0</v>
      </c>
      <c r="H45" s="410">
        <f t="shared" si="1"/>
        <v>0</v>
      </c>
      <c r="I45" s="410">
        <f t="shared" si="2"/>
        <v>0</v>
      </c>
      <c r="J45" s="411" t="str">
        <f t="shared" si="3"/>
        <v/>
      </c>
    </row>
    <row r="46" spans="1:10" ht="25.5" customHeight="1">
      <c r="A46" s="401">
        <v>2</v>
      </c>
      <c r="B46" s="412" t="s">
        <v>1488</v>
      </c>
      <c r="C46" s="589" t="s">
        <v>1489</v>
      </c>
      <c r="D46" s="589"/>
      <c r="E46" s="589"/>
      <c r="F46" s="413">
        <f>'SO.02 01 Pol'!AE202</f>
        <v>0</v>
      </c>
      <c r="G46" s="414">
        <f>'SO.02 01 Pol'!AF202</f>
        <v>0</v>
      </c>
      <c r="H46" s="414">
        <f t="shared" si="1"/>
        <v>0</v>
      </c>
      <c r="I46" s="414">
        <f t="shared" si="2"/>
        <v>0</v>
      </c>
      <c r="J46" s="415" t="str">
        <f t="shared" si="3"/>
        <v/>
      </c>
    </row>
    <row r="47" spans="1:10" ht="25.5" customHeight="1">
      <c r="A47" s="401">
        <v>3</v>
      </c>
      <c r="B47" s="416" t="s">
        <v>1480</v>
      </c>
      <c r="C47" s="604" t="s">
        <v>1490</v>
      </c>
      <c r="D47" s="604"/>
      <c r="E47" s="604"/>
      <c r="F47" s="417">
        <f>'SO.02 01 Pol'!AE202</f>
        <v>0</v>
      </c>
      <c r="G47" s="410">
        <f>'SO.02 01 Pol'!AF202</f>
        <v>0</v>
      </c>
      <c r="H47" s="410">
        <f t="shared" si="1"/>
        <v>0</v>
      </c>
      <c r="I47" s="410">
        <f t="shared" si="2"/>
        <v>0</v>
      </c>
      <c r="J47" s="411" t="str">
        <f t="shared" si="3"/>
        <v/>
      </c>
    </row>
    <row r="48" spans="1:10" ht="25.5" customHeight="1">
      <c r="A48" s="401">
        <v>2</v>
      </c>
      <c r="B48" s="412" t="s">
        <v>1491</v>
      </c>
      <c r="C48" s="589" t="s">
        <v>1492</v>
      </c>
      <c r="D48" s="589"/>
      <c r="E48" s="589"/>
      <c r="F48" s="413">
        <f>'SO.03 01 Pol'!AE55+'SO.03 02 Pol'!AE103</f>
        <v>0</v>
      </c>
      <c r="G48" s="414">
        <f>'SO.03 01 Pol'!AF55+'SO.03 02 Pol'!AF103</f>
        <v>0</v>
      </c>
      <c r="H48" s="414">
        <f t="shared" si="1"/>
        <v>0</v>
      </c>
      <c r="I48" s="414">
        <f t="shared" si="2"/>
        <v>0</v>
      </c>
      <c r="J48" s="415" t="str">
        <f t="shared" si="3"/>
        <v/>
      </c>
    </row>
    <row r="49" spans="1:10" ht="25.5" customHeight="1">
      <c r="A49" s="401">
        <v>3</v>
      </c>
      <c r="B49" s="416" t="s">
        <v>1480</v>
      </c>
      <c r="C49" s="604" t="s">
        <v>1483</v>
      </c>
      <c r="D49" s="604"/>
      <c r="E49" s="604"/>
      <c r="F49" s="417">
        <f>'SO.03 01 Pol'!AE55</f>
        <v>0</v>
      </c>
      <c r="G49" s="410">
        <f>'SO.03 01 Pol'!AF55</f>
        <v>0</v>
      </c>
      <c r="H49" s="410">
        <f t="shared" si="1"/>
        <v>0</v>
      </c>
      <c r="I49" s="410">
        <f t="shared" si="2"/>
        <v>0</v>
      </c>
      <c r="J49" s="411" t="str">
        <f t="shared" si="3"/>
        <v/>
      </c>
    </row>
    <row r="50" spans="1:10" ht="25.5" customHeight="1">
      <c r="A50" s="401">
        <v>3</v>
      </c>
      <c r="B50" s="416" t="s">
        <v>1484</v>
      </c>
      <c r="C50" s="604" t="s">
        <v>1485</v>
      </c>
      <c r="D50" s="604"/>
      <c r="E50" s="604"/>
      <c r="F50" s="417">
        <f>'SO.03 02 Pol'!AE103</f>
        <v>0</v>
      </c>
      <c r="G50" s="410">
        <f>'SO.03 02 Pol'!AF103</f>
        <v>0</v>
      </c>
      <c r="H50" s="410">
        <f t="shared" si="1"/>
        <v>0</v>
      </c>
      <c r="I50" s="410">
        <f t="shared" si="2"/>
        <v>0</v>
      </c>
      <c r="J50" s="411" t="str">
        <f t="shared" si="3"/>
        <v/>
      </c>
    </row>
    <row r="51" spans="1:10" ht="25.5" customHeight="1">
      <c r="A51" s="401"/>
      <c r="B51" s="607" t="s">
        <v>1493</v>
      </c>
      <c r="C51" s="608"/>
      <c r="D51" s="608"/>
      <c r="E51" s="609"/>
      <c r="F51" s="418">
        <f>SUMIF(A39:A50,"=1",F39:F50)</f>
        <v>0</v>
      </c>
      <c r="G51" s="419">
        <f>SUMIF(A39:A50,"=1",G39:G50)</f>
        <v>0</v>
      </c>
      <c r="H51" s="419">
        <f>SUMIF(A39:A50,"=1",H39:H50)</f>
        <v>0</v>
      </c>
      <c r="I51" s="419">
        <f>SUMIF(A39:A50,"=1",I39:I50)</f>
        <v>0</v>
      </c>
      <c r="J51" s="420">
        <f>SUMIF(A39:A50,"=1",J39:J50)</f>
        <v>0</v>
      </c>
    </row>
    <row r="55" ht="15.75">
      <c r="B55" s="421" t="s">
        <v>1494</v>
      </c>
    </row>
    <row r="57" spans="1:10" ht="25.5" customHeight="1">
      <c r="A57" s="422"/>
      <c r="B57" s="423" t="s">
        <v>1475</v>
      </c>
      <c r="C57" s="423" t="s">
        <v>1476</v>
      </c>
      <c r="D57" s="424"/>
      <c r="E57" s="424"/>
      <c r="F57" s="425" t="s">
        <v>1495</v>
      </c>
      <c r="G57" s="425"/>
      <c r="H57" s="425"/>
      <c r="I57" s="425" t="s">
        <v>1453</v>
      </c>
      <c r="J57" s="425" t="s">
        <v>1463</v>
      </c>
    </row>
    <row r="58" spans="1:10" ht="36.75" customHeight="1">
      <c r="A58" s="426"/>
      <c r="B58" s="427" t="s">
        <v>1496</v>
      </c>
      <c r="C58" s="605" t="s">
        <v>1497</v>
      </c>
      <c r="D58" s="606"/>
      <c r="E58" s="606"/>
      <c r="F58" s="428" t="s">
        <v>1454</v>
      </c>
      <c r="G58" s="429"/>
      <c r="H58" s="429"/>
      <c r="I58" s="429">
        <f>'SO.00 01 Pol'!G8+'SO.01 01 Pol'!G8+'SO.01 02 Pol'!G8+'SO.01 03 Pol'!G8+'SO.02 01 Pol'!G8+'SO.03 01 Pol'!G8+'SO.03 02 Pol'!G8</f>
        <v>0</v>
      </c>
      <c r="J58" s="430" t="str">
        <f>IF(I81=0,"",I58/I81*100)</f>
        <v/>
      </c>
    </row>
    <row r="59" spans="1:10" ht="36.75" customHeight="1">
      <c r="A59" s="426"/>
      <c r="B59" s="427" t="s">
        <v>1498</v>
      </c>
      <c r="C59" s="605" t="s">
        <v>1499</v>
      </c>
      <c r="D59" s="606"/>
      <c r="E59" s="606"/>
      <c r="F59" s="428" t="s">
        <v>1454</v>
      </c>
      <c r="G59" s="429"/>
      <c r="H59" s="429"/>
      <c r="I59" s="429">
        <f>'SO.01 02 Pol'!G21+'SO.03 01 Pol'!G21</f>
        <v>0</v>
      </c>
      <c r="J59" s="430" t="str">
        <f>IF(I81=0,"",I59/I81*100)</f>
        <v/>
      </c>
    </row>
    <row r="60" spans="1:10" ht="36.75" customHeight="1">
      <c r="A60" s="426"/>
      <c r="B60" s="427" t="s">
        <v>1500</v>
      </c>
      <c r="C60" s="605" t="s">
        <v>1501</v>
      </c>
      <c r="D60" s="606"/>
      <c r="E60" s="606"/>
      <c r="F60" s="428" t="s">
        <v>1454</v>
      </c>
      <c r="G60" s="429"/>
      <c r="H60" s="429"/>
      <c r="I60" s="429">
        <f>'SO.01 02 Pol'!G45+'SO.03 02 Pol'!G21</f>
        <v>0</v>
      </c>
      <c r="J60" s="430" t="str">
        <f>IF(I81=0,"",I60/I81*100)</f>
        <v/>
      </c>
    </row>
    <row r="61" spans="1:10" ht="36.75" customHeight="1">
      <c r="A61" s="426"/>
      <c r="B61" s="427" t="s">
        <v>1502</v>
      </c>
      <c r="C61" s="605" t="s">
        <v>1503</v>
      </c>
      <c r="D61" s="606"/>
      <c r="E61" s="606"/>
      <c r="F61" s="428" t="s">
        <v>1454</v>
      </c>
      <c r="G61" s="429"/>
      <c r="H61" s="429"/>
      <c r="I61" s="429">
        <f>'SO.02 01 Pol'!G21</f>
        <v>0</v>
      </c>
      <c r="J61" s="430" t="str">
        <f>IF(I81=0,"",I61/I81*100)</f>
        <v/>
      </c>
    </row>
    <row r="62" spans="1:10" ht="36.75" customHeight="1">
      <c r="A62" s="426"/>
      <c r="B62" s="427" t="s">
        <v>1504</v>
      </c>
      <c r="C62" s="605" t="s">
        <v>1505</v>
      </c>
      <c r="D62" s="606"/>
      <c r="E62" s="606"/>
      <c r="F62" s="428" t="s">
        <v>1454</v>
      </c>
      <c r="G62" s="429"/>
      <c r="H62" s="429"/>
      <c r="I62" s="429">
        <f>'SO.01 02 Pol'!G74</f>
        <v>0</v>
      </c>
      <c r="J62" s="430" t="str">
        <f>IF(I81=0,"",I62/I81*100)</f>
        <v/>
      </c>
    </row>
    <row r="63" spans="1:10" ht="36.75" customHeight="1">
      <c r="A63" s="426"/>
      <c r="B63" s="427" t="s">
        <v>1506</v>
      </c>
      <c r="C63" s="605" t="s">
        <v>1507</v>
      </c>
      <c r="D63" s="606"/>
      <c r="E63" s="606"/>
      <c r="F63" s="428" t="s">
        <v>1454</v>
      </c>
      <c r="G63" s="429"/>
      <c r="H63" s="429"/>
      <c r="I63" s="429">
        <f>'SO.02 01 Pol'!G33</f>
        <v>0</v>
      </c>
      <c r="J63" s="430" t="str">
        <f>IF(I81=0,"",I63/I81*100)</f>
        <v/>
      </c>
    </row>
    <row r="64" spans="1:10" ht="36.75" customHeight="1">
      <c r="A64" s="426"/>
      <c r="B64" s="427" t="s">
        <v>1508</v>
      </c>
      <c r="C64" s="605" t="s">
        <v>1509</v>
      </c>
      <c r="D64" s="606"/>
      <c r="E64" s="606"/>
      <c r="F64" s="428" t="s">
        <v>1454</v>
      </c>
      <c r="G64" s="429"/>
      <c r="H64" s="429"/>
      <c r="I64" s="429">
        <f>'SO.02 01 Pol'!G46+'SO.03 02 Pol'!G26</f>
        <v>0</v>
      </c>
      <c r="J64" s="430" t="str">
        <f>IF(I81=0,"",I64/I81*100)</f>
        <v/>
      </c>
    </row>
    <row r="65" spans="1:10" ht="36.75" customHeight="1">
      <c r="A65" s="426"/>
      <c r="B65" s="427" t="s">
        <v>1510</v>
      </c>
      <c r="C65" s="605" t="s">
        <v>1511</v>
      </c>
      <c r="D65" s="606"/>
      <c r="E65" s="606"/>
      <c r="F65" s="428" t="s">
        <v>1454</v>
      </c>
      <c r="G65" s="429"/>
      <c r="H65" s="429"/>
      <c r="I65" s="429">
        <f>'SO.02 01 Pol'!G56+'SO.03 02 Pol'!G31</f>
        <v>0</v>
      </c>
      <c r="J65" s="430" t="str">
        <f>IF(I81=0,"",I65/I81*100)</f>
        <v/>
      </c>
    </row>
    <row r="66" spans="1:10" ht="36.75" customHeight="1">
      <c r="A66" s="426"/>
      <c r="B66" s="427" t="s">
        <v>1512</v>
      </c>
      <c r="C66" s="605" t="s">
        <v>1513</v>
      </c>
      <c r="D66" s="606"/>
      <c r="E66" s="606"/>
      <c r="F66" s="428" t="s">
        <v>1454</v>
      </c>
      <c r="G66" s="429"/>
      <c r="H66" s="429"/>
      <c r="I66" s="429">
        <f>'SO.02 01 Pol'!G73</f>
        <v>0</v>
      </c>
      <c r="J66" s="430" t="str">
        <f>IF(I81=0,"",I66/I81*100)</f>
        <v/>
      </c>
    </row>
    <row r="67" spans="1:10" ht="36.75" customHeight="1">
      <c r="A67" s="426"/>
      <c r="B67" s="427" t="s">
        <v>1514</v>
      </c>
      <c r="C67" s="605" t="s">
        <v>1515</v>
      </c>
      <c r="D67" s="606"/>
      <c r="E67" s="606"/>
      <c r="F67" s="428" t="s">
        <v>1454</v>
      </c>
      <c r="G67" s="429"/>
      <c r="H67" s="429"/>
      <c r="I67" s="429">
        <f>'SO.01 01 Pol'!G21+'SO.02 01 Pol'!G79+'SO.03 01 Pol'!G28</f>
        <v>0</v>
      </c>
      <c r="J67" s="430" t="str">
        <f>IF(I81=0,"",I67/I81*100)</f>
        <v/>
      </c>
    </row>
    <row r="68" spans="1:10" ht="36.75" customHeight="1">
      <c r="A68" s="426"/>
      <c r="B68" s="427" t="s">
        <v>1516</v>
      </c>
      <c r="C68" s="605" t="s">
        <v>1517</v>
      </c>
      <c r="D68" s="606"/>
      <c r="E68" s="606"/>
      <c r="F68" s="428" t="s">
        <v>1454</v>
      </c>
      <c r="G68" s="429"/>
      <c r="H68" s="429"/>
      <c r="I68" s="429">
        <f>'SO.01 02 Pol'!G76+'SO.02 01 Pol'!G98+'SO.03 02 Pol'!G37</f>
        <v>0</v>
      </c>
      <c r="J68" s="430" t="str">
        <f>IF(I81=0,"",I68/I81*100)</f>
        <v/>
      </c>
    </row>
    <row r="69" spans="1:10" ht="36.75" customHeight="1">
      <c r="A69" s="426"/>
      <c r="B69" s="427" t="s">
        <v>1518</v>
      </c>
      <c r="C69" s="605" t="s">
        <v>1519</v>
      </c>
      <c r="D69" s="606"/>
      <c r="E69" s="606"/>
      <c r="F69" s="428" t="s">
        <v>1455</v>
      </c>
      <c r="G69" s="429"/>
      <c r="H69" s="429"/>
      <c r="I69" s="429">
        <f>'SO.02 01 Pol'!G100</f>
        <v>0</v>
      </c>
      <c r="J69" s="430" t="str">
        <f>IF(I81=0,"",I69/I81*100)</f>
        <v/>
      </c>
    </row>
    <row r="70" spans="1:10" ht="36.75" customHeight="1">
      <c r="A70" s="426"/>
      <c r="B70" s="427" t="s">
        <v>1520</v>
      </c>
      <c r="C70" s="605" t="s">
        <v>1521</v>
      </c>
      <c r="D70" s="606"/>
      <c r="E70" s="606"/>
      <c r="F70" s="428" t="s">
        <v>1455</v>
      </c>
      <c r="G70" s="429"/>
      <c r="H70" s="429"/>
      <c r="I70" s="429">
        <f>'SO.02 01 Pol'!G108</f>
        <v>0</v>
      </c>
      <c r="J70" s="430" t="str">
        <f>IF(I81=0,"",I70/I81*100)</f>
        <v/>
      </c>
    </row>
    <row r="71" spans="1:10" ht="36.75" customHeight="1">
      <c r="A71" s="426"/>
      <c r="B71" s="427" t="s">
        <v>1522</v>
      </c>
      <c r="C71" s="605" t="s">
        <v>1523</v>
      </c>
      <c r="D71" s="606"/>
      <c r="E71" s="606"/>
      <c r="F71" s="428" t="s">
        <v>1455</v>
      </c>
      <c r="G71" s="429"/>
      <c r="H71" s="429"/>
      <c r="I71" s="429">
        <f>'SO.02 01 Pol'!G121</f>
        <v>0</v>
      </c>
      <c r="J71" s="430" t="str">
        <f>IF(I81=0,"",I71/I81*100)</f>
        <v/>
      </c>
    </row>
    <row r="72" spans="1:10" ht="36.75" customHeight="1">
      <c r="A72" s="426"/>
      <c r="B72" s="427" t="s">
        <v>1524</v>
      </c>
      <c r="C72" s="605" t="s">
        <v>1525</v>
      </c>
      <c r="D72" s="606"/>
      <c r="E72" s="606"/>
      <c r="F72" s="428" t="s">
        <v>1455</v>
      </c>
      <c r="G72" s="429"/>
      <c r="H72" s="429"/>
      <c r="I72" s="429">
        <f>'SO.02 01 Pol'!G127</f>
        <v>0</v>
      </c>
      <c r="J72" s="430" t="str">
        <f>IF(I81=0,"",I72/I81*100)</f>
        <v/>
      </c>
    </row>
    <row r="73" spans="1:10" ht="36.75" customHeight="1">
      <c r="A73" s="426"/>
      <c r="B73" s="427" t="s">
        <v>1526</v>
      </c>
      <c r="C73" s="605" t="s">
        <v>1527</v>
      </c>
      <c r="D73" s="606"/>
      <c r="E73" s="606"/>
      <c r="F73" s="428" t="s">
        <v>1455</v>
      </c>
      <c r="G73" s="429"/>
      <c r="H73" s="429"/>
      <c r="I73" s="429">
        <f>'SO.01 01 Pol'!G33+'SO.01 02 Pol'!G78+'SO.01 03 Pol'!G21+'SO.02 01 Pol'!G153+'SO.03 01 Pol'!G30+'SO.03 02 Pol'!G39</f>
        <v>0</v>
      </c>
      <c r="J73" s="430" t="str">
        <f>IF(I81=0,"",I73/I81*100)</f>
        <v/>
      </c>
    </row>
    <row r="74" spans="1:10" ht="36.75" customHeight="1">
      <c r="A74" s="426"/>
      <c r="B74" s="427" t="s">
        <v>1528</v>
      </c>
      <c r="C74" s="605" t="s">
        <v>1529</v>
      </c>
      <c r="D74" s="606"/>
      <c r="E74" s="606"/>
      <c r="F74" s="428" t="s">
        <v>1455</v>
      </c>
      <c r="G74" s="429"/>
      <c r="H74" s="429"/>
      <c r="I74" s="429">
        <f>'SO.02 01 Pol'!G161</f>
        <v>0</v>
      </c>
      <c r="J74" s="430" t="str">
        <f>IF(I81=0,"",I74/I81*100)</f>
        <v/>
      </c>
    </row>
    <row r="75" spans="1:10" ht="36.75" customHeight="1">
      <c r="A75" s="426"/>
      <c r="B75" s="427" t="s">
        <v>1530</v>
      </c>
      <c r="C75" s="605" t="s">
        <v>1531</v>
      </c>
      <c r="D75" s="606"/>
      <c r="E75" s="606"/>
      <c r="F75" s="428" t="s">
        <v>1455</v>
      </c>
      <c r="G75" s="429"/>
      <c r="H75" s="429"/>
      <c r="I75" s="429">
        <f>'SO.02 01 Pol'!G180</f>
        <v>0</v>
      </c>
      <c r="J75" s="430" t="str">
        <f>IF(I81=0,"",I75/I81*100)</f>
        <v/>
      </c>
    </row>
    <row r="76" spans="1:10" ht="36.75" customHeight="1">
      <c r="A76" s="426"/>
      <c r="B76" s="427" t="s">
        <v>1532</v>
      </c>
      <c r="C76" s="605" t="s">
        <v>1533</v>
      </c>
      <c r="D76" s="606"/>
      <c r="E76" s="606"/>
      <c r="F76" s="428" t="s">
        <v>1455</v>
      </c>
      <c r="G76" s="429"/>
      <c r="H76" s="429"/>
      <c r="I76" s="429">
        <f>'SO.02 01 Pol'!G193</f>
        <v>0</v>
      </c>
      <c r="J76" s="430" t="str">
        <f>IF(I81=0,"",I76/I81*100)</f>
        <v/>
      </c>
    </row>
    <row r="77" spans="1:10" ht="36.75" customHeight="1">
      <c r="A77" s="426"/>
      <c r="B77" s="427" t="s">
        <v>1534</v>
      </c>
      <c r="C77" s="605" t="s">
        <v>1535</v>
      </c>
      <c r="D77" s="606"/>
      <c r="E77" s="606"/>
      <c r="F77" s="428" t="s">
        <v>1456</v>
      </c>
      <c r="G77" s="429"/>
      <c r="H77" s="429"/>
      <c r="I77" s="429">
        <f>'SO.01 02 Pol'!G111</f>
        <v>0</v>
      </c>
      <c r="J77" s="430" t="str">
        <f>IF(I81=0,"",I77/I81*100)</f>
        <v/>
      </c>
    </row>
    <row r="78" spans="1:10" ht="36.75" customHeight="1">
      <c r="A78" s="426"/>
      <c r="B78" s="427" t="s">
        <v>1536</v>
      </c>
      <c r="C78" s="605" t="s">
        <v>1537</v>
      </c>
      <c r="D78" s="606"/>
      <c r="E78" s="606"/>
      <c r="F78" s="428" t="s">
        <v>1538</v>
      </c>
      <c r="G78" s="429"/>
      <c r="H78" s="429"/>
      <c r="I78" s="429">
        <f>'SO.01 01 Pol'!G41+'SO.03 01 Pol'!G39</f>
        <v>0</v>
      </c>
      <c r="J78" s="430" t="str">
        <f>IF(I81=0,"",I78/I81*100)</f>
        <v/>
      </c>
    </row>
    <row r="79" spans="1:10" ht="36.75" customHeight="1">
      <c r="A79" s="426"/>
      <c r="B79" s="427" t="s">
        <v>1457</v>
      </c>
      <c r="C79" s="605" t="s">
        <v>1458</v>
      </c>
      <c r="D79" s="606"/>
      <c r="E79" s="606"/>
      <c r="F79" s="428" t="s">
        <v>1457</v>
      </c>
      <c r="G79" s="429"/>
      <c r="H79" s="429"/>
      <c r="I79" s="429">
        <f>'SO.00 01 Pol'!G21</f>
        <v>0</v>
      </c>
      <c r="J79" s="430" t="str">
        <f>IF(I81=0,"",I79/I81*100)</f>
        <v/>
      </c>
    </row>
    <row r="80" spans="1:10" ht="36.75" customHeight="1">
      <c r="A80" s="426"/>
      <c r="B80" s="427" t="s">
        <v>1459</v>
      </c>
      <c r="C80" s="605" t="s">
        <v>1460</v>
      </c>
      <c r="D80" s="606"/>
      <c r="E80" s="606"/>
      <c r="F80" s="428" t="s">
        <v>1459</v>
      </c>
      <c r="G80" s="429"/>
      <c r="H80" s="429"/>
      <c r="I80" s="429">
        <f>'SO.00 01 Pol'!G34</f>
        <v>0</v>
      </c>
      <c r="J80" s="430" t="str">
        <f>IF(I81=0,"",I80/I81*100)</f>
        <v/>
      </c>
    </row>
    <row r="81" spans="1:10" ht="25.5" customHeight="1">
      <c r="A81" s="431"/>
      <c r="B81" s="432" t="s">
        <v>1228</v>
      </c>
      <c r="C81" s="433"/>
      <c r="D81" s="434"/>
      <c r="E81" s="434"/>
      <c r="F81" s="435"/>
      <c r="G81" s="436"/>
      <c r="H81" s="436"/>
      <c r="I81" s="436">
        <f>SUM(I58:I80)</f>
        <v>0</v>
      </c>
      <c r="J81" s="437">
        <f>SUM(J58:J80)</f>
        <v>0</v>
      </c>
    </row>
    <row r="82" spans="6:10" ht="15">
      <c r="F82" s="438"/>
      <c r="G82" s="438"/>
      <c r="H82" s="438"/>
      <c r="I82" s="438"/>
      <c r="J82" s="439"/>
    </row>
    <row r="83" spans="6:10" ht="15">
      <c r="F83" s="438"/>
      <c r="G83" s="438"/>
      <c r="H83" s="438"/>
      <c r="I83" s="438"/>
      <c r="J83" s="439"/>
    </row>
    <row r="84" spans="6:10" ht="15">
      <c r="F84" s="438"/>
      <c r="G84" s="438"/>
      <c r="H84" s="438"/>
      <c r="I84" s="438"/>
      <c r="J84" s="439"/>
    </row>
  </sheetData>
  <mergeCells count="77"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76:E76"/>
    <mergeCell ref="C70:E70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58:E58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B51:E51"/>
    <mergeCell ref="C40:E40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1"/>
  <sheetViews>
    <sheetView workbookViewId="0" topLeftCell="A1">
      <pane ySplit="7" topLeftCell="A8" activePane="bottomLeft" state="frozen"/>
      <selection pane="topLeft" activeCell="N14" sqref="N14"/>
      <selection pane="bottomLeft" activeCell="F35" sqref="F35:F41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52" width="9.140625" style="314" customWidth="1"/>
    <col min="53" max="53" width="73.7109375" style="314" customWidth="1"/>
    <col min="54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1478</v>
      </c>
      <c r="C3" s="625" t="s">
        <v>1479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1480</v>
      </c>
      <c r="C4" s="628" t="s">
        <v>1479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1457</v>
      </c>
      <c r="C21" s="457" t="s">
        <v>1458</v>
      </c>
      <c r="D21" s="458"/>
      <c r="E21" s="459"/>
      <c r="F21" s="460"/>
      <c r="G21" s="461">
        <f>SUMIF(AG22:AG33,"&lt;&gt;NOR",G22:G33)</f>
        <v>0</v>
      </c>
      <c r="H21" s="462"/>
      <c r="I21" s="462">
        <f>SUM(I22:I33)</f>
        <v>0</v>
      </c>
      <c r="J21" s="462"/>
      <c r="K21" s="462">
        <f>SUM(K22:K33)</f>
        <v>75000</v>
      </c>
      <c r="L21" s="462"/>
      <c r="M21" s="462">
        <f>SUM(M22:M33)</f>
        <v>0</v>
      </c>
      <c r="N21" s="462"/>
      <c r="O21" s="462">
        <f>SUM(O22:O33)</f>
        <v>0</v>
      </c>
      <c r="P21" s="462"/>
      <c r="Q21" s="462">
        <f>SUM(Q22:Q33)</f>
        <v>0</v>
      </c>
      <c r="R21" s="462"/>
      <c r="S21" s="462"/>
      <c r="T21" s="462"/>
      <c r="U21" s="462"/>
      <c r="V21" s="462">
        <f>SUM(V22:V33)</f>
        <v>0</v>
      </c>
      <c r="W21" s="462"/>
      <c r="X21" s="462"/>
      <c r="AG21" s="314" t="s">
        <v>1565</v>
      </c>
    </row>
    <row r="22" spans="1:60" ht="15" outlineLevel="1">
      <c r="A22" s="478">
        <v>2</v>
      </c>
      <c r="B22" s="479" t="s">
        <v>1583</v>
      </c>
      <c r="C22" s="480" t="s">
        <v>1584</v>
      </c>
      <c r="D22" s="481" t="s">
        <v>1585</v>
      </c>
      <c r="E22" s="482">
        <v>1</v>
      </c>
      <c r="F22" s="483"/>
      <c r="G22" s="484">
        <f>ROUND(E22*F22,2)</f>
        <v>0</v>
      </c>
      <c r="H22" s="470">
        <v>0</v>
      </c>
      <c r="I22" s="471">
        <f>ROUND(E22*H22,2)</f>
        <v>0</v>
      </c>
      <c r="J22" s="470">
        <v>5000</v>
      </c>
      <c r="K22" s="471">
        <f>ROUND(E22*J22,2)</f>
        <v>5000</v>
      </c>
      <c r="L22" s="471">
        <v>21</v>
      </c>
      <c r="M22" s="471">
        <f>G22*(1+L22/100)</f>
        <v>0</v>
      </c>
      <c r="N22" s="471">
        <v>0</v>
      </c>
      <c r="O22" s="471">
        <f>ROUND(E22*N22,2)</f>
        <v>0</v>
      </c>
      <c r="P22" s="471">
        <v>0</v>
      </c>
      <c r="Q22" s="471">
        <f>ROUND(E22*P22,2)</f>
        <v>0</v>
      </c>
      <c r="R22" s="471"/>
      <c r="S22" s="471" t="s">
        <v>1586</v>
      </c>
      <c r="T22" s="471" t="s">
        <v>1568</v>
      </c>
      <c r="U22" s="471">
        <v>0</v>
      </c>
      <c r="V22" s="471">
        <f>ROUND(E22*U22,2)</f>
        <v>0</v>
      </c>
      <c r="W22" s="471"/>
      <c r="X22" s="471" t="s">
        <v>1587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1588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15" outlineLevel="1">
      <c r="A23" s="463">
        <v>3</v>
      </c>
      <c r="B23" s="464" t="s">
        <v>1589</v>
      </c>
      <c r="C23" s="465" t="s">
        <v>1590</v>
      </c>
      <c r="D23" s="466" t="s">
        <v>1585</v>
      </c>
      <c r="E23" s="467">
        <v>1</v>
      </c>
      <c r="F23" s="485"/>
      <c r="G23" s="469">
        <f>ROUND(E23*F23,2)</f>
        <v>0</v>
      </c>
      <c r="H23" s="470">
        <v>0</v>
      </c>
      <c r="I23" s="471">
        <f>ROUND(E23*H23,2)</f>
        <v>0</v>
      </c>
      <c r="J23" s="470">
        <v>10000</v>
      </c>
      <c r="K23" s="471">
        <f>ROUND(E23*J23,2)</f>
        <v>10000</v>
      </c>
      <c r="L23" s="471">
        <v>21</v>
      </c>
      <c r="M23" s="471">
        <f>G23*(1+L23/100)</f>
        <v>0</v>
      </c>
      <c r="N23" s="471">
        <v>0</v>
      </c>
      <c r="O23" s="471">
        <f>ROUND(E23*N23,2)</f>
        <v>0</v>
      </c>
      <c r="P23" s="471">
        <v>0</v>
      </c>
      <c r="Q23" s="471">
        <f>ROUND(E23*P23,2)</f>
        <v>0</v>
      </c>
      <c r="R23" s="471"/>
      <c r="S23" s="471" t="s">
        <v>1586</v>
      </c>
      <c r="T23" s="471" t="s">
        <v>1568</v>
      </c>
      <c r="U23" s="471">
        <v>0</v>
      </c>
      <c r="V23" s="471">
        <f>ROUND(E23*U23,2)</f>
        <v>0</v>
      </c>
      <c r="W23" s="471"/>
      <c r="X23" s="471" t="s">
        <v>1587</v>
      </c>
      <c r="Y23" s="472"/>
      <c r="Z23" s="472"/>
      <c r="AA23" s="472"/>
      <c r="AB23" s="472"/>
      <c r="AC23" s="472"/>
      <c r="AD23" s="472"/>
      <c r="AE23" s="472"/>
      <c r="AF23" s="472"/>
      <c r="AG23" s="472" t="s">
        <v>1588</v>
      </c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33.75" outlineLevel="1">
      <c r="A24" s="473"/>
      <c r="B24" s="474"/>
      <c r="C24" s="631" t="s">
        <v>1591</v>
      </c>
      <c r="D24" s="632"/>
      <c r="E24" s="632"/>
      <c r="F24" s="632"/>
      <c r="G24" s="632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2"/>
      <c r="AA24" s="472"/>
      <c r="AB24" s="472"/>
      <c r="AC24" s="472"/>
      <c r="AD24" s="472"/>
      <c r="AE24" s="472"/>
      <c r="AF24" s="472"/>
      <c r="AG24" s="472" t="s">
        <v>1592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86" t="str">
        <f>C24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24" s="472"/>
      <c r="BC24" s="472"/>
      <c r="BD24" s="472"/>
      <c r="BE24" s="472"/>
      <c r="BF24" s="472"/>
      <c r="BG24" s="472"/>
      <c r="BH24" s="472"/>
    </row>
    <row r="25" spans="1:60" ht="15" outlineLevel="1">
      <c r="A25" s="473"/>
      <c r="B25" s="474"/>
      <c r="C25" s="475" t="s">
        <v>1593</v>
      </c>
      <c r="D25" s="476"/>
      <c r="E25" s="477">
        <v>1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15" outlineLevel="1">
      <c r="A26" s="473"/>
      <c r="B26" s="474"/>
      <c r="C26" s="475" t="s">
        <v>1594</v>
      </c>
      <c r="D26" s="476"/>
      <c r="E26" s="477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2"/>
      <c r="Z26" s="472"/>
      <c r="AA26" s="472"/>
      <c r="AB26" s="472"/>
      <c r="AC26" s="472"/>
      <c r="AD26" s="472"/>
      <c r="AE26" s="472"/>
      <c r="AF26" s="472"/>
      <c r="AG26" s="472" t="s">
        <v>1572</v>
      </c>
      <c r="AH26" s="472">
        <v>0</v>
      </c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15" outlineLevel="1">
      <c r="A27" s="473"/>
      <c r="B27" s="474"/>
      <c r="C27" s="475" t="s">
        <v>1595</v>
      </c>
      <c r="D27" s="476"/>
      <c r="E27" s="477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2"/>
      <c r="AA27" s="472"/>
      <c r="AB27" s="472"/>
      <c r="AC27" s="472"/>
      <c r="AD27" s="472"/>
      <c r="AE27" s="472"/>
      <c r="AF27" s="472"/>
      <c r="AG27" s="472" t="s">
        <v>1572</v>
      </c>
      <c r="AH27" s="472">
        <v>0</v>
      </c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15" outlineLevel="1">
      <c r="A28" s="478">
        <v>4</v>
      </c>
      <c r="B28" s="479" t="s">
        <v>1596</v>
      </c>
      <c r="C28" s="480" t="s">
        <v>1597</v>
      </c>
      <c r="D28" s="481" t="s">
        <v>1585</v>
      </c>
      <c r="E28" s="482">
        <v>1</v>
      </c>
      <c r="F28" s="483"/>
      <c r="G28" s="484">
        <f>ROUND(E28*F28,2)</f>
        <v>0</v>
      </c>
      <c r="H28" s="470">
        <v>0</v>
      </c>
      <c r="I28" s="471">
        <f>ROUND(E28*H28,2)</f>
        <v>0</v>
      </c>
      <c r="J28" s="470">
        <v>12000</v>
      </c>
      <c r="K28" s="471">
        <f>ROUND(E28*J28,2)</f>
        <v>12000</v>
      </c>
      <c r="L28" s="471">
        <v>21</v>
      </c>
      <c r="M28" s="471">
        <f>G28*(1+L28/100)</f>
        <v>0</v>
      </c>
      <c r="N28" s="471">
        <v>0</v>
      </c>
      <c r="O28" s="471">
        <f>ROUND(E28*N28,2)</f>
        <v>0</v>
      </c>
      <c r="P28" s="471">
        <v>0</v>
      </c>
      <c r="Q28" s="471">
        <f>ROUND(E28*P28,2)</f>
        <v>0</v>
      </c>
      <c r="R28" s="471"/>
      <c r="S28" s="471" t="s">
        <v>1586</v>
      </c>
      <c r="T28" s="471" t="s">
        <v>1568</v>
      </c>
      <c r="U28" s="471">
        <v>0</v>
      </c>
      <c r="V28" s="471">
        <f>ROUND(E28*U28,2)</f>
        <v>0</v>
      </c>
      <c r="W28" s="471"/>
      <c r="X28" s="471" t="s">
        <v>1587</v>
      </c>
      <c r="Y28" s="472"/>
      <c r="Z28" s="472"/>
      <c r="AA28" s="472"/>
      <c r="AB28" s="472"/>
      <c r="AC28" s="472"/>
      <c r="AD28" s="472"/>
      <c r="AE28" s="472"/>
      <c r="AF28" s="472"/>
      <c r="AG28" s="472" t="s">
        <v>1588</v>
      </c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15" outlineLevel="1">
      <c r="A29" s="463">
        <v>5</v>
      </c>
      <c r="B29" s="464" t="s">
        <v>1598</v>
      </c>
      <c r="C29" s="465" t="s">
        <v>1599</v>
      </c>
      <c r="D29" s="466" t="s">
        <v>1585</v>
      </c>
      <c r="E29" s="467">
        <v>1</v>
      </c>
      <c r="F29" s="485"/>
      <c r="G29" s="469">
        <f>ROUND(E29*F29,2)</f>
        <v>0</v>
      </c>
      <c r="H29" s="470">
        <v>0</v>
      </c>
      <c r="I29" s="471">
        <f>ROUND(E29*H29,2)</f>
        <v>0</v>
      </c>
      <c r="J29" s="470">
        <v>8000</v>
      </c>
      <c r="K29" s="471">
        <f>ROUND(E29*J29,2)</f>
        <v>8000</v>
      </c>
      <c r="L29" s="471">
        <v>21</v>
      </c>
      <c r="M29" s="471">
        <f>G29*(1+L29/100)</f>
        <v>0</v>
      </c>
      <c r="N29" s="471">
        <v>0</v>
      </c>
      <c r="O29" s="471">
        <f>ROUND(E29*N29,2)</f>
        <v>0</v>
      </c>
      <c r="P29" s="471">
        <v>0</v>
      </c>
      <c r="Q29" s="471">
        <f>ROUND(E29*P29,2)</f>
        <v>0</v>
      </c>
      <c r="R29" s="471"/>
      <c r="S29" s="471" t="s">
        <v>1586</v>
      </c>
      <c r="T29" s="471" t="s">
        <v>1568</v>
      </c>
      <c r="U29" s="471">
        <v>0</v>
      </c>
      <c r="V29" s="471">
        <f>ROUND(E29*U29,2)</f>
        <v>0</v>
      </c>
      <c r="W29" s="471"/>
      <c r="X29" s="471" t="s">
        <v>1587</v>
      </c>
      <c r="Y29" s="472"/>
      <c r="Z29" s="472"/>
      <c r="AA29" s="472"/>
      <c r="AB29" s="472"/>
      <c r="AC29" s="472"/>
      <c r="AD29" s="472"/>
      <c r="AE29" s="472"/>
      <c r="AF29" s="472"/>
      <c r="AG29" s="472" t="s">
        <v>1588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33.75" outlineLevel="1">
      <c r="A30" s="473"/>
      <c r="B30" s="474"/>
      <c r="C30" s="631" t="s">
        <v>1600</v>
      </c>
      <c r="D30" s="632"/>
      <c r="E30" s="632"/>
      <c r="F30" s="632"/>
      <c r="G30" s="632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2"/>
      <c r="Z30" s="472"/>
      <c r="AA30" s="472"/>
      <c r="AB30" s="472"/>
      <c r="AC30" s="472"/>
      <c r="AD30" s="472"/>
      <c r="AE30" s="472"/>
      <c r="AF30" s="472"/>
      <c r="AG30" s="472" t="s">
        <v>1592</v>
      </c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86" t="str">
        <f>C30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30" s="472"/>
      <c r="BC30" s="472"/>
      <c r="BD30" s="472"/>
      <c r="BE30" s="472"/>
      <c r="BF30" s="472"/>
      <c r="BG30" s="472"/>
      <c r="BH30" s="472"/>
    </row>
    <row r="31" spans="1:60" ht="15" outlineLevel="1">
      <c r="A31" s="478">
        <v>6</v>
      </c>
      <c r="B31" s="479" t="s">
        <v>1601</v>
      </c>
      <c r="C31" s="480" t="s">
        <v>1602</v>
      </c>
      <c r="D31" s="481" t="s">
        <v>1585</v>
      </c>
      <c r="E31" s="482">
        <v>1</v>
      </c>
      <c r="F31" s="483"/>
      <c r="G31" s="484">
        <f>ROUND(E31*F31,2)</f>
        <v>0</v>
      </c>
      <c r="H31" s="470">
        <v>0</v>
      </c>
      <c r="I31" s="471">
        <f>ROUND(E31*H31,2)</f>
        <v>0</v>
      </c>
      <c r="J31" s="470">
        <v>10000</v>
      </c>
      <c r="K31" s="471">
        <f>ROUND(E31*J31,2)</f>
        <v>10000</v>
      </c>
      <c r="L31" s="471">
        <v>21</v>
      </c>
      <c r="M31" s="471">
        <f>G31*(1+L31/100)</f>
        <v>0</v>
      </c>
      <c r="N31" s="471">
        <v>0</v>
      </c>
      <c r="O31" s="471">
        <f>ROUND(E31*N31,2)</f>
        <v>0</v>
      </c>
      <c r="P31" s="471">
        <v>0</v>
      </c>
      <c r="Q31" s="471">
        <f>ROUND(E31*P31,2)</f>
        <v>0</v>
      </c>
      <c r="R31" s="471"/>
      <c r="S31" s="471" t="s">
        <v>1586</v>
      </c>
      <c r="T31" s="471" t="s">
        <v>1568</v>
      </c>
      <c r="U31" s="471">
        <v>0</v>
      </c>
      <c r="V31" s="471">
        <f>ROUND(E31*U31,2)</f>
        <v>0</v>
      </c>
      <c r="W31" s="471"/>
      <c r="X31" s="471" t="s">
        <v>1587</v>
      </c>
      <c r="Y31" s="472"/>
      <c r="Z31" s="472"/>
      <c r="AA31" s="472"/>
      <c r="AB31" s="472"/>
      <c r="AC31" s="472"/>
      <c r="AD31" s="472"/>
      <c r="AE31" s="472"/>
      <c r="AF31" s="472"/>
      <c r="AG31" s="472" t="s">
        <v>1588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15" outlineLevel="1">
      <c r="A32" s="478">
        <v>7</v>
      </c>
      <c r="B32" s="479" t="s">
        <v>1603</v>
      </c>
      <c r="C32" s="480" t="s">
        <v>1604</v>
      </c>
      <c r="D32" s="481" t="s">
        <v>1585</v>
      </c>
      <c r="E32" s="482">
        <v>1</v>
      </c>
      <c r="F32" s="483"/>
      <c r="G32" s="484">
        <f>ROUND(E32*F32,2)</f>
        <v>0</v>
      </c>
      <c r="H32" s="470">
        <v>0</v>
      </c>
      <c r="I32" s="471">
        <f>ROUND(E32*H32,2)</f>
        <v>0</v>
      </c>
      <c r="J32" s="470">
        <v>15000</v>
      </c>
      <c r="K32" s="471">
        <f>ROUND(E32*J32,2)</f>
        <v>15000</v>
      </c>
      <c r="L32" s="471">
        <v>21</v>
      </c>
      <c r="M32" s="471">
        <f>G32*(1+L32/100)</f>
        <v>0</v>
      </c>
      <c r="N32" s="471">
        <v>0</v>
      </c>
      <c r="O32" s="471">
        <f>ROUND(E32*N32,2)</f>
        <v>0</v>
      </c>
      <c r="P32" s="471">
        <v>0</v>
      </c>
      <c r="Q32" s="471">
        <f>ROUND(E32*P32,2)</f>
        <v>0</v>
      </c>
      <c r="R32" s="471"/>
      <c r="S32" s="471" t="s">
        <v>1586</v>
      </c>
      <c r="T32" s="471" t="s">
        <v>1568</v>
      </c>
      <c r="U32" s="471">
        <v>0</v>
      </c>
      <c r="V32" s="471">
        <f>ROUND(E32*U32,2)</f>
        <v>0</v>
      </c>
      <c r="W32" s="471"/>
      <c r="X32" s="471" t="s">
        <v>1587</v>
      </c>
      <c r="Y32" s="472"/>
      <c r="Z32" s="472"/>
      <c r="AA32" s="472"/>
      <c r="AB32" s="472"/>
      <c r="AC32" s="472"/>
      <c r="AD32" s="472"/>
      <c r="AE32" s="472"/>
      <c r="AF32" s="472"/>
      <c r="AG32" s="472" t="s">
        <v>1588</v>
      </c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60" ht="33.75" outlineLevel="1">
      <c r="A33" s="478">
        <v>8</v>
      </c>
      <c r="B33" s="479" t="s">
        <v>1605</v>
      </c>
      <c r="C33" s="480" t="s">
        <v>1606</v>
      </c>
      <c r="D33" s="481" t="s">
        <v>1585</v>
      </c>
      <c r="E33" s="482">
        <v>1</v>
      </c>
      <c r="F33" s="483"/>
      <c r="G33" s="484">
        <f>ROUND(E33*F33,2)</f>
        <v>0</v>
      </c>
      <c r="H33" s="470">
        <v>0</v>
      </c>
      <c r="I33" s="471">
        <f>ROUND(E33*H33,2)</f>
        <v>0</v>
      </c>
      <c r="J33" s="470">
        <v>15000</v>
      </c>
      <c r="K33" s="471">
        <f>ROUND(E33*J33,2)</f>
        <v>15000</v>
      </c>
      <c r="L33" s="471">
        <v>21</v>
      </c>
      <c r="M33" s="471">
        <f>G33*(1+L33/100)</f>
        <v>0</v>
      </c>
      <c r="N33" s="471">
        <v>0</v>
      </c>
      <c r="O33" s="471">
        <f>ROUND(E33*N33,2)</f>
        <v>0</v>
      </c>
      <c r="P33" s="471">
        <v>0</v>
      </c>
      <c r="Q33" s="471">
        <f>ROUND(E33*P33,2)</f>
        <v>0</v>
      </c>
      <c r="R33" s="471"/>
      <c r="S33" s="471" t="s">
        <v>1586</v>
      </c>
      <c r="T33" s="471" t="s">
        <v>1568</v>
      </c>
      <c r="U33" s="471">
        <v>0</v>
      </c>
      <c r="V33" s="471">
        <f>ROUND(E33*U33,2)</f>
        <v>0</v>
      </c>
      <c r="W33" s="471"/>
      <c r="X33" s="471" t="s">
        <v>1587</v>
      </c>
      <c r="Y33" s="472"/>
      <c r="Z33" s="472"/>
      <c r="AA33" s="472"/>
      <c r="AB33" s="472"/>
      <c r="AC33" s="472"/>
      <c r="AD33" s="472"/>
      <c r="AE33" s="472"/>
      <c r="AF33" s="472"/>
      <c r="AG33" s="472" t="s">
        <v>1588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</row>
    <row r="34" spans="1:33" ht="15">
      <c r="A34" s="455" t="s">
        <v>1253</v>
      </c>
      <c r="B34" s="456" t="s">
        <v>1459</v>
      </c>
      <c r="C34" s="457" t="s">
        <v>1460</v>
      </c>
      <c r="D34" s="458"/>
      <c r="E34" s="459"/>
      <c r="F34" s="460"/>
      <c r="G34" s="461">
        <f>SUMIF(AG35:AG41,"&lt;&gt;NOR",G35:G41)</f>
        <v>0</v>
      </c>
      <c r="H34" s="462"/>
      <c r="I34" s="462">
        <f>SUM(I35:I40)</f>
        <v>0</v>
      </c>
      <c r="J34" s="462"/>
      <c r="K34" s="462">
        <f>SUM(K35:K40)</f>
        <v>38500</v>
      </c>
      <c r="L34" s="462"/>
      <c r="M34" s="462">
        <f>SUM(M35:M40)</f>
        <v>0</v>
      </c>
      <c r="N34" s="462"/>
      <c r="O34" s="462">
        <f>SUM(O35:O40)</f>
        <v>0</v>
      </c>
      <c r="P34" s="462"/>
      <c r="Q34" s="462">
        <f>SUM(Q35:Q40)</f>
        <v>0</v>
      </c>
      <c r="R34" s="462"/>
      <c r="S34" s="462"/>
      <c r="T34" s="462"/>
      <c r="U34" s="462"/>
      <c r="V34" s="462">
        <f>SUM(V35:V40)</f>
        <v>0</v>
      </c>
      <c r="W34" s="462"/>
      <c r="X34" s="462"/>
      <c r="AG34" s="314" t="s">
        <v>1565</v>
      </c>
    </row>
    <row r="35" spans="1:60" ht="15" outlineLevel="1">
      <c r="A35" s="478">
        <v>9</v>
      </c>
      <c r="B35" s="479" t="s">
        <v>1607</v>
      </c>
      <c r="C35" s="480" t="s">
        <v>1608</v>
      </c>
      <c r="D35" s="481" t="s">
        <v>1585</v>
      </c>
      <c r="E35" s="482">
        <v>1</v>
      </c>
      <c r="F35" s="483"/>
      <c r="G35" s="484">
        <f aca="true" t="shared" si="0" ref="G35:G41">ROUND(E35*F35,2)</f>
        <v>0</v>
      </c>
      <c r="H35" s="470">
        <v>0</v>
      </c>
      <c r="I35" s="471">
        <f aca="true" t="shared" si="1" ref="I35:I40">ROUND(E35*H35,2)</f>
        <v>0</v>
      </c>
      <c r="J35" s="470">
        <v>10000</v>
      </c>
      <c r="K35" s="471">
        <f aca="true" t="shared" si="2" ref="K35:K40">ROUND(E35*J35,2)</f>
        <v>10000</v>
      </c>
      <c r="L35" s="471">
        <v>21</v>
      </c>
      <c r="M35" s="471">
        <f aca="true" t="shared" si="3" ref="M35:M40">G35*(1+L35/100)</f>
        <v>0</v>
      </c>
      <c r="N35" s="471">
        <v>0</v>
      </c>
      <c r="O35" s="471">
        <f aca="true" t="shared" si="4" ref="O35:O40">ROUND(E35*N35,2)</f>
        <v>0</v>
      </c>
      <c r="P35" s="471">
        <v>0</v>
      </c>
      <c r="Q35" s="471">
        <f aca="true" t="shared" si="5" ref="Q35:Q40">ROUND(E35*P35,2)</f>
        <v>0</v>
      </c>
      <c r="R35" s="471"/>
      <c r="S35" s="471" t="s">
        <v>1586</v>
      </c>
      <c r="T35" s="471" t="s">
        <v>1568</v>
      </c>
      <c r="U35" s="471">
        <v>0</v>
      </c>
      <c r="V35" s="471">
        <f aca="true" t="shared" si="6" ref="V35:V40">ROUND(E35*U35,2)</f>
        <v>0</v>
      </c>
      <c r="W35" s="471"/>
      <c r="X35" s="471" t="s">
        <v>1587</v>
      </c>
      <c r="Y35" s="472"/>
      <c r="Z35" s="472"/>
      <c r="AA35" s="472"/>
      <c r="AB35" s="472"/>
      <c r="AC35" s="472"/>
      <c r="AD35" s="472"/>
      <c r="AE35" s="472"/>
      <c r="AF35" s="472"/>
      <c r="AG35" s="472" t="s">
        <v>1588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15" outlineLevel="1">
      <c r="A36" s="478">
        <v>10</v>
      </c>
      <c r="B36" s="479" t="s">
        <v>1609</v>
      </c>
      <c r="C36" s="480" t="s">
        <v>1610</v>
      </c>
      <c r="D36" s="481" t="s">
        <v>1585</v>
      </c>
      <c r="E36" s="482">
        <v>1</v>
      </c>
      <c r="F36" s="483"/>
      <c r="G36" s="484">
        <f t="shared" si="0"/>
        <v>0</v>
      </c>
      <c r="H36" s="470">
        <v>0</v>
      </c>
      <c r="I36" s="471">
        <f t="shared" si="1"/>
        <v>0</v>
      </c>
      <c r="J36" s="470">
        <v>5000</v>
      </c>
      <c r="K36" s="471">
        <f t="shared" si="2"/>
        <v>5000</v>
      </c>
      <c r="L36" s="471">
        <v>21</v>
      </c>
      <c r="M36" s="471">
        <f t="shared" si="3"/>
        <v>0</v>
      </c>
      <c r="N36" s="471">
        <v>0</v>
      </c>
      <c r="O36" s="471">
        <f t="shared" si="4"/>
        <v>0</v>
      </c>
      <c r="P36" s="471">
        <v>0</v>
      </c>
      <c r="Q36" s="471">
        <f t="shared" si="5"/>
        <v>0</v>
      </c>
      <c r="R36" s="471"/>
      <c r="S36" s="471" t="s">
        <v>1586</v>
      </c>
      <c r="T36" s="471" t="s">
        <v>1568</v>
      </c>
      <c r="U36" s="471">
        <v>0</v>
      </c>
      <c r="V36" s="471">
        <f t="shared" si="6"/>
        <v>0</v>
      </c>
      <c r="W36" s="471"/>
      <c r="X36" s="471" t="s">
        <v>1587</v>
      </c>
      <c r="Y36" s="472"/>
      <c r="Z36" s="472"/>
      <c r="AA36" s="472"/>
      <c r="AB36" s="472"/>
      <c r="AC36" s="472"/>
      <c r="AD36" s="472"/>
      <c r="AE36" s="472"/>
      <c r="AF36" s="472"/>
      <c r="AG36" s="472" t="s">
        <v>1588</v>
      </c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15" outlineLevel="1">
      <c r="A37" s="478">
        <v>11</v>
      </c>
      <c r="B37" s="479" t="s">
        <v>1611</v>
      </c>
      <c r="C37" s="480" t="s">
        <v>1612</v>
      </c>
      <c r="D37" s="481" t="s">
        <v>1585</v>
      </c>
      <c r="E37" s="482">
        <v>1</v>
      </c>
      <c r="F37" s="483"/>
      <c r="G37" s="484">
        <f t="shared" si="0"/>
        <v>0</v>
      </c>
      <c r="H37" s="470">
        <v>0</v>
      </c>
      <c r="I37" s="471">
        <f t="shared" si="1"/>
        <v>0</v>
      </c>
      <c r="J37" s="470">
        <v>2000</v>
      </c>
      <c r="K37" s="471">
        <f t="shared" si="2"/>
        <v>2000</v>
      </c>
      <c r="L37" s="471">
        <v>21</v>
      </c>
      <c r="M37" s="471">
        <f t="shared" si="3"/>
        <v>0</v>
      </c>
      <c r="N37" s="471">
        <v>0</v>
      </c>
      <c r="O37" s="471">
        <f t="shared" si="4"/>
        <v>0</v>
      </c>
      <c r="P37" s="471">
        <v>0</v>
      </c>
      <c r="Q37" s="471">
        <f t="shared" si="5"/>
        <v>0</v>
      </c>
      <c r="R37" s="471"/>
      <c r="S37" s="471" t="s">
        <v>1586</v>
      </c>
      <c r="T37" s="471" t="s">
        <v>1568</v>
      </c>
      <c r="U37" s="471">
        <v>0</v>
      </c>
      <c r="V37" s="471">
        <f t="shared" si="6"/>
        <v>0</v>
      </c>
      <c r="W37" s="471"/>
      <c r="X37" s="471" t="s">
        <v>1587</v>
      </c>
      <c r="Y37" s="472"/>
      <c r="Z37" s="472"/>
      <c r="AA37" s="472"/>
      <c r="AB37" s="472"/>
      <c r="AC37" s="472"/>
      <c r="AD37" s="472"/>
      <c r="AE37" s="472"/>
      <c r="AF37" s="472"/>
      <c r="AG37" s="472" t="s">
        <v>1588</v>
      </c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8">
        <v>12</v>
      </c>
      <c r="B38" s="479" t="s">
        <v>1613</v>
      </c>
      <c r="C38" s="480" t="s">
        <v>1614</v>
      </c>
      <c r="D38" s="481" t="s">
        <v>1585</v>
      </c>
      <c r="E38" s="482">
        <v>1</v>
      </c>
      <c r="F38" s="483"/>
      <c r="G38" s="484">
        <f t="shared" si="0"/>
        <v>0</v>
      </c>
      <c r="H38" s="470">
        <v>0</v>
      </c>
      <c r="I38" s="471">
        <f t="shared" si="1"/>
        <v>0</v>
      </c>
      <c r="J38" s="470">
        <v>500</v>
      </c>
      <c r="K38" s="471">
        <f t="shared" si="2"/>
        <v>500</v>
      </c>
      <c r="L38" s="471">
        <v>21</v>
      </c>
      <c r="M38" s="471">
        <f t="shared" si="3"/>
        <v>0</v>
      </c>
      <c r="N38" s="471">
        <v>0</v>
      </c>
      <c r="O38" s="471">
        <f t="shared" si="4"/>
        <v>0</v>
      </c>
      <c r="P38" s="471">
        <v>0</v>
      </c>
      <c r="Q38" s="471">
        <f t="shared" si="5"/>
        <v>0</v>
      </c>
      <c r="R38" s="471"/>
      <c r="S38" s="471" t="s">
        <v>1567</v>
      </c>
      <c r="T38" s="471" t="s">
        <v>1568</v>
      </c>
      <c r="U38" s="471">
        <v>0</v>
      </c>
      <c r="V38" s="471">
        <f t="shared" si="6"/>
        <v>0</v>
      </c>
      <c r="W38" s="471"/>
      <c r="X38" s="471" t="s">
        <v>1587</v>
      </c>
      <c r="Y38" s="472"/>
      <c r="Z38" s="472"/>
      <c r="AA38" s="472"/>
      <c r="AB38" s="472"/>
      <c r="AC38" s="472"/>
      <c r="AD38" s="472"/>
      <c r="AE38" s="472"/>
      <c r="AF38" s="472"/>
      <c r="AG38" s="472" t="s">
        <v>1588</v>
      </c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60" ht="15" outlineLevel="1">
      <c r="A39" s="478">
        <v>13</v>
      </c>
      <c r="B39" s="479" t="s">
        <v>1615</v>
      </c>
      <c r="C39" s="480" t="s">
        <v>1616</v>
      </c>
      <c r="D39" s="481" t="s">
        <v>1585</v>
      </c>
      <c r="E39" s="482">
        <v>1</v>
      </c>
      <c r="F39" s="483"/>
      <c r="G39" s="484">
        <f t="shared" si="0"/>
        <v>0</v>
      </c>
      <c r="H39" s="470">
        <v>0</v>
      </c>
      <c r="I39" s="471">
        <f t="shared" si="1"/>
        <v>0</v>
      </c>
      <c r="J39" s="470">
        <v>15000</v>
      </c>
      <c r="K39" s="471">
        <f t="shared" si="2"/>
        <v>15000</v>
      </c>
      <c r="L39" s="471">
        <v>21</v>
      </c>
      <c r="M39" s="471">
        <f t="shared" si="3"/>
        <v>0</v>
      </c>
      <c r="N39" s="471">
        <v>0</v>
      </c>
      <c r="O39" s="471">
        <f t="shared" si="4"/>
        <v>0</v>
      </c>
      <c r="P39" s="471">
        <v>0</v>
      </c>
      <c r="Q39" s="471">
        <f t="shared" si="5"/>
        <v>0</v>
      </c>
      <c r="R39" s="471"/>
      <c r="S39" s="471" t="s">
        <v>1567</v>
      </c>
      <c r="T39" s="471" t="s">
        <v>1568</v>
      </c>
      <c r="U39" s="471">
        <v>0</v>
      </c>
      <c r="V39" s="471">
        <f t="shared" si="6"/>
        <v>0</v>
      </c>
      <c r="W39" s="471"/>
      <c r="X39" s="471" t="s">
        <v>1587</v>
      </c>
      <c r="Y39" s="472"/>
      <c r="Z39" s="472"/>
      <c r="AA39" s="472"/>
      <c r="AB39" s="472"/>
      <c r="AC39" s="472"/>
      <c r="AD39" s="472"/>
      <c r="AE39" s="472"/>
      <c r="AF39" s="472"/>
      <c r="AG39" s="472" t="s">
        <v>1588</v>
      </c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</row>
    <row r="40" spans="1:60" ht="22.5" outlineLevel="1">
      <c r="A40" s="463">
        <v>14</v>
      </c>
      <c r="B40" s="464" t="s">
        <v>1617</v>
      </c>
      <c r="C40" s="465" t="s">
        <v>1618</v>
      </c>
      <c r="D40" s="466" t="s">
        <v>1585</v>
      </c>
      <c r="E40" s="467">
        <v>1</v>
      </c>
      <c r="F40" s="485"/>
      <c r="G40" s="469">
        <f t="shared" si="0"/>
        <v>0</v>
      </c>
      <c r="H40" s="470">
        <v>0</v>
      </c>
      <c r="I40" s="471">
        <f t="shared" si="1"/>
        <v>0</v>
      </c>
      <c r="J40" s="470">
        <v>6000</v>
      </c>
      <c r="K40" s="471">
        <f t="shared" si="2"/>
        <v>6000</v>
      </c>
      <c r="L40" s="471">
        <v>21</v>
      </c>
      <c r="M40" s="471">
        <f t="shared" si="3"/>
        <v>0</v>
      </c>
      <c r="N40" s="471">
        <v>0</v>
      </c>
      <c r="O40" s="471">
        <f t="shared" si="4"/>
        <v>0</v>
      </c>
      <c r="P40" s="471">
        <v>0</v>
      </c>
      <c r="Q40" s="471">
        <f t="shared" si="5"/>
        <v>0</v>
      </c>
      <c r="R40" s="471"/>
      <c r="S40" s="471" t="s">
        <v>1567</v>
      </c>
      <c r="T40" s="471" t="s">
        <v>1568</v>
      </c>
      <c r="U40" s="471">
        <v>0</v>
      </c>
      <c r="V40" s="471">
        <f t="shared" si="6"/>
        <v>0</v>
      </c>
      <c r="W40" s="471"/>
      <c r="X40" s="471" t="s">
        <v>1587</v>
      </c>
      <c r="Y40" s="472"/>
      <c r="Z40" s="472"/>
      <c r="AA40" s="472"/>
      <c r="AB40" s="472"/>
      <c r="AC40" s="472"/>
      <c r="AD40" s="472"/>
      <c r="AE40" s="472"/>
      <c r="AF40" s="472"/>
      <c r="AG40" s="472" t="s">
        <v>1588</v>
      </c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22.5" outlineLevel="1">
      <c r="A41" s="500">
        <v>15</v>
      </c>
      <c r="B41" s="501"/>
      <c r="C41" s="502" t="s">
        <v>2103</v>
      </c>
      <c r="D41" s="503" t="s">
        <v>1585</v>
      </c>
      <c r="E41" s="504">
        <v>1</v>
      </c>
      <c r="F41" s="505"/>
      <c r="G41" s="506">
        <f t="shared" si="0"/>
        <v>0</v>
      </c>
      <c r="H41" s="470"/>
      <c r="I41" s="471"/>
      <c r="J41" s="470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33" ht="15">
      <c r="A42" s="450"/>
      <c r="B42" s="451"/>
      <c r="C42" s="487"/>
      <c r="D42" s="452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AE42" s="314">
        <v>15</v>
      </c>
      <c r="AF42" s="314">
        <v>21</v>
      </c>
      <c r="AG42" s="314" t="s">
        <v>1429</v>
      </c>
    </row>
    <row r="43" spans="1:33" ht="15">
      <c r="A43" s="488"/>
      <c r="B43" s="489" t="s">
        <v>1453</v>
      </c>
      <c r="C43" s="490"/>
      <c r="D43" s="491"/>
      <c r="E43" s="492"/>
      <c r="F43" s="492"/>
      <c r="G43" s="493">
        <f>G8+G21+G34</f>
        <v>0</v>
      </c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AE43" s="314">
        <f>SUMIF(L7:L40,AE42,G7:G40)</f>
        <v>0</v>
      </c>
      <c r="AF43" s="314">
        <f>SUMIF(L7:L40,AF42,G7:G40)</f>
        <v>0</v>
      </c>
      <c r="AG43" s="314" t="s">
        <v>1619</v>
      </c>
    </row>
    <row r="44" spans="1:24" ht="15">
      <c r="A44" s="450"/>
      <c r="B44" s="451"/>
      <c r="C44" s="487"/>
      <c r="D44" s="452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</row>
    <row r="45" spans="1:24" ht="15">
      <c r="A45" s="450"/>
      <c r="B45" s="451"/>
      <c r="C45" s="487"/>
      <c r="D45" s="452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</row>
    <row r="46" spans="1:24" ht="15">
      <c r="A46" s="610" t="s">
        <v>1620</v>
      </c>
      <c r="B46" s="610"/>
      <c r="C46" s="611"/>
      <c r="D46" s="452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</row>
    <row r="47" spans="1:33" ht="15">
      <c r="A47" s="612"/>
      <c r="B47" s="613"/>
      <c r="C47" s="614"/>
      <c r="D47" s="613"/>
      <c r="E47" s="613"/>
      <c r="F47" s="613"/>
      <c r="G47" s="615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AG47" s="314" t="s">
        <v>1621</v>
      </c>
    </row>
    <row r="48" spans="1:24" ht="15">
      <c r="A48" s="616"/>
      <c r="B48" s="617"/>
      <c r="C48" s="618"/>
      <c r="D48" s="617"/>
      <c r="E48" s="617"/>
      <c r="F48" s="617"/>
      <c r="G48" s="619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</row>
    <row r="49" spans="1:24" ht="15">
      <c r="A49" s="616"/>
      <c r="B49" s="617"/>
      <c r="C49" s="618"/>
      <c r="D49" s="617"/>
      <c r="E49" s="617"/>
      <c r="F49" s="617"/>
      <c r="G49" s="619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</row>
    <row r="50" spans="1:24" ht="15">
      <c r="A50" s="616"/>
      <c r="B50" s="617"/>
      <c r="C50" s="618"/>
      <c r="D50" s="617"/>
      <c r="E50" s="617"/>
      <c r="F50" s="617"/>
      <c r="G50" s="619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</row>
    <row r="51" spans="1:24" ht="15">
      <c r="A51" s="620"/>
      <c r="B51" s="621"/>
      <c r="C51" s="622"/>
      <c r="D51" s="621"/>
      <c r="E51" s="621"/>
      <c r="F51" s="621"/>
      <c r="G51" s="623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</row>
    <row r="52" spans="1:24" ht="15">
      <c r="A52" s="450"/>
      <c r="B52" s="451"/>
      <c r="C52" s="487"/>
      <c r="D52" s="452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</row>
    <row r="53" spans="3:33" ht="15">
      <c r="C53" s="494"/>
      <c r="D53" s="392"/>
      <c r="AG53" s="314" t="s">
        <v>1622</v>
      </c>
    </row>
    <row r="54" ht="15">
      <c r="D54" s="392"/>
    </row>
    <row r="55" ht="15">
      <c r="D55" s="392"/>
    </row>
    <row r="56" ht="15">
      <c r="D56" s="392"/>
    </row>
    <row r="57" ht="15">
      <c r="D57" s="392"/>
    </row>
    <row r="58" ht="15">
      <c r="D58" s="392"/>
    </row>
    <row r="59" ht="15">
      <c r="D59" s="392"/>
    </row>
    <row r="60" ht="15">
      <c r="D60" s="392"/>
    </row>
    <row r="61" ht="15">
      <c r="D61" s="392"/>
    </row>
    <row r="62" ht="15">
      <c r="D62" s="392"/>
    </row>
    <row r="63" ht="15">
      <c r="D63" s="392"/>
    </row>
    <row r="64" ht="15">
      <c r="D64" s="392"/>
    </row>
    <row r="65" ht="15">
      <c r="D65" s="392"/>
    </row>
    <row r="66" ht="15">
      <c r="D66" s="392"/>
    </row>
    <row r="67" ht="15">
      <c r="D67" s="392"/>
    </row>
    <row r="68" ht="15">
      <c r="D68" s="392"/>
    </row>
    <row r="69" ht="15">
      <c r="D69" s="392"/>
    </row>
    <row r="70" ht="15">
      <c r="D70" s="392"/>
    </row>
    <row r="71" ht="15">
      <c r="D71" s="392"/>
    </row>
    <row r="72" ht="15">
      <c r="D72" s="392"/>
    </row>
    <row r="73" ht="15">
      <c r="D73" s="392"/>
    </row>
    <row r="74" ht="15">
      <c r="D74" s="392"/>
    </row>
    <row r="75" ht="15">
      <c r="D75" s="392"/>
    </row>
    <row r="76" ht="15">
      <c r="D76" s="392"/>
    </row>
    <row r="77" ht="15">
      <c r="D77" s="392"/>
    </row>
    <row r="78" ht="15">
      <c r="D78" s="392"/>
    </row>
    <row r="79" ht="15">
      <c r="D79" s="392"/>
    </row>
    <row r="80" ht="15">
      <c r="D80" s="392"/>
    </row>
    <row r="81" ht="15">
      <c r="D81" s="392"/>
    </row>
    <row r="82" ht="15">
      <c r="D82" s="392"/>
    </row>
    <row r="83" ht="15">
      <c r="D83" s="392"/>
    </row>
    <row r="84" ht="15">
      <c r="D84" s="392"/>
    </row>
    <row r="85" ht="15">
      <c r="D85" s="392"/>
    </row>
    <row r="86" ht="15">
      <c r="D86" s="392"/>
    </row>
    <row r="87" ht="15">
      <c r="D87" s="392"/>
    </row>
    <row r="88" ht="15">
      <c r="D88" s="392"/>
    </row>
    <row r="89" ht="15">
      <c r="D89" s="392"/>
    </row>
    <row r="90" ht="15">
      <c r="D90" s="392"/>
    </row>
    <row r="91" ht="15">
      <c r="D91" s="392"/>
    </row>
    <row r="92" ht="15">
      <c r="D92" s="392"/>
    </row>
    <row r="93" ht="15">
      <c r="D93" s="392"/>
    </row>
    <row r="94" ht="15">
      <c r="D94" s="392"/>
    </row>
    <row r="95" ht="15">
      <c r="D95" s="392"/>
    </row>
    <row r="96" ht="15">
      <c r="D96" s="392"/>
    </row>
    <row r="97" ht="15">
      <c r="D97" s="392"/>
    </row>
    <row r="98" ht="15">
      <c r="D98" s="392"/>
    </row>
    <row r="99" ht="15">
      <c r="D99" s="392"/>
    </row>
    <row r="100" ht="15">
      <c r="D100" s="392"/>
    </row>
    <row r="101" ht="15">
      <c r="D101" s="392"/>
    </row>
    <row r="102" ht="15">
      <c r="D102" s="392"/>
    </row>
    <row r="103" ht="15">
      <c r="D103" s="392"/>
    </row>
    <row r="104" ht="15">
      <c r="D104" s="392"/>
    </row>
    <row r="105" ht="15">
      <c r="D105" s="392"/>
    </row>
    <row r="106" ht="15">
      <c r="D106" s="392"/>
    </row>
    <row r="107" ht="15">
      <c r="D107" s="392"/>
    </row>
    <row r="108" ht="15">
      <c r="D108" s="392"/>
    </row>
    <row r="109" ht="15">
      <c r="D109" s="392"/>
    </row>
    <row r="110" ht="15">
      <c r="D110" s="392"/>
    </row>
    <row r="111" ht="15">
      <c r="D111" s="392"/>
    </row>
    <row r="112" ht="15">
      <c r="D112" s="392"/>
    </row>
    <row r="113" ht="15">
      <c r="D113" s="392"/>
    </row>
    <row r="114" ht="15">
      <c r="D114" s="392"/>
    </row>
    <row r="115" ht="15">
      <c r="D115" s="392"/>
    </row>
    <row r="116" ht="15">
      <c r="D116" s="392"/>
    </row>
    <row r="117" ht="15">
      <c r="D117" s="392"/>
    </row>
    <row r="118" ht="15">
      <c r="D118" s="392"/>
    </row>
    <row r="119" ht="15">
      <c r="D119" s="392"/>
    </row>
    <row r="120" ht="15">
      <c r="D120" s="392"/>
    </row>
    <row r="121" ht="15">
      <c r="D121" s="392"/>
    </row>
    <row r="122" ht="15">
      <c r="D122" s="392"/>
    </row>
    <row r="123" ht="15">
      <c r="D123" s="392"/>
    </row>
    <row r="124" ht="15">
      <c r="D124" s="392"/>
    </row>
    <row r="125" ht="15">
      <c r="D125" s="392"/>
    </row>
    <row r="126" ht="15">
      <c r="D126" s="392"/>
    </row>
    <row r="127" ht="15">
      <c r="D127" s="392"/>
    </row>
    <row r="128" ht="15">
      <c r="D128" s="392"/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  <row r="5001" ht="15">
      <c r="D5001" s="392"/>
    </row>
  </sheetData>
  <mergeCells count="8">
    <mergeCell ref="A46:C46"/>
    <mergeCell ref="A47:G51"/>
    <mergeCell ref="A1:G1"/>
    <mergeCell ref="C2:G2"/>
    <mergeCell ref="C3:G3"/>
    <mergeCell ref="C4:G4"/>
    <mergeCell ref="C24:G24"/>
    <mergeCell ref="C30:G30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32" activePane="bottomLeft" state="frozen"/>
      <selection pane="topLeft" activeCell="N14" sqref="N14"/>
      <selection pane="bottomLeft" activeCell="F22" sqref="F22:F52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1481</v>
      </c>
      <c r="C3" s="625" t="s">
        <v>1482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1480</v>
      </c>
      <c r="C4" s="628" t="s">
        <v>1483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1514</v>
      </c>
      <c r="C21" s="457" t="s">
        <v>1515</v>
      </c>
      <c r="D21" s="458"/>
      <c r="E21" s="459"/>
      <c r="F21" s="460"/>
      <c r="G21" s="461">
        <f>SUMIF(AG22:AG32,"&lt;&gt;NOR",G22:G32)</f>
        <v>0</v>
      </c>
      <c r="H21" s="462"/>
      <c r="I21" s="462">
        <f>SUM(I22:I32)</f>
        <v>6403.11</v>
      </c>
      <c r="J21" s="462"/>
      <c r="K21" s="462">
        <f>SUM(K22:K32)</f>
        <v>318019.98999999993</v>
      </c>
      <c r="L21" s="462"/>
      <c r="M21" s="462">
        <f>SUM(M22:M32)</f>
        <v>0</v>
      </c>
      <c r="N21" s="462"/>
      <c r="O21" s="462">
        <f>SUM(O22:O32)</f>
        <v>0</v>
      </c>
      <c r="P21" s="462"/>
      <c r="Q21" s="462">
        <f>SUM(Q22:Q32)</f>
        <v>60.290000000000006</v>
      </c>
      <c r="R21" s="462"/>
      <c r="S21" s="462"/>
      <c r="T21" s="462"/>
      <c r="U21" s="462"/>
      <c r="V21" s="462">
        <f>SUM(V22:V32)</f>
        <v>382.90999999999997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1623</v>
      </c>
      <c r="C22" s="465" t="s">
        <v>1624</v>
      </c>
      <c r="D22" s="466" t="s">
        <v>1625</v>
      </c>
      <c r="E22" s="467">
        <v>20.3584</v>
      </c>
      <c r="F22" s="485"/>
      <c r="G22" s="469">
        <f>ROUND(E22*F22,2)</f>
        <v>0</v>
      </c>
      <c r="H22" s="470">
        <v>0</v>
      </c>
      <c r="I22" s="471">
        <f>ROUND(E22*H22,2)</f>
        <v>0</v>
      </c>
      <c r="J22" s="470">
        <v>14990</v>
      </c>
      <c r="K22" s="471">
        <f>ROUND(E22*J22,2)</f>
        <v>305172.42</v>
      </c>
      <c r="L22" s="471">
        <v>21</v>
      </c>
      <c r="M22" s="471">
        <f>G22*(1+L22/100)</f>
        <v>0</v>
      </c>
      <c r="N22" s="471">
        <v>0</v>
      </c>
      <c r="O22" s="471">
        <f>ROUND(E22*N22,2)</f>
        <v>0</v>
      </c>
      <c r="P22" s="471">
        <v>2.85</v>
      </c>
      <c r="Q22" s="471">
        <f>ROUND(E22*P22,2)</f>
        <v>58.02</v>
      </c>
      <c r="R22" s="471"/>
      <c r="S22" s="471" t="s">
        <v>1586</v>
      </c>
      <c r="T22" s="471" t="s">
        <v>1586</v>
      </c>
      <c r="U22" s="471">
        <v>17.607</v>
      </c>
      <c r="V22" s="471">
        <f>ROUND(E22*U22,2)</f>
        <v>358.45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15" outlineLevel="1">
      <c r="A23" s="473"/>
      <c r="B23" s="474"/>
      <c r="C23" s="475" t="s">
        <v>1626</v>
      </c>
      <c r="D23" s="476"/>
      <c r="E23" s="477">
        <v>5.5056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15" outlineLevel="1">
      <c r="A24" s="473"/>
      <c r="B24" s="474"/>
      <c r="C24" s="475" t="s">
        <v>1627</v>
      </c>
      <c r="D24" s="476"/>
      <c r="E24" s="477">
        <v>8</v>
      </c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2"/>
      <c r="AA24" s="472"/>
      <c r="AB24" s="472"/>
      <c r="AC24" s="472"/>
      <c r="AD24" s="472"/>
      <c r="AE24" s="472"/>
      <c r="AF24" s="472"/>
      <c r="AG24" s="472" t="s">
        <v>1572</v>
      </c>
      <c r="AH24" s="472">
        <v>0</v>
      </c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15" outlineLevel="1">
      <c r="A25" s="473"/>
      <c r="B25" s="474"/>
      <c r="C25" s="475" t="s">
        <v>1628</v>
      </c>
      <c r="D25" s="476"/>
      <c r="E25" s="477">
        <v>6.5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2"/>
      <c r="Z25" s="472"/>
      <c r="AA25" s="472"/>
      <c r="AB25" s="472"/>
      <c r="AC25" s="472"/>
      <c r="AD25" s="472"/>
      <c r="AE25" s="472"/>
      <c r="AF25" s="472"/>
      <c r="AG25" s="472" t="s">
        <v>1572</v>
      </c>
      <c r="AH25" s="472">
        <v>0</v>
      </c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15" outlineLevel="1">
      <c r="A26" s="473"/>
      <c r="B26" s="474"/>
      <c r="C26" s="475" t="s">
        <v>1629</v>
      </c>
      <c r="D26" s="476"/>
      <c r="E26" s="477">
        <v>0.3528</v>
      </c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2"/>
      <c r="Z26" s="472"/>
      <c r="AA26" s="472"/>
      <c r="AB26" s="472"/>
      <c r="AC26" s="472"/>
      <c r="AD26" s="472"/>
      <c r="AE26" s="472"/>
      <c r="AF26" s="472"/>
      <c r="AG26" s="472" t="s">
        <v>1572</v>
      </c>
      <c r="AH26" s="472">
        <v>0</v>
      </c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15" outlineLevel="1">
      <c r="A27" s="463">
        <v>3</v>
      </c>
      <c r="B27" s="464" t="s">
        <v>1630</v>
      </c>
      <c r="C27" s="465" t="s">
        <v>1631</v>
      </c>
      <c r="D27" s="466" t="s">
        <v>1625</v>
      </c>
      <c r="E27" s="467">
        <v>1.155</v>
      </c>
      <c r="F27" s="485"/>
      <c r="G27" s="469">
        <f>ROUND(E27*F27,2)</f>
        <v>0</v>
      </c>
      <c r="H27" s="470">
        <v>33.95</v>
      </c>
      <c r="I27" s="471">
        <f>ROUND(E27*H27,2)</f>
        <v>39.21</v>
      </c>
      <c r="J27" s="470">
        <v>893.05</v>
      </c>
      <c r="K27" s="471">
        <f>ROUND(E27*J27,2)</f>
        <v>1031.47</v>
      </c>
      <c r="L27" s="471">
        <v>21</v>
      </c>
      <c r="M27" s="471">
        <f>G27*(1+L27/100)</f>
        <v>0</v>
      </c>
      <c r="N27" s="471">
        <v>0.00128</v>
      </c>
      <c r="O27" s="471">
        <f>ROUND(E27*N27,2)</f>
        <v>0</v>
      </c>
      <c r="P27" s="471">
        <v>1.95</v>
      </c>
      <c r="Q27" s="471">
        <f>ROUND(E27*P27,2)</f>
        <v>2.25</v>
      </c>
      <c r="R27" s="471"/>
      <c r="S27" s="471" t="s">
        <v>1586</v>
      </c>
      <c r="T27" s="471" t="s">
        <v>1586</v>
      </c>
      <c r="U27" s="471">
        <v>1.701</v>
      </c>
      <c r="V27" s="471">
        <f>ROUND(E27*U27,2)</f>
        <v>1.96</v>
      </c>
      <c r="W27" s="471"/>
      <c r="X27" s="471" t="s">
        <v>1569</v>
      </c>
      <c r="Y27" s="472"/>
      <c r="Z27" s="472"/>
      <c r="AA27" s="472"/>
      <c r="AB27" s="472"/>
      <c r="AC27" s="472"/>
      <c r="AD27" s="472"/>
      <c r="AE27" s="472"/>
      <c r="AF27" s="472"/>
      <c r="AG27" s="472" t="s">
        <v>1570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15" outlineLevel="1">
      <c r="A28" s="473"/>
      <c r="B28" s="474"/>
      <c r="C28" s="475" t="s">
        <v>1632</v>
      </c>
      <c r="D28" s="476"/>
      <c r="E28" s="477">
        <v>1.005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/>
      <c r="Z28" s="472"/>
      <c r="AA28" s="472"/>
      <c r="AB28" s="472"/>
      <c r="AC28" s="472"/>
      <c r="AD28" s="472"/>
      <c r="AE28" s="472"/>
      <c r="AF28" s="472"/>
      <c r="AG28" s="472" t="s">
        <v>1572</v>
      </c>
      <c r="AH28" s="472">
        <v>0</v>
      </c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15" outlineLevel="1">
      <c r="A29" s="473"/>
      <c r="B29" s="474"/>
      <c r="C29" s="475" t="s">
        <v>1633</v>
      </c>
      <c r="D29" s="476"/>
      <c r="E29" s="477">
        <v>0.15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2"/>
      <c r="Z29" s="472"/>
      <c r="AA29" s="472"/>
      <c r="AB29" s="472"/>
      <c r="AC29" s="472"/>
      <c r="AD29" s="472"/>
      <c r="AE29" s="472"/>
      <c r="AF29" s="472"/>
      <c r="AG29" s="472" t="s">
        <v>1572</v>
      </c>
      <c r="AH29" s="472">
        <v>0</v>
      </c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15" outlineLevel="1">
      <c r="A30" s="463">
        <v>4</v>
      </c>
      <c r="B30" s="464" t="s">
        <v>1634</v>
      </c>
      <c r="C30" s="465" t="s">
        <v>1635</v>
      </c>
      <c r="D30" s="466" t="s">
        <v>1309</v>
      </c>
      <c r="E30" s="467">
        <v>9</v>
      </c>
      <c r="F30" s="485"/>
      <c r="G30" s="469">
        <f>ROUND(E30*F30,2)</f>
        <v>0</v>
      </c>
      <c r="H30" s="470">
        <v>707.1</v>
      </c>
      <c r="I30" s="471">
        <f>ROUND(E30*H30,2)</f>
        <v>6363.9</v>
      </c>
      <c r="J30" s="470">
        <v>1312.9</v>
      </c>
      <c r="K30" s="471">
        <f>ROUND(E30*J30,2)</f>
        <v>11816.1</v>
      </c>
      <c r="L30" s="471">
        <v>21</v>
      </c>
      <c r="M30" s="471">
        <f>G30*(1+L30/100)</f>
        <v>0</v>
      </c>
      <c r="N30" s="471">
        <v>0</v>
      </c>
      <c r="O30" s="471">
        <f>ROUND(E30*N30,2)</f>
        <v>0</v>
      </c>
      <c r="P30" s="471">
        <v>0.00177</v>
      </c>
      <c r="Q30" s="471">
        <f>ROUND(E30*P30,2)</f>
        <v>0.02</v>
      </c>
      <c r="R30" s="471"/>
      <c r="S30" s="471" t="s">
        <v>1586</v>
      </c>
      <c r="T30" s="471" t="s">
        <v>1586</v>
      </c>
      <c r="U30" s="471">
        <v>2.5</v>
      </c>
      <c r="V30" s="471">
        <f>ROUND(E30*U30,2)</f>
        <v>22.5</v>
      </c>
      <c r="W30" s="471"/>
      <c r="X30" s="471" t="s">
        <v>1569</v>
      </c>
      <c r="Y30" s="472"/>
      <c r="Z30" s="472"/>
      <c r="AA30" s="472"/>
      <c r="AB30" s="472"/>
      <c r="AC30" s="472"/>
      <c r="AD30" s="472"/>
      <c r="AE30" s="472"/>
      <c r="AF30" s="472"/>
      <c r="AG30" s="472" t="s">
        <v>1570</v>
      </c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</row>
    <row r="31" spans="1:60" ht="22.5" outlineLevel="1">
      <c r="A31" s="473"/>
      <c r="B31" s="474"/>
      <c r="C31" s="475" t="s">
        <v>1636</v>
      </c>
      <c r="D31" s="476"/>
      <c r="E31" s="477">
        <v>9</v>
      </c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2"/>
      <c r="Z31" s="472"/>
      <c r="AA31" s="472"/>
      <c r="AB31" s="472"/>
      <c r="AC31" s="472"/>
      <c r="AD31" s="472"/>
      <c r="AE31" s="472"/>
      <c r="AF31" s="472"/>
      <c r="AG31" s="472" t="s">
        <v>1572</v>
      </c>
      <c r="AH31" s="472">
        <v>0</v>
      </c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22.5" outlineLevel="1">
      <c r="A32" s="473"/>
      <c r="B32" s="474"/>
      <c r="C32" s="475" t="s">
        <v>1637</v>
      </c>
      <c r="D32" s="476"/>
      <c r="E32" s="477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2"/>
      <c r="Z32" s="472"/>
      <c r="AA32" s="472"/>
      <c r="AB32" s="472"/>
      <c r="AC32" s="472"/>
      <c r="AD32" s="472"/>
      <c r="AE32" s="472"/>
      <c r="AF32" s="472"/>
      <c r="AG32" s="472" t="s">
        <v>1572</v>
      </c>
      <c r="AH32" s="472">
        <v>0</v>
      </c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33" ht="15">
      <c r="A33" s="455" t="s">
        <v>1253</v>
      </c>
      <c r="B33" s="456" t="s">
        <v>1526</v>
      </c>
      <c r="C33" s="457" t="s">
        <v>1527</v>
      </c>
      <c r="D33" s="458"/>
      <c r="E33" s="459"/>
      <c r="F33" s="460"/>
      <c r="G33" s="461">
        <f>SUMIF(AG34:AG40,"&lt;&gt;NOR",G34:G40)</f>
        <v>0</v>
      </c>
      <c r="H33" s="462"/>
      <c r="I33" s="462">
        <f>SUM(I34:I40)</f>
        <v>4234.8</v>
      </c>
      <c r="J33" s="462"/>
      <c r="K33" s="462">
        <f>SUM(K34:K40)</f>
        <v>16096.28</v>
      </c>
      <c r="L33" s="462"/>
      <c r="M33" s="462">
        <f>SUM(M34:M40)</f>
        <v>0</v>
      </c>
      <c r="N33" s="462"/>
      <c r="O33" s="462">
        <f>SUM(O34:O40)</f>
        <v>0.03</v>
      </c>
      <c r="P33" s="462"/>
      <c r="Q33" s="462">
        <f>SUM(Q34:Q40)</f>
        <v>0.67</v>
      </c>
      <c r="R33" s="462"/>
      <c r="S33" s="462"/>
      <c r="T33" s="462"/>
      <c r="U33" s="462"/>
      <c r="V33" s="462">
        <f>SUM(V34:V40)</f>
        <v>31.2</v>
      </c>
      <c r="W33" s="462"/>
      <c r="X33" s="462"/>
      <c r="AG33" s="314" t="s">
        <v>1565</v>
      </c>
    </row>
    <row r="34" spans="1:60" ht="15" outlineLevel="1">
      <c r="A34" s="463">
        <v>5</v>
      </c>
      <c r="B34" s="464" t="s">
        <v>1638</v>
      </c>
      <c r="C34" s="465" t="s">
        <v>1639</v>
      </c>
      <c r="D34" s="466" t="s">
        <v>1309</v>
      </c>
      <c r="E34" s="467">
        <v>14</v>
      </c>
      <c r="F34" s="485"/>
      <c r="G34" s="469">
        <f>ROUND(E34*F34,2)</f>
        <v>0</v>
      </c>
      <c r="H34" s="470">
        <v>0</v>
      </c>
      <c r="I34" s="471">
        <f>ROUND(E34*H34,2)</f>
        <v>0</v>
      </c>
      <c r="J34" s="470">
        <v>132</v>
      </c>
      <c r="K34" s="471">
        <f>ROUND(E34*J34,2)</f>
        <v>1848</v>
      </c>
      <c r="L34" s="471">
        <v>21</v>
      </c>
      <c r="M34" s="471">
        <f>G34*(1+L34/100)</f>
        <v>0</v>
      </c>
      <c r="N34" s="471">
        <v>0</v>
      </c>
      <c r="O34" s="471">
        <f>ROUND(E34*N34,2)</f>
        <v>0</v>
      </c>
      <c r="P34" s="471">
        <v>0.00925</v>
      </c>
      <c r="Q34" s="471">
        <f>ROUND(E34*P34,2)</f>
        <v>0.13</v>
      </c>
      <c r="R34" s="471"/>
      <c r="S34" s="471" t="s">
        <v>1586</v>
      </c>
      <c r="T34" s="471" t="s">
        <v>1586</v>
      </c>
      <c r="U34" s="471">
        <v>0.287</v>
      </c>
      <c r="V34" s="471">
        <f>ROUND(E34*U34,2)</f>
        <v>4.02</v>
      </c>
      <c r="W34" s="471"/>
      <c r="X34" s="471" t="s">
        <v>1569</v>
      </c>
      <c r="Y34" s="472"/>
      <c r="Z34" s="472"/>
      <c r="AA34" s="472"/>
      <c r="AB34" s="472"/>
      <c r="AC34" s="472"/>
      <c r="AD34" s="472"/>
      <c r="AE34" s="472"/>
      <c r="AF34" s="472"/>
      <c r="AG34" s="472" t="s">
        <v>1570</v>
      </c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15" outlineLevel="1">
      <c r="A35" s="473"/>
      <c r="B35" s="474"/>
      <c r="C35" s="475" t="s">
        <v>1640</v>
      </c>
      <c r="D35" s="476"/>
      <c r="E35" s="477">
        <v>14</v>
      </c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2"/>
      <c r="Z35" s="472"/>
      <c r="AA35" s="472"/>
      <c r="AB35" s="472"/>
      <c r="AC35" s="472"/>
      <c r="AD35" s="472"/>
      <c r="AE35" s="472"/>
      <c r="AF35" s="472"/>
      <c r="AG35" s="472" t="s">
        <v>1572</v>
      </c>
      <c r="AH35" s="472">
        <v>0</v>
      </c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15" outlineLevel="1">
      <c r="A36" s="463">
        <v>6</v>
      </c>
      <c r="B36" s="464" t="s">
        <v>1641</v>
      </c>
      <c r="C36" s="465" t="s">
        <v>1642</v>
      </c>
      <c r="D36" s="466" t="s">
        <v>1365</v>
      </c>
      <c r="E36" s="467">
        <v>543.62</v>
      </c>
      <c r="F36" s="485"/>
      <c r="G36" s="469">
        <f>ROUND(E36*F36,2)</f>
        <v>0</v>
      </c>
      <c r="H36" s="470">
        <v>7.79</v>
      </c>
      <c r="I36" s="471">
        <f>ROUND(E36*H36,2)</f>
        <v>4234.8</v>
      </c>
      <c r="J36" s="470">
        <v>26.21</v>
      </c>
      <c r="K36" s="471">
        <f>ROUND(E36*J36,2)</f>
        <v>14248.28</v>
      </c>
      <c r="L36" s="471">
        <v>21</v>
      </c>
      <c r="M36" s="471">
        <f>G36*(1+L36/100)</f>
        <v>0</v>
      </c>
      <c r="N36" s="471">
        <v>5E-05</v>
      </c>
      <c r="O36" s="471">
        <f>ROUND(E36*N36,2)</f>
        <v>0.03</v>
      </c>
      <c r="P36" s="471">
        <v>0.001</v>
      </c>
      <c r="Q36" s="471">
        <f>ROUND(E36*P36,2)</f>
        <v>0.54</v>
      </c>
      <c r="R36" s="471"/>
      <c r="S36" s="471" t="s">
        <v>1586</v>
      </c>
      <c r="T36" s="471" t="s">
        <v>1586</v>
      </c>
      <c r="U36" s="471">
        <v>0.05</v>
      </c>
      <c r="V36" s="471">
        <f>ROUND(E36*U36,2)</f>
        <v>27.18</v>
      </c>
      <c r="W36" s="471"/>
      <c r="X36" s="471" t="s">
        <v>1569</v>
      </c>
      <c r="Y36" s="472"/>
      <c r="Z36" s="472"/>
      <c r="AA36" s="472"/>
      <c r="AB36" s="472"/>
      <c r="AC36" s="472"/>
      <c r="AD36" s="472"/>
      <c r="AE36" s="472"/>
      <c r="AF36" s="472"/>
      <c r="AG36" s="472" t="s">
        <v>1570</v>
      </c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15" outlineLevel="1">
      <c r="A37" s="473"/>
      <c r="B37" s="474"/>
      <c r="C37" s="475" t="s">
        <v>1643</v>
      </c>
      <c r="D37" s="476"/>
      <c r="E37" s="477">
        <v>373.62</v>
      </c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2"/>
      <c r="Z37" s="472"/>
      <c r="AA37" s="472"/>
      <c r="AB37" s="472"/>
      <c r="AC37" s="472"/>
      <c r="AD37" s="472"/>
      <c r="AE37" s="472"/>
      <c r="AF37" s="472"/>
      <c r="AG37" s="472" t="s">
        <v>1572</v>
      </c>
      <c r="AH37" s="472">
        <v>0</v>
      </c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3"/>
      <c r="B38" s="474"/>
      <c r="C38" s="475" t="s">
        <v>1644</v>
      </c>
      <c r="D38" s="476"/>
      <c r="E38" s="477">
        <v>90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2"/>
      <c r="Z38" s="472"/>
      <c r="AA38" s="472"/>
      <c r="AB38" s="472"/>
      <c r="AC38" s="472"/>
      <c r="AD38" s="472"/>
      <c r="AE38" s="472"/>
      <c r="AF38" s="472"/>
      <c r="AG38" s="472" t="s">
        <v>1572</v>
      </c>
      <c r="AH38" s="472">
        <v>0</v>
      </c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60" ht="15" outlineLevel="1">
      <c r="A39" s="473"/>
      <c r="B39" s="474"/>
      <c r="C39" s="475" t="s">
        <v>1645</v>
      </c>
      <c r="D39" s="476"/>
      <c r="E39" s="477">
        <v>20</v>
      </c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2"/>
      <c r="Z39" s="472"/>
      <c r="AA39" s="472"/>
      <c r="AB39" s="472"/>
      <c r="AC39" s="472"/>
      <c r="AD39" s="472"/>
      <c r="AE39" s="472"/>
      <c r="AF39" s="472"/>
      <c r="AG39" s="472" t="s">
        <v>1572</v>
      </c>
      <c r="AH39" s="472">
        <v>0</v>
      </c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</row>
    <row r="40" spans="1:60" ht="15" outlineLevel="1">
      <c r="A40" s="473"/>
      <c r="B40" s="474"/>
      <c r="C40" s="475" t="s">
        <v>1646</v>
      </c>
      <c r="D40" s="476"/>
      <c r="E40" s="477">
        <v>60</v>
      </c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2"/>
      <c r="Z40" s="472"/>
      <c r="AA40" s="472"/>
      <c r="AB40" s="472"/>
      <c r="AC40" s="472"/>
      <c r="AD40" s="472"/>
      <c r="AE40" s="472"/>
      <c r="AF40" s="472"/>
      <c r="AG40" s="472" t="s">
        <v>1572</v>
      </c>
      <c r="AH40" s="472">
        <v>0</v>
      </c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33" ht="15">
      <c r="A41" s="455" t="s">
        <v>1253</v>
      </c>
      <c r="B41" s="456" t="s">
        <v>1536</v>
      </c>
      <c r="C41" s="457" t="s">
        <v>1537</v>
      </c>
      <c r="D41" s="458"/>
      <c r="E41" s="459"/>
      <c r="F41" s="460"/>
      <c r="G41" s="461">
        <f>SUMIF(AG42:AG52,"&lt;&gt;NOR",G42:G52)</f>
        <v>0</v>
      </c>
      <c r="H41" s="462"/>
      <c r="I41" s="462">
        <f>SUM(I42:I52)</f>
        <v>0</v>
      </c>
      <c r="J41" s="462"/>
      <c r="K41" s="462">
        <f>SUM(K42:K52)</f>
        <v>113569.7</v>
      </c>
      <c r="L41" s="462"/>
      <c r="M41" s="462">
        <f>SUM(M42:M52)</f>
        <v>0</v>
      </c>
      <c r="N41" s="462"/>
      <c r="O41" s="462">
        <f>SUM(O42:O52)</f>
        <v>0</v>
      </c>
      <c r="P41" s="462"/>
      <c r="Q41" s="462">
        <f>SUM(Q42:Q52)</f>
        <v>0</v>
      </c>
      <c r="R41" s="462"/>
      <c r="S41" s="462"/>
      <c r="T41" s="462"/>
      <c r="U41" s="462"/>
      <c r="V41" s="462">
        <f>SUM(V42:V52)</f>
        <v>104.19</v>
      </c>
      <c r="W41" s="462"/>
      <c r="X41" s="462"/>
      <c r="AG41" s="314" t="s">
        <v>1565</v>
      </c>
    </row>
    <row r="42" spans="1:60" ht="15" outlineLevel="1">
      <c r="A42" s="463">
        <v>7</v>
      </c>
      <c r="B42" s="464" t="s">
        <v>1647</v>
      </c>
      <c r="C42" s="465" t="s">
        <v>1648</v>
      </c>
      <c r="D42" s="466" t="s">
        <v>1365</v>
      </c>
      <c r="E42" s="467">
        <v>543.62</v>
      </c>
      <c r="F42" s="485"/>
      <c r="G42" s="469">
        <f>ROUND(E42*F42,2)</f>
        <v>0</v>
      </c>
      <c r="H42" s="470">
        <v>0</v>
      </c>
      <c r="I42" s="471">
        <f>ROUND(E42*H42,2)</f>
        <v>0</v>
      </c>
      <c r="J42" s="470">
        <v>-4</v>
      </c>
      <c r="K42" s="471">
        <f>ROUND(E42*J42,2)</f>
        <v>-2174.48</v>
      </c>
      <c r="L42" s="471">
        <v>21</v>
      </c>
      <c r="M42" s="471">
        <f>G42*(1+L42/100)</f>
        <v>0</v>
      </c>
      <c r="N42" s="471">
        <v>0</v>
      </c>
      <c r="O42" s="471">
        <f>ROUND(E42*N42,2)</f>
        <v>0</v>
      </c>
      <c r="P42" s="471">
        <v>0</v>
      </c>
      <c r="Q42" s="471">
        <f>ROUND(E42*P42,2)</f>
        <v>0</v>
      </c>
      <c r="R42" s="471"/>
      <c r="S42" s="471" t="s">
        <v>1586</v>
      </c>
      <c r="T42" s="471" t="s">
        <v>1568</v>
      </c>
      <c r="U42" s="471">
        <v>0</v>
      </c>
      <c r="V42" s="471">
        <f>ROUND(E42*U42,2)</f>
        <v>0</v>
      </c>
      <c r="W42" s="471"/>
      <c r="X42" s="471" t="s">
        <v>1569</v>
      </c>
      <c r="Y42" s="472"/>
      <c r="Z42" s="472"/>
      <c r="AA42" s="472"/>
      <c r="AB42" s="472"/>
      <c r="AC42" s="472"/>
      <c r="AD42" s="472"/>
      <c r="AE42" s="472"/>
      <c r="AF42" s="472"/>
      <c r="AG42" s="472" t="s">
        <v>1570</v>
      </c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15" outlineLevel="1">
      <c r="A43" s="473"/>
      <c r="B43" s="474"/>
      <c r="C43" s="475" t="s">
        <v>1643</v>
      </c>
      <c r="D43" s="476"/>
      <c r="E43" s="477">
        <v>373.62</v>
      </c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2"/>
      <c r="Z43" s="472"/>
      <c r="AA43" s="472"/>
      <c r="AB43" s="472"/>
      <c r="AC43" s="472"/>
      <c r="AD43" s="472"/>
      <c r="AE43" s="472"/>
      <c r="AF43" s="472"/>
      <c r="AG43" s="472" t="s">
        <v>1572</v>
      </c>
      <c r="AH43" s="472">
        <v>0</v>
      </c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15" outlineLevel="1">
      <c r="A44" s="473"/>
      <c r="B44" s="474"/>
      <c r="C44" s="475" t="s">
        <v>1644</v>
      </c>
      <c r="D44" s="476"/>
      <c r="E44" s="477">
        <v>90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60" ht="15" outlineLevel="1">
      <c r="A45" s="473"/>
      <c r="B45" s="474"/>
      <c r="C45" s="475" t="s">
        <v>1645</v>
      </c>
      <c r="D45" s="476"/>
      <c r="E45" s="477">
        <v>20</v>
      </c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2"/>
      <c r="Z45" s="472"/>
      <c r="AA45" s="472"/>
      <c r="AB45" s="472"/>
      <c r="AC45" s="472"/>
      <c r="AD45" s="472"/>
      <c r="AE45" s="472"/>
      <c r="AF45" s="472"/>
      <c r="AG45" s="472" t="s">
        <v>1572</v>
      </c>
      <c r="AH45" s="472">
        <v>0</v>
      </c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</row>
    <row r="46" spans="1:60" ht="15" outlineLevel="1">
      <c r="A46" s="473"/>
      <c r="B46" s="474"/>
      <c r="C46" s="475" t="s">
        <v>1646</v>
      </c>
      <c r="D46" s="476"/>
      <c r="E46" s="477">
        <v>60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2"/>
      <c r="Z46" s="472"/>
      <c r="AA46" s="472"/>
      <c r="AB46" s="472"/>
      <c r="AC46" s="472"/>
      <c r="AD46" s="472"/>
      <c r="AE46" s="472"/>
      <c r="AF46" s="472"/>
      <c r="AG46" s="472" t="s">
        <v>1572</v>
      </c>
      <c r="AH46" s="472">
        <v>0</v>
      </c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</row>
    <row r="47" spans="1:60" ht="15" outlineLevel="1">
      <c r="A47" s="478">
        <v>8</v>
      </c>
      <c r="B47" s="479" t="s">
        <v>1649</v>
      </c>
      <c r="C47" s="480" t="s">
        <v>1650</v>
      </c>
      <c r="D47" s="481" t="s">
        <v>1651</v>
      </c>
      <c r="E47" s="482">
        <v>3</v>
      </c>
      <c r="F47" s="483"/>
      <c r="G47" s="484">
        <f aca="true" t="shared" si="0" ref="G47:G52">ROUND(E47*F47,2)</f>
        <v>0</v>
      </c>
      <c r="H47" s="470">
        <v>0</v>
      </c>
      <c r="I47" s="471">
        <f aca="true" t="shared" si="1" ref="I47:I52">ROUND(E47*H47,2)</f>
        <v>0</v>
      </c>
      <c r="J47" s="470">
        <v>500</v>
      </c>
      <c r="K47" s="471">
        <f aca="true" t="shared" si="2" ref="K47:K52">ROUND(E47*J47,2)</f>
        <v>1500</v>
      </c>
      <c r="L47" s="471">
        <v>21</v>
      </c>
      <c r="M47" s="471">
        <f aca="true" t="shared" si="3" ref="M47:M52">G47*(1+L47/100)</f>
        <v>0</v>
      </c>
      <c r="N47" s="471">
        <v>0</v>
      </c>
      <c r="O47" s="471">
        <f aca="true" t="shared" si="4" ref="O47:O52">ROUND(E47*N47,2)</f>
        <v>0</v>
      </c>
      <c r="P47" s="471">
        <v>0</v>
      </c>
      <c r="Q47" s="471">
        <f aca="true" t="shared" si="5" ref="Q47:Q52">ROUND(E47*P47,2)</f>
        <v>0</v>
      </c>
      <c r="R47" s="471"/>
      <c r="S47" s="471" t="s">
        <v>1586</v>
      </c>
      <c r="T47" s="471" t="s">
        <v>1568</v>
      </c>
      <c r="U47" s="471">
        <v>0</v>
      </c>
      <c r="V47" s="471">
        <f aca="true" t="shared" si="6" ref="V47:V52">ROUND(E47*U47,2)</f>
        <v>0</v>
      </c>
      <c r="W47" s="471"/>
      <c r="X47" s="471" t="s">
        <v>1569</v>
      </c>
      <c r="Y47" s="472"/>
      <c r="Z47" s="472"/>
      <c r="AA47" s="472"/>
      <c r="AB47" s="472"/>
      <c r="AC47" s="472"/>
      <c r="AD47" s="472"/>
      <c r="AE47" s="472"/>
      <c r="AF47" s="472"/>
      <c r="AG47" s="472" t="s">
        <v>1570</v>
      </c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15" outlineLevel="1">
      <c r="A48" s="478">
        <v>9</v>
      </c>
      <c r="B48" s="479" t="s">
        <v>1652</v>
      </c>
      <c r="C48" s="480" t="s">
        <v>1653</v>
      </c>
      <c r="D48" s="481" t="s">
        <v>1654</v>
      </c>
      <c r="E48" s="482">
        <v>60.96274</v>
      </c>
      <c r="F48" s="483"/>
      <c r="G48" s="484">
        <f t="shared" si="0"/>
        <v>0</v>
      </c>
      <c r="H48" s="470">
        <v>0</v>
      </c>
      <c r="I48" s="471">
        <f t="shared" si="1"/>
        <v>0</v>
      </c>
      <c r="J48" s="470">
        <v>168.5</v>
      </c>
      <c r="K48" s="471">
        <f t="shared" si="2"/>
        <v>10272.22</v>
      </c>
      <c r="L48" s="471">
        <v>21</v>
      </c>
      <c r="M48" s="471">
        <f t="shared" si="3"/>
        <v>0</v>
      </c>
      <c r="N48" s="471">
        <v>0</v>
      </c>
      <c r="O48" s="471">
        <f t="shared" si="4"/>
        <v>0</v>
      </c>
      <c r="P48" s="471">
        <v>0</v>
      </c>
      <c r="Q48" s="471">
        <f t="shared" si="5"/>
        <v>0</v>
      </c>
      <c r="R48" s="471"/>
      <c r="S48" s="471" t="s">
        <v>1586</v>
      </c>
      <c r="T48" s="471" t="s">
        <v>1586</v>
      </c>
      <c r="U48" s="471">
        <v>0.277</v>
      </c>
      <c r="V48" s="471">
        <f t="shared" si="6"/>
        <v>16.89</v>
      </c>
      <c r="W48" s="471"/>
      <c r="X48" s="471" t="s">
        <v>1655</v>
      </c>
      <c r="Y48" s="472"/>
      <c r="Z48" s="472"/>
      <c r="AA48" s="472"/>
      <c r="AB48" s="472"/>
      <c r="AC48" s="472"/>
      <c r="AD48" s="472"/>
      <c r="AE48" s="472"/>
      <c r="AF48" s="472"/>
      <c r="AG48" s="472" t="s">
        <v>1656</v>
      </c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15" outlineLevel="1">
      <c r="A49" s="478">
        <v>10</v>
      </c>
      <c r="B49" s="479" t="s">
        <v>1657</v>
      </c>
      <c r="C49" s="480" t="s">
        <v>1658</v>
      </c>
      <c r="D49" s="481" t="s">
        <v>1654</v>
      </c>
      <c r="E49" s="482">
        <v>60.96274</v>
      </c>
      <c r="F49" s="483"/>
      <c r="G49" s="484">
        <f t="shared" si="0"/>
        <v>0</v>
      </c>
      <c r="H49" s="470">
        <v>0</v>
      </c>
      <c r="I49" s="471">
        <f t="shared" si="1"/>
        <v>0</v>
      </c>
      <c r="J49" s="470">
        <v>234.5</v>
      </c>
      <c r="K49" s="471">
        <f t="shared" si="2"/>
        <v>14295.76</v>
      </c>
      <c r="L49" s="471">
        <v>21</v>
      </c>
      <c r="M49" s="471">
        <f t="shared" si="3"/>
        <v>0</v>
      </c>
      <c r="N49" s="471">
        <v>0</v>
      </c>
      <c r="O49" s="471">
        <f t="shared" si="4"/>
        <v>0</v>
      </c>
      <c r="P49" s="471">
        <v>0</v>
      </c>
      <c r="Q49" s="471">
        <f t="shared" si="5"/>
        <v>0</v>
      </c>
      <c r="R49" s="471"/>
      <c r="S49" s="471" t="s">
        <v>1586</v>
      </c>
      <c r="T49" s="471" t="s">
        <v>1586</v>
      </c>
      <c r="U49" s="471">
        <v>0.49</v>
      </c>
      <c r="V49" s="471">
        <f t="shared" si="6"/>
        <v>29.87</v>
      </c>
      <c r="W49" s="471"/>
      <c r="X49" s="471" t="s">
        <v>1655</v>
      </c>
      <c r="Y49" s="472"/>
      <c r="Z49" s="472"/>
      <c r="AA49" s="472"/>
      <c r="AB49" s="472"/>
      <c r="AC49" s="472"/>
      <c r="AD49" s="472"/>
      <c r="AE49" s="472"/>
      <c r="AF49" s="472"/>
      <c r="AG49" s="472" t="s">
        <v>1656</v>
      </c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22.5" outlineLevel="1">
      <c r="A50" s="478">
        <v>11</v>
      </c>
      <c r="B50" s="479" t="s">
        <v>1659</v>
      </c>
      <c r="C50" s="480" t="s">
        <v>1660</v>
      </c>
      <c r="D50" s="481" t="s">
        <v>1654</v>
      </c>
      <c r="E50" s="482">
        <v>914.4411</v>
      </c>
      <c r="F50" s="483"/>
      <c r="G50" s="484">
        <f t="shared" si="0"/>
        <v>0</v>
      </c>
      <c r="H50" s="470">
        <v>0</v>
      </c>
      <c r="I50" s="471">
        <f t="shared" si="1"/>
        <v>0</v>
      </c>
      <c r="J50" s="470">
        <v>16</v>
      </c>
      <c r="K50" s="471">
        <f t="shared" si="2"/>
        <v>14631.06</v>
      </c>
      <c r="L50" s="471">
        <v>21</v>
      </c>
      <c r="M50" s="471">
        <f t="shared" si="3"/>
        <v>0</v>
      </c>
      <c r="N50" s="471">
        <v>0</v>
      </c>
      <c r="O50" s="471">
        <f t="shared" si="4"/>
        <v>0</v>
      </c>
      <c r="P50" s="471">
        <v>0</v>
      </c>
      <c r="Q50" s="471">
        <f t="shared" si="5"/>
        <v>0</v>
      </c>
      <c r="R50" s="471"/>
      <c r="S50" s="471" t="s">
        <v>1586</v>
      </c>
      <c r="T50" s="471" t="s">
        <v>1586</v>
      </c>
      <c r="U50" s="471">
        <v>0</v>
      </c>
      <c r="V50" s="471">
        <f t="shared" si="6"/>
        <v>0</v>
      </c>
      <c r="W50" s="471"/>
      <c r="X50" s="471" t="s">
        <v>1655</v>
      </c>
      <c r="Y50" s="472"/>
      <c r="Z50" s="472"/>
      <c r="AA50" s="472"/>
      <c r="AB50" s="472"/>
      <c r="AC50" s="472"/>
      <c r="AD50" s="472"/>
      <c r="AE50" s="472"/>
      <c r="AF50" s="472"/>
      <c r="AG50" s="472" t="s">
        <v>1656</v>
      </c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15" outlineLevel="1">
      <c r="A51" s="478">
        <v>12</v>
      </c>
      <c r="B51" s="479" t="s">
        <v>1661</v>
      </c>
      <c r="C51" s="480" t="s">
        <v>1662</v>
      </c>
      <c r="D51" s="481" t="s">
        <v>1654</v>
      </c>
      <c r="E51" s="482">
        <v>60.96274</v>
      </c>
      <c r="F51" s="483"/>
      <c r="G51" s="484">
        <f t="shared" si="0"/>
        <v>0</v>
      </c>
      <c r="H51" s="470">
        <v>0</v>
      </c>
      <c r="I51" s="471">
        <f t="shared" si="1"/>
        <v>0</v>
      </c>
      <c r="J51" s="470">
        <v>331</v>
      </c>
      <c r="K51" s="471">
        <f t="shared" si="2"/>
        <v>20178.67</v>
      </c>
      <c r="L51" s="471">
        <v>21</v>
      </c>
      <c r="M51" s="471">
        <f t="shared" si="3"/>
        <v>0</v>
      </c>
      <c r="N51" s="471">
        <v>0</v>
      </c>
      <c r="O51" s="471">
        <f t="shared" si="4"/>
        <v>0</v>
      </c>
      <c r="P51" s="471">
        <v>0</v>
      </c>
      <c r="Q51" s="471">
        <f t="shared" si="5"/>
        <v>0</v>
      </c>
      <c r="R51" s="471"/>
      <c r="S51" s="471" t="s">
        <v>1586</v>
      </c>
      <c r="T51" s="471" t="s">
        <v>1586</v>
      </c>
      <c r="U51" s="471">
        <v>0.942</v>
      </c>
      <c r="V51" s="471">
        <f t="shared" si="6"/>
        <v>57.43</v>
      </c>
      <c r="W51" s="471"/>
      <c r="X51" s="471" t="s">
        <v>1655</v>
      </c>
      <c r="Y51" s="472"/>
      <c r="Z51" s="472"/>
      <c r="AA51" s="472"/>
      <c r="AB51" s="472"/>
      <c r="AC51" s="472"/>
      <c r="AD51" s="472"/>
      <c r="AE51" s="472"/>
      <c r="AF51" s="472"/>
      <c r="AG51" s="472" t="s">
        <v>1656</v>
      </c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15" outlineLevel="1">
      <c r="A52" s="463">
        <v>13</v>
      </c>
      <c r="B52" s="464" t="s">
        <v>1663</v>
      </c>
      <c r="C52" s="465" t="s">
        <v>1664</v>
      </c>
      <c r="D52" s="466" t="s">
        <v>1654</v>
      </c>
      <c r="E52" s="467">
        <v>60.96274</v>
      </c>
      <c r="F52" s="485"/>
      <c r="G52" s="469">
        <f t="shared" si="0"/>
        <v>0</v>
      </c>
      <c r="H52" s="470">
        <v>0</v>
      </c>
      <c r="I52" s="471">
        <f t="shared" si="1"/>
        <v>0</v>
      </c>
      <c r="J52" s="470">
        <v>900</v>
      </c>
      <c r="K52" s="471">
        <f t="shared" si="2"/>
        <v>54866.47</v>
      </c>
      <c r="L52" s="471">
        <v>21</v>
      </c>
      <c r="M52" s="471">
        <f t="shared" si="3"/>
        <v>0</v>
      </c>
      <c r="N52" s="471">
        <v>0</v>
      </c>
      <c r="O52" s="471">
        <f t="shared" si="4"/>
        <v>0</v>
      </c>
      <c r="P52" s="471">
        <v>0</v>
      </c>
      <c r="Q52" s="471">
        <f t="shared" si="5"/>
        <v>0</v>
      </c>
      <c r="R52" s="471"/>
      <c r="S52" s="471" t="s">
        <v>1586</v>
      </c>
      <c r="T52" s="471" t="s">
        <v>1568</v>
      </c>
      <c r="U52" s="471">
        <v>0</v>
      </c>
      <c r="V52" s="471">
        <f t="shared" si="6"/>
        <v>0</v>
      </c>
      <c r="W52" s="471"/>
      <c r="X52" s="471" t="s">
        <v>1655</v>
      </c>
      <c r="Y52" s="472"/>
      <c r="Z52" s="472"/>
      <c r="AA52" s="472"/>
      <c r="AB52" s="472"/>
      <c r="AC52" s="472"/>
      <c r="AD52" s="472"/>
      <c r="AE52" s="472"/>
      <c r="AF52" s="472"/>
      <c r="AG52" s="472" t="s">
        <v>1656</v>
      </c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33" ht="15">
      <c r="A53" s="450"/>
      <c r="B53" s="451"/>
      <c r="C53" s="487"/>
      <c r="D53" s="452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AE53" s="314">
        <v>15</v>
      </c>
      <c r="AF53" s="314">
        <v>21</v>
      </c>
      <c r="AG53" s="314" t="s">
        <v>1429</v>
      </c>
    </row>
    <row r="54" spans="1:33" ht="15">
      <c r="A54" s="488"/>
      <c r="B54" s="489" t="s">
        <v>1453</v>
      </c>
      <c r="C54" s="490"/>
      <c r="D54" s="491"/>
      <c r="E54" s="492"/>
      <c r="F54" s="492"/>
      <c r="G54" s="493">
        <f>G8+G21+G33+G41</f>
        <v>0</v>
      </c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AE54" s="314">
        <f>SUMIF(L7:L52,AE53,G7:G52)</f>
        <v>0</v>
      </c>
      <c r="AF54" s="314">
        <f>SUMIF(L7:L52,AF53,G7:G52)</f>
        <v>0</v>
      </c>
      <c r="AG54" s="314" t="s">
        <v>1619</v>
      </c>
    </row>
    <row r="55" spans="1:24" ht="15">
      <c r="A55" s="450"/>
      <c r="B55" s="451"/>
      <c r="C55" s="487"/>
      <c r="D55" s="452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</row>
    <row r="56" spans="1:24" ht="15">
      <c r="A56" s="450"/>
      <c r="B56" s="451"/>
      <c r="C56" s="487"/>
      <c r="D56" s="452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</row>
    <row r="57" spans="1:24" ht="15">
      <c r="A57" s="610" t="s">
        <v>1620</v>
      </c>
      <c r="B57" s="610"/>
      <c r="C57" s="611"/>
      <c r="D57" s="452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</row>
    <row r="58" spans="1:33" ht="15">
      <c r="A58" s="612"/>
      <c r="B58" s="613"/>
      <c r="C58" s="614"/>
      <c r="D58" s="613"/>
      <c r="E58" s="613"/>
      <c r="F58" s="613"/>
      <c r="G58" s="615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AG58" s="314" t="s">
        <v>1621</v>
      </c>
    </row>
    <row r="59" spans="1:24" ht="15">
      <c r="A59" s="616"/>
      <c r="B59" s="617"/>
      <c r="C59" s="618"/>
      <c r="D59" s="617"/>
      <c r="E59" s="617"/>
      <c r="F59" s="617"/>
      <c r="G59" s="619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</row>
    <row r="60" spans="1:24" ht="15">
      <c r="A60" s="616"/>
      <c r="B60" s="617"/>
      <c r="C60" s="618"/>
      <c r="D60" s="617"/>
      <c r="E60" s="617"/>
      <c r="F60" s="617"/>
      <c r="G60" s="619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</row>
    <row r="61" spans="1:24" ht="15">
      <c r="A61" s="616"/>
      <c r="B61" s="617"/>
      <c r="C61" s="618"/>
      <c r="D61" s="617"/>
      <c r="E61" s="617"/>
      <c r="F61" s="617"/>
      <c r="G61" s="619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</row>
    <row r="62" spans="1:24" ht="15">
      <c r="A62" s="620"/>
      <c r="B62" s="621"/>
      <c r="C62" s="622"/>
      <c r="D62" s="621"/>
      <c r="E62" s="621"/>
      <c r="F62" s="621"/>
      <c r="G62" s="623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</row>
    <row r="63" spans="1:24" ht="15">
      <c r="A63" s="450"/>
      <c r="B63" s="451"/>
      <c r="C63" s="487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</row>
    <row r="64" spans="3:33" ht="15">
      <c r="C64" s="494"/>
      <c r="D64" s="392"/>
      <c r="AG64" s="314" t="s">
        <v>1622</v>
      </c>
    </row>
    <row r="65" ht="15">
      <c r="D65" s="392"/>
    </row>
    <row r="66" ht="15">
      <c r="D66" s="392"/>
    </row>
    <row r="67" ht="15">
      <c r="D67" s="392"/>
    </row>
    <row r="68" ht="15">
      <c r="D68" s="392"/>
    </row>
    <row r="69" ht="15">
      <c r="D69" s="392"/>
    </row>
    <row r="70" ht="15">
      <c r="D70" s="392"/>
    </row>
    <row r="71" ht="15">
      <c r="D71" s="392"/>
    </row>
    <row r="72" ht="15">
      <c r="D72" s="392"/>
    </row>
    <row r="73" ht="15">
      <c r="D73" s="392"/>
    </row>
    <row r="74" ht="15">
      <c r="D74" s="392"/>
    </row>
    <row r="75" ht="15">
      <c r="D75" s="392"/>
    </row>
    <row r="76" ht="15">
      <c r="D76" s="392"/>
    </row>
    <row r="77" ht="15">
      <c r="D77" s="392"/>
    </row>
    <row r="78" ht="15">
      <c r="D78" s="392"/>
    </row>
    <row r="79" ht="15">
      <c r="D79" s="392"/>
    </row>
    <row r="80" ht="15">
      <c r="D80" s="392"/>
    </row>
    <row r="81" ht="15">
      <c r="D81" s="392"/>
    </row>
    <row r="82" ht="15">
      <c r="D82" s="392"/>
    </row>
    <row r="83" ht="15">
      <c r="D83" s="392"/>
    </row>
    <row r="84" ht="15">
      <c r="D84" s="392"/>
    </row>
    <row r="85" ht="15">
      <c r="D85" s="392"/>
    </row>
    <row r="86" ht="15">
      <c r="D86" s="392"/>
    </row>
    <row r="87" ht="15">
      <c r="D87" s="392"/>
    </row>
    <row r="88" ht="15">
      <c r="D88" s="392"/>
    </row>
    <row r="89" ht="15">
      <c r="D89" s="392"/>
    </row>
    <row r="90" ht="15">
      <c r="D90" s="392"/>
    </row>
    <row r="91" ht="15">
      <c r="D91" s="392"/>
    </row>
    <row r="92" ht="15">
      <c r="D92" s="392"/>
    </row>
    <row r="93" ht="15">
      <c r="D93" s="392"/>
    </row>
    <row r="94" ht="15">
      <c r="D94" s="392"/>
    </row>
    <row r="95" ht="15">
      <c r="D95" s="392"/>
    </row>
    <row r="96" ht="15">
      <c r="D96" s="392"/>
    </row>
    <row r="97" ht="15">
      <c r="D97" s="392"/>
    </row>
    <row r="98" ht="15">
      <c r="D98" s="392"/>
    </row>
    <row r="99" ht="15">
      <c r="D99" s="392"/>
    </row>
    <row r="100" ht="15">
      <c r="D100" s="392"/>
    </row>
    <row r="101" ht="15">
      <c r="D101" s="392"/>
    </row>
    <row r="102" ht="15">
      <c r="D102" s="392"/>
    </row>
    <row r="103" ht="15">
      <c r="D103" s="392"/>
    </row>
    <row r="104" ht="15">
      <c r="D104" s="392"/>
    </row>
    <row r="105" ht="15">
      <c r="D105" s="392"/>
    </row>
    <row r="106" ht="15">
      <c r="D106" s="392"/>
    </row>
    <row r="107" ht="15">
      <c r="D107" s="392"/>
    </row>
    <row r="108" ht="15">
      <c r="D108" s="392"/>
    </row>
    <row r="109" ht="15">
      <c r="D109" s="392"/>
    </row>
    <row r="110" ht="15">
      <c r="D110" s="392"/>
    </row>
    <row r="111" ht="15">
      <c r="D111" s="392"/>
    </row>
    <row r="112" ht="15">
      <c r="D112" s="392"/>
    </row>
    <row r="113" ht="15">
      <c r="D113" s="392"/>
    </row>
    <row r="114" ht="15">
      <c r="D114" s="392"/>
    </row>
    <row r="115" ht="15">
      <c r="D115" s="392"/>
    </row>
    <row r="116" ht="15">
      <c r="D116" s="392"/>
    </row>
    <row r="117" ht="15">
      <c r="D117" s="392"/>
    </row>
    <row r="118" ht="15">
      <c r="D118" s="392"/>
    </row>
    <row r="119" ht="15">
      <c r="D119" s="392"/>
    </row>
    <row r="120" ht="15">
      <c r="D120" s="392"/>
    </row>
    <row r="121" ht="15">
      <c r="D121" s="392"/>
    </row>
    <row r="122" ht="15">
      <c r="D122" s="392"/>
    </row>
    <row r="123" ht="15">
      <c r="D123" s="392"/>
    </row>
    <row r="124" ht="15">
      <c r="D124" s="392"/>
    </row>
    <row r="125" ht="15">
      <c r="D125" s="392"/>
    </row>
    <row r="126" ht="15">
      <c r="D126" s="392"/>
    </row>
    <row r="127" ht="15">
      <c r="D127" s="392"/>
    </row>
    <row r="128" ht="15">
      <c r="D128" s="392"/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6">
    <mergeCell ref="A58:G62"/>
    <mergeCell ref="A1:G1"/>
    <mergeCell ref="C2:G2"/>
    <mergeCell ref="C3:G3"/>
    <mergeCell ref="C4:G4"/>
    <mergeCell ref="A57:C57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 topLeftCell="A1">
      <pane ySplit="7" topLeftCell="A101" activePane="bottomLeft" state="frozen"/>
      <selection pane="topLeft" activeCell="N14" sqref="N14"/>
      <selection pane="bottomLeft" activeCell="F32" sqref="F32:F116"/>
    </sheetView>
  </sheetViews>
  <sheetFormatPr defaultColWidth="9.140625" defaultRowHeight="15" outlineLevelRow="1"/>
  <cols>
    <col min="1" max="1" width="3.421875" style="314" customWidth="1"/>
    <col min="2" max="2" width="12.7109375" style="442" customWidth="1"/>
    <col min="3" max="3" width="38.28125" style="442" customWidth="1"/>
    <col min="4" max="4" width="4.8515625" style="314" customWidth="1"/>
    <col min="5" max="5" width="10.7109375" style="314" customWidth="1"/>
    <col min="6" max="6" width="9.8515625" style="314" customWidth="1"/>
    <col min="7" max="7" width="12.7109375" style="314" customWidth="1"/>
    <col min="8" max="24" width="9.140625" style="314" hidden="1" customWidth="1"/>
    <col min="25" max="28" width="9.140625" style="314" customWidth="1"/>
    <col min="29" max="29" width="9.140625" style="314" hidden="1" customWidth="1"/>
    <col min="30" max="30" width="9.140625" style="314" customWidth="1"/>
    <col min="31" max="41" width="9.140625" style="314" hidden="1" customWidth="1"/>
    <col min="42" max="16384" width="9.140625" style="314" customWidth="1"/>
  </cols>
  <sheetData>
    <row r="1" spans="1:33" ht="15.75" customHeight="1">
      <c r="A1" s="624" t="s">
        <v>1539</v>
      </c>
      <c r="B1" s="624"/>
      <c r="C1" s="624"/>
      <c r="D1" s="624"/>
      <c r="E1" s="624"/>
      <c r="F1" s="624"/>
      <c r="G1" s="624"/>
      <c r="AG1" s="314" t="s">
        <v>1540</v>
      </c>
    </row>
    <row r="2" spans="1:33" ht="25.15" customHeight="1">
      <c r="A2" s="440" t="s">
        <v>1541</v>
      </c>
      <c r="B2" s="441"/>
      <c r="C2" s="625" t="s">
        <v>1445</v>
      </c>
      <c r="D2" s="626"/>
      <c r="E2" s="626"/>
      <c r="F2" s="626"/>
      <c r="G2" s="627"/>
      <c r="AG2" s="314" t="s">
        <v>1542</v>
      </c>
    </row>
    <row r="3" spans="1:33" ht="25.15" customHeight="1">
      <c r="A3" s="440" t="s">
        <v>1543</v>
      </c>
      <c r="B3" s="441" t="s">
        <v>1481</v>
      </c>
      <c r="C3" s="625" t="s">
        <v>1482</v>
      </c>
      <c r="D3" s="626"/>
      <c r="E3" s="626"/>
      <c r="F3" s="626"/>
      <c r="G3" s="627"/>
      <c r="AC3" s="442" t="s">
        <v>1542</v>
      </c>
      <c r="AG3" s="314" t="s">
        <v>1544</v>
      </c>
    </row>
    <row r="4" spans="1:33" ht="25.15" customHeight="1">
      <c r="A4" s="443" t="s">
        <v>1545</v>
      </c>
      <c r="B4" s="444" t="s">
        <v>1484</v>
      </c>
      <c r="C4" s="628" t="s">
        <v>1485</v>
      </c>
      <c r="D4" s="629"/>
      <c r="E4" s="629"/>
      <c r="F4" s="629"/>
      <c r="G4" s="630"/>
      <c r="AG4" s="314" t="s">
        <v>1546</v>
      </c>
    </row>
    <row r="5" ht="15">
      <c r="D5" s="392"/>
    </row>
    <row r="6" spans="1:24" ht="38.25">
      <c r="A6" s="445" t="s">
        <v>1244</v>
      </c>
      <c r="B6" s="446" t="s">
        <v>1547</v>
      </c>
      <c r="C6" s="446" t="s">
        <v>1247</v>
      </c>
      <c r="D6" s="447" t="s">
        <v>1249</v>
      </c>
      <c r="E6" s="445" t="s">
        <v>8</v>
      </c>
      <c r="F6" s="448" t="s">
        <v>1548</v>
      </c>
      <c r="G6" s="445" t="s">
        <v>1453</v>
      </c>
      <c r="H6" s="449" t="s">
        <v>1549</v>
      </c>
      <c r="I6" s="449" t="s">
        <v>1550</v>
      </c>
      <c r="J6" s="449" t="s">
        <v>1551</v>
      </c>
      <c r="K6" s="449" t="s">
        <v>1552</v>
      </c>
      <c r="L6" s="449" t="s">
        <v>1429</v>
      </c>
      <c r="M6" s="449" t="s">
        <v>1553</v>
      </c>
      <c r="N6" s="449" t="s">
        <v>1554</v>
      </c>
      <c r="O6" s="449" t="s">
        <v>1555</v>
      </c>
      <c r="P6" s="449" t="s">
        <v>1556</v>
      </c>
      <c r="Q6" s="449" t="s">
        <v>1557</v>
      </c>
      <c r="R6" s="449" t="s">
        <v>1558</v>
      </c>
      <c r="S6" s="449" t="s">
        <v>1559</v>
      </c>
      <c r="T6" s="449" t="s">
        <v>1560</v>
      </c>
      <c r="U6" s="449" t="s">
        <v>1561</v>
      </c>
      <c r="V6" s="449" t="s">
        <v>1562</v>
      </c>
      <c r="W6" s="449" t="s">
        <v>1563</v>
      </c>
      <c r="X6" s="449" t="s">
        <v>1564</v>
      </c>
    </row>
    <row r="7" spans="1:24" ht="15" hidden="1">
      <c r="A7" s="450"/>
      <c r="B7" s="451"/>
      <c r="C7" s="451"/>
      <c r="D7" s="452"/>
      <c r="E7" s="453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</row>
    <row r="8" spans="1:33" ht="15">
      <c r="A8" s="455" t="s">
        <v>1253</v>
      </c>
      <c r="B8" s="456" t="s">
        <v>1496</v>
      </c>
      <c r="C8" s="457" t="s">
        <v>1497</v>
      </c>
      <c r="D8" s="458"/>
      <c r="E8" s="459"/>
      <c r="F8" s="460"/>
      <c r="G8" s="461"/>
      <c r="H8" s="462"/>
      <c r="I8" s="462">
        <f>SUM(I9:I20)</f>
        <v>0</v>
      </c>
      <c r="J8" s="462"/>
      <c r="K8" s="462">
        <f>SUM(K9:K20)</f>
        <v>0</v>
      </c>
      <c r="L8" s="462"/>
      <c r="M8" s="462">
        <f>SUM(M9:M20)</f>
        <v>0</v>
      </c>
      <c r="N8" s="462"/>
      <c r="O8" s="462">
        <f>SUM(O9:O20)</f>
        <v>0</v>
      </c>
      <c r="P8" s="462"/>
      <c r="Q8" s="462">
        <f>SUM(Q9:Q20)</f>
        <v>0</v>
      </c>
      <c r="R8" s="462"/>
      <c r="S8" s="462"/>
      <c r="T8" s="462"/>
      <c r="U8" s="462"/>
      <c r="V8" s="462">
        <f>SUM(V9:V20)</f>
        <v>0</v>
      </c>
      <c r="W8" s="462"/>
      <c r="X8" s="462"/>
      <c r="AG8" s="314" t="s">
        <v>1565</v>
      </c>
    </row>
    <row r="9" spans="1:60" ht="15" outlineLevel="1">
      <c r="A9" s="463">
        <v>1</v>
      </c>
      <c r="B9" s="464" t="s">
        <v>1480</v>
      </c>
      <c r="C9" s="465" t="s">
        <v>1566</v>
      </c>
      <c r="D9" s="466"/>
      <c r="E9" s="467"/>
      <c r="F9" s="468"/>
      <c r="G9" s="469"/>
      <c r="H9" s="470">
        <v>0</v>
      </c>
      <c r="I9" s="471">
        <f>ROUND(E9*H9,2)</f>
        <v>0</v>
      </c>
      <c r="J9" s="470">
        <v>0</v>
      </c>
      <c r="K9" s="471">
        <f>ROUND(E9*J9,2)</f>
        <v>0</v>
      </c>
      <c r="L9" s="471">
        <v>21</v>
      </c>
      <c r="M9" s="471">
        <f>G9*(1+L9/100)</f>
        <v>0</v>
      </c>
      <c r="N9" s="471">
        <v>0</v>
      </c>
      <c r="O9" s="471">
        <f>ROUND(E9*N9,2)</f>
        <v>0</v>
      </c>
      <c r="P9" s="471">
        <v>0</v>
      </c>
      <c r="Q9" s="471">
        <f>ROUND(E9*P9,2)</f>
        <v>0</v>
      </c>
      <c r="R9" s="471"/>
      <c r="S9" s="471" t="s">
        <v>1567</v>
      </c>
      <c r="T9" s="471" t="s">
        <v>1568</v>
      </c>
      <c r="U9" s="471">
        <v>0</v>
      </c>
      <c r="V9" s="471">
        <f>ROUND(E9*U9,2)</f>
        <v>0</v>
      </c>
      <c r="W9" s="471"/>
      <c r="X9" s="471" t="s">
        <v>1569</v>
      </c>
      <c r="Y9" s="472"/>
      <c r="Z9" s="472"/>
      <c r="AA9" s="472"/>
      <c r="AB9" s="472"/>
      <c r="AC9" s="472"/>
      <c r="AD9" s="472"/>
      <c r="AE9" s="472"/>
      <c r="AF9" s="472"/>
      <c r="AG9" s="472" t="s">
        <v>1570</v>
      </c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</row>
    <row r="10" spans="1:60" ht="22.5" outlineLevel="1">
      <c r="A10" s="473"/>
      <c r="B10" s="474"/>
      <c r="C10" s="475" t="s">
        <v>1571</v>
      </c>
      <c r="D10" s="476"/>
      <c r="E10" s="477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2"/>
      <c r="Z10" s="472"/>
      <c r="AA10" s="472"/>
      <c r="AB10" s="472"/>
      <c r="AC10" s="472"/>
      <c r="AD10" s="472"/>
      <c r="AE10" s="472"/>
      <c r="AF10" s="472"/>
      <c r="AG10" s="472" t="s">
        <v>1572</v>
      </c>
      <c r="AH10" s="472">
        <v>0</v>
      </c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</row>
    <row r="11" spans="1:60" ht="15" outlineLevel="1">
      <c r="A11" s="473"/>
      <c r="B11" s="474"/>
      <c r="C11" s="475" t="s">
        <v>1573</v>
      </c>
      <c r="D11" s="476"/>
      <c r="E11" s="477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2"/>
      <c r="Z11" s="472"/>
      <c r="AA11" s="472"/>
      <c r="AB11" s="472"/>
      <c r="AC11" s="472"/>
      <c r="AD11" s="472"/>
      <c r="AE11" s="472"/>
      <c r="AF11" s="472"/>
      <c r="AG11" s="472" t="s">
        <v>1572</v>
      </c>
      <c r="AH11" s="472">
        <v>0</v>
      </c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</row>
    <row r="12" spans="1:60" ht="15" outlineLevel="1">
      <c r="A12" s="473"/>
      <c r="B12" s="474"/>
      <c r="C12" s="475" t="s">
        <v>1574</v>
      </c>
      <c r="D12" s="476"/>
      <c r="E12" s="477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2"/>
      <c r="Z12" s="472"/>
      <c r="AA12" s="472"/>
      <c r="AB12" s="472"/>
      <c r="AC12" s="472"/>
      <c r="AD12" s="472"/>
      <c r="AE12" s="472"/>
      <c r="AF12" s="472"/>
      <c r="AG12" s="472" t="s">
        <v>1572</v>
      </c>
      <c r="AH12" s="472">
        <v>0</v>
      </c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</row>
    <row r="13" spans="1:60" ht="15" outlineLevel="1">
      <c r="A13" s="473"/>
      <c r="B13" s="474"/>
      <c r="C13" s="475" t="s">
        <v>1575</v>
      </c>
      <c r="D13" s="476"/>
      <c r="E13" s="477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2"/>
      <c r="Z13" s="472"/>
      <c r="AA13" s="472"/>
      <c r="AB13" s="472"/>
      <c r="AC13" s="472"/>
      <c r="AD13" s="472"/>
      <c r="AE13" s="472"/>
      <c r="AF13" s="472"/>
      <c r="AG13" s="472" t="s">
        <v>1572</v>
      </c>
      <c r="AH13" s="472">
        <v>0</v>
      </c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</row>
    <row r="14" spans="1:60" ht="15" outlineLevel="1">
      <c r="A14" s="473"/>
      <c r="B14" s="474"/>
      <c r="C14" s="475" t="s">
        <v>1576</v>
      </c>
      <c r="D14" s="476"/>
      <c r="E14" s="477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2"/>
      <c r="Z14" s="472"/>
      <c r="AA14" s="472"/>
      <c r="AB14" s="472"/>
      <c r="AC14" s="472"/>
      <c r="AD14" s="472"/>
      <c r="AE14" s="472"/>
      <c r="AF14" s="472"/>
      <c r="AG14" s="472" t="s">
        <v>1572</v>
      </c>
      <c r="AH14" s="472">
        <v>0</v>
      </c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</row>
    <row r="15" spans="1:60" ht="15" outlineLevel="1">
      <c r="A15" s="473"/>
      <c r="B15" s="474"/>
      <c r="C15" s="475" t="s">
        <v>1577</v>
      </c>
      <c r="D15" s="476"/>
      <c r="E15" s="477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2"/>
      <c r="Z15" s="472"/>
      <c r="AA15" s="472"/>
      <c r="AB15" s="472"/>
      <c r="AC15" s="472"/>
      <c r="AD15" s="472"/>
      <c r="AE15" s="472"/>
      <c r="AF15" s="472"/>
      <c r="AG15" s="472" t="s">
        <v>1572</v>
      </c>
      <c r="AH15" s="472">
        <v>0</v>
      </c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</row>
    <row r="16" spans="1:60" ht="15" outlineLevel="1">
      <c r="A16" s="473"/>
      <c r="B16" s="474"/>
      <c r="C16" s="475" t="s">
        <v>1578</v>
      </c>
      <c r="D16" s="476"/>
      <c r="E16" s="477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2"/>
      <c r="Z16" s="472"/>
      <c r="AA16" s="472"/>
      <c r="AB16" s="472"/>
      <c r="AC16" s="472"/>
      <c r="AD16" s="472"/>
      <c r="AE16" s="472"/>
      <c r="AF16" s="472"/>
      <c r="AG16" s="472" t="s">
        <v>1572</v>
      </c>
      <c r="AH16" s="472">
        <v>0</v>
      </c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</row>
    <row r="17" spans="1:60" ht="15" outlineLevel="1">
      <c r="A17" s="473"/>
      <c r="B17" s="474"/>
      <c r="C17" s="475" t="s">
        <v>1579</v>
      </c>
      <c r="D17" s="476"/>
      <c r="E17" s="477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2"/>
      <c r="Z17" s="472"/>
      <c r="AA17" s="472"/>
      <c r="AB17" s="472"/>
      <c r="AC17" s="472"/>
      <c r="AD17" s="472"/>
      <c r="AE17" s="472"/>
      <c r="AF17" s="472"/>
      <c r="AG17" s="472" t="s">
        <v>1572</v>
      </c>
      <c r="AH17" s="472">
        <v>0</v>
      </c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</row>
    <row r="18" spans="1:60" ht="15" outlineLevel="1">
      <c r="A18" s="473"/>
      <c r="B18" s="474"/>
      <c r="C18" s="475" t="s">
        <v>1580</v>
      </c>
      <c r="D18" s="476"/>
      <c r="E18" s="477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2"/>
      <c r="Z18" s="472"/>
      <c r="AA18" s="472"/>
      <c r="AB18" s="472"/>
      <c r="AC18" s="472"/>
      <c r="AD18" s="472"/>
      <c r="AE18" s="472"/>
      <c r="AF18" s="472"/>
      <c r="AG18" s="472" t="s">
        <v>1572</v>
      </c>
      <c r="AH18" s="472">
        <v>0</v>
      </c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</row>
    <row r="19" spans="1:60" ht="15" outlineLevel="1">
      <c r="A19" s="473"/>
      <c r="B19" s="474"/>
      <c r="C19" s="475" t="s">
        <v>1581</v>
      </c>
      <c r="D19" s="476"/>
      <c r="E19" s="477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2"/>
      <c r="AA19" s="472"/>
      <c r="AB19" s="472"/>
      <c r="AC19" s="472"/>
      <c r="AD19" s="472"/>
      <c r="AE19" s="472"/>
      <c r="AF19" s="472"/>
      <c r="AG19" s="472" t="s">
        <v>1572</v>
      </c>
      <c r="AH19" s="472">
        <v>0</v>
      </c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</row>
    <row r="20" spans="1:60" ht="33.75" outlineLevel="1">
      <c r="A20" s="473"/>
      <c r="B20" s="474"/>
      <c r="C20" s="475" t="s">
        <v>1582</v>
      </c>
      <c r="D20" s="476"/>
      <c r="E20" s="477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2"/>
      <c r="Z20" s="472"/>
      <c r="AA20" s="472"/>
      <c r="AB20" s="472"/>
      <c r="AC20" s="472"/>
      <c r="AD20" s="472"/>
      <c r="AE20" s="472"/>
      <c r="AF20" s="472"/>
      <c r="AG20" s="472" t="s">
        <v>1572</v>
      </c>
      <c r="AH20" s="472">
        <v>0</v>
      </c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</row>
    <row r="21" spans="1:33" ht="15">
      <c r="A21" s="455" t="s">
        <v>1253</v>
      </c>
      <c r="B21" s="456" t="s">
        <v>1498</v>
      </c>
      <c r="C21" s="457" t="s">
        <v>1499</v>
      </c>
      <c r="D21" s="458"/>
      <c r="E21" s="459"/>
      <c r="F21" s="460"/>
      <c r="G21" s="461">
        <f>SUMIF(AG22:AG44,"&lt;&gt;NOR",G22:G44)</f>
        <v>0</v>
      </c>
      <c r="H21" s="462"/>
      <c r="I21" s="462">
        <f>SUM(I22:I44)</f>
        <v>6133.2</v>
      </c>
      <c r="J21" s="462"/>
      <c r="K21" s="462">
        <f>SUM(K22:K44)</f>
        <v>24039.889999999996</v>
      </c>
      <c r="L21" s="462"/>
      <c r="M21" s="462">
        <f>SUM(M22:M44)</f>
        <v>0</v>
      </c>
      <c r="N21" s="462"/>
      <c r="O21" s="462">
        <f>SUM(O22:O44)</f>
        <v>11.4</v>
      </c>
      <c r="P21" s="462"/>
      <c r="Q21" s="462">
        <f>SUM(Q22:Q44)</f>
        <v>0</v>
      </c>
      <c r="R21" s="462"/>
      <c r="S21" s="462"/>
      <c r="T21" s="462"/>
      <c r="U21" s="462"/>
      <c r="V21" s="462">
        <f>SUM(V22:V44)</f>
        <v>56.37</v>
      </c>
      <c r="W21" s="462"/>
      <c r="X21" s="462"/>
      <c r="AG21" s="314" t="s">
        <v>1565</v>
      </c>
    </row>
    <row r="22" spans="1:60" ht="15" outlineLevel="1">
      <c r="A22" s="463">
        <v>2</v>
      </c>
      <c r="B22" s="464" t="s">
        <v>1665</v>
      </c>
      <c r="C22" s="465" t="s">
        <v>1666</v>
      </c>
      <c r="D22" s="466" t="s">
        <v>1625</v>
      </c>
      <c r="E22" s="467">
        <v>10.8</v>
      </c>
      <c r="F22" s="485"/>
      <c r="G22" s="469">
        <f>ROUND(E22*F22,2)</f>
        <v>0</v>
      </c>
      <c r="H22" s="470">
        <v>0</v>
      </c>
      <c r="I22" s="471">
        <f>ROUND(E22*H22,2)</f>
        <v>0</v>
      </c>
      <c r="J22" s="470">
        <v>77.7</v>
      </c>
      <c r="K22" s="471">
        <f>ROUND(E22*J22,2)</f>
        <v>839.16</v>
      </c>
      <c r="L22" s="471">
        <v>21</v>
      </c>
      <c r="M22" s="471">
        <f>G22*(1+L22/100)</f>
        <v>0</v>
      </c>
      <c r="N22" s="471">
        <v>0</v>
      </c>
      <c r="O22" s="471">
        <f>ROUND(E22*N22,2)</f>
        <v>0</v>
      </c>
      <c r="P22" s="471">
        <v>0</v>
      </c>
      <c r="Q22" s="471">
        <f>ROUND(E22*P22,2)</f>
        <v>0</v>
      </c>
      <c r="R22" s="471"/>
      <c r="S22" s="471" t="s">
        <v>1586</v>
      </c>
      <c r="T22" s="471" t="s">
        <v>1586</v>
      </c>
      <c r="U22" s="471">
        <v>0.154</v>
      </c>
      <c r="V22" s="471">
        <f>ROUND(E22*U22,2)</f>
        <v>1.66</v>
      </c>
      <c r="W22" s="471"/>
      <c r="X22" s="471" t="s">
        <v>1569</v>
      </c>
      <c r="Y22" s="472"/>
      <c r="Z22" s="472"/>
      <c r="AA22" s="472"/>
      <c r="AB22" s="472"/>
      <c r="AC22" s="472"/>
      <c r="AD22" s="472"/>
      <c r="AE22" s="472"/>
      <c r="AF22" s="472"/>
      <c r="AG22" s="472" t="s">
        <v>1570</v>
      </c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</row>
    <row r="23" spans="1:60" ht="22.5" outlineLevel="1">
      <c r="A23" s="473"/>
      <c r="B23" s="474"/>
      <c r="C23" s="475" t="s">
        <v>1667</v>
      </c>
      <c r="D23" s="476"/>
      <c r="E23" s="477">
        <v>10.8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2"/>
      <c r="Z23" s="472"/>
      <c r="AA23" s="472"/>
      <c r="AB23" s="472"/>
      <c r="AC23" s="472"/>
      <c r="AD23" s="472"/>
      <c r="AE23" s="472"/>
      <c r="AF23" s="472"/>
      <c r="AG23" s="472" t="s">
        <v>1572</v>
      </c>
      <c r="AH23" s="472">
        <v>0</v>
      </c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</row>
    <row r="24" spans="1:60" ht="22.5" outlineLevel="1">
      <c r="A24" s="473"/>
      <c r="B24" s="474"/>
      <c r="C24" s="475" t="s">
        <v>1668</v>
      </c>
      <c r="D24" s="476"/>
      <c r="E24" s="477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2"/>
      <c r="Z24" s="472"/>
      <c r="AA24" s="472"/>
      <c r="AB24" s="472"/>
      <c r="AC24" s="472"/>
      <c r="AD24" s="472"/>
      <c r="AE24" s="472"/>
      <c r="AF24" s="472"/>
      <c r="AG24" s="472" t="s">
        <v>1572</v>
      </c>
      <c r="AH24" s="472">
        <v>0</v>
      </c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</row>
    <row r="25" spans="1:60" ht="15" outlineLevel="1">
      <c r="A25" s="463">
        <v>3</v>
      </c>
      <c r="B25" s="464" t="s">
        <v>1669</v>
      </c>
      <c r="C25" s="465" t="s">
        <v>1670</v>
      </c>
      <c r="D25" s="466" t="s">
        <v>1625</v>
      </c>
      <c r="E25" s="467">
        <v>10.8</v>
      </c>
      <c r="F25" s="485"/>
      <c r="G25" s="469">
        <f>ROUND(E25*F25,2)</f>
        <v>0</v>
      </c>
      <c r="H25" s="470">
        <v>0</v>
      </c>
      <c r="I25" s="471">
        <f>ROUND(E25*H25,2)</f>
        <v>0</v>
      </c>
      <c r="J25" s="470">
        <v>1741</v>
      </c>
      <c r="K25" s="471">
        <f>ROUND(E25*J25,2)</f>
        <v>18802.8</v>
      </c>
      <c r="L25" s="471">
        <v>21</v>
      </c>
      <c r="M25" s="471">
        <f>G25*(1+L25/100)</f>
        <v>0</v>
      </c>
      <c r="N25" s="471">
        <v>0</v>
      </c>
      <c r="O25" s="471">
        <f>ROUND(E25*N25,2)</f>
        <v>0</v>
      </c>
      <c r="P25" s="471">
        <v>0</v>
      </c>
      <c r="Q25" s="471">
        <f>ROUND(E25*P25,2)</f>
        <v>0</v>
      </c>
      <c r="R25" s="471"/>
      <c r="S25" s="471" t="s">
        <v>1586</v>
      </c>
      <c r="T25" s="471" t="s">
        <v>1586</v>
      </c>
      <c r="U25" s="471">
        <v>4.655</v>
      </c>
      <c r="V25" s="471">
        <f>ROUND(E25*U25,2)</f>
        <v>50.27</v>
      </c>
      <c r="W25" s="471"/>
      <c r="X25" s="471" t="s">
        <v>1569</v>
      </c>
      <c r="Y25" s="472"/>
      <c r="Z25" s="472"/>
      <c r="AA25" s="472"/>
      <c r="AB25" s="472"/>
      <c r="AC25" s="472"/>
      <c r="AD25" s="472"/>
      <c r="AE25" s="472"/>
      <c r="AF25" s="472"/>
      <c r="AG25" s="472" t="s">
        <v>1570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</row>
    <row r="26" spans="1:60" ht="22.5" outlineLevel="1">
      <c r="A26" s="473"/>
      <c r="B26" s="474"/>
      <c r="C26" s="475" t="s">
        <v>1667</v>
      </c>
      <c r="D26" s="476"/>
      <c r="E26" s="477">
        <v>10.8</v>
      </c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2"/>
      <c r="Z26" s="472"/>
      <c r="AA26" s="472"/>
      <c r="AB26" s="472"/>
      <c r="AC26" s="472"/>
      <c r="AD26" s="472"/>
      <c r="AE26" s="472"/>
      <c r="AF26" s="472"/>
      <c r="AG26" s="472" t="s">
        <v>1572</v>
      </c>
      <c r="AH26" s="472">
        <v>0</v>
      </c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</row>
    <row r="27" spans="1:60" ht="22.5" outlineLevel="1">
      <c r="A27" s="473"/>
      <c r="B27" s="474"/>
      <c r="C27" s="475" t="s">
        <v>1668</v>
      </c>
      <c r="D27" s="476"/>
      <c r="E27" s="477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2"/>
      <c r="AA27" s="472"/>
      <c r="AB27" s="472"/>
      <c r="AC27" s="472"/>
      <c r="AD27" s="472"/>
      <c r="AE27" s="472"/>
      <c r="AF27" s="472"/>
      <c r="AG27" s="472" t="s">
        <v>1572</v>
      </c>
      <c r="AH27" s="472">
        <v>0</v>
      </c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</row>
    <row r="28" spans="1:60" ht="15" outlineLevel="1">
      <c r="A28" s="463">
        <v>4</v>
      </c>
      <c r="B28" s="464" t="s">
        <v>1671</v>
      </c>
      <c r="C28" s="465" t="s">
        <v>1672</v>
      </c>
      <c r="D28" s="466" t="s">
        <v>1625</v>
      </c>
      <c r="E28" s="467">
        <v>10.8</v>
      </c>
      <c r="F28" s="485"/>
      <c r="G28" s="469">
        <f>ROUND(E28*F28,2)</f>
        <v>0</v>
      </c>
      <c r="H28" s="470">
        <v>0</v>
      </c>
      <c r="I28" s="471">
        <f>ROUND(E28*H28,2)</f>
        <v>0</v>
      </c>
      <c r="J28" s="470">
        <v>53.1</v>
      </c>
      <c r="K28" s="471">
        <f>ROUND(E28*J28,2)</f>
        <v>573.48</v>
      </c>
      <c r="L28" s="471">
        <v>21</v>
      </c>
      <c r="M28" s="471">
        <f>G28*(1+L28/100)</f>
        <v>0</v>
      </c>
      <c r="N28" s="471">
        <v>0</v>
      </c>
      <c r="O28" s="471">
        <f>ROUND(E28*N28,2)</f>
        <v>0</v>
      </c>
      <c r="P28" s="471">
        <v>0</v>
      </c>
      <c r="Q28" s="471">
        <f>ROUND(E28*P28,2)</f>
        <v>0</v>
      </c>
      <c r="R28" s="471"/>
      <c r="S28" s="471" t="s">
        <v>1586</v>
      </c>
      <c r="T28" s="471" t="s">
        <v>1568</v>
      </c>
      <c r="U28" s="471">
        <v>0.074</v>
      </c>
      <c r="V28" s="471">
        <f>ROUND(E28*U28,2)</f>
        <v>0.8</v>
      </c>
      <c r="W28" s="471"/>
      <c r="X28" s="471" t="s">
        <v>1569</v>
      </c>
      <c r="Y28" s="472"/>
      <c r="Z28" s="472"/>
      <c r="AA28" s="472"/>
      <c r="AB28" s="472"/>
      <c r="AC28" s="472"/>
      <c r="AD28" s="472"/>
      <c r="AE28" s="472"/>
      <c r="AF28" s="472"/>
      <c r="AG28" s="472" t="s">
        <v>1570</v>
      </c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</row>
    <row r="29" spans="1:60" ht="15" outlineLevel="1">
      <c r="A29" s="473"/>
      <c r="B29" s="474"/>
      <c r="C29" s="631" t="s">
        <v>1673</v>
      </c>
      <c r="D29" s="632"/>
      <c r="E29" s="632"/>
      <c r="F29" s="632"/>
      <c r="G29" s="632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2"/>
      <c r="Z29" s="472"/>
      <c r="AA29" s="472"/>
      <c r="AB29" s="472"/>
      <c r="AC29" s="472"/>
      <c r="AD29" s="472"/>
      <c r="AE29" s="472"/>
      <c r="AF29" s="472"/>
      <c r="AG29" s="472" t="s">
        <v>1592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</row>
    <row r="30" spans="1:60" ht="22.5" outlineLevel="1">
      <c r="A30" s="473"/>
      <c r="B30" s="474"/>
      <c r="C30" s="475" t="s">
        <v>1667</v>
      </c>
      <c r="D30" s="476"/>
      <c r="E30" s="477">
        <v>10.8</v>
      </c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2"/>
      <c r="Z30" s="472"/>
      <c r="AA30" s="472"/>
      <c r="AB30" s="472"/>
      <c r="AC30" s="472"/>
      <c r="AD30" s="472"/>
      <c r="AE30" s="472"/>
      <c r="AF30" s="472"/>
      <c r="AG30" s="472" t="s">
        <v>1572</v>
      </c>
      <c r="AH30" s="472">
        <v>0</v>
      </c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</row>
    <row r="31" spans="1:60" ht="22.5" outlineLevel="1">
      <c r="A31" s="473"/>
      <c r="B31" s="474"/>
      <c r="C31" s="475" t="s">
        <v>1668</v>
      </c>
      <c r="D31" s="476"/>
      <c r="E31" s="477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2"/>
      <c r="Z31" s="472"/>
      <c r="AA31" s="472"/>
      <c r="AB31" s="472"/>
      <c r="AC31" s="472"/>
      <c r="AD31" s="472"/>
      <c r="AE31" s="472"/>
      <c r="AF31" s="472"/>
      <c r="AG31" s="472" t="s">
        <v>1572</v>
      </c>
      <c r="AH31" s="472">
        <v>0</v>
      </c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</row>
    <row r="32" spans="1:60" ht="22.5" outlineLevel="1">
      <c r="A32" s="463">
        <v>5</v>
      </c>
      <c r="B32" s="464" t="s">
        <v>1674</v>
      </c>
      <c r="C32" s="465" t="s">
        <v>1675</v>
      </c>
      <c r="D32" s="466" t="s">
        <v>1625</v>
      </c>
      <c r="E32" s="467">
        <v>10.8</v>
      </c>
      <c r="F32" s="485"/>
      <c r="G32" s="469">
        <f>ROUND(E32*F32,2)</f>
        <v>0</v>
      </c>
      <c r="H32" s="470">
        <v>0</v>
      </c>
      <c r="I32" s="471">
        <f>ROUND(E32*H32,2)</f>
        <v>0</v>
      </c>
      <c r="J32" s="470">
        <v>17</v>
      </c>
      <c r="K32" s="471">
        <f>ROUND(E32*J32,2)</f>
        <v>183.6</v>
      </c>
      <c r="L32" s="471">
        <v>21</v>
      </c>
      <c r="M32" s="471">
        <f>G32*(1+L32/100)</f>
        <v>0</v>
      </c>
      <c r="N32" s="471">
        <v>0</v>
      </c>
      <c r="O32" s="471">
        <f>ROUND(E32*N32,2)</f>
        <v>0</v>
      </c>
      <c r="P32" s="471">
        <v>0</v>
      </c>
      <c r="Q32" s="471">
        <f>ROUND(E32*P32,2)</f>
        <v>0</v>
      </c>
      <c r="R32" s="471"/>
      <c r="S32" s="471" t="s">
        <v>1586</v>
      </c>
      <c r="T32" s="471" t="s">
        <v>1568</v>
      </c>
      <c r="U32" s="471">
        <v>0.009</v>
      </c>
      <c r="V32" s="471">
        <f>ROUND(E32*U32,2)</f>
        <v>0.1</v>
      </c>
      <c r="W32" s="471"/>
      <c r="X32" s="471" t="s">
        <v>1569</v>
      </c>
      <c r="Y32" s="472"/>
      <c r="Z32" s="472"/>
      <c r="AA32" s="472"/>
      <c r="AB32" s="472"/>
      <c r="AC32" s="472"/>
      <c r="AD32" s="472"/>
      <c r="AE32" s="472"/>
      <c r="AF32" s="472"/>
      <c r="AG32" s="472" t="s">
        <v>1570</v>
      </c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</row>
    <row r="33" spans="1:60" ht="22.5" outlineLevel="1">
      <c r="A33" s="473"/>
      <c r="B33" s="474"/>
      <c r="C33" s="475" t="s">
        <v>1667</v>
      </c>
      <c r="D33" s="476"/>
      <c r="E33" s="477">
        <v>10.8</v>
      </c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2"/>
      <c r="Z33" s="472"/>
      <c r="AA33" s="472"/>
      <c r="AB33" s="472"/>
      <c r="AC33" s="472"/>
      <c r="AD33" s="472"/>
      <c r="AE33" s="472"/>
      <c r="AF33" s="472"/>
      <c r="AG33" s="472" t="s">
        <v>1572</v>
      </c>
      <c r="AH33" s="472">
        <v>0</v>
      </c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</row>
    <row r="34" spans="1:60" ht="22.5" outlineLevel="1">
      <c r="A34" s="473"/>
      <c r="B34" s="474"/>
      <c r="C34" s="475" t="s">
        <v>1668</v>
      </c>
      <c r="D34" s="476"/>
      <c r="E34" s="477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2"/>
      <c r="Z34" s="472"/>
      <c r="AA34" s="472"/>
      <c r="AB34" s="472"/>
      <c r="AC34" s="472"/>
      <c r="AD34" s="472"/>
      <c r="AE34" s="472"/>
      <c r="AF34" s="472"/>
      <c r="AG34" s="472" t="s">
        <v>1572</v>
      </c>
      <c r="AH34" s="472">
        <v>0</v>
      </c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</row>
    <row r="35" spans="1:60" ht="15" outlineLevel="1">
      <c r="A35" s="463">
        <v>6</v>
      </c>
      <c r="B35" s="464" t="s">
        <v>1676</v>
      </c>
      <c r="C35" s="465" t="s">
        <v>1677</v>
      </c>
      <c r="D35" s="466" t="s">
        <v>1625</v>
      </c>
      <c r="E35" s="467">
        <v>15.92975</v>
      </c>
      <c r="F35" s="485"/>
      <c r="G35" s="469">
        <f>ROUND(E35*F35,2)</f>
        <v>0</v>
      </c>
      <c r="H35" s="470">
        <v>0</v>
      </c>
      <c r="I35" s="471">
        <f>ROUND(E35*H35,2)</f>
        <v>0</v>
      </c>
      <c r="J35" s="470">
        <v>125.5</v>
      </c>
      <c r="K35" s="471">
        <f>ROUND(E35*J35,2)</f>
        <v>1999.18</v>
      </c>
      <c r="L35" s="471">
        <v>21</v>
      </c>
      <c r="M35" s="471">
        <f>G35*(1+L35/100)</f>
        <v>0</v>
      </c>
      <c r="N35" s="471">
        <v>0</v>
      </c>
      <c r="O35" s="471">
        <f>ROUND(E35*N35,2)</f>
        <v>0</v>
      </c>
      <c r="P35" s="471">
        <v>0</v>
      </c>
      <c r="Q35" s="471">
        <f>ROUND(E35*P35,2)</f>
        <v>0</v>
      </c>
      <c r="R35" s="471"/>
      <c r="S35" s="471" t="s">
        <v>1586</v>
      </c>
      <c r="T35" s="471" t="s">
        <v>1586</v>
      </c>
      <c r="U35" s="471">
        <v>0.202</v>
      </c>
      <c r="V35" s="471">
        <f>ROUND(E35*U35,2)</f>
        <v>3.22</v>
      </c>
      <c r="W35" s="471"/>
      <c r="X35" s="471" t="s">
        <v>1569</v>
      </c>
      <c r="Y35" s="472"/>
      <c r="Z35" s="472"/>
      <c r="AA35" s="472"/>
      <c r="AB35" s="472"/>
      <c r="AC35" s="472"/>
      <c r="AD35" s="472"/>
      <c r="AE35" s="472"/>
      <c r="AF35" s="472"/>
      <c r="AG35" s="472" t="s">
        <v>1570</v>
      </c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</row>
    <row r="36" spans="1:60" ht="22.5" outlineLevel="1">
      <c r="A36" s="473"/>
      <c r="B36" s="474"/>
      <c r="C36" s="475" t="s">
        <v>1678</v>
      </c>
      <c r="D36" s="476"/>
      <c r="E36" s="477">
        <v>21.6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2"/>
      <c r="Z36" s="472"/>
      <c r="AA36" s="472"/>
      <c r="AB36" s="472"/>
      <c r="AC36" s="472"/>
      <c r="AD36" s="472"/>
      <c r="AE36" s="472"/>
      <c r="AF36" s="472"/>
      <c r="AG36" s="472" t="s">
        <v>1572</v>
      </c>
      <c r="AH36" s="472">
        <v>0</v>
      </c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</row>
    <row r="37" spans="1:60" ht="15" outlineLevel="1">
      <c r="A37" s="473"/>
      <c r="B37" s="474"/>
      <c r="C37" s="475" t="s">
        <v>1679</v>
      </c>
      <c r="D37" s="476"/>
      <c r="E37" s="477">
        <v>-0.583</v>
      </c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2"/>
      <c r="Z37" s="472"/>
      <c r="AA37" s="472"/>
      <c r="AB37" s="472"/>
      <c r="AC37" s="472"/>
      <c r="AD37" s="472"/>
      <c r="AE37" s="472"/>
      <c r="AF37" s="472"/>
      <c r="AG37" s="472" t="s">
        <v>1572</v>
      </c>
      <c r="AH37" s="472">
        <v>0</v>
      </c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</row>
    <row r="38" spans="1:60" ht="15" outlineLevel="1">
      <c r="A38" s="473"/>
      <c r="B38" s="474"/>
      <c r="C38" s="475" t="s">
        <v>1680</v>
      </c>
      <c r="D38" s="476"/>
      <c r="E38" s="477">
        <v>-5.08725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2"/>
      <c r="Z38" s="472"/>
      <c r="AA38" s="472"/>
      <c r="AB38" s="472"/>
      <c r="AC38" s="472"/>
      <c r="AD38" s="472"/>
      <c r="AE38" s="472"/>
      <c r="AF38" s="472"/>
      <c r="AG38" s="472" t="s">
        <v>1572</v>
      </c>
      <c r="AH38" s="472">
        <v>0</v>
      </c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</row>
    <row r="39" spans="1:60" ht="15" outlineLevel="1">
      <c r="A39" s="463">
        <v>7</v>
      </c>
      <c r="B39" s="464" t="s">
        <v>1681</v>
      </c>
      <c r="C39" s="465" t="s">
        <v>1682</v>
      </c>
      <c r="D39" s="466" t="s">
        <v>1683</v>
      </c>
      <c r="E39" s="467">
        <v>18</v>
      </c>
      <c r="F39" s="485"/>
      <c r="G39" s="469">
        <f>ROUND(E39*F39,2)</f>
        <v>0</v>
      </c>
      <c r="H39" s="470">
        <v>0</v>
      </c>
      <c r="I39" s="471">
        <f>ROUND(E39*H39,2)</f>
        <v>0</v>
      </c>
      <c r="J39" s="470">
        <v>14.6</v>
      </c>
      <c r="K39" s="471">
        <f>ROUND(E39*J39,2)</f>
        <v>262.8</v>
      </c>
      <c r="L39" s="471">
        <v>21</v>
      </c>
      <c r="M39" s="471">
        <f>G39*(1+L39/100)</f>
        <v>0</v>
      </c>
      <c r="N39" s="471">
        <v>0</v>
      </c>
      <c r="O39" s="471">
        <f>ROUND(E39*N39,2)</f>
        <v>0</v>
      </c>
      <c r="P39" s="471">
        <v>0</v>
      </c>
      <c r="Q39" s="471">
        <f>ROUND(E39*P39,2)</f>
        <v>0</v>
      </c>
      <c r="R39" s="471"/>
      <c r="S39" s="471" t="s">
        <v>1586</v>
      </c>
      <c r="T39" s="471" t="s">
        <v>1568</v>
      </c>
      <c r="U39" s="471">
        <v>0.018</v>
      </c>
      <c r="V39" s="471">
        <f>ROUND(E39*U39,2)</f>
        <v>0.32</v>
      </c>
      <c r="W39" s="471"/>
      <c r="X39" s="471" t="s">
        <v>1569</v>
      </c>
      <c r="Y39" s="472"/>
      <c r="Z39" s="472"/>
      <c r="AA39" s="472"/>
      <c r="AB39" s="472"/>
      <c r="AC39" s="472"/>
      <c r="AD39" s="472"/>
      <c r="AE39" s="472"/>
      <c r="AF39" s="472"/>
      <c r="AG39" s="472" t="s">
        <v>1570</v>
      </c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</row>
    <row r="40" spans="1:60" ht="15" outlineLevel="1">
      <c r="A40" s="473"/>
      <c r="B40" s="474"/>
      <c r="C40" s="475" t="s">
        <v>1684</v>
      </c>
      <c r="D40" s="476"/>
      <c r="E40" s="477">
        <v>18</v>
      </c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2"/>
      <c r="Z40" s="472"/>
      <c r="AA40" s="472"/>
      <c r="AB40" s="472"/>
      <c r="AC40" s="472"/>
      <c r="AD40" s="472"/>
      <c r="AE40" s="472"/>
      <c r="AF40" s="472"/>
      <c r="AG40" s="472" t="s">
        <v>1572</v>
      </c>
      <c r="AH40" s="472">
        <v>0</v>
      </c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</row>
    <row r="41" spans="1:60" ht="15" outlineLevel="1">
      <c r="A41" s="463">
        <v>8</v>
      </c>
      <c r="B41" s="464" t="s">
        <v>1685</v>
      </c>
      <c r="C41" s="465" t="s">
        <v>1686</v>
      </c>
      <c r="D41" s="466" t="s">
        <v>1654</v>
      </c>
      <c r="E41" s="467">
        <v>11.4</v>
      </c>
      <c r="F41" s="485"/>
      <c r="G41" s="469">
        <f>ROUND(E41*F41,2)</f>
        <v>0</v>
      </c>
      <c r="H41" s="470">
        <v>538</v>
      </c>
      <c r="I41" s="471">
        <f>ROUND(E41*H41,2)</f>
        <v>6133.2</v>
      </c>
      <c r="J41" s="470">
        <v>0</v>
      </c>
      <c r="K41" s="471">
        <f>ROUND(E41*J41,2)</f>
        <v>0</v>
      </c>
      <c r="L41" s="471">
        <v>21</v>
      </c>
      <c r="M41" s="471">
        <f>G41*(1+L41/100)</f>
        <v>0</v>
      </c>
      <c r="N41" s="471">
        <v>1</v>
      </c>
      <c r="O41" s="471">
        <f>ROUND(E41*N41,2)</f>
        <v>11.4</v>
      </c>
      <c r="P41" s="471">
        <v>0</v>
      </c>
      <c r="Q41" s="471">
        <f>ROUND(E41*P41,2)</f>
        <v>0</v>
      </c>
      <c r="R41" s="471" t="s">
        <v>1687</v>
      </c>
      <c r="S41" s="471" t="s">
        <v>1586</v>
      </c>
      <c r="T41" s="471" t="s">
        <v>1586</v>
      </c>
      <c r="U41" s="471">
        <v>0</v>
      </c>
      <c r="V41" s="471">
        <f>ROUND(E41*U41,2)</f>
        <v>0</v>
      </c>
      <c r="W41" s="471"/>
      <c r="X41" s="471" t="s">
        <v>1688</v>
      </c>
      <c r="Y41" s="472"/>
      <c r="Z41" s="472"/>
      <c r="AA41" s="472"/>
      <c r="AB41" s="472"/>
      <c r="AC41" s="472"/>
      <c r="AD41" s="472"/>
      <c r="AE41" s="472"/>
      <c r="AF41" s="472"/>
      <c r="AG41" s="472" t="s">
        <v>1689</v>
      </c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</row>
    <row r="42" spans="1:60" ht="15" outlineLevel="1">
      <c r="A42" s="473"/>
      <c r="B42" s="474"/>
      <c r="C42" s="475" t="s">
        <v>1690</v>
      </c>
      <c r="D42" s="476"/>
      <c r="E42" s="477">
        <v>11.4</v>
      </c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2"/>
      <c r="Z42" s="472"/>
      <c r="AA42" s="472"/>
      <c r="AB42" s="472"/>
      <c r="AC42" s="472"/>
      <c r="AD42" s="472"/>
      <c r="AE42" s="472"/>
      <c r="AF42" s="472"/>
      <c r="AG42" s="472" t="s">
        <v>1572</v>
      </c>
      <c r="AH42" s="472">
        <v>0</v>
      </c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</row>
    <row r="43" spans="1:60" ht="15" outlineLevel="1">
      <c r="A43" s="463">
        <v>9</v>
      </c>
      <c r="B43" s="464" t="s">
        <v>1691</v>
      </c>
      <c r="C43" s="465" t="s">
        <v>1692</v>
      </c>
      <c r="D43" s="466" t="s">
        <v>1625</v>
      </c>
      <c r="E43" s="467">
        <v>0.792</v>
      </c>
      <c r="F43" s="485"/>
      <c r="G43" s="469">
        <f>ROUND(E43*F43,2)</f>
        <v>0</v>
      </c>
      <c r="H43" s="470">
        <v>0</v>
      </c>
      <c r="I43" s="471">
        <f>ROUND(E43*H43,2)</f>
        <v>0</v>
      </c>
      <c r="J43" s="470">
        <v>1741</v>
      </c>
      <c r="K43" s="471">
        <f>ROUND(E43*J43,2)</f>
        <v>1378.87</v>
      </c>
      <c r="L43" s="471">
        <v>21</v>
      </c>
      <c r="M43" s="471">
        <f>G43*(1+L43/100)</f>
        <v>0</v>
      </c>
      <c r="N43" s="471">
        <v>0</v>
      </c>
      <c r="O43" s="471">
        <f>ROUND(E43*N43,2)</f>
        <v>0</v>
      </c>
      <c r="P43" s="471">
        <v>0</v>
      </c>
      <c r="Q43" s="471">
        <f>ROUND(E43*P43,2)</f>
        <v>0</v>
      </c>
      <c r="R43" s="471"/>
      <c r="S43" s="471" t="s">
        <v>1586</v>
      </c>
      <c r="T43" s="471" t="s">
        <v>1586</v>
      </c>
      <c r="U43" s="471">
        <v>0</v>
      </c>
      <c r="V43" s="471">
        <f>ROUND(E43*U43,2)</f>
        <v>0</v>
      </c>
      <c r="W43" s="471"/>
      <c r="X43" s="471" t="s">
        <v>1693</v>
      </c>
      <c r="Y43" s="472"/>
      <c r="Z43" s="472"/>
      <c r="AA43" s="472"/>
      <c r="AB43" s="472"/>
      <c r="AC43" s="472"/>
      <c r="AD43" s="472"/>
      <c r="AE43" s="472"/>
      <c r="AF43" s="472"/>
      <c r="AG43" s="472" t="s">
        <v>1694</v>
      </c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</row>
    <row r="44" spans="1:60" ht="15" outlineLevel="1">
      <c r="A44" s="473"/>
      <c r="B44" s="474"/>
      <c r="C44" s="475" t="s">
        <v>1695</v>
      </c>
      <c r="D44" s="476"/>
      <c r="E44" s="477">
        <v>0.792</v>
      </c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2"/>
      <c r="Z44" s="472"/>
      <c r="AA44" s="472"/>
      <c r="AB44" s="472"/>
      <c r="AC44" s="472"/>
      <c r="AD44" s="472"/>
      <c r="AE44" s="472"/>
      <c r="AF44" s="472"/>
      <c r="AG44" s="472" t="s">
        <v>1572</v>
      </c>
      <c r="AH44" s="472">
        <v>0</v>
      </c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</row>
    <row r="45" spans="1:33" ht="15">
      <c r="A45" s="455" t="s">
        <v>1253</v>
      </c>
      <c r="B45" s="456" t="s">
        <v>1500</v>
      </c>
      <c r="C45" s="457" t="s">
        <v>1501</v>
      </c>
      <c r="D45" s="458"/>
      <c r="E45" s="459"/>
      <c r="F45" s="460"/>
      <c r="G45" s="461">
        <f>SUMIF(AG46:AG73,"&lt;&gt;NOR",G46:G73)</f>
        <v>0</v>
      </c>
      <c r="H45" s="462"/>
      <c r="I45" s="462">
        <f>SUM(I46:I73)</f>
        <v>23528.009999999995</v>
      </c>
      <c r="J45" s="462"/>
      <c r="K45" s="462">
        <f>SUM(K46:K73)</f>
        <v>30779.36</v>
      </c>
      <c r="L45" s="462"/>
      <c r="M45" s="462">
        <f>SUM(M46:M73)</f>
        <v>0</v>
      </c>
      <c r="N45" s="462"/>
      <c r="O45" s="462">
        <f>SUM(O46:O73)</f>
        <v>32.15</v>
      </c>
      <c r="P45" s="462"/>
      <c r="Q45" s="462">
        <f>SUM(Q46:Q73)</f>
        <v>0</v>
      </c>
      <c r="R45" s="462"/>
      <c r="S45" s="462"/>
      <c r="T45" s="462"/>
      <c r="U45" s="462"/>
      <c r="V45" s="462">
        <f>SUM(V46:V73)</f>
        <v>52.519999999999996</v>
      </c>
      <c r="W45" s="462"/>
      <c r="X45" s="462"/>
      <c r="AG45" s="314" t="s">
        <v>1565</v>
      </c>
    </row>
    <row r="46" spans="1:60" ht="15" outlineLevel="1">
      <c r="A46" s="463">
        <v>10</v>
      </c>
      <c r="B46" s="464" t="s">
        <v>1696</v>
      </c>
      <c r="C46" s="465" t="s">
        <v>1697</v>
      </c>
      <c r="D46" s="466" t="s">
        <v>1625</v>
      </c>
      <c r="E46" s="467">
        <v>1.8</v>
      </c>
      <c r="F46" s="485"/>
      <c r="G46" s="469">
        <f>ROUND(E46*F46,2)</f>
        <v>0</v>
      </c>
      <c r="H46" s="470">
        <v>1144.13</v>
      </c>
      <c r="I46" s="471">
        <f>ROUND(E46*H46,2)</f>
        <v>2059.43</v>
      </c>
      <c r="J46" s="470">
        <v>654.27</v>
      </c>
      <c r="K46" s="471">
        <f>ROUND(E46*J46,2)</f>
        <v>1177.69</v>
      </c>
      <c r="L46" s="471">
        <v>21</v>
      </c>
      <c r="M46" s="471">
        <f>G46*(1+L46/100)</f>
        <v>0</v>
      </c>
      <c r="N46" s="471">
        <v>2.16</v>
      </c>
      <c r="O46" s="471">
        <f>ROUND(E46*N46,2)</f>
        <v>3.89</v>
      </c>
      <c r="P46" s="471">
        <v>0</v>
      </c>
      <c r="Q46" s="471">
        <f>ROUND(E46*P46,2)</f>
        <v>0</v>
      </c>
      <c r="R46" s="471"/>
      <c r="S46" s="471" t="s">
        <v>1586</v>
      </c>
      <c r="T46" s="471" t="s">
        <v>1568</v>
      </c>
      <c r="U46" s="471">
        <v>1.085</v>
      </c>
      <c r="V46" s="471">
        <f>ROUND(E46*U46,2)</f>
        <v>1.95</v>
      </c>
      <c r="W46" s="471"/>
      <c r="X46" s="471" t="s">
        <v>1569</v>
      </c>
      <c r="Y46" s="472"/>
      <c r="Z46" s="472"/>
      <c r="AA46" s="472"/>
      <c r="AB46" s="472"/>
      <c r="AC46" s="472"/>
      <c r="AD46" s="472"/>
      <c r="AE46" s="472"/>
      <c r="AF46" s="472"/>
      <c r="AG46" s="472" t="s">
        <v>1570</v>
      </c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</row>
    <row r="47" spans="1:60" ht="15" outlineLevel="1">
      <c r="A47" s="473"/>
      <c r="B47" s="474"/>
      <c r="C47" s="475" t="s">
        <v>1698</v>
      </c>
      <c r="D47" s="476"/>
      <c r="E47" s="477">
        <v>1.8</v>
      </c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2"/>
      <c r="Z47" s="472"/>
      <c r="AA47" s="472"/>
      <c r="AB47" s="472"/>
      <c r="AC47" s="472"/>
      <c r="AD47" s="472"/>
      <c r="AE47" s="472"/>
      <c r="AF47" s="472"/>
      <c r="AG47" s="472" t="s">
        <v>1572</v>
      </c>
      <c r="AH47" s="472">
        <v>0</v>
      </c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</row>
    <row r="48" spans="1:60" ht="15" outlineLevel="1">
      <c r="A48" s="463">
        <v>11</v>
      </c>
      <c r="B48" s="464" t="s">
        <v>1699</v>
      </c>
      <c r="C48" s="465" t="s">
        <v>1700</v>
      </c>
      <c r="D48" s="466" t="s">
        <v>1683</v>
      </c>
      <c r="E48" s="467">
        <v>22.085</v>
      </c>
      <c r="F48" s="485"/>
      <c r="G48" s="469">
        <f>ROUND(E48*F48,2)</f>
        <v>0</v>
      </c>
      <c r="H48" s="470">
        <v>161.06</v>
      </c>
      <c r="I48" s="471">
        <f>ROUND(E48*H48,2)</f>
        <v>3557.01</v>
      </c>
      <c r="J48" s="470">
        <v>437.94</v>
      </c>
      <c r="K48" s="471">
        <f>ROUND(E48*J48,2)</f>
        <v>9671.9</v>
      </c>
      <c r="L48" s="471">
        <v>21</v>
      </c>
      <c r="M48" s="471">
        <f>G48*(1+L48/100)</f>
        <v>0</v>
      </c>
      <c r="N48" s="471">
        <v>0.03916</v>
      </c>
      <c r="O48" s="471">
        <f>ROUND(E48*N48,2)</f>
        <v>0.86</v>
      </c>
      <c r="P48" s="471">
        <v>0</v>
      </c>
      <c r="Q48" s="471">
        <f>ROUND(E48*P48,2)</f>
        <v>0</v>
      </c>
      <c r="R48" s="471"/>
      <c r="S48" s="471" t="s">
        <v>1586</v>
      </c>
      <c r="T48" s="471" t="s">
        <v>1586</v>
      </c>
      <c r="U48" s="471">
        <v>1.05</v>
      </c>
      <c r="V48" s="471">
        <f>ROUND(E48*U48,2)</f>
        <v>23.19</v>
      </c>
      <c r="W48" s="471"/>
      <c r="X48" s="471" t="s">
        <v>1569</v>
      </c>
      <c r="Y48" s="472"/>
      <c r="Z48" s="472"/>
      <c r="AA48" s="472"/>
      <c r="AB48" s="472"/>
      <c r="AC48" s="472"/>
      <c r="AD48" s="472"/>
      <c r="AE48" s="472"/>
      <c r="AF48" s="472"/>
      <c r="AG48" s="472" t="s">
        <v>1570</v>
      </c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</row>
    <row r="49" spans="1:60" ht="15" outlineLevel="1">
      <c r="A49" s="473"/>
      <c r="B49" s="474"/>
      <c r="C49" s="475" t="s">
        <v>1701</v>
      </c>
      <c r="D49" s="476"/>
      <c r="E49" s="477">
        <v>13.65</v>
      </c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2"/>
      <c r="Z49" s="472"/>
      <c r="AA49" s="472"/>
      <c r="AB49" s="472"/>
      <c r="AC49" s="472"/>
      <c r="AD49" s="472"/>
      <c r="AE49" s="472"/>
      <c r="AF49" s="472"/>
      <c r="AG49" s="472" t="s">
        <v>1572</v>
      </c>
      <c r="AH49" s="472">
        <v>0</v>
      </c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</row>
    <row r="50" spans="1:60" ht="15" outlineLevel="1">
      <c r="A50" s="473"/>
      <c r="B50" s="474"/>
      <c r="C50" s="475" t="s">
        <v>1702</v>
      </c>
      <c r="D50" s="476"/>
      <c r="E50" s="477">
        <v>1.38</v>
      </c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2"/>
      <c r="Z50" s="472"/>
      <c r="AA50" s="472"/>
      <c r="AB50" s="472"/>
      <c r="AC50" s="472"/>
      <c r="AD50" s="472"/>
      <c r="AE50" s="472"/>
      <c r="AF50" s="472"/>
      <c r="AG50" s="472" t="s">
        <v>1572</v>
      </c>
      <c r="AH50" s="472">
        <v>0</v>
      </c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</row>
    <row r="51" spans="1:60" ht="15" outlineLevel="1">
      <c r="A51" s="473"/>
      <c r="B51" s="474"/>
      <c r="C51" s="475" t="s">
        <v>1703</v>
      </c>
      <c r="D51" s="476"/>
      <c r="E51" s="477">
        <v>6.405</v>
      </c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2"/>
      <c r="Z51" s="472"/>
      <c r="AA51" s="472"/>
      <c r="AB51" s="472"/>
      <c r="AC51" s="472"/>
      <c r="AD51" s="472"/>
      <c r="AE51" s="472"/>
      <c r="AF51" s="472"/>
      <c r="AG51" s="472" t="s">
        <v>1572</v>
      </c>
      <c r="AH51" s="472">
        <v>0</v>
      </c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</row>
    <row r="52" spans="1:60" ht="15" outlineLevel="1">
      <c r="A52" s="473"/>
      <c r="B52" s="474"/>
      <c r="C52" s="475" t="s">
        <v>1704</v>
      </c>
      <c r="D52" s="476"/>
      <c r="E52" s="477">
        <v>0.65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2"/>
      <c r="Z52" s="472"/>
      <c r="AA52" s="472"/>
      <c r="AB52" s="472"/>
      <c r="AC52" s="472"/>
      <c r="AD52" s="472"/>
      <c r="AE52" s="472"/>
      <c r="AF52" s="472"/>
      <c r="AG52" s="472" t="s">
        <v>1572</v>
      </c>
      <c r="AH52" s="472">
        <v>0</v>
      </c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</row>
    <row r="53" spans="1:60" ht="15" outlineLevel="1">
      <c r="A53" s="463">
        <v>12</v>
      </c>
      <c r="B53" s="464" t="s">
        <v>1705</v>
      </c>
      <c r="C53" s="465" t="s">
        <v>1706</v>
      </c>
      <c r="D53" s="466" t="s">
        <v>1683</v>
      </c>
      <c r="E53" s="467">
        <v>22.085</v>
      </c>
      <c r="F53" s="485"/>
      <c r="G53" s="469">
        <f>ROUND(E53*F53,2)</f>
        <v>0</v>
      </c>
      <c r="H53" s="470">
        <v>0</v>
      </c>
      <c r="I53" s="471">
        <f>ROUND(E53*H53,2)</f>
        <v>0</v>
      </c>
      <c r="J53" s="470">
        <v>132</v>
      </c>
      <c r="K53" s="471">
        <f>ROUND(E53*J53,2)</f>
        <v>2915.22</v>
      </c>
      <c r="L53" s="471">
        <v>21</v>
      </c>
      <c r="M53" s="471">
        <f>G53*(1+L53/100)</f>
        <v>0</v>
      </c>
      <c r="N53" s="471">
        <v>0</v>
      </c>
      <c r="O53" s="471">
        <f>ROUND(E53*N53,2)</f>
        <v>0</v>
      </c>
      <c r="P53" s="471">
        <v>0</v>
      </c>
      <c r="Q53" s="471">
        <f>ROUND(E53*P53,2)</f>
        <v>0</v>
      </c>
      <c r="R53" s="471"/>
      <c r="S53" s="471" t="s">
        <v>1586</v>
      </c>
      <c r="T53" s="471" t="s">
        <v>1586</v>
      </c>
      <c r="U53" s="471">
        <v>0.32</v>
      </c>
      <c r="V53" s="471">
        <f>ROUND(E53*U53,2)</f>
        <v>7.07</v>
      </c>
      <c r="W53" s="471"/>
      <c r="X53" s="471" t="s">
        <v>1569</v>
      </c>
      <c r="Y53" s="472"/>
      <c r="Z53" s="472"/>
      <c r="AA53" s="472"/>
      <c r="AB53" s="472"/>
      <c r="AC53" s="472"/>
      <c r="AD53" s="472"/>
      <c r="AE53" s="472"/>
      <c r="AF53" s="472"/>
      <c r="AG53" s="472" t="s">
        <v>1570</v>
      </c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</row>
    <row r="54" spans="1:60" ht="15" outlineLevel="1">
      <c r="A54" s="473"/>
      <c r="B54" s="474"/>
      <c r="C54" s="475" t="s">
        <v>1701</v>
      </c>
      <c r="D54" s="476"/>
      <c r="E54" s="477">
        <v>13.65</v>
      </c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2"/>
      <c r="Z54" s="472"/>
      <c r="AA54" s="472"/>
      <c r="AB54" s="472"/>
      <c r="AC54" s="472"/>
      <c r="AD54" s="472"/>
      <c r="AE54" s="472"/>
      <c r="AF54" s="472"/>
      <c r="AG54" s="472" t="s">
        <v>1572</v>
      </c>
      <c r="AH54" s="472">
        <v>0</v>
      </c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</row>
    <row r="55" spans="1:60" ht="15" outlineLevel="1">
      <c r="A55" s="473"/>
      <c r="B55" s="474"/>
      <c r="C55" s="475" t="s">
        <v>1702</v>
      </c>
      <c r="D55" s="476"/>
      <c r="E55" s="477">
        <v>1.38</v>
      </c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2"/>
      <c r="Z55" s="472"/>
      <c r="AA55" s="472"/>
      <c r="AB55" s="472"/>
      <c r="AC55" s="472"/>
      <c r="AD55" s="472"/>
      <c r="AE55" s="472"/>
      <c r="AF55" s="472"/>
      <c r="AG55" s="472" t="s">
        <v>1572</v>
      </c>
      <c r="AH55" s="472">
        <v>0</v>
      </c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</row>
    <row r="56" spans="1:60" ht="15" outlineLevel="1">
      <c r="A56" s="473"/>
      <c r="B56" s="474"/>
      <c r="C56" s="475" t="s">
        <v>1703</v>
      </c>
      <c r="D56" s="476"/>
      <c r="E56" s="477">
        <v>6.405</v>
      </c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2"/>
      <c r="Z56" s="472"/>
      <c r="AA56" s="472"/>
      <c r="AB56" s="472"/>
      <c r="AC56" s="472"/>
      <c r="AD56" s="472"/>
      <c r="AE56" s="472"/>
      <c r="AF56" s="472"/>
      <c r="AG56" s="472" t="s">
        <v>1572</v>
      </c>
      <c r="AH56" s="472">
        <v>0</v>
      </c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</row>
    <row r="57" spans="1:60" ht="15" outlineLevel="1">
      <c r="A57" s="473"/>
      <c r="B57" s="474"/>
      <c r="C57" s="475" t="s">
        <v>1704</v>
      </c>
      <c r="D57" s="476"/>
      <c r="E57" s="477">
        <v>0.65</v>
      </c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2"/>
      <c r="Z57" s="472"/>
      <c r="AA57" s="472"/>
      <c r="AB57" s="472"/>
      <c r="AC57" s="472"/>
      <c r="AD57" s="472"/>
      <c r="AE57" s="472"/>
      <c r="AF57" s="472"/>
      <c r="AG57" s="472" t="s">
        <v>1572</v>
      </c>
      <c r="AH57" s="472">
        <v>0</v>
      </c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72"/>
      <c r="BE57" s="472"/>
      <c r="BF57" s="472"/>
      <c r="BG57" s="472"/>
      <c r="BH57" s="472"/>
    </row>
    <row r="58" spans="1:60" ht="22.5" outlineLevel="1">
      <c r="A58" s="463">
        <v>13</v>
      </c>
      <c r="B58" s="464" t="s">
        <v>1707</v>
      </c>
      <c r="C58" s="465" t="s">
        <v>1708</v>
      </c>
      <c r="D58" s="466" t="s">
        <v>1654</v>
      </c>
      <c r="E58" s="467">
        <v>0.05987</v>
      </c>
      <c r="F58" s="485"/>
      <c r="G58" s="469">
        <f>ROUND(E58*F58,2)</f>
        <v>0</v>
      </c>
      <c r="H58" s="470">
        <v>53188.59</v>
      </c>
      <c r="I58" s="471">
        <f>ROUND(E58*H58,2)</f>
        <v>3184.4</v>
      </c>
      <c r="J58" s="470">
        <v>7351.41</v>
      </c>
      <c r="K58" s="471">
        <f>ROUND(E58*J58,2)</f>
        <v>440.13</v>
      </c>
      <c r="L58" s="471">
        <v>21</v>
      </c>
      <c r="M58" s="471">
        <f>G58*(1+L58/100)</f>
        <v>0</v>
      </c>
      <c r="N58" s="471">
        <v>1.05439</v>
      </c>
      <c r="O58" s="471">
        <f>ROUND(E58*N58,2)</f>
        <v>0.06</v>
      </c>
      <c r="P58" s="471">
        <v>0</v>
      </c>
      <c r="Q58" s="471">
        <f>ROUND(E58*P58,2)</f>
        <v>0</v>
      </c>
      <c r="R58" s="471"/>
      <c r="S58" s="471" t="s">
        <v>1586</v>
      </c>
      <c r="T58" s="471" t="s">
        <v>1586</v>
      </c>
      <c r="U58" s="471">
        <v>15.231</v>
      </c>
      <c r="V58" s="471">
        <f>ROUND(E58*U58,2)</f>
        <v>0.91</v>
      </c>
      <c r="W58" s="471"/>
      <c r="X58" s="471" t="s">
        <v>1569</v>
      </c>
      <c r="Y58" s="472"/>
      <c r="Z58" s="472"/>
      <c r="AA58" s="472"/>
      <c r="AB58" s="472"/>
      <c r="AC58" s="472"/>
      <c r="AD58" s="472"/>
      <c r="AE58" s="472"/>
      <c r="AF58" s="472"/>
      <c r="AG58" s="472" t="s">
        <v>1570</v>
      </c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</row>
    <row r="59" spans="1:60" ht="15" outlineLevel="1">
      <c r="A59" s="473"/>
      <c r="B59" s="474"/>
      <c r="C59" s="495" t="s">
        <v>1709</v>
      </c>
      <c r="D59" s="496"/>
      <c r="E59" s="497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2"/>
      <c r="Z59" s="472"/>
      <c r="AA59" s="472"/>
      <c r="AB59" s="472"/>
      <c r="AC59" s="472"/>
      <c r="AD59" s="472"/>
      <c r="AE59" s="472"/>
      <c r="AF59" s="472"/>
      <c r="AG59" s="472" t="s">
        <v>1572</v>
      </c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</row>
    <row r="60" spans="1:60" ht="15" outlineLevel="1">
      <c r="A60" s="473"/>
      <c r="B60" s="474"/>
      <c r="C60" s="498" t="s">
        <v>1710</v>
      </c>
      <c r="D60" s="496"/>
      <c r="E60" s="497">
        <v>4.24</v>
      </c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2"/>
      <c r="Z60" s="472"/>
      <c r="AA60" s="472"/>
      <c r="AB60" s="472"/>
      <c r="AC60" s="472"/>
      <c r="AD60" s="472"/>
      <c r="AE60" s="472"/>
      <c r="AF60" s="472"/>
      <c r="AG60" s="472" t="s">
        <v>1572</v>
      </c>
      <c r="AH60" s="472">
        <v>2</v>
      </c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</row>
    <row r="61" spans="1:60" ht="15" outlineLevel="1">
      <c r="A61" s="473"/>
      <c r="B61" s="474"/>
      <c r="C61" s="498" t="s">
        <v>1711</v>
      </c>
      <c r="D61" s="496"/>
      <c r="E61" s="497">
        <v>1.59</v>
      </c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2"/>
      <c r="Z61" s="472"/>
      <c r="AA61" s="472"/>
      <c r="AB61" s="472"/>
      <c r="AC61" s="472"/>
      <c r="AD61" s="472"/>
      <c r="AE61" s="472"/>
      <c r="AF61" s="472"/>
      <c r="AG61" s="472" t="s">
        <v>1572</v>
      </c>
      <c r="AH61" s="472">
        <v>2</v>
      </c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</row>
    <row r="62" spans="1:60" ht="15" outlineLevel="1">
      <c r="A62" s="473"/>
      <c r="B62" s="474"/>
      <c r="C62" s="495" t="s">
        <v>1712</v>
      </c>
      <c r="D62" s="496"/>
      <c r="E62" s="497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2"/>
      <c r="Z62" s="472"/>
      <c r="AA62" s="472"/>
      <c r="AB62" s="472"/>
      <c r="AC62" s="472"/>
      <c r="AD62" s="472"/>
      <c r="AE62" s="472"/>
      <c r="AF62" s="472"/>
      <c r="AG62" s="472" t="s">
        <v>1572</v>
      </c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</row>
    <row r="63" spans="1:60" ht="15" outlineLevel="1">
      <c r="A63" s="473"/>
      <c r="B63" s="474"/>
      <c r="C63" s="475" t="s">
        <v>1713</v>
      </c>
      <c r="D63" s="476"/>
      <c r="E63" s="477">
        <v>0.05987</v>
      </c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2"/>
      <c r="Z63" s="472"/>
      <c r="AA63" s="472"/>
      <c r="AB63" s="472"/>
      <c r="AC63" s="472"/>
      <c r="AD63" s="472"/>
      <c r="AE63" s="472"/>
      <c r="AF63" s="472"/>
      <c r="AG63" s="472" t="s">
        <v>1572</v>
      </c>
      <c r="AH63" s="472">
        <v>0</v>
      </c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</row>
    <row r="64" spans="1:60" ht="15" outlineLevel="1">
      <c r="A64" s="463">
        <v>14</v>
      </c>
      <c r="B64" s="464" t="s">
        <v>1714</v>
      </c>
      <c r="C64" s="465" t="s">
        <v>1715</v>
      </c>
      <c r="D64" s="466" t="s">
        <v>1625</v>
      </c>
      <c r="E64" s="467">
        <v>5.08725</v>
      </c>
      <c r="F64" s="485"/>
      <c r="G64" s="469">
        <f>ROUND(E64*F64,2)</f>
        <v>0</v>
      </c>
      <c r="H64" s="470">
        <v>2348.71</v>
      </c>
      <c r="I64" s="471">
        <f>ROUND(E64*H64,2)</f>
        <v>11948.47</v>
      </c>
      <c r="J64" s="470">
        <v>286.29</v>
      </c>
      <c r="K64" s="471">
        <f>ROUND(E64*J64,2)</f>
        <v>1456.43</v>
      </c>
      <c r="L64" s="471">
        <v>21</v>
      </c>
      <c r="M64" s="471">
        <f>G64*(1+L64/100)</f>
        <v>0</v>
      </c>
      <c r="N64" s="471">
        <v>2.525</v>
      </c>
      <c r="O64" s="471">
        <f>ROUND(E64*N64,2)</f>
        <v>12.85</v>
      </c>
      <c r="P64" s="471">
        <v>0</v>
      </c>
      <c r="Q64" s="471">
        <f>ROUND(E64*P64,2)</f>
        <v>0</v>
      </c>
      <c r="R64" s="471"/>
      <c r="S64" s="471" t="s">
        <v>1586</v>
      </c>
      <c r="T64" s="471" t="s">
        <v>1586</v>
      </c>
      <c r="U64" s="471">
        <v>0.477</v>
      </c>
      <c r="V64" s="471">
        <f>ROUND(E64*U64,2)</f>
        <v>2.43</v>
      </c>
      <c r="W64" s="471"/>
      <c r="X64" s="471" t="s">
        <v>1569</v>
      </c>
      <c r="Y64" s="472"/>
      <c r="Z64" s="472"/>
      <c r="AA64" s="472"/>
      <c r="AB64" s="472"/>
      <c r="AC64" s="472"/>
      <c r="AD64" s="472"/>
      <c r="AE64" s="472"/>
      <c r="AF64" s="472"/>
      <c r="AG64" s="472" t="s">
        <v>1570</v>
      </c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</row>
    <row r="65" spans="1:60" ht="15" outlineLevel="1">
      <c r="A65" s="473"/>
      <c r="B65" s="474"/>
      <c r="C65" s="475" t="s">
        <v>1716</v>
      </c>
      <c r="D65" s="476"/>
      <c r="E65" s="477">
        <v>3.7485</v>
      </c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2"/>
      <c r="Z65" s="472"/>
      <c r="AA65" s="472"/>
      <c r="AB65" s="472"/>
      <c r="AC65" s="472"/>
      <c r="AD65" s="472"/>
      <c r="AE65" s="472"/>
      <c r="AF65" s="472"/>
      <c r="AG65" s="472" t="s">
        <v>1572</v>
      </c>
      <c r="AH65" s="472">
        <v>0</v>
      </c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/>
      <c r="AV65" s="472"/>
      <c r="AW65" s="472"/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</row>
    <row r="66" spans="1:60" ht="15" outlineLevel="1">
      <c r="A66" s="473"/>
      <c r="B66" s="474"/>
      <c r="C66" s="475" t="s">
        <v>1717</v>
      </c>
      <c r="D66" s="476"/>
      <c r="E66" s="477">
        <v>1.33875</v>
      </c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2"/>
      <c r="Z66" s="472"/>
      <c r="AA66" s="472"/>
      <c r="AB66" s="472"/>
      <c r="AC66" s="472"/>
      <c r="AD66" s="472"/>
      <c r="AE66" s="472"/>
      <c r="AF66" s="472"/>
      <c r="AG66" s="472" t="s">
        <v>1572</v>
      </c>
      <c r="AH66" s="472">
        <v>0</v>
      </c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</row>
    <row r="67" spans="1:60" ht="15" outlineLevel="1">
      <c r="A67" s="463">
        <v>15</v>
      </c>
      <c r="B67" s="464" t="s">
        <v>1718</v>
      </c>
      <c r="C67" s="465" t="s">
        <v>1719</v>
      </c>
      <c r="D67" s="466" t="s">
        <v>1683</v>
      </c>
      <c r="E67" s="467">
        <v>41.1942</v>
      </c>
      <c r="F67" s="485"/>
      <c r="G67" s="469">
        <f>ROUND(E67*F67,2)</f>
        <v>0</v>
      </c>
      <c r="H67" s="470">
        <v>37.2</v>
      </c>
      <c r="I67" s="471">
        <f>ROUND(E67*H67,2)</f>
        <v>1532.42</v>
      </c>
      <c r="J67" s="470">
        <v>73.8</v>
      </c>
      <c r="K67" s="471">
        <f>ROUND(E67*J67,2)</f>
        <v>3040.13</v>
      </c>
      <c r="L67" s="471">
        <v>21</v>
      </c>
      <c r="M67" s="471">
        <f>G67*(1+L67/100)</f>
        <v>0</v>
      </c>
      <c r="N67" s="471">
        <v>0.0005</v>
      </c>
      <c r="O67" s="471">
        <f>ROUND(E67*N67,2)</f>
        <v>0.02</v>
      </c>
      <c r="P67" s="471">
        <v>0</v>
      </c>
      <c r="Q67" s="471">
        <f>ROUND(E67*P67,2)</f>
        <v>0</v>
      </c>
      <c r="R67" s="471"/>
      <c r="S67" s="471" t="s">
        <v>1586</v>
      </c>
      <c r="T67" s="471" t="s">
        <v>1586</v>
      </c>
      <c r="U67" s="471">
        <v>0.094</v>
      </c>
      <c r="V67" s="471">
        <f>ROUND(E67*U67,2)</f>
        <v>3.87</v>
      </c>
      <c r="W67" s="471"/>
      <c r="X67" s="471" t="s">
        <v>1569</v>
      </c>
      <c r="Y67" s="472"/>
      <c r="Z67" s="472"/>
      <c r="AA67" s="472"/>
      <c r="AB67" s="472"/>
      <c r="AC67" s="472"/>
      <c r="AD67" s="472"/>
      <c r="AE67" s="472"/>
      <c r="AF67" s="472"/>
      <c r="AG67" s="472" t="s">
        <v>1570</v>
      </c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</row>
    <row r="68" spans="1:60" ht="15" outlineLevel="1">
      <c r="A68" s="473"/>
      <c r="B68" s="474"/>
      <c r="C68" s="475" t="s">
        <v>1720</v>
      </c>
      <c r="D68" s="476"/>
      <c r="E68" s="477">
        <v>41.1942</v>
      </c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2"/>
      <c r="Z68" s="472"/>
      <c r="AA68" s="472"/>
      <c r="AB68" s="472"/>
      <c r="AC68" s="472"/>
      <c r="AD68" s="472"/>
      <c r="AE68" s="472"/>
      <c r="AF68" s="472"/>
      <c r="AG68" s="472" t="s">
        <v>1572</v>
      </c>
      <c r="AH68" s="472">
        <v>0</v>
      </c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</row>
    <row r="69" spans="1:60" ht="15" outlineLevel="1">
      <c r="A69" s="463">
        <v>16</v>
      </c>
      <c r="B69" s="464" t="s">
        <v>1721</v>
      </c>
      <c r="C69" s="465" t="s">
        <v>1722</v>
      </c>
      <c r="D69" s="466" t="s">
        <v>1683</v>
      </c>
      <c r="E69" s="467">
        <v>5.83</v>
      </c>
      <c r="F69" s="485"/>
      <c r="G69" s="469">
        <f>ROUND(E69*F69,2)</f>
        <v>0</v>
      </c>
      <c r="H69" s="470">
        <v>213.77</v>
      </c>
      <c r="I69" s="471">
        <f>ROUND(E69*H69,2)</f>
        <v>1246.28</v>
      </c>
      <c r="J69" s="470">
        <v>453.23</v>
      </c>
      <c r="K69" s="471">
        <f>ROUND(E69*J69,2)</f>
        <v>2642.33</v>
      </c>
      <c r="L69" s="471">
        <v>21</v>
      </c>
      <c r="M69" s="471">
        <f>G69*(1+L69/100)</f>
        <v>0</v>
      </c>
      <c r="N69" s="471">
        <v>0.19276</v>
      </c>
      <c r="O69" s="471">
        <f>ROUND(E69*N69,2)</f>
        <v>1.12</v>
      </c>
      <c r="P69" s="471">
        <v>0</v>
      </c>
      <c r="Q69" s="471">
        <f>ROUND(E69*P69,2)</f>
        <v>0</v>
      </c>
      <c r="R69" s="471"/>
      <c r="S69" s="471" t="s">
        <v>1586</v>
      </c>
      <c r="T69" s="471" t="s">
        <v>1586</v>
      </c>
      <c r="U69" s="471">
        <v>1.098</v>
      </c>
      <c r="V69" s="471">
        <f>ROUND(E69*U69,2)</f>
        <v>6.4</v>
      </c>
      <c r="W69" s="471"/>
      <c r="X69" s="471" t="s">
        <v>1569</v>
      </c>
      <c r="Y69" s="472"/>
      <c r="Z69" s="472"/>
      <c r="AA69" s="472"/>
      <c r="AB69" s="472"/>
      <c r="AC69" s="472"/>
      <c r="AD69" s="472"/>
      <c r="AE69" s="472"/>
      <c r="AF69" s="472"/>
      <c r="AG69" s="472" t="s">
        <v>1570</v>
      </c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</row>
    <row r="70" spans="1:60" ht="15" outlineLevel="1">
      <c r="A70" s="473"/>
      <c r="B70" s="474"/>
      <c r="C70" s="475" t="s">
        <v>1723</v>
      </c>
      <c r="D70" s="476"/>
      <c r="E70" s="477">
        <v>4.24</v>
      </c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2"/>
      <c r="Z70" s="472"/>
      <c r="AA70" s="472"/>
      <c r="AB70" s="472"/>
      <c r="AC70" s="472"/>
      <c r="AD70" s="472"/>
      <c r="AE70" s="472"/>
      <c r="AF70" s="472"/>
      <c r="AG70" s="472" t="s">
        <v>1572</v>
      </c>
      <c r="AH70" s="472">
        <v>0</v>
      </c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</row>
    <row r="71" spans="1:60" ht="15" outlineLevel="1">
      <c r="A71" s="473"/>
      <c r="B71" s="474"/>
      <c r="C71" s="475" t="s">
        <v>1724</v>
      </c>
      <c r="D71" s="476"/>
      <c r="E71" s="477">
        <v>1.59</v>
      </c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2"/>
      <c r="Z71" s="472"/>
      <c r="AA71" s="472"/>
      <c r="AB71" s="472"/>
      <c r="AC71" s="472"/>
      <c r="AD71" s="472"/>
      <c r="AE71" s="472"/>
      <c r="AF71" s="472"/>
      <c r="AG71" s="472" t="s">
        <v>1572</v>
      </c>
      <c r="AH71" s="472">
        <v>0</v>
      </c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</row>
    <row r="72" spans="1:60" ht="22.5" outlineLevel="1">
      <c r="A72" s="463">
        <v>17</v>
      </c>
      <c r="B72" s="464" t="s">
        <v>1725</v>
      </c>
      <c r="C72" s="465" t="s">
        <v>1726</v>
      </c>
      <c r="D72" s="466" t="s">
        <v>1625</v>
      </c>
      <c r="E72" s="467">
        <v>6.17913</v>
      </c>
      <c r="F72" s="485"/>
      <c r="G72" s="469">
        <f>ROUND(E72*F72,2)</f>
        <v>0</v>
      </c>
      <c r="H72" s="470">
        <v>0</v>
      </c>
      <c r="I72" s="471">
        <f>ROUND(E72*H72,2)</f>
        <v>0</v>
      </c>
      <c r="J72" s="470">
        <v>1527</v>
      </c>
      <c r="K72" s="471">
        <f>ROUND(E72*J72,2)</f>
        <v>9435.53</v>
      </c>
      <c r="L72" s="471">
        <v>21</v>
      </c>
      <c r="M72" s="471">
        <f>G72*(1+L72/100)</f>
        <v>0</v>
      </c>
      <c r="N72" s="471">
        <v>2.16</v>
      </c>
      <c r="O72" s="471">
        <f>ROUND(E72*N72,2)</f>
        <v>13.35</v>
      </c>
      <c r="P72" s="471">
        <v>0</v>
      </c>
      <c r="Q72" s="471">
        <f>ROUND(E72*P72,2)</f>
        <v>0</v>
      </c>
      <c r="R72" s="471"/>
      <c r="S72" s="471" t="s">
        <v>1567</v>
      </c>
      <c r="T72" s="471" t="s">
        <v>1586</v>
      </c>
      <c r="U72" s="471">
        <v>1.085</v>
      </c>
      <c r="V72" s="471">
        <f>ROUND(E72*U72,2)</f>
        <v>6.7</v>
      </c>
      <c r="W72" s="471"/>
      <c r="X72" s="471" t="s">
        <v>1569</v>
      </c>
      <c r="Y72" s="472"/>
      <c r="Z72" s="472"/>
      <c r="AA72" s="472"/>
      <c r="AB72" s="472"/>
      <c r="AC72" s="472"/>
      <c r="AD72" s="472"/>
      <c r="AE72" s="472"/>
      <c r="AF72" s="472"/>
      <c r="AG72" s="472" t="s">
        <v>1570</v>
      </c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</row>
    <row r="73" spans="1:60" ht="15" outlineLevel="1">
      <c r="A73" s="473"/>
      <c r="B73" s="474"/>
      <c r="C73" s="475" t="s">
        <v>1727</v>
      </c>
      <c r="D73" s="476"/>
      <c r="E73" s="477">
        <v>6.17913</v>
      </c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2"/>
      <c r="Z73" s="472"/>
      <c r="AA73" s="472"/>
      <c r="AB73" s="472"/>
      <c r="AC73" s="472"/>
      <c r="AD73" s="472"/>
      <c r="AE73" s="472"/>
      <c r="AF73" s="472"/>
      <c r="AG73" s="472" t="s">
        <v>1572</v>
      </c>
      <c r="AH73" s="472">
        <v>0</v>
      </c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</row>
    <row r="74" spans="1:33" ht="15">
      <c r="A74" s="455" t="s">
        <v>1253</v>
      </c>
      <c r="B74" s="456" t="s">
        <v>1504</v>
      </c>
      <c r="C74" s="457" t="s">
        <v>1505</v>
      </c>
      <c r="D74" s="458"/>
      <c r="E74" s="459"/>
      <c r="F74" s="460"/>
      <c r="G74" s="461">
        <f>SUMIF(AG75:AG75,"&lt;&gt;NOR",G75:G75)</f>
        <v>0</v>
      </c>
      <c r="H74" s="462"/>
      <c r="I74" s="462">
        <f>SUM(I75:I75)</f>
        <v>2527.13</v>
      </c>
      <c r="J74" s="462"/>
      <c r="K74" s="462">
        <f>SUM(K75:K75)</f>
        <v>1085.38</v>
      </c>
      <c r="L74" s="462"/>
      <c r="M74" s="462">
        <f>SUM(M75:M75)</f>
        <v>0</v>
      </c>
      <c r="N74" s="462"/>
      <c r="O74" s="462">
        <f>SUM(O75:O75)</f>
        <v>1.13</v>
      </c>
      <c r="P74" s="462"/>
      <c r="Q74" s="462">
        <f>SUM(Q75:Q75)</f>
        <v>0</v>
      </c>
      <c r="R74" s="462"/>
      <c r="S74" s="462"/>
      <c r="T74" s="462"/>
      <c r="U74" s="462"/>
      <c r="V74" s="462">
        <f>SUM(V75:V75)</f>
        <v>2.34</v>
      </c>
      <c r="W74" s="462"/>
      <c r="X74" s="462"/>
      <c r="AG74" s="314" t="s">
        <v>1565</v>
      </c>
    </row>
    <row r="75" spans="1:60" ht="22.5" outlineLevel="1">
      <c r="A75" s="478">
        <v>18</v>
      </c>
      <c r="B75" s="479" t="s">
        <v>1728</v>
      </c>
      <c r="C75" s="480" t="s">
        <v>1729</v>
      </c>
      <c r="D75" s="481" t="s">
        <v>1683</v>
      </c>
      <c r="E75" s="482">
        <v>6.25</v>
      </c>
      <c r="F75" s="483"/>
      <c r="G75" s="484">
        <f>ROUND(E75*F75,2)</f>
        <v>0</v>
      </c>
      <c r="H75" s="470">
        <v>404.34</v>
      </c>
      <c r="I75" s="471">
        <f>ROUND(E75*H75,2)</f>
        <v>2527.13</v>
      </c>
      <c r="J75" s="470">
        <v>173.66</v>
      </c>
      <c r="K75" s="471">
        <f>ROUND(E75*J75,2)</f>
        <v>1085.38</v>
      </c>
      <c r="L75" s="471">
        <v>21</v>
      </c>
      <c r="M75" s="471">
        <f>G75*(1+L75/100)</f>
        <v>0</v>
      </c>
      <c r="N75" s="471">
        <v>0.18108</v>
      </c>
      <c r="O75" s="471">
        <f>ROUND(E75*N75,2)</f>
        <v>1.13</v>
      </c>
      <c r="P75" s="471">
        <v>0</v>
      </c>
      <c r="Q75" s="471">
        <f>ROUND(E75*P75,2)</f>
        <v>0</v>
      </c>
      <c r="R75" s="471"/>
      <c r="S75" s="471" t="s">
        <v>1586</v>
      </c>
      <c r="T75" s="471" t="s">
        <v>1586</v>
      </c>
      <c r="U75" s="471">
        <v>0.375</v>
      </c>
      <c r="V75" s="471">
        <f>ROUND(E75*U75,2)</f>
        <v>2.34</v>
      </c>
      <c r="W75" s="471"/>
      <c r="X75" s="471" t="s">
        <v>1569</v>
      </c>
      <c r="Y75" s="472"/>
      <c r="Z75" s="472"/>
      <c r="AA75" s="472"/>
      <c r="AB75" s="472"/>
      <c r="AC75" s="472"/>
      <c r="AD75" s="472"/>
      <c r="AE75" s="472"/>
      <c r="AF75" s="472"/>
      <c r="AG75" s="472" t="s">
        <v>1570</v>
      </c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</row>
    <row r="76" spans="1:33" ht="15">
      <c r="A76" s="455" t="s">
        <v>1253</v>
      </c>
      <c r="B76" s="456" t="s">
        <v>1516</v>
      </c>
      <c r="C76" s="457" t="s">
        <v>1517</v>
      </c>
      <c r="D76" s="458"/>
      <c r="E76" s="459"/>
      <c r="F76" s="460"/>
      <c r="G76" s="461">
        <f>SUMIF(AG77:AG77,"&lt;&gt;NOR",G77:G77)</f>
        <v>0</v>
      </c>
      <c r="H76" s="462"/>
      <c r="I76" s="462">
        <f>SUM(I77:I77)</f>
        <v>0</v>
      </c>
      <c r="J76" s="462"/>
      <c r="K76" s="462">
        <f>SUM(K77:K77)</f>
        <v>25916.92</v>
      </c>
      <c r="L76" s="462"/>
      <c r="M76" s="462">
        <f>SUM(M77:M77)</f>
        <v>0</v>
      </c>
      <c r="N76" s="462"/>
      <c r="O76" s="462">
        <f>SUM(O77:O77)</f>
        <v>0</v>
      </c>
      <c r="P76" s="462"/>
      <c r="Q76" s="462">
        <f>SUM(Q77:Q77)</f>
        <v>0</v>
      </c>
      <c r="R76" s="462"/>
      <c r="S76" s="462"/>
      <c r="T76" s="462"/>
      <c r="U76" s="462"/>
      <c r="V76" s="462">
        <f>SUM(V77:V77)</f>
        <v>41.94</v>
      </c>
      <c r="W76" s="462"/>
      <c r="X76" s="462"/>
      <c r="AG76" s="314" t="s">
        <v>1565</v>
      </c>
    </row>
    <row r="77" spans="1:60" ht="15" outlineLevel="1">
      <c r="A77" s="478">
        <v>19</v>
      </c>
      <c r="B77" s="479" t="s">
        <v>1730</v>
      </c>
      <c r="C77" s="480" t="s">
        <v>1731</v>
      </c>
      <c r="D77" s="481" t="s">
        <v>1654</v>
      </c>
      <c r="E77" s="482">
        <v>44.68434</v>
      </c>
      <c r="F77" s="483"/>
      <c r="G77" s="484">
        <f>ROUND(E77*F77,2)</f>
        <v>0</v>
      </c>
      <c r="H77" s="470">
        <v>0</v>
      </c>
      <c r="I77" s="471">
        <f>ROUND(E77*H77,2)</f>
        <v>0</v>
      </c>
      <c r="J77" s="470">
        <v>580</v>
      </c>
      <c r="K77" s="471">
        <f>ROUND(E77*J77,2)</f>
        <v>25916.92</v>
      </c>
      <c r="L77" s="471">
        <v>21</v>
      </c>
      <c r="M77" s="471">
        <f>G77*(1+L77/100)</f>
        <v>0</v>
      </c>
      <c r="N77" s="471">
        <v>0</v>
      </c>
      <c r="O77" s="471">
        <f>ROUND(E77*N77,2)</f>
        <v>0</v>
      </c>
      <c r="P77" s="471">
        <v>0</v>
      </c>
      <c r="Q77" s="471">
        <f>ROUND(E77*P77,2)</f>
        <v>0</v>
      </c>
      <c r="R77" s="471"/>
      <c r="S77" s="471" t="s">
        <v>1586</v>
      </c>
      <c r="T77" s="471" t="s">
        <v>1568</v>
      </c>
      <c r="U77" s="471">
        <v>0.9385</v>
      </c>
      <c r="V77" s="471">
        <f>ROUND(E77*U77,2)</f>
        <v>41.94</v>
      </c>
      <c r="W77" s="471"/>
      <c r="X77" s="471" t="s">
        <v>1732</v>
      </c>
      <c r="Y77" s="472"/>
      <c r="Z77" s="472"/>
      <c r="AA77" s="472"/>
      <c r="AB77" s="472"/>
      <c r="AC77" s="472"/>
      <c r="AD77" s="472"/>
      <c r="AE77" s="472"/>
      <c r="AF77" s="472"/>
      <c r="AG77" s="472" t="s">
        <v>1733</v>
      </c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</row>
    <row r="78" spans="1:33" ht="15">
      <c r="A78" s="455" t="s">
        <v>1253</v>
      </c>
      <c r="B78" s="456" t="s">
        <v>1526</v>
      </c>
      <c r="C78" s="457" t="s">
        <v>1527</v>
      </c>
      <c r="D78" s="458"/>
      <c r="E78" s="459"/>
      <c r="F78" s="460"/>
      <c r="G78" s="461">
        <f>SUMIF(AG79:AG110,"&lt;&gt;NOR",G79:G110)</f>
        <v>0</v>
      </c>
      <c r="H78" s="462"/>
      <c r="I78" s="462">
        <f>SUM(I79:I110)</f>
        <v>34311.51</v>
      </c>
      <c r="J78" s="462"/>
      <c r="K78" s="462">
        <f>SUM(K79:K110)</f>
        <v>28392.299999999996</v>
      </c>
      <c r="L78" s="462"/>
      <c r="M78" s="462">
        <f>SUM(M79:M110)</f>
        <v>0</v>
      </c>
      <c r="N78" s="462"/>
      <c r="O78" s="462">
        <f>SUM(O79:O110)</f>
        <v>1.38</v>
      </c>
      <c r="P78" s="462"/>
      <c r="Q78" s="462">
        <f>SUM(Q79:Q110)</f>
        <v>0</v>
      </c>
      <c r="R78" s="462"/>
      <c r="S78" s="462"/>
      <c r="T78" s="462"/>
      <c r="U78" s="462"/>
      <c r="V78" s="462">
        <f>SUM(V79:V110)</f>
        <v>28.49</v>
      </c>
      <c r="W78" s="462"/>
      <c r="X78" s="462"/>
      <c r="AG78" s="314" t="s">
        <v>1565</v>
      </c>
    </row>
    <row r="79" spans="1:60" ht="22.5" outlineLevel="1">
      <c r="A79" s="478">
        <v>20</v>
      </c>
      <c r="B79" s="479" t="s">
        <v>1734</v>
      </c>
      <c r="C79" s="480" t="s">
        <v>1735</v>
      </c>
      <c r="D79" s="481" t="s">
        <v>1736</v>
      </c>
      <c r="E79" s="482">
        <v>8</v>
      </c>
      <c r="F79" s="483"/>
      <c r="G79" s="484">
        <f>ROUND(E79*F79,2)</f>
        <v>0</v>
      </c>
      <c r="H79" s="470">
        <v>0</v>
      </c>
      <c r="I79" s="471">
        <f>ROUND(E79*H79,2)</f>
        <v>0</v>
      </c>
      <c r="J79" s="470">
        <v>794</v>
      </c>
      <c r="K79" s="471">
        <f>ROUND(E79*J79,2)</f>
        <v>6352</v>
      </c>
      <c r="L79" s="471">
        <v>21</v>
      </c>
      <c r="M79" s="471">
        <f>G79*(1+L79/100)</f>
        <v>0</v>
      </c>
      <c r="N79" s="471">
        <v>0</v>
      </c>
      <c r="O79" s="471">
        <f>ROUND(E79*N79,2)</f>
        <v>0</v>
      </c>
      <c r="P79" s="471">
        <v>0</v>
      </c>
      <c r="Q79" s="471">
        <f>ROUND(E79*P79,2)</f>
        <v>0</v>
      </c>
      <c r="R79" s="471"/>
      <c r="S79" s="471" t="s">
        <v>1586</v>
      </c>
      <c r="T79" s="471" t="s">
        <v>1586</v>
      </c>
      <c r="U79" s="471">
        <v>1.5</v>
      </c>
      <c r="V79" s="471">
        <f>ROUND(E79*U79,2)</f>
        <v>12</v>
      </c>
      <c r="W79" s="471"/>
      <c r="X79" s="471" t="s">
        <v>1569</v>
      </c>
      <c r="Y79" s="472"/>
      <c r="Z79" s="472"/>
      <c r="AA79" s="472"/>
      <c r="AB79" s="472"/>
      <c r="AC79" s="472"/>
      <c r="AD79" s="472"/>
      <c r="AE79" s="472"/>
      <c r="AF79" s="472"/>
      <c r="AG79" s="472" t="s">
        <v>1570</v>
      </c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</row>
    <row r="80" spans="1:60" ht="22.5" outlineLevel="1">
      <c r="A80" s="478">
        <v>21</v>
      </c>
      <c r="B80" s="479" t="s">
        <v>1737</v>
      </c>
      <c r="C80" s="480" t="s">
        <v>1738</v>
      </c>
      <c r="D80" s="481" t="s">
        <v>1739</v>
      </c>
      <c r="E80" s="482">
        <v>11</v>
      </c>
      <c r="F80" s="483"/>
      <c r="G80" s="484">
        <f>ROUND(E80*F80,2)</f>
        <v>0</v>
      </c>
      <c r="H80" s="470">
        <v>137.41</v>
      </c>
      <c r="I80" s="471">
        <f>ROUND(E80*H80,2)</f>
        <v>1511.51</v>
      </c>
      <c r="J80" s="470">
        <v>229.09</v>
      </c>
      <c r="K80" s="471">
        <f>ROUND(E80*J80,2)</f>
        <v>2519.99</v>
      </c>
      <c r="L80" s="471">
        <v>21</v>
      </c>
      <c r="M80" s="471">
        <f>G80*(1+L80/100)</f>
        <v>0</v>
      </c>
      <c r="N80" s="471">
        <v>0.125</v>
      </c>
      <c r="O80" s="471">
        <f>ROUND(E80*N80,2)</f>
        <v>1.38</v>
      </c>
      <c r="P80" s="471">
        <v>0</v>
      </c>
      <c r="Q80" s="471">
        <f>ROUND(E80*P80,2)</f>
        <v>0</v>
      </c>
      <c r="R80" s="471"/>
      <c r="S80" s="471" t="s">
        <v>1586</v>
      </c>
      <c r="T80" s="471" t="s">
        <v>1586</v>
      </c>
      <c r="U80" s="471">
        <v>0.52</v>
      </c>
      <c r="V80" s="471">
        <f>ROUND(E80*U80,2)</f>
        <v>5.72</v>
      </c>
      <c r="W80" s="471"/>
      <c r="X80" s="471" t="s">
        <v>1569</v>
      </c>
      <c r="Y80" s="472"/>
      <c r="Z80" s="472"/>
      <c r="AA80" s="472"/>
      <c r="AB80" s="472"/>
      <c r="AC80" s="472"/>
      <c r="AD80" s="472"/>
      <c r="AE80" s="472"/>
      <c r="AF80" s="472"/>
      <c r="AG80" s="472" t="s">
        <v>1570</v>
      </c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</row>
    <row r="81" spans="1:60" ht="22.5" outlineLevel="1">
      <c r="A81" s="463">
        <v>22</v>
      </c>
      <c r="B81" s="464" t="s">
        <v>1740</v>
      </c>
      <c r="C81" s="465" t="s">
        <v>1741</v>
      </c>
      <c r="D81" s="466" t="s">
        <v>1739</v>
      </c>
      <c r="E81" s="467">
        <v>2</v>
      </c>
      <c r="F81" s="485"/>
      <c r="G81" s="469">
        <f>ROUND(E81*F81,2)</f>
        <v>0</v>
      </c>
      <c r="H81" s="470">
        <v>0</v>
      </c>
      <c r="I81" s="471">
        <f>ROUND(E81*H81,2)</f>
        <v>0</v>
      </c>
      <c r="J81" s="470">
        <v>7950</v>
      </c>
      <c r="K81" s="471">
        <f>ROUND(E81*J81,2)</f>
        <v>15900</v>
      </c>
      <c r="L81" s="471">
        <v>21</v>
      </c>
      <c r="M81" s="471">
        <f>G81*(1+L81/100)</f>
        <v>0</v>
      </c>
      <c r="N81" s="471">
        <v>0</v>
      </c>
      <c r="O81" s="471">
        <f>ROUND(E81*N81,2)</f>
        <v>0</v>
      </c>
      <c r="P81" s="471">
        <v>0</v>
      </c>
      <c r="Q81" s="471">
        <f>ROUND(E81*P81,2)</f>
        <v>0</v>
      </c>
      <c r="R81" s="471"/>
      <c r="S81" s="471" t="s">
        <v>1586</v>
      </c>
      <c r="T81" s="471" t="s">
        <v>1568</v>
      </c>
      <c r="U81" s="471">
        <v>2.655</v>
      </c>
      <c r="V81" s="471">
        <f>ROUND(E81*U81,2)</f>
        <v>5.31</v>
      </c>
      <c r="W81" s="471"/>
      <c r="X81" s="471" t="s">
        <v>1569</v>
      </c>
      <c r="Y81" s="472"/>
      <c r="Z81" s="472"/>
      <c r="AA81" s="472"/>
      <c r="AB81" s="472"/>
      <c r="AC81" s="472"/>
      <c r="AD81" s="472"/>
      <c r="AE81" s="472"/>
      <c r="AF81" s="472"/>
      <c r="AG81" s="472" t="s">
        <v>1570</v>
      </c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</row>
    <row r="82" spans="1:60" ht="22.5" outlineLevel="1">
      <c r="A82" s="473"/>
      <c r="B82" s="474"/>
      <c r="C82" s="475" t="s">
        <v>1742</v>
      </c>
      <c r="D82" s="476"/>
      <c r="E82" s="477">
        <v>2</v>
      </c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2"/>
      <c r="Z82" s="472"/>
      <c r="AA82" s="472"/>
      <c r="AB82" s="472"/>
      <c r="AC82" s="472"/>
      <c r="AD82" s="472"/>
      <c r="AE82" s="472"/>
      <c r="AF82" s="472"/>
      <c r="AG82" s="472" t="s">
        <v>1572</v>
      </c>
      <c r="AH82" s="472">
        <v>0</v>
      </c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</row>
    <row r="83" spans="1:60" ht="15" outlineLevel="1">
      <c r="A83" s="473"/>
      <c r="B83" s="474"/>
      <c r="C83" s="475" t="s">
        <v>1743</v>
      </c>
      <c r="D83" s="476"/>
      <c r="E83" s="477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2"/>
      <c r="Z83" s="472"/>
      <c r="AA83" s="472"/>
      <c r="AB83" s="472"/>
      <c r="AC83" s="472"/>
      <c r="AD83" s="472"/>
      <c r="AE83" s="472"/>
      <c r="AF83" s="472"/>
      <c r="AG83" s="472" t="s">
        <v>1572</v>
      </c>
      <c r="AH83" s="472">
        <v>0</v>
      </c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</row>
    <row r="84" spans="1:60" ht="22.5" outlineLevel="1">
      <c r="A84" s="473"/>
      <c r="B84" s="474"/>
      <c r="C84" s="475" t="s">
        <v>1744</v>
      </c>
      <c r="D84" s="476"/>
      <c r="E84" s="477"/>
      <c r="F84" s="471"/>
      <c r="G84" s="471"/>
      <c r="H84" s="471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2"/>
      <c r="Z84" s="472"/>
      <c r="AA84" s="472"/>
      <c r="AB84" s="472"/>
      <c r="AC84" s="472"/>
      <c r="AD84" s="472"/>
      <c r="AE84" s="472"/>
      <c r="AF84" s="472"/>
      <c r="AG84" s="472" t="s">
        <v>1572</v>
      </c>
      <c r="AH84" s="472">
        <v>0</v>
      </c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</row>
    <row r="85" spans="1:60" ht="22.5" outlineLevel="1">
      <c r="A85" s="473"/>
      <c r="B85" s="474"/>
      <c r="C85" s="475" t="s">
        <v>1745</v>
      </c>
      <c r="D85" s="476"/>
      <c r="E85" s="477"/>
      <c r="F85" s="471"/>
      <c r="G85" s="471"/>
      <c r="H85" s="471"/>
      <c r="I85" s="471"/>
      <c r="J85" s="471"/>
      <c r="K85" s="471"/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2"/>
      <c r="Z85" s="472"/>
      <c r="AA85" s="472"/>
      <c r="AB85" s="472"/>
      <c r="AC85" s="472"/>
      <c r="AD85" s="472"/>
      <c r="AE85" s="472"/>
      <c r="AF85" s="472"/>
      <c r="AG85" s="472" t="s">
        <v>1572</v>
      </c>
      <c r="AH85" s="472">
        <v>0</v>
      </c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</row>
    <row r="86" spans="1:60" ht="15" outlineLevel="1">
      <c r="A86" s="473"/>
      <c r="B86" s="474"/>
      <c r="C86" s="475" t="s">
        <v>1746</v>
      </c>
      <c r="D86" s="476"/>
      <c r="E86" s="477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2"/>
      <c r="Z86" s="472"/>
      <c r="AA86" s="472"/>
      <c r="AB86" s="472"/>
      <c r="AC86" s="472"/>
      <c r="AD86" s="472"/>
      <c r="AE86" s="472"/>
      <c r="AF86" s="472"/>
      <c r="AG86" s="472" t="s">
        <v>1572</v>
      </c>
      <c r="AH86" s="472">
        <v>0</v>
      </c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</row>
    <row r="87" spans="1:60" ht="15" outlineLevel="1">
      <c r="A87" s="473"/>
      <c r="B87" s="474"/>
      <c r="C87" s="475" t="s">
        <v>1747</v>
      </c>
      <c r="D87" s="476"/>
      <c r="E87" s="477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2"/>
      <c r="Z87" s="472"/>
      <c r="AA87" s="472"/>
      <c r="AB87" s="472"/>
      <c r="AC87" s="472"/>
      <c r="AD87" s="472"/>
      <c r="AE87" s="472"/>
      <c r="AF87" s="472"/>
      <c r="AG87" s="472" t="s">
        <v>1572</v>
      </c>
      <c r="AH87" s="472">
        <v>0</v>
      </c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</row>
    <row r="88" spans="1:60" ht="15" outlineLevel="1">
      <c r="A88" s="463">
        <v>23</v>
      </c>
      <c r="B88" s="464" t="s">
        <v>1748</v>
      </c>
      <c r="C88" s="465" t="s">
        <v>1749</v>
      </c>
      <c r="D88" s="466" t="s">
        <v>1309</v>
      </c>
      <c r="E88" s="467">
        <v>18.2</v>
      </c>
      <c r="F88" s="485"/>
      <c r="G88" s="469">
        <f>ROUND(E88*F88,2)</f>
        <v>0</v>
      </c>
      <c r="H88" s="470">
        <v>0</v>
      </c>
      <c r="I88" s="471">
        <f>ROUND(E88*H88,2)</f>
        <v>0</v>
      </c>
      <c r="J88" s="470">
        <v>138</v>
      </c>
      <c r="K88" s="471">
        <f>ROUND(E88*J88,2)</f>
        <v>2511.6</v>
      </c>
      <c r="L88" s="471">
        <v>21</v>
      </c>
      <c r="M88" s="471">
        <f>G88*(1+L88/100)</f>
        <v>0</v>
      </c>
      <c r="N88" s="471">
        <v>0</v>
      </c>
      <c r="O88" s="471">
        <f>ROUND(E88*N88,2)</f>
        <v>0</v>
      </c>
      <c r="P88" s="471">
        <v>0</v>
      </c>
      <c r="Q88" s="471">
        <f>ROUND(E88*P88,2)</f>
        <v>0</v>
      </c>
      <c r="R88" s="471"/>
      <c r="S88" s="471" t="s">
        <v>1586</v>
      </c>
      <c r="T88" s="471" t="s">
        <v>1586</v>
      </c>
      <c r="U88" s="471">
        <v>0.3</v>
      </c>
      <c r="V88" s="471">
        <f>ROUND(E88*U88,2)</f>
        <v>5.46</v>
      </c>
      <c r="W88" s="471"/>
      <c r="X88" s="471" t="s">
        <v>1569</v>
      </c>
      <c r="Y88" s="472"/>
      <c r="Z88" s="472"/>
      <c r="AA88" s="472"/>
      <c r="AB88" s="472"/>
      <c r="AC88" s="472"/>
      <c r="AD88" s="472"/>
      <c r="AE88" s="472"/>
      <c r="AF88" s="472"/>
      <c r="AG88" s="472" t="s">
        <v>1570</v>
      </c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</row>
    <row r="89" spans="1:60" ht="15" outlineLevel="1">
      <c r="A89" s="473"/>
      <c r="B89" s="474"/>
      <c r="C89" s="475" t="s">
        <v>1750</v>
      </c>
      <c r="D89" s="476"/>
      <c r="E89" s="477">
        <v>18.2</v>
      </c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2"/>
      <c r="Z89" s="472"/>
      <c r="AA89" s="472"/>
      <c r="AB89" s="472"/>
      <c r="AC89" s="472"/>
      <c r="AD89" s="472"/>
      <c r="AE89" s="472"/>
      <c r="AF89" s="472"/>
      <c r="AG89" s="472" t="s">
        <v>1572</v>
      </c>
      <c r="AH89" s="472">
        <v>0</v>
      </c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</row>
    <row r="90" spans="1:60" ht="15" outlineLevel="1">
      <c r="A90" s="463">
        <v>24</v>
      </c>
      <c r="B90" s="464" t="s">
        <v>1526</v>
      </c>
      <c r="C90" s="465" t="s">
        <v>1751</v>
      </c>
      <c r="D90" s="466" t="s">
        <v>1752</v>
      </c>
      <c r="E90" s="467">
        <v>1</v>
      </c>
      <c r="F90" s="485"/>
      <c r="G90" s="469">
        <f>ROUND(E90*F90,2)</f>
        <v>0</v>
      </c>
      <c r="H90" s="470">
        <v>32800</v>
      </c>
      <c r="I90" s="471">
        <f>ROUND(E90*H90,2)</f>
        <v>32800</v>
      </c>
      <c r="J90" s="470">
        <v>0</v>
      </c>
      <c r="K90" s="471">
        <f>ROUND(E90*J90,2)</f>
        <v>0</v>
      </c>
      <c r="L90" s="471">
        <v>21</v>
      </c>
      <c r="M90" s="471">
        <f>G90*(1+L90/100)</f>
        <v>0</v>
      </c>
      <c r="N90" s="471">
        <v>0</v>
      </c>
      <c r="O90" s="471">
        <f>ROUND(E90*N90,2)</f>
        <v>0</v>
      </c>
      <c r="P90" s="471">
        <v>0</v>
      </c>
      <c r="Q90" s="471">
        <f>ROUND(E90*P90,2)</f>
        <v>0</v>
      </c>
      <c r="R90" s="471"/>
      <c r="S90" s="471" t="s">
        <v>1567</v>
      </c>
      <c r="T90" s="471" t="s">
        <v>1568</v>
      </c>
      <c r="U90" s="471">
        <v>0</v>
      </c>
      <c r="V90" s="471">
        <f>ROUND(E90*U90,2)</f>
        <v>0</v>
      </c>
      <c r="W90" s="471"/>
      <c r="X90" s="471" t="s">
        <v>1688</v>
      </c>
      <c r="Y90" s="472"/>
      <c r="Z90" s="472"/>
      <c r="AA90" s="472"/>
      <c r="AB90" s="472"/>
      <c r="AC90" s="472"/>
      <c r="AD90" s="472"/>
      <c r="AE90" s="472"/>
      <c r="AF90" s="472"/>
      <c r="AG90" s="472" t="s">
        <v>1689</v>
      </c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</row>
    <row r="91" spans="1:60" ht="22.5" outlineLevel="1">
      <c r="A91" s="473"/>
      <c r="B91" s="474"/>
      <c r="C91" s="475" t="s">
        <v>1753</v>
      </c>
      <c r="D91" s="476"/>
      <c r="E91" s="477">
        <v>1</v>
      </c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2"/>
      <c r="Z91" s="472"/>
      <c r="AA91" s="472"/>
      <c r="AB91" s="472"/>
      <c r="AC91" s="472"/>
      <c r="AD91" s="472"/>
      <c r="AE91" s="472"/>
      <c r="AF91" s="472"/>
      <c r="AG91" s="472" t="s">
        <v>1572</v>
      </c>
      <c r="AH91" s="472">
        <v>0</v>
      </c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</row>
    <row r="92" spans="1:60" ht="15" outlineLevel="1">
      <c r="A92" s="473"/>
      <c r="B92" s="474"/>
      <c r="C92" s="475" t="s">
        <v>1743</v>
      </c>
      <c r="D92" s="476"/>
      <c r="E92" s="477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2"/>
      <c r="Z92" s="472"/>
      <c r="AA92" s="472"/>
      <c r="AB92" s="472"/>
      <c r="AC92" s="472"/>
      <c r="AD92" s="472"/>
      <c r="AE92" s="472"/>
      <c r="AF92" s="472"/>
      <c r="AG92" s="472" t="s">
        <v>1572</v>
      </c>
      <c r="AH92" s="472">
        <v>0</v>
      </c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</row>
    <row r="93" spans="1:60" ht="15" outlineLevel="1">
      <c r="A93" s="473"/>
      <c r="B93" s="474"/>
      <c r="C93" s="475" t="s">
        <v>1754</v>
      </c>
      <c r="D93" s="476"/>
      <c r="E93" s="477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2"/>
      <c r="Z93" s="472"/>
      <c r="AA93" s="472"/>
      <c r="AB93" s="472"/>
      <c r="AC93" s="472"/>
      <c r="AD93" s="472"/>
      <c r="AE93" s="472"/>
      <c r="AF93" s="472"/>
      <c r="AG93" s="472" t="s">
        <v>1572</v>
      </c>
      <c r="AH93" s="472">
        <v>0</v>
      </c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/>
      <c r="AV93" s="472"/>
      <c r="AW93" s="472"/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</row>
    <row r="94" spans="1:60" ht="15" outlineLevel="1">
      <c r="A94" s="473"/>
      <c r="B94" s="474"/>
      <c r="C94" s="475" t="s">
        <v>1755</v>
      </c>
      <c r="D94" s="476"/>
      <c r="E94" s="477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2"/>
      <c r="Z94" s="472"/>
      <c r="AA94" s="472"/>
      <c r="AB94" s="472"/>
      <c r="AC94" s="472"/>
      <c r="AD94" s="472"/>
      <c r="AE94" s="472"/>
      <c r="AF94" s="472"/>
      <c r="AG94" s="472" t="s">
        <v>1572</v>
      </c>
      <c r="AH94" s="472">
        <v>0</v>
      </c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</row>
    <row r="95" spans="1:60" ht="15" outlineLevel="1">
      <c r="A95" s="473"/>
      <c r="B95" s="474"/>
      <c r="C95" s="475" t="s">
        <v>1756</v>
      </c>
      <c r="D95" s="476"/>
      <c r="E95" s="477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2"/>
      <c r="Z95" s="472"/>
      <c r="AA95" s="472"/>
      <c r="AB95" s="472"/>
      <c r="AC95" s="472"/>
      <c r="AD95" s="472"/>
      <c r="AE95" s="472"/>
      <c r="AF95" s="472"/>
      <c r="AG95" s="472" t="s">
        <v>1572</v>
      </c>
      <c r="AH95" s="472">
        <v>0</v>
      </c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</row>
    <row r="96" spans="1:60" ht="15" outlineLevel="1">
      <c r="A96" s="473"/>
      <c r="B96" s="474"/>
      <c r="C96" s="475" t="s">
        <v>1757</v>
      </c>
      <c r="D96" s="476"/>
      <c r="E96" s="477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2"/>
      <c r="Z96" s="472"/>
      <c r="AA96" s="472"/>
      <c r="AB96" s="472"/>
      <c r="AC96" s="472"/>
      <c r="AD96" s="472"/>
      <c r="AE96" s="472"/>
      <c r="AF96" s="472"/>
      <c r="AG96" s="472" t="s">
        <v>1572</v>
      </c>
      <c r="AH96" s="472">
        <v>0</v>
      </c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/>
      <c r="AV96" s="472"/>
      <c r="AW96" s="472"/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</row>
    <row r="97" spans="1:60" ht="15" outlineLevel="1">
      <c r="A97" s="473"/>
      <c r="B97" s="474"/>
      <c r="C97" s="475" t="s">
        <v>1758</v>
      </c>
      <c r="D97" s="476"/>
      <c r="E97" s="477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2"/>
      <c r="Z97" s="472"/>
      <c r="AA97" s="472"/>
      <c r="AB97" s="472"/>
      <c r="AC97" s="472"/>
      <c r="AD97" s="472"/>
      <c r="AE97" s="472"/>
      <c r="AF97" s="472"/>
      <c r="AG97" s="472" t="s">
        <v>1572</v>
      </c>
      <c r="AH97" s="472">
        <v>0</v>
      </c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</row>
    <row r="98" spans="1:60" ht="15" outlineLevel="1">
      <c r="A98" s="473"/>
      <c r="B98" s="474"/>
      <c r="C98" s="475" t="s">
        <v>1759</v>
      </c>
      <c r="D98" s="476"/>
      <c r="E98" s="477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2"/>
      <c r="Z98" s="472"/>
      <c r="AA98" s="472"/>
      <c r="AB98" s="472"/>
      <c r="AC98" s="472"/>
      <c r="AD98" s="472"/>
      <c r="AE98" s="472"/>
      <c r="AF98" s="472"/>
      <c r="AG98" s="472" t="s">
        <v>1572</v>
      </c>
      <c r="AH98" s="472">
        <v>0</v>
      </c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72"/>
      <c r="AT98" s="472"/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</row>
    <row r="99" spans="1:60" ht="15" outlineLevel="1">
      <c r="A99" s="473"/>
      <c r="B99" s="474"/>
      <c r="C99" s="475" t="s">
        <v>1760</v>
      </c>
      <c r="D99" s="476"/>
      <c r="E99" s="477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2"/>
      <c r="Z99" s="472"/>
      <c r="AA99" s="472"/>
      <c r="AB99" s="472"/>
      <c r="AC99" s="472"/>
      <c r="AD99" s="472"/>
      <c r="AE99" s="472"/>
      <c r="AF99" s="472"/>
      <c r="AG99" s="472" t="s">
        <v>1572</v>
      </c>
      <c r="AH99" s="472">
        <v>0</v>
      </c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</row>
    <row r="100" spans="1:60" ht="15" outlineLevel="1">
      <c r="A100" s="473"/>
      <c r="B100" s="474"/>
      <c r="C100" s="475" t="s">
        <v>1761</v>
      </c>
      <c r="D100" s="476"/>
      <c r="E100" s="477"/>
      <c r="F100" s="471"/>
      <c r="G100" s="471"/>
      <c r="H100" s="471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2"/>
      <c r="Z100" s="472"/>
      <c r="AA100" s="472"/>
      <c r="AB100" s="472"/>
      <c r="AC100" s="472"/>
      <c r="AD100" s="472"/>
      <c r="AE100" s="472"/>
      <c r="AF100" s="472"/>
      <c r="AG100" s="472" t="s">
        <v>1572</v>
      </c>
      <c r="AH100" s="472">
        <v>0</v>
      </c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</row>
    <row r="101" spans="1:60" ht="15" outlineLevel="1">
      <c r="A101" s="473"/>
      <c r="B101" s="474"/>
      <c r="C101" s="475" t="s">
        <v>1762</v>
      </c>
      <c r="D101" s="476"/>
      <c r="E101" s="477"/>
      <c r="F101" s="471"/>
      <c r="G101" s="471"/>
      <c r="H101" s="471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471"/>
      <c r="X101" s="471"/>
      <c r="Y101" s="472"/>
      <c r="Z101" s="472"/>
      <c r="AA101" s="472"/>
      <c r="AB101" s="472"/>
      <c r="AC101" s="472"/>
      <c r="AD101" s="472"/>
      <c r="AE101" s="472"/>
      <c r="AF101" s="472"/>
      <c r="AG101" s="472" t="s">
        <v>1572</v>
      </c>
      <c r="AH101" s="472">
        <v>0</v>
      </c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</row>
    <row r="102" spans="1:60" ht="15" outlineLevel="1">
      <c r="A102" s="473"/>
      <c r="B102" s="474"/>
      <c r="C102" s="475" t="s">
        <v>1763</v>
      </c>
      <c r="D102" s="476"/>
      <c r="E102" s="477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2"/>
      <c r="Z102" s="472"/>
      <c r="AA102" s="472"/>
      <c r="AB102" s="472"/>
      <c r="AC102" s="472"/>
      <c r="AD102" s="472"/>
      <c r="AE102" s="472"/>
      <c r="AF102" s="472"/>
      <c r="AG102" s="472" t="s">
        <v>1572</v>
      </c>
      <c r="AH102" s="472">
        <v>0</v>
      </c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</row>
    <row r="103" spans="1:60" ht="15" outlineLevel="1">
      <c r="A103" s="473"/>
      <c r="B103" s="474"/>
      <c r="C103" s="475" t="s">
        <v>1761</v>
      </c>
      <c r="D103" s="476"/>
      <c r="E103" s="477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2"/>
      <c r="Z103" s="472"/>
      <c r="AA103" s="472"/>
      <c r="AB103" s="472"/>
      <c r="AC103" s="472"/>
      <c r="AD103" s="472"/>
      <c r="AE103" s="472"/>
      <c r="AF103" s="472"/>
      <c r="AG103" s="472" t="s">
        <v>1572</v>
      </c>
      <c r="AH103" s="472">
        <v>0</v>
      </c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</row>
    <row r="104" spans="1:60" ht="15" outlineLevel="1">
      <c r="A104" s="473"/>
      <c r="B104" s="474"/>
      <c r="C104" s="475" t="s">
        <v>1764</v>
      </c>
      <c r="D104" s="476"/>
      <c r="E104" s="477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2"/>
      <c r="Z104" s="472"/>
      <c r="AA104" s="472"/>
      <c r="AB104" s="472"/>
      <c r="AC104" s="472"/>
      <c r="AD104" s="472"/>
      <c r="AE104" s="472"/>
      <c r="AF104" s="472"/>
      <c r="AG104" s="472" t="s">
        <v>1572</v>
      </c>
      <c r="AH104" s="472">
        <v>0</v>
      </c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</row>
    <row r="105" spans="1:60" ht="15" outlineLevel="1">
      <c r="A105" s="473"/>
      <c r="B105" s="474"/>
      <c r="C105" s="475" t="s">
        <v>1765</v>
      </c>
      <c r="D105" s="476"/>
      <c r="E105" s="477"/>
      <c r="F105" s="471"/>
      <c r="G105" s="471"/>
      <c r="H105" s="471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2"/>
      <c r="Z105" s="472"/>
      <c r="AA105" s="472"/>
      <c r="AB105" s="472"/>
      <c r="AC105" s="472"/>
      <c r="AD105" s="472"/>
      <c r="AE105" s="472"/>
      <c r="AF105" s="472"/>
      <c r="AG105" s="472" t="s">
        <v>1572</v>
      </c>
      <c r="AH105" s="472">
        <v>0</v>
      </c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</row>
    <row r="106" spans="1:60" ht="15" outlineLevel="1">
      <c r="A106" s="473"/>
      <c r="B106" s="474"/>
      <c r="C106" s="475" t="s">
        <v>1766</v>
      </c>
      <c r="D106" s="476"/>
      <c r="E106" s="477"/>
      <c r="F106" s="471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2"/>
      <c r="Z106" s="472"/>
      <c r="AA106" s="472"/>
      <c r="AB106" s="472"/>
      <c r="AC106" s="472"/>
      <c r="AD106" s="472"/>
      <c r="AE106" s="472"/>
      <c r="AF106" s="472"/>
      <c r="AG106" s="472" t="s">
        <v>1572</v>
      </c>
      <c r="AH106" s="472">
        <v>0</v>
      </c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</row>
    <row r="107" spans="1:60" ht="15" outlineLevel="1">
      <c r="A107" s="473"/>
      <c r="B107" s="474"/>
      <c r="C107" s="475" t="s">
        <v>1767</v>
      </c>
      <c r="D107" s="476"/>
      <c r="E107" s="477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2"/>
      <c r="Z107" s="472"/>
      <c r="AA107" s="472"/>
      <c r="AB107" s="472"/>
      <c r="AC107" s="472"/>
      <c r="AD107" s="472"/>
      <c r="AE107" s="472"/>
      <c r="AF107" s="472"/>
      <c r="AG107" s="472" t="s">
        <v>1572</v>
      </c>
      <c r="AH107" s="472">
        <v>0</v>
      </c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</row>
    <row r="108" spans="1:60" ht="15" outlineLevel="1">
      <c r="A108" s="473"/>
      <c r="B108" s="474"/>
      <c r="C108" s="475" t="s">
        <v>1768</v>
      </c>
      <c r="D108" s="476"/>
      <c r="E108" s="477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2"/>
      <c r="Z108" s="472"/>
      <c r="AA108" s="472"/>
      <c r="AB108" s="472"/>
      <c r="AC108" s="472"/>
      <c r="AD108" s="472"/>
      <c r="AE108" s="472"/>
      <c r="AF108" s="472"/>
      <c r="AG108" s="472" t="s">
        <v>1572</v>
      </c>
      <c r="AH108" s="472">
        <v>0</v>
      </c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</row>
    <row r="109" spans="1:60" ht="15" outlineLevel="1">
      <c r="A109" s="473"/>
      <c r="B109" s="474"/>
      <c r="C109" s="475" t="s">
        <v>1769</v>
      </c>
      <c r="D109" s="476"/>
      <c r="E109" s="477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2"/>
      <c r="Z109" s="472"/>
      <c r="AA109" s="472"/>
      <c r="AB109" s="472"/>
      <c r="AC109" s="472"/>
      <c r="AD109" s="472"/>
      <c r="AE109" s="472"/>
      <c r="AF109" s="472"/>
      <c r="AG109" s="472" t="s">
        <v>1572</v>
      </c>
      <c r="AH109" s="472">
        <v>0</v>
      </c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</row>
    <row r="110" spans="1:60" ht="15" outlineLevel="1">
      <c r="A110" s="478">
        <v>25</v>
      </c>
      <c r="B110" s="479" t="s">
        <v>1770</v>
      </c>
      <c r="C110" s="480" t="s">
        <v>1771</v>
      </c>
      <c r="D110" s="481" t="s">
        <v>1463</v>
      </c>
      <c r="E110" s="482">
        <v>615.951</v>
      </c>
      <c r="F110" s="483"/>
      <c r="G110" s="484">
        <f>ROUND(E110*F110,2)</f>
        <v>0</v>
      </c>
      <c r="H110" s="470">
        <v>0</v>
      </c>
      <c r="I110" s="471">
        <f>ROUND(E110*H110,2)</f>
        <v>0</v>
      </c>
      <c r="J110" s="470">
        <v>1.8</v>
      </c>
      <c r="K110" s="471">
        <f>ROUND(E110*J110,2)</f>
        <v>1108.71</v>
      </c>
      <c r="L110" s="471">
        <v>21</v>
      </c>
      <c r="M110" s="471">
        <f>G110*(1+L110/100)</f>
        <v>0</v>
      </c>
      <c r="N110" s="471">
        <v>0</v>
      </c>
      <c r="O110" s="471">
        <f>ROUND(E110*N110,2)</f>
        <v>0</v>
      </c>
      <c r="P110" s="471">
        <v>0</v>
      </c>
      <c r="Q110" s="471">
        <f>ROUND(E110*P110,2)</f>
        <v>0</v>
      </c>
      <c r="R110" s="471"/>
      <c r="S110" s="471" t="s">
        <v>1586</v>
      </c>
      <c r="T110" s="471" t="s">
        <v>1586</v>
      </c>
      <c r="U110" s="471">
        <v>0</v>
      </c>
      <c r="V110" s="471">
        <f>ROUND(E110*U110,2)</f>
        <v>0</v>
      </c>
      <c r="W110" s="471"/>
      <c r="X110" s="471" t="s">
        <v>1732</v>
      </c>
      <c r="Y110" s="472"/>
      <c r="Z110" s="472"/>
      <c r="AA110" s="472"/>
      <c r="AB110" s="472"/>
      <c r="AC110" s="472"/>
      <c r="AD110" s="472"/>
      <c r="AE110" s="472"/>
      <c r="AF110" s="472"/>
      <c r="AG110" s="472" t="s">
        <v>1733</v>
      </c>
      <c r="AH110" s="472"/>
      <c r="AI110" s="472"/>
      <c r="AJ110" s="472"/>
      <c r="AK110" s="472"/>
      <c r="AL110" s="472"/>
      <c r="AM110" s="472"/>
      <c r="AN110" s="472"/>
      <c r="AO110" s="472"/>
      <c r="AP110" s="472"/>
      <c r="AQ110" s="472"/>
      <c r="AR110" s="472"/>
      <c r="AS110" s="472"/>
      <c r="AT110" s="472"/>
      <c r="AU110" s="472"/>
      <c r="AV110" s="472"/>
      <c r="AW110" s="472"/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/>
      <c r="BH110" s="472"/>
    </row>
    <row r="111" spans="1:33" ht="15">
      <c r="A111" s="455" t="s">
        <v>1253</v>
      </c>
      <c r="B111" s="456" t="s">
        <v>1534</v>
      </c>
      <c r="C111" s="457" t="s">
        <v>1535</v>
      </c>
      <c r="D111" s="458"/>
      <c r="E111" s="459"/>
      <c r="F111" s="460"/>
      <c r="G111" s="461">
        <f>SUMIF(AG112:AG116,"&lt;&gt;NOR",G112:G116)</f>
        <v>0</v>
      </c>
      <c r="H111" s="462"/>
      <c r="I111" s="462">
        <f>SUM(I112:I116)</f>
        <v>1226.99</v>
      </c>
      <c r="J111" s="462"/>
      <c r="K111" s="462">
        <f>SUM(K112:K116)</f>
        <v>1768.01</v>
      </c>
      <c r="L111" s="462"/>
      <c r="M111" s="462">
        <f>SUM(M112:M116)</f>
        <v>0</v>
      </c>
      <c r="N111" s="462"/>
      <c r="O111" s="462">
        <f>SUM(O112:O116)</f>
        <v>0.02</v>
      </c>
      <c r="P111" s="462"/>
      <c r="Q111" s="462">
        <f>SUM(Q112:Q116)</f>
        <v>0</v>
      </c>
      <c r="R111" s="462"/>
      <c r="S111" s="462"/>
      <c r="T111" s="462"/>
      <c r="U111" s="462"/>
      <c r="V111" s="462">
        <f>SUM(V112:V116)</f>
        <v>2.58</v>
      </c>
      <c r="W111" s="462"/>
      <c r="X111" s="462"/>
      <c r="AG111" s="314" t="s">
        <v>1565</v>
      </c>
    </row>
    <row r="112" spans="1:60" ht="22.5" outlineLevel="1">
      <c r="A112" s="463">
        <v>26</v>
      </c>
      <c r="B112" s="464" t="s">
        <v>1772</v>
      </c>
      <c r="C112" s="465" t="s">
        <v>1773</v>
      </c>
      <c r="D112" s="466" t="s">
        <v>1309</v>
      </c>
      <c r="E112" s="467">
        <v>4</v>
      </c>
      <c r="F112" s="485"/>
      <c r="G112" s="469">
        <f>ROUND(E112*F112,2)</f>
        <v>0</v>
      </c>
      <c r="H112" s="470">
        <v>56.6</v>
      </c>
      <c r="I112" s="471">
        <f>ROUND(E112*H112,2)</f>
        <v>226.4</v>
      </c>
      <c r="J112" s="470">
        <v>88.4</v>
      </c>
      <c r="K112" s="471">
        <f>ROUND(E112*J112,2)</f>
        <v>353.6</v>
      </c>
      <c r="L112" s="471">
        <v>21</v>
      </c>
      <c r="M112" s="471">
        <f>G112*(1+L112/100)</f>
        <v>0</v>
      </c>
      <c r="N112" s="471">
        <v>0.00105</v>
      </c>
      <c r="O112" s="471">
        <f>ROUND(E112*N112,2)</f>
        <v>0</v>
      </c>
      <c r="P112" s="471">
        <v>0</v>
      </c>
      <c r="Q112" s="471">
        <f>ROUND(E112*P112,2)</f>
        <v>0</v>
      </c>
      <c r="R112" s="471"/>
      <c r="S112" s="471" t="s">
        <v>1586</v>
      </c>
      <c r="T112" s="471" t="s">
        <v>1586</v>
      </c>
      <c r="U112" s="471">
        <v>0.17917</v>
      </c>
      <c r="V112" s="471">
        <f>ROUND(E112*U112,2)</f>
        <v>0.72</v>
      </c>
      <c r="W112" s="471"/>
      <c r="X112" s="471" t="s">
        <v>1569</v>
      </c>
      <c r="Y112" s="472"/>
      <c r="Z112" s="472"/>
      <c r="AA112" s="472"/>
      <c r="AB112" s="472"/>
      <c r="AC112" s="472"/>
      <c r="AD112" s="472"/>
      <c r="AE112" s="472"/>
      <c r="AF112" s="472"/>
      <c r="AG112" s="472" t="s">
        <v>1570</v>
      </c>
      <c r="AH112" s="472"/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472"/>
      <c r="BC112" s="472"/>
      <c r="BD112" s="472"/>
      <c r="BE112" s="472"/>
      <c r="BF112" s="472"/>
      <c r="BG112" s="472"/>
      <c r="BH112" s="472"/>
    </row>
    <row r="113" spans="1:60" ht="15" outlineLevel="1">
      <c r="A113" s="473"/>
      <c r="B113" s="474"/>
      <c r="C113" s="475" t="s">
        <v>1774</v>
      </c>
      <c r="D113" s="476"/>
      <c r="E113" s="477">
        <v>4</v>
      </c>
      <c r="F113" s="471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2"/>
      <c r="Z113" s="472"/>
      <c r="AA113" s="472"/>
      <c r="AB113" s="472"/>
      <c r="AC113" s="472"/>
      <c r="AD113" s="472"/>
      <c r="AE113" s="472"/>
      <c r="AF113" s="472"/>
      <c r="AG113" s="472" t="s">
        <v>1572</v>
      </c>
      <c r="AH113" s="472">
        <v>0</v>
      </c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</row>
    <row r="114" spans="1:60" ht="22.5" outlineLevel="1">
      <c r="A114" s="463">
        <v>27</v>
      </c>
      <c r="B114" s="464" t="s">
        <v>1775</v>
      </c>
      <c r="C114" s="465" t="s">
        <v>1776</v>
      </c>
      <c r="D114" s="466" t="s">
        <v>1309</v>
      </c>
      <c r="E114" s="467">
        <v>7</v>
      </c>
      <c r="F114" s="485"/>
      <c r="G114" s="469">
        <f>ROUND(E114*F114,2)</f>
        <v>0</v>
      </c>
      <c r="H114" s="470">
        <v>40.87</v>
      </c>
      <c r="I114" s="471">
        <f>ROUND(E114*H114,2)</f>
        <v>286.09</v>
      </c>
      <c r="J114" s="470">
        <v>64.13</v>
      </c>
      <c r="K114" s="471">
        <f>ROUND(E114*J114,2)</f>
        <v>448.91</v>
      </c>
      <c r="L114" s="471">
        <v>21</v>
      </c>
      <c r="M114" s="471">
        <f>G114*(1+L114/100)</f>
        <v>0</v>
      </c>
      <c r="N114" s="471">
        <v>0.00099</v>
      </c>
      <c r="O114" s="471">
        <f>ROUND(E114*N114,2)</f>
        <v>0.01</v>
      </c>
      <c r="P114" s="471">
        <v>0</v>
      </c>
      <c r="Q114" s="471">
        <f>ROUND(E114*P114,2)</f>
        <v>0</v>
      </c>
      <c r="R114" s="471"/>
      <c r="S114" s="471" t="s">
        <v>1586</v>
      </c>
      <c r="T114" s="471" t="s">
        <v>1586</v>
      </c>
      <c r="U114" s="471">
        <v>0.13</v>
      </c>
      <c r="V114" s="471">
        <f>ROUND(E114*U114,2)</f>
        <v>0.91</v>
      </c>
      <c r="W114" s="471"/>
      <c r="X114" s="471" t="s">
        <v>1569</v>
      </c>
      <c r="Y114" s="472"/>
      <c r="Z114" s="472"/>
      <c r="AA114" s="472"/>
      <c r="AB114" s="472"/>
      <c r="AC114" s="472"/>
      <c r="AD114" s="472"/>
      <c r="AE114" s="472"/>
      <c r="AF114" s="472"/>
      <c r="AG114" s="472" t="s">
        <v>1570</v>
      </c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</row>
    <row r="115" spans="1:60" ht="15" outlineLevel="1">
      <c r="A115" s="473"/>
      <c r="B115" s="474"/>
      <c r="C115" s="475" t="s">
        <v>1777</v>
      </c>
      <c r="D115" s="476"/>
      <c r="E115" s="477">
        <v>7</v>
      </c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1"/>
      <c r="V115" s="471"/>
      <c r="W115" s="471"/>
      <c r="X115" s="471"/>
      <c r="Y115" s="472"/>
      <c r="Z115" s="472"/>
      <c r="AA115" s="472"/>
      <c r="AB115" s="472"/>
      <c r="AC115" s="472"/>
      <c r="AD115" s="472"/>
      <c r="AE115" s="472"/>
      <c r="AF115" s="472"/>
      <c r="AG115" s="472" t="s">
        <v>1572</v>
      </c>
      <c r="AH115" s="472">
        <v>0</v>
      </c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</row>
    <row r="116" spans="1:60" ht="22.5" outlineLevel="1">
      <c r="A116" s="463">
        <v>28</v>
      </c>
      <c r="B116" s="464" t="s">
        <v>1778</v>
      </c>
      <c r="C116" s="465" t="s">
        <v>1779</v>
      </c>
      <c r="D116" s="466" t="s">
        <v>1739</v>
      </c>
      <c r="E116" s="467">
        <v>1</v>
      </c>
      <c r="F116" s="485"/>
      <c r="G116" s="469">
        <f>ROUND(E116*F116,2)</f>
        <v>0</v>
      </c>
      <c r="H116" s="470">
        <v>714.5</v>
      </c>
      <c r="I116" s="471">
        <f>ROUND(E116*H116,2)</f>
        <v>714.5</v>
      </c>
      <c r="J116" s="470">
        <v>965.5</v>
      </c>
      <c r="K116" s="471">
        <f>ROUND(E116*J116,2)</f>
        <v>965.5</v>
      </c>
      <c r="L116" s="471">
        <v>21</v>
      </c>
      <c r="M116" s="471">
        <f>G116*(1+L116/100)</f>
        <v>0</v>
      </c>
      <c r="N116" s="471">
        <v>0.00594</v>
      </c>
      <c r="O116" s="471">
        <f>ROUND(E116*N116,2)</f>
        <v>0.01</v>
      </c>
      <c r="P116" s="471">
        <v>0</v>
      </c>
      <c r="Q116" s="471">
        <f>ROUND(E116*P116,2)</f>
        <v>0</v>
      </c>
      <c r="R116" s="471"/>
      <c r="S116" s="471" t="s">
        <v>1586</v>
      </c>
      <c r="T116" s="471" t="s">
        <v>1568</v>
      </c>
      <c r="U116" s="471">
        <v>0.9495</v>
      </c>
      <c r="V116" s="471">
        <f>ROUND(E116*U116,2)</f>
        <v>0.95</v>
      </c>
      <c r="W116" s="471"/>
      <c r="X116" s="471" t="s">
        <v>1569</v>
      </c>
      <c r="Y116" s="472"/>
      <c r="Z116" s="472"/>
      <c r="AA116" s="472"/>
      <c r="AB116" s="472"/>
      <c r="AC116" s="472"/>
      <c r="AD116" s="472"/>
      <c r="AE116" s="472"/>
      <c r="AF116" s="472"/>
      <c r="AG116" s="472" t="s">
        <v>1570</v>
      </c>
      <c r="AH116" s="472"/>
      <c r="AI116" s="472"/>
      <c r="AJ116" s="472"/>
      <c r="AK116" s="472"/>
      <c r="AL116" s="472"/>
      <c r="AM116" s="472"/>
      <c r="AN116" s="472"/>
      <c r="AO116" s="472"/>
      <c r="AP116" s="472"/>
      <c r="AQ116" s="472"/>
      <c r="AR116" s="472"/>
      <c r="AS116" s="472"/>
      <c r="AT116" s="472"/>
      <c r="AU116" s="472"/>
      <c r="AV116" s="472"/>
      <c r="AW116" s="472"/>
      <c r="AX116" s="472"/>
      <c r="AY116" s="472"/>
      <c r="AZ116" s="472"/>
      <c r="BA116" s="472"/>
      <c r="BB116" s="472"/>
      <c r="BC116" s="472"/>
      <c r="BD116" s="472"/>
      <c r="BE116" s="472"/>
      <c r="BF116" s="472"/>
      <c r="BG116" s="472"/>
      <c r="BH116" s="472"/>
    </row>
    <row r="117" spans="1:33" ht="15">
      <c r="A117" s="450"/>
      <c r="B117" s="451"/>
      <c r="C117" s="487"/>
      <c r="D117" s="452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AE117" s="314">
        <v>15</v>
      </c>
      <c r="AF117" s="314">
        <v>21</v>
      </c>
      <c r="AG117" s="314" t="s">
        <v>1429</v>
      </c>
    </row>
    <row r="118" spans="1:33" ht="15">
      <c r="A118" s="488"/>
      <c r="B118" s="489" t="s">
        <v>1453</v>
      </c>
      <c r="C118" s="490"/>
      <c r="D118" s="491"/>
      <c r="E118" s="492"/>
      <c r="F118" s="492"/>
      <c r="G118" s="493">
        <f>G8+G21+G45+G74+G76+G78+G111</f>
        <v>0</v>
      </c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AE118" s="314">
        <f>SUMIF(L7:L116,AE117,G7:G116)</f>
        <v>0</v>
      </c>
      <c r="AF118" s="314">
        <f>SUMIF(L7:L116,AF117,G7:G116)</f>
        <v>0</v>
      </c>
      <c r="AG118" s="314" t="s">
        <v>1619</v>
      </c>
    </row>
    <row r="119" spans="1:24" ht="15">
      <c r="A119" s="450"/>
      <c r="B119" s="451"/>
      <c r="C119" s="487"/>
      <c r="D119" s="452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  <c r="W119" s="450"/>
      <c r="X119" s="450"/>
    </row>
    <row r="120" spans="1:24" ht="15">
      <c r="A120" s="450"/>
      <c r="B120" s="451"/>
      <c r="C120" s="487"/>
      <c r="D120" s="452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  <c r="W120" s="450"/>
      <c r="X120" s="450"/>
    </row>
    <row r="121" spans="1:24" ht="15">
      <c r="A121" s="610" t="s">
        <v>1620</v>
      </c>
      <c r="B121" s="610"/>
      <c r="C121" s="611"/>
      <c r="D121" s="452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</row>
    <row r="122" spans="1:33" ht="15">
      <c r="A122" s="612"/>
      <c r="B122" s="613"/>
      <c r="C122" s="614"/>
      <c r="D122" s="613"/>
      <c r="E122" s="613"/>
      <c r="F122" s="613"/>
      <c r="G122" s="615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  <c r="V122" s="450"/>
      <c r="W122" s="450"/>
      <c r="X122" s="450"/>
      <c r="AG122" s="314" t="s">
        <v>1621</v>
      </c>
    </row>
    <row r="123" spans="1:24" ht="15">
      <c r="A123" s="616"/>
      <c r="B123" s="617"/>
      <c r="C123" s="618"/>
      <c r="D123" s="617"/>
      <c r="E123" s="617"/>
      <c r="F123" s="617"/>
      <c r="G123" s="619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  <c r="V123" s="450"/>
      <c r="W123" s="450"/>
      <c r="X123" s="450"/>
    </row>
    <row r="124" spans="1:24" ht="15">
      <c r="A124" s="616"/>
      <c r="B124" s="617"/>
      <c r="C124" s="618"/>
      <c r="D124" s="617"/>
      <c r="E124" s="617"/>
      <c r="F124" s="617"/>
      <c r="G124" s="619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  <c r="U124" s="450"/>
      <c r="V124" s="450"/>
      <c r="W124" s="450"/>
      <c r="X124" s="450"/>
    </row>
    <row r="125" spans="1:24" ht="15">
      <c r="A125" s="616"/>
      <c r="B125" s="617"/>
      <c r="C125" s="618"/>
      <c r="D125" s="617"/>
      <c r="E125" s="617"/>
      <c r="F125" s="617"/>
      <c r="G125" s="619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  <c r="W125" s="450"/>
      <c r="X125" s="450"/>
    </row>
    <row r="126" spans="1:24" ht="15">
      <c r="A126" s="620"/>
      <c r="B126" s="621"/>
      <c r="C126" s="622"/>
      <c r="D126" s="621"/>
      <c r="E126" s="621"/>
      <c r="F126" s="621"/>
      <c r="G126" s="623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  <c r="W126" s="450"/>
      <c r="X126" s="450"/>
    </row>
    <row r="127" spans="1:24" ht="15">
      <c r="A127" s="450"/>
      <c r="B127" s="451"/>
      <c r="C127" s="487"/>
      <c r="D127" s="452"/>
      <c r="E127" s="450"/>
      <c r="F127" s="450"/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</row>
    <row r="128" spans="3:33" ht="15">
      <c r="C128" s="494"/>
      <c r="D128" s="392"/>
      <c r="AG128" s="314" t="s">
        <v>1622</v>
      </c>
    </row>
    <row r="129" ht="15">
      <c r="D129" s="392"/>
    </row>
    <row r="130" ht="15">
      <c r="D130" s="392"/>
    </row>
    <row r="131" ht="15">
      <c r="D131" s="392"/>
    </row>
    <row r="132" ht="15">
      <c r="D132" s="392"/>
    </row>
    <row r="133" ht="15">
      <c r="D133" s="392"/>
    </row>
    <row r="134" ht="15">
      <c r="D134" s="392"/>
    </row>
    <row r="135" ht="15">
      <c r="D135" s="392"/>
    </row>
    <row r="136" ht="15">
      <c r="D136" s="392"/>
    </row>
    <row r="137" ht="15">
      <c r="D137" s="392"/>
    </row>
    <row r="138" ht="15">
      <c r="D138" s="392"/>
    </row>
    <row r="139" ht="15">
      <c r="D139" s="392"/>
    </row>
    <row r="140" ht="15">
      <c r="D140" s="392"/>
    </row>
    <row r="141" ht="15">
      <c r="D141" s="392"/>
    </row>
    <row r="142" ht="15">
      <c r="D142" s="392"/>
    </row>
    <row r="143" ht="15">
      <c r="D143" s="392"/>
    </row>
    <row r="144" ht="15">
      <c r="D144" s="392"/>
    </row>
    <row r="145" ht="15">
      <c r="D145" s="392"/>
    </row>
    <row r="146" ht="15">
      <c r="D146" s="392"/>
    </row>
    <row r="147" ht="15">
      <c r="D147" s="392"/>
    </row>
    <row r="148" ht="15">
      <c r="D148" s="392"/>
    </row>
    <row r="149" ht="15">
      <c r="D149" s="392"/>
    </row>
    <row r="150" ht="15">
      <c r="D150" s="392"/>
    </row>
    <row r="151" ht="15">
      <c r="D151" s="392"/>
    </row>
    <row r="152" ht="15">
      <c r="D152" s="392"/>
    </row>
    <row r="153" ht="15">
      <c r="D153" s="392"/>
    </row>
    <row r="154" ht="15">
      <c r="D154" s="392"/>
    </row>
    <row r="155" ht="15">
      <c r="D155" s="392"/>
    </row>
    <row r="156" ht="15">
      <c r="D156" s="392"/>
    </row>
    <row r="157" ht="15">
      <c r="D157" s="392"/>
    </row>
    <row r="158" ht="15">
      <c r="D158" s="392"/>
    </row>
    <row r="159" ht="15">
      <c r="D159" s="392"/>
    </row>
    <row r="160" ht="15">
      <c r="D160" s="392"/>
    </row>
    <row r="161" ht="15">
      <c r="D161" s="392"/>
    </row>
    <row r="162" ht="15">
      <c r="D162" s="392"/>
    </row>
    <row r="163" ht="15">
      <c r="D163" s="392"/>
    </row>
    <row r="164" ht="15">
      <c r="D164" s="392"/>
    </row>
    <row r="165" ht="15">
      <c r="D165" s="392"/>
    </row>
    <row r="166" ht="15">
      <c r="D166" s="392"/>
    </row>
    <row r="167" ht="15">
      <c r="D167" s="392"/>
    </row>
    <row r="168" ht="15">
      <c r="D168" s="392"/>
    </row>
    <row r="169" ht="15">
      <c r="D169" s="392"/>
    </row>
    <row r="170" ht="15">
      <c r="D170" s="392"/>
    </row>
    <row r="171" ht="15">
      <c r="D171" s="392"/>
    </row>
    <row r="172" ht="15">
      <c r="D172" s="392"/>
    </row>
    <row r="173" ht="15">
      <c r="D173" s="392"/>
    </row>
    <row r="174" ht="15">
      <c r="D174" s="392"/>
    </row>
    <row r="175" ht="15">
      <c r="D175" s="392"/>
    </row>
    <row r="176" ht="15">
      <c r="D176" s="392"/>
    </row>
    <row r="177" ht="15">
      <c r="D177" s="392"/>
    </row>
    <row r="178" ht="15">
      <c r="D178" s="392"/>
    </row>
    <row r="179" ht="15">
      <c r="D179" s="392"/>
    </row>
    <row r="180" ht="15">
      <c r="D180" s="392"/>
    </row>
    <row r="181" ht="15">
      <c r="D181" s="392"/>
    </row>
    <row r="182" ht="15">
      <c r="D182" s="392"/>
    </row>
    <row r="183" ht="15">
      <c r="D183" s="392"/>
    </row>
    <row r="184" ht="15">
      <c r="D184" s="392"/>
    </row>
    <row r="185" ht="15">
      <c r="D185" s="392"/>
    </row>
    <row r="186" ht="15">
      <c r="D186" s="392"/>
    </row>
    <row r="187" ht="15">
      <c r="D187" s="392"/>
    </row>
    <row r="188" ht="15">
      <c r="D188" s="392"/>
    </row>
    <row r="189" ht="15">
      <c r="D189" s="392"/>
    </row>
    <row r="190" ht="15">
      <c r="D190" s="392"/>
    </row>
    <row r="191" ht="15">
      <c r="D191" s="392"/>
    </row>
    <row r="192" ht="15">
      <c r="D192" s="392"/>
    </row>
    <row r="193" ht="15">
      <c r="D193" s="392"/>
    </row>
    <row r="194" ht="15">
      <c r="D194" s="392"/>
    </row>
    <row r="195" ht="15">
      <c r="D195" s="392"/>
    </row>
    <row r="196" ht="15">
      <c r="D196" s="392"/>
    </row>
    <row r="197" ht="15">
      <c r="D197" s="392"/>
    </row>
    <row r="198" ht="15">
      <c r="D198" s="392"/>
    </row>
    <row r="199" ht="15">
      <c r="D199" s="392"/>
    </row>
    <row r="200" ht="15">
      <c r="D200" s="392"/>
    </row>
    <row r="201" ht="15">
      <c r="D201" s="392"/>
    </row>
    <row r="202" ht="15">
      <c r="D202" s="392"/>
    </row>
    <row r="203" ht="15">
      <c r="D203" s="392"/>
    </row>
    <row r="204" ht="15">
      <c r="D204" s="392"/>
    </row>
    <row r="205" ht="15">
      <c r="D205" s="392"/>
    </row>
    <row r="206" ht="15">
      <c r="D206" s="392"/>
    </row>
    <row r="207" ht="15">
      <c r="D207" s="392"/>
    </row>
    <row r="208" ht="15">
      <c r="D208" s="392"/>
    </row>
    <row r="209" ht="15">
      <c r="D209" s="392"/>
    </row>
    <row r="210" ht="15">
      <c r="D210" s="392"/>
    </row>
    <row r="211" ht="15">
      <c r="D211" s="392"/>
    </row>
    <row r="212" ht="15">
      <c r="D212" s="392"/>
    </row>
    <row r="213" ht="15">
      <c r="D213" s="392"/>
    </row>
    <row r="214" ht="15">
      <c r="D214" s="392"/>
    </row>
    <row r="215" ht="15">
      <c r="D215" s="392"/>
    </row>
    <row r="216" ht="15">
      <c r="D216" s="392"/>
    </row>
    <row r="217" ht="15">
      <c r="D217" s="392"/>
    </row>
    <row r="218" ht="15">
      <c r="D218" s="392"/>
    </row>
    <row r="219" ht="15">
      <c r="D219" s="392"/>
    </row>
    <row r="220" ht="15">
      <c r="D220" s="392"/>
    </row>
    <row r="221" ht="15">
      <c r="D221" s="392"/>
    </row>
    <row r="222" ht="15">
      <c r="D222" s="392"/>
    </row>
    <row r="223" ht="15">
      <c r="D223" s="392"/>
    </row>
    <row r="224" ht="15">
      <c r="D224" s="392"/>
    </row>
    <row r="225" ht="15">
      <c r="D225" s="392"/>
    </row>
    <row r="226" ht="15">
      <c r="D226" s="392"/>
    </row>
    <row r="227" ht="15">
      <c r="D227" s="392"/>
    </row>
    <row r="228" ht="15">
      <c r="D228" s="392"/>
    </row>
    <row r="229" ht="15">
      <c r="D229" s="392"/>
    </row>
    <row r="230" ht="15">
      <c r="D230" s="392"/>
    </row>
    <row r="231" ht="15">
      <c r="D231" s="392"/>
    </row>
    <row r="232" ht="15">
      <c r="D232" s="392"/>
    </row>
    <row r="233" ht="15">
      <c r="D233" s="392"/>
    </row>
    <row r="234" ht="15">
      <c r="D234" s="392"/>
    </row>
    <row r="235" ht="15">
      <c r="D235" s="392"/>
    </row>
    <row r="236" ht="15">
      <c r="D236" s="392"/>
    </row>
    <row r="237" ht="15">
      <c r="D237" s="392"/>
    </row>
    <row r="238" ht="15">
      <c r="D238" s="392"/>
    </row>
    <row r="239" ht="15">
      <c r="D239" s="392"/>
    </row>
    <row r="240" ht="15">
      <c r="D240" s="392"/>
    </row>
    <row r="241" ht="15">
      <c r="D241" s="392"/>
    </row>
    <row r="242" ht="15">
      <c r="D242" s="392"/>
    </row>
    <row r="243" ht="15">
      <c r="D243" s="392"/>
    </row>
    <row r="244" ht="15">
      <c r="D244" s="392"/>
    </row>
    <row r="245" ht="15">
      <c r="D245" s="392"/>
    </row>
    <row r="246" ht="15">
      <c r="D246" s="392"/>
    </row>
    <row r="247" ht="15">
      <c r="D247" s="392"/>
    </row>
    <row r="248" ht="15">
      <c r="D248" s="392"/>
    </row>
    <row r="249" ht="15">
      <c r="D249" s="392"/>
    </row>
    <row r="250" ht="15">
      <c r="D250" s="392"/>
    </row>
    <row r="251" ht="15">
      <c r="D251" s="392"/>
    </row>
    <row r="252" ht="15">
      <c r="D252" s="392"/>
    </row>
    <row r="253" ht="15">
      <c r="D253" s="392"/>
    </row>
    <row r="254" ht="15">
      <c r="D254" s="392"/>
    </row>
    <row r="255" ht="15">
      <c r="D255" s="392"/>
    </row>
    <row r="256" ht="15">
      <c r="D256" s="392"/>
    </row>
    <row r="257" ht="15">
      <c r="D257" s="392"/>
    </row>
    <row r="258" ht="15">
      <c r="D258" s="392"/>
    </row>
    <row r="259" ht="15">
      <c r="D259" s="392"/>
    </row>
    <row r="260" ht="15">
      <c r="D260" s="392"/>
    </row>
    <row r="261" ht="15">
      <c r="D261" s="392"/>
    </row>
    <row r="262" ht="15">
      <c r="D262" s="392"/>
    </row>
    <row r="263" ht="15">
      <c r="D263" s="392"/>
    </row>
    <row r="264" ht="15">
      <c r="D264" s="392"/>
    </row>
    <row r="265" ht="15">
      <c r="D265" s="392"/>
    </row>
    <row r="266" ht="15">
      <c r="D266" s="392"/>
    </row>
    <row r="267" ht="15">
      <c r="D267" s="392"/>
    </row>
    <row r="268" ht="15">
      <c r="D268" s="392"/>
    </row>
    <row r="269" ht="15">
      <c r="D269" s="392"/>
    </row>
    <row r="270" ht="15">
      <c r="D270" s="392"/>
    </row>
    <row r="271" ht="15">
      <c r="D271" s="392"/>
    </row>
    <row r="272" ht="15">
      <c r="D272" s="392"/>
    </row>
    <row r="273" ht="15">
      <c r="D273" s="392"/>
    </row>
    <row r="274" ht="15">
      <c r="D274" s="392"/>
    </row>
    <row r="275" ht="15">
      <c r="D275" s="392"/>
    </row>
    <row r="276" ht="15">
      <c r="D276" s="392"/>
    </row>
    <row r="277" ht="15">
      <c r="D277" s="392"/>
    </row>
    <row r="278" ht="15">
      <c r="D278" s="392"/>
    </row>
    <row r="279" ht="15">
      <c r="D279" s="392"/>
    </row>
    <row r="280" ht="15">
      <c r="D280" s="392"/>
    </row>
    <row r="281" ht="15">
      <c r="D281" s="392"/>
    </row>
    <row r="282" ht="15">
      <c r="D282" s="392"/>
    </row>
    <row r="283" ht="15">
      <c r="D283" s="392"/>
    </row>
    <row r="284" ht="15">
      <c r="D284" s="392"/>
    </row>
    <row r="285" ht="15">
      <c r="D285" s="392"/>
    </row>
    <row r="286" ht="15">
      <c r="D286" s="392"/>
    </row>
    <row r="287" ht="15">
      <c r="D287" s="392"/>
    </row>
    <row r="288" ht="15">
      <c r="D288" s="392"/>
    </row>
    <row r="289" ht="15">
      <c r="D289" s="392"/>
    </row>
    <row r="290" ht="15">
      <c r="D290" s="392"/>
    </row>
    <row r="291" ht="15">
      <c r="D291" s="392"/>
    </row>
    <row r="292" ht="15">
      <c r="D292" s="392"/>
    </row>
    <row r="293" ht="15">
      <c r="D293" s="392"/>
    </row>
    <row r="294" ht="15">
      <c r="D294" s="392"/>
    </row>
    <row r="295" ht="15">
      <c r="D295" s="392"/>
    </row>
    <row r="296" ht="15">
      <c r="D296" s="392"/>
    </row>
    <row r="297" ht="15">
      <c r="D297" s="392"/>
    </row>
    <row r="298" ht="15">
      <c r="D298" s="392"/>
    </row>
    <row r="299" ht="15">
      <c r="D299" s="392"/>
    </row>
    <row r="300" ht="15">
      <c r="D300" s="392"/>
    </row>
    <row r="301" ht="15">
      <c r="D301" s="392"/>
    </row>
    <row r="302" ht="15">
      <c r="D302" s="392"/>
    </row>
    <row r="303" ht="15">
      <c r="D303" s="392"/>
    </row>
    <row r="304" ht="15">
      <c r="D304" s="392"/>
    </row>
    <row r="305" ht="15">
      <c r="D305" s="392"/>
    </row>
    <row r="306" ht="15">
      <c r="D306" s="392"/>
    </row>
    <row r="307" ht="15">
      <c r="D307" s="392"/>
    </row>
    <row r="308" ht="15">
      <c r="D308" s="392"/>
    </row>
    <row r="309" ht="15">
      <c r="D309" s="392"/>
    </row>
    <row r="310" ht="15">
      <c r="D310" s="392"/>
    </row>
    <row r="311" ht="15">
      <c r="D311" s="392"/>
    </row>
    <row r="312" ht="15">
      <c r="D312" s="392"/>
    </row>
    <row r="313" ht="15">
      <c r="D313" s="392"/>
    </row>
    <row r="314" ht="15">
      <c r="D314" s="392"/>
    </row>
    <row r="315" ht="15">
      <c r="D315" s="392"/>
    </row>
    <row r="316" ht="15">
      <c r="D316" s="392"/>
    </row>
    <row r="317" ht="15">
      <c r="D317" s="392"/>
    </row>
    <row r="318" ht="15">
      <c r="D318" s="392"/>
    </row>
    <row r="319" ht="15">
      <c r="D319" s="392"/>
    </row>
    <row r="320" ht="15">
      <c r="D320" s="392"/>
    </row>
    <row r="321" ht="15">
      <c r="D321" s="392"/>
    </row>
    <row r="322" ht="15">
      <c r="D322" s="392"/>
    </row>
    <row r="323" ht="15">
      <c r="D323" s="392"/>
    </row>
    <row r="324" ht="15">
      <c r="D324" s="392"/>
    </row>
    <row r="325" ht="15">
      <c r="D325" s="392"/>
    </row>
    <row r="326" ht="15">
      <c r="D326" s="392"/>
    </row>
    <row r="327" ht="15">
      <c r="D327" s="392"/>
    </row>
    <row r="328" ht="15">
      <c r="D328" s="392"/>
    </row>
    <row r="329" ht="15">
      <c r="D329" s="392"/>
    </row>
    <row r="330" ht="15">
      <c r="D330" s="392"/>
    </row>
    <row r="331" ht="15">
      <c r="D331" s="392"/>
    </row>
    <row r="332" ht="15">
      <c r="D332" s="392"/>
    </row>
    <row r="333" ht="15">
      <c r="D333" s="392"/>
    </row>
    <row r="334" ht="15">
      <c r="D334" s="392"/>
    </row>
    <row r="335" ht="15">
      <c r="D335" s="392"/>
    </row>
    <row r="336" ht="15">
      <c r="D336" s="392"/>
    </row>
    <row r="337" ht="15">
      <c r="D337" s="392"/>
    </row>
    <row r="338" ht="15">
      <c r="D338" s="392"/>
    </row>
    <row r="339" ht="15">
      <c r="D339" s="392"/>
    </row>
    <row r="340" ht="15">
      <c r="D340" s="392"/>
    </row>
    <row r="341" ht="15">
      <c r="D341" s="392"/>
    </row>
    <row r="342" ht="15">
      <c r="D342" s="392"/>
    </row>
    <row r="343" ht="15">
      <c r="D343" s="392"/>
    </row>
    <row r="344" ht="15">
      <c r="D344" s="392"/>
    </row>
    <row r="345" ht="15">
      <c r="D345" s="392"/>
    </row>
    <row r="346" ht="15">
      <c r="D346" s="392"/>
    </row>
    <row r="347" ht="15">
      <c r="D347" s="392"/>
    </row>
    <row r="348" ht="15">
      <c r="D348" s="392"/>
    </row>
    <row r="349" ht="15">
      <c r="D349" s="392"/>
    </row>
    <row r="350" ht="15">
      <c r="D350" s="392"/>
    </row>
    <row r="351" ht="15">
      <c r="D351" s="392"/>
    </row>
    <row r="352" ht="15">
      <c r="D352" s="392"/>
    </row>
    <row r="353" ht="15">
      <c r="D353" s="392"/>
    </row>
    <row r="354" ht="15">
      <c r="D354" s="392"/>
    </row>
    <row r="355" ht="15">
      <c r="D355" s="392"/>
    </row>
    <row r="356" ht="15">
      <c r="D356" s="392"/>
    </row>
    <row r="357" ht="15">
      <c r="D357" s="392"/>
    </row>
    <row r="358" ht="15">
      <c r="D358" s="392"/>
    </row>
    <row r="359" ht="15">
      <c r="D359" s="392"/>
    </row>
    <row r="360" ht="15">
      <c r="D360" s="392"/>
    </row>
    <row r="361" ht="15">
      <c r="D361" s="392"/>
    </row>
    <row r="362" ht="15">
      <c r="D362" s="392"/>
    </row>
    <row r="363" ht="15">
      <c r="D363" s="392"/>
    </row>
    <row r="364" ht="15">
      <c r="D364" s="392"/>
    </row>
    <row r="365" ht="15">
      <c r="D365" s="392"/>
    </row>
    <row r="366" ht="15">
      <c r="D366" s="392"/>
    </row>
    <row r="367" ht="15">
      <c r="D367" s="392"/>
    </row>
    <row r="368" ht="15">
      <c r="D368" s="392"/>
    </row>
    <row r="369" ht="15">
      <c r="D369" s="392"/>
    </row>
    <row r="370" ht="15">
      <c r="D370" s="392"/>
    </row>
    <row r="371" ht="15">
      <c r="D371" s="392"/>
    </row>
    <row r="372" ht="15">
      <c r="D372" s="392"/>
    </row>
    <row r="373" ht="15">
      <c r="D373" s="392"/>
    </row>
    <row r="374" ht="15">
      <c r="D374" s="392"/>
    </row>
    <row r="375" ht="15">
      <c r="D375" s="392"/>
    </row>
    <row r="376" ht="15">
      <c r="D376" s="392"/>
    </row>
    <row r="377" ht="15">
      <c r="D377" s="392"/>
    </row>
    <row r="378" ht="15">
      <c r="D378" s="392"/>
    </row>
    <row r="379" ht="15">
      <c r="D379" s="392"/>
    </row>
    <row r="380" ht="15">
      <c r="D380" s="392"/>
    </row>
    <row r="381" ht="15">
      <c r="D381" s="392"/>
    </row>
    <row r="382" ht="15">
      <c r="D382" s="392"/>
    </row>
    <row r="383" ht="15">
      <c r="D383" s="392"/>
    </row>
    <row r="384" ht="15">
      <c r="D384" s="392"/>
    </row>
    <row r="385" ht="15">
      <c r="D385" s="392"/>
    </row>
    <row r="386" ht="15">
      <c r="D386" s="392"/>
    </row>
    <row r="387" ht="15">
      <c r="D387" s="392"/>
    </row>
    <row r="388" ht="15">
      <c r="D388" s="392"/>
    </row>
    <row r="389" ht="15">
      <c r="D389" s="392"/>
    </row>
    <row r="390" ht="15">
      <c r="D390" s="392"/>
    </row>
    <row r="391" ht="15">
      <c r="D391" s="392"/>
    </row>
    <row r="392" ht="15">
      <c r="D392" s="392"/>
    </row>
    <row r="393" ht="15">
      <c r="D393" s="392"/>
    </row>
    <row r="394" ht="15">
      <c r="D394" s="392"/>
    </row>
    <row r="395" ht="15">
      <c r="D395" s="392"/>
    </row>
    <row r="396" ht="15">
      <c r="D396" s="392"/>
    </row>
    <row r="397" ht="15">
      <c r="D397" s="392"/>
    </row>
    <row r="398" ht="15">
      <c r="D398" s="392"/>
    </row>
    <row r="399" ht="15">
      <c r="D399" s="392"/>
    </row>
    <row r="400" ht="15">
      <c r="D400" s="392"/>
    </row>
    <row r="401" ht="15">
      <c r="D401" s="392"/>
    </row>
    <row r="402" ht="15">
      <c r="D402" s="392"/>
    </row>
    <row r="403" ht="15">
      <c r="D403" s="392"/>
    </row>
    <row r="404" ht="15">
      <c r="D404" s="392"/>
    </row>
    <row r="405" ht="15">
      <c r="D405" s="392"/>
    </row>
    <row r="406" ht="15">
      <c r="D406" s="392"/>
    </row>
    <row r="407" ht="15">
      <c r="D407" s="392"/>
    </row>
    <row r="408" ht="15">
      <c r="D408" s="392"/>
    </row>
    <row r="409" ht="15">
      <c r="D409" s="392"/>
    </row>
    <row r="410" ht="15">
      <c r="D410" s="392"/>
    </row>
    <row r="411" ht="15">
      <c r="D411" s="392"/>
    </row>
    <row r="412" ht="15">
      <c r="D412" s="392"/>
    </row>
    <row r="413" ht="15">
      <c r="D413" s="392"/>
    </row>
    <row r="414" ht="15">
      <c r="D414" s="392"/>
    </row>
    <row r="415" ht="15">
      <c r="D415" s="392"/>
    </row>
    <row r="416" ht="15">
      <c r="D416" s="392"/>
    </row>
    <row r="417" ht="15">
      <c r="D417" s="392"/>
    </row>
    <row r="418" ht="15">
      <c r="D418" s="392"/>
    </row>
    <row r="419" ht="15">
      <c r="D419" s="392"/>
    </row>
    <row r="420" ht="15">
      <c r="D420" s="392"/>
    </row>
    <row r="421" ht="15">
      <c r="D421" s="392"/>
    </row>
    <row r="422" ht="15">
      <c r="D422" s="392"/>
    </row>
    <row r="423" ht="15">
      <c r="D423" s="392"/>
    </row>
    <row r="424" ht="15">
      <c r="D424" s="392"/>
    </row>
    <row r="425" ht="15">
      <c r="D425" s="392"/>
    </row>
    <row r="426" ht="15">
      <c r="D426" s="392"/>
    </row>
    <row r="427" ht="15">
      <c r="D427" s="392"/>
    </row>
    <row r="428" ht="15">
      <c r="D428" s="392"/>
    </row>
    <row r="429" ht="15">
      <c r="D429" s="392"/>
    </row>
    <row r="430" ht="15">
      <c r="D430" s="392"/>
    </row>
    <row r="431" ht="15">
      <c r="D431" s="392"/>
    </row>
    <row r="432" ht="15">
      <c r="D432" s="392"/>
    </row>
    <row r="433" ht="15">
      <c r="D433" s="392"/>
    </row>
    <row r="434" ht="15">
      <c r="D434" s="392"/>
    </row>
    <row r="435" ht="15">
      <c r="D435" s="392"/>
    </row>
    <row r="436" ht="15">
      <c r="D436" s="392"/>
    </row>
    <row r="437" ht="15">
      <c r="D437" s="392"/>
    </row>
    <row r="438" ht="15">
      <c r="D438" s="392"/>
    </row>
    <row r="439" ht="15">
      <c r="D439" s="392"/>
    </row>
    <row r="440" ht="15">
      <c r="D440" s="392"/>
    </row>
    <row r="441" ht="15">
      <c r="D441" s="392"/>
    </row>
    <row r="442" ht="15">
      <c r="D442" s="392"/>
    </row>
    <row r="443" ht="15">
      <c r="D443" s="392"/>
    </row>
    <row r="444" ht="15">
      <c r="D444" s="392"/>
    </row>
    <row r="445" ht="15">
      <c r="D445" s="392"/>
    </row>
    <row r="446" ht="15">
      <c r="D446" s="392"/>
    </row>
    <row r="447" ht="15">
      <c r="D447" s="392"/>
    </row>
    <row r="448" ht="15">
      <c r="D448" s="392"/>
    </row>
    <row r="449" ht="15">
      <c r="D449" s="392"/>
    </row>
    <row r="450" ht="15">
      <c r="D450" s="392"/>
    </row>
    <row r="451" ht="15">
      <c r="D451" s="392"/>
    </row>
    <row r="452" ht="15">
      <c r="D452" s="392"/>
    </row>
    <row r="453" ht="15">
      <c r="D453" s="392"/>
    </row>
    <row r="454" ht="15">
      <c r="D454" s="392"/>
    </row>
    <row r="455" ht="15">
      <c r="D455" s="392"/>
    </row>
    <row r="456" ht="15">
      <c r="D456" s="392"/>
    </row>
    <row r="457" ht="15">
      <c r="D457" s="392"/>
    </row>
    <row r="458" ht="15">
      <c r="D458" s="392"/>
    </row>
    <row r="459" ht="15">
      <c r="D459" s="392"/>
    </row>
    <row r="460" ht="15">
      <c r="D460" s="392"/>
    </row>
    <row r="461" ht="15">
      <c r="D461" s="392"/>
    </row>
    <row r="462" ht="15">
      <c r="D462" s="392"/>
    </row>
    <row r="463" ht="15">
      <c r="D463" s="392"/>
    </row>
    <row r="464" ht="15">
      <c r="D464" s="392"/>
    </row>
    <row r="465" ht="15">
      <c r="D465" s="392"/>
    </row>
    <row r="466" ht="15">
      <c r="D466" s="392"/>
    </row>
    <row r="467" ht="15">
      <c r="D467" s="392"/>
    </row>
    <row r="468" ht="15">
      <c r="D468" s="392"/>
    </row>
    <row r="469" ht="15">
      <c r="D469" s="392"/>
    </row>
    <row r="470" ht="15">
      <c r="D470" s="392"/>
    </row>
    <row r="471" ht="15">
      <c r="D471" s="392"/>
    </row>
    <row r="472" ht="15">
      <c r="D472" s="392"/>
    </row>
    <row r="473" ht="15">
      <c r="D473" s="392"/>
    </row>
    <row r="474" ht="15">
      <c r="D474" s="392"/>
    </row>
    <row r="475" ht="15">
      <c r="D475" s="392"/>
    </row>
    <row r="476" ht="15">
      <c r="D476" s="392"/>
    </row>
    <row r="477" ht="15">
      <c r="D477" s="392"/>
    </row>
    <row r="478" ht="15">
      <c r="D478" s="392"/>
    </row>
    <row r="479" ht="15">
      <c r="D479" s="392"/>
    </row>
    <row r="480" ht="15">
      <c r="D480" s="392"/>
    </row>
    <row r="481" ht="15">
      <c r="D481" s="392"/>
    </row>
    <row r="482" ht="15">
      <c r="D482" s="392"/>
    </row>
    <row r="483" ht="15">
      <c r="D483" s="392"/>
    </row>
    <row r="484" ht="15">
      <c r="D484" s="392"/>
    </row>
    <row r="485" ht="15">
      <c r="D485" s="392"/>
    </row>
    <row r="486" ht="15">
      <c r="D486" s="392"/>
    </row>
    <row r="487" ht="15">
      <c r="D487" s="392"/>
    </row>
    <row r="488" ht="15">
      <c r="D488" s="392"/>
    </row>
    <row r="489" ht="15">
      <c r="D489" s="392"/>
    </row>
    <row r="490" ht="15">
      <c r="D490" s="392"/>
    </row>
    <row r="491" ht="15">
      <c r="D491" s="392"/>
    </row>
    <row r="492" ht="15">
      <c r="D492" s="392"/>
    </row>
    <row r="493" ht="15">
      <c r="D493" s="392"/>
    </row>
    <row r="494" ht="15">
      <c r="D494" s="392"/>
    </row>
    <row r="495" ht="15">
      <c r="D495" s="392"/>
    </row>
    <row r="496" ht="15">
      <c r="D496" s="392"/>
    </row>
    <row r="497" ht="15">
      <c r="D497" s="392"/>
    </row>
    <row r="498" ht="15">
      <c r="D498" s="392"/>
    </row>
    <row r="499" ht="15">
      <c r="D499" s="392"/>
    </row>
    <row r="500" ht="15">
      <c r="D500" s="392"/>
    </row>
    <row r="501" ht="15">
      <c r="D501" s="392"/>
    </row>
    <row r="502" ht="15">
      <c r="D502" s="392"/>
    </row>
    <row r="503" ht="15">
      <c r="D503" s="392"/>
    </row>
    <row r="504" ht="15">
      <c r="D504" s="392"/>
    </row>
    <row r="505" ht="15">
      <c r="D505" s="392"/>
    </row>
    <row r="506" ht="15">
      <c r="D506" s="392"/>
    </row>
    <row r="507" ht="15">
      <c r="D507" s="392"/>
    </row>
    <row r="508" ht="15">
      <c r="D508" s="392"/>
    </row>
    <row r="509" ht="15">
      <c r="D509" s="392"/>
    </row>
    <row r="510" ht="15">
      <c r="D510" s="392"/>
    </row>
    <row r="511" ht="15">
      <c r="D511" s="392"/>
    </row>
    <row r="512" ht="15">
      <c r="D512" s="392"/>
    </row>
    <row r="513" ht="15">
      <c r="D513" s="392"/>
    </row>
    <row r="514" ht="15">
      <c r="D514" s="392"/>
    </row>
    <row r="515" ht="15">
      <c r="D515" s="392"/>
    </row>
    <row r="516" ht="15">
      <c r="D516" s="392"/>
    </row>
    <row r="517" ht="15">
      <c r="D517" s="392"/>
    </row>
    <row r="518" ht="15">
      <c r="D518" s="392"/>
    </row>
    <row r="519" ht="15">
      <c r="D519" s="392"/>
    </row>
    <row r="520" ht="15">
      <c r="D520" s="392"/>
    </row>
    <row r="521" ht="15">
      <c r="D521" s="392"/>
    </row>
    <row r="522" ht="15">
      <c r="D522" s="392"/>
    </row>
    <row r="523" ht="15">
      <c r="D523" s="392"/>
    </row>
    <row r="524" ht="15">
      <c r="D524" s="392"/>
    </row>
    <row r="525" ht="15">
      <c r="D525" s="392"/>
    </row>
    <row r="526" ht="15">
      <c r="D526" s="392"/>
    </row>
    <row r="527" ht="15">
      <c r="D527" s="392"/>
    </row>
    <row r="528" ht="15">
      <c r="D528" s="392"/>
    </row>
    <row r="529" ht="15">
      <c r="D529" s="392"/>
    </row>
    <row r="530" ht="15">
      <c r="D530" s="392"/>
    </row>
    <row r="531" ht="15">
      <c r="D531" s="392"/>
    </row>
    <row r="532" ht="15">
      <c r="D532" s="392"/>
    </row>
    <row r="533" ht="15">
      <c r="D533" s="392"/>
    </row>
    <row r="534" ht="15">
      <c r="D534" s="392"/>
    </row>
    <row r="535" ht="15">
      <c r="D535" s="392"/>
    </row>
    <row r="536" ht="15">
      <c r="D536" s="392"/>
    </row>
    <row r="537" ht="15">
      <c r="D537" s="392"/>
    </row>
    <row r="538" ht="15">
      <c r="D538" s="392"/>
    </row>
    <row r="539" ht="15">
      <c r="D539" s="392"/>
    </row>
    <row r="540" ht="15">
      <c r="D540" s="392"/>
    </row>
    <row r="541" ht="15">
      <c r="D541" s="392"/>
    </row>
    <row r="542" ht="15">
      <c r="D542" s="392"/>
    </row>
    <row r="543" ht="15">
      <c r="D543" s="392"/>
    </row>
    <row r="544" ht="15">
      <c r="D544" s="392"/>
    </row>
    <row r="545" ht="15">
      <c r="D545" s="392"/>
    </row>
    <row r="546" ht="15">
      <c r="D546" s="392"/>
    </row>
    <row r="547" ht="15">
      <c r="D547" s="392"/>
    </row>
    <row r="548" ht="15">
      <c r="D548" s="392"/>
    </row>
    <row r="549" ht="15">
      <c r="D549" s="392"/>
    </row>
    <row r="550" ht="15">
      <c r="D550" s="392"/>
    </row>
    <row r="551" ht="15">
      <c r="D551" s="392"/>
    </row>
    <row r="552" ht="15">
      <c r="D552" s="392"/>
    </row>
    <row r="553" ht="15">
      <c r="D553" s="392"/>
    </row>
    <row r="554" ht="15">
      <c r="D554" s="392"/>
    </row>
    <row r="555" ht="15">
      <c r="D555" s="392"/>
    </row>
    <row r="556" ht="15">
      <c r="D556" s="392"/>
    </row>
    <row r="557" ht="15">
      <c r="D557" s="392"/>
    </row>
    <row r="558" ht="15">
      <c r="D558" s="392"/>
    </row>
    <row r="559" ht="15">
      <c r="D559" s="392"/>
    </row>
    <row r="560" ht="15">
      <c r="D560" s="392"/>
    </row>
    <row r="561" ht="15">
      <c r="D561" s="392"/>
    </row>
    <row r="562" ht="15">
      <c r="D562" s="392"/>
    </row>
    <row r="563" ht="15">
      <c r="D563" s="392"/>
    </row>
    <row r="564" ht="15">
      <c r="D564" s="392"/>
    </row>
    <row r="565" ht="15">
      <c r="D565" s="392"/>
    </row>
    <row r="566" ht="15">
      <c r="D566" s="392"/>
    </row>
    <row r="567" ht="15">
      <c r="D567" s="392"/>
    </row>
    <row r="568" ht="15">
      <c r="D568" s="392"/>
    </row>
    <row r="569" ht="15">
      <c r="D569" s="392"/>
    </row>
    <row r="570" ht="15">
      <c r="D570" s="392"/>
    </row>
    <row r="571" ht="15">
      <c r="D571" s="392"/>
    </row>
    <row r="572" ht="15">
      <c r="D572" s="392"/>
    </row>
    <row r="573" ht="15">
      <c r="D573" s="392"/>
    </row>
    <row r="574" ht="15">
      <c r="D574" s="392"/>
    </row>
    <row r="575" ht="15">
      <c r="D575" s="392"/>
    </row>
    <row r="576" ht="15">
      <c r="D576" s="392"/>
    </row>
    <row r="577" ht="15">
      <c r="D577" s="392"/>
    </row>
    <row r="578" ht="15">
      <c r="D578" s="392"/>
    </row>
    <row r="579" ht="15">
      <c r="D579" s="392"/>
    </row>
    <row r="580" ht="15">
      <c r="D580" s="392"/>
    </row>
    <row r="581" ht="15">
      <c r="D581" s="392"/>
    </row>
    <row r="582" ht="15">
      <c r="D582" s="392"/>
    </row>
    <row r="583" ht="15">
      <c r="D583" s="392"/>
    </row>
    <row r="584" ht="15">
      <c r="D584" s="392"/>
    </row>
    <row r="585" ht="15">
      <c r="D585" s="392"/>
    </row>
    <row r="586" ht="15">
      <c r="D586" s="392"/>
    </row>
    <row r="587" ht="15">
      <c r="D587" s="392"/>
    </row>
    <row r="588" ht="15">
      <c r="D588" s="392"/>
    </row>
    <row r="589" ht="15">
      <c r="D589" s="392"/>
    </row>
    <row r="590" ht="15">
      <c r="D590" s="392"/>
    </row>
    <row r="591" ht="15">
      <c r="D591" s="392"/>
    </row>
    <row r="592" ht="15">
      <c r="D592" s="392"/>
    </row>
    <row r="593" ht="15">
      <c r="D593" s="392"/>
    </row>
    <row r="594" ht="15">
      <c r="D594" s="392"/>
    </row>
    <row r="595" ht="15">
      <c r="D595" s="392"/>
    </row>
    <row r="596" ht="15">
      <c r="D596" s="392"/>
    </row>
    <row r="597" ht="15">
      <c r="D597" s="392"/>
    </row>
    <row r="598" ht="15">
      <c r="D598" s="392"/>
    </row>
    <row r="599" ht="15">
      <c r="D599" s="392"/>
    </row>
    <row r="600" ht="15">
      <c r="D600" s="392"/>
    </row>
    <row r="601" ht="15">
      <c r="D601" s="392"/>
    </row>
    <row r="602" ht="15">
      <c r="D602" s="392"/>
    </row>
    <row r="603" ht="15">
      <c r="D603" s="392"/>
    </row>
    <row r="604" ht="15">
      <c r="D604" s="392"/>
    </row>
    <row r="605" ht="15">
      <c r="D605" s="392"/>
    </row>
    <row r="606" ht="15">
      <c r="D606" s="392"/>
    </row>
    <row r="607" ht="15">
      <c r="D607" s="392"/>
    </row>
    <row r="608" ht="15">
      <c r="D608" s="392"/>
    </row>
    <row r="609" ht="15">
      <c r="D609" s="392"/>
    </row>
    <row r="610" ht="15">
      <c r="D610" s="392"/>
    </row>
    <row r="611" ht="15">
      <c r="D611" s="392"/>
    </row>
    <row r="612" ht="15">
      <c r="D612" s="392"/>
    </row>
    <row r="613" ht="15">
      <c r="D613" s="392"/>
    </row>
    <row r="614" ht="15">
      <c r="D614" s="392"/>
    </row>
    <row r="615" ht="15">
      <c r="D615" s="392"/>
    </row>
    <row r="616" ht="15">
      <c r="D616" s="392"/>
    </row>
    <row r="617" ht="15">
      <c r="D617" s="392"/>
    </row>
    <row r="618" ht="15">
      <c r="D618" s="392"/>
    </row>
    <row r="619" ht="15">
      <c r="D619" s="392"/>
    </row>
    <row r="620" ht="15">
      <c r="D620" s="392"/>
    </row>
    <row r="621" ht="15">
      <c r="D621" s="392"/>
    </row>
    <row r="622" ht="15">
      <c r="D622" s="392"/>
    </row>
    <row r="623" ht="15">
      <c r="D623" s="392"/>
    </row>
    <row r="624" ht="15">
      <c r="D624" s="392"/>
    </row>
    <row r="625" ht="15">
      <c r="D625" s="392"/>
    </row>
    <row r="626" ht="15">
      <c r="D626" s="392"/>
    </row>
    <row r="627" ht="15">
      <c r="D627" s="392"/>
    </row>
    <row r="628" ht="15">
      <c r="D628" s="392"/>
    </row>
    <row r="629" ht="15">
      <c r="D629" s="392"/>
    </row>
    <row r="630" ht="15">
      <c r="D630" s="392"/>
    </row>
    <row r="631" ht="15">
      <c r="D631" s="392"/>
    </row>
    <row r="632" ht="15">
      <c r="D632" s="392"/>
    </row>
    <row r="633" ht="15">
      <c r="D633" s="392"/>
    </row>
    <row r="634" ht="15">
      <c r="D634" s="392"/>
    </row>
    <row r="635" ht="15">
      <c r="D635" s="392"/>
    </row>
    <row r="636" ht="15">
      <c r="D636" s="392"/>
    </row>
    <row r="637" ht="15">
      <c r="D637" s="392"/>
    </row>
    <row r="638" ht="15">
      <c r="D638" s="392"/>
    </row>
    <row r="639" ht="15">
      <c r="D639" s="392"/>
    </row>
    <row r="640" ht="15">
      <c r="D640" s="392"/>
    </row>
    <row r="641" ht="15">
      <c r="D641" s="392"/>
    </row>
    <row r="642" ht="15">
      <c r="D642" s="392"/>
    </row>
    <row r="643" ht="15">
      <c r="D643" s="392"/>
    </row>
    <row r="644" ht="15">
      <c r="D644" s="392"/>
    </row>
    <row r="645" ht="15">
      <c r="D645" s="392"/>
    </row>
    <row r="646" ht="15">
      <c r="D646" s="392"/>
    </row>
    <row r="647" ht="15">
      <c r="D647" s="392"/>
    </row>
    <row r="648" ht="15">
      <c r="D648" s="392"/>
    </row>
    <row r="649" ht="15">
      <c r="D649" s="392"/>
    </row>
    <row r="650" ht="15">
      <c r="D650" s="392"/>
    </row>
    <row r="651" ht="15">
      <c r="D651" s="392"/>
    </row>
    <row r="652" ht="15">
      <c r="D652" s="392"/>
    </row>
    <row r="653" ht="15">
      <c r="D653" s="392"/>
    </row>
    <row r="654" ht="15">
      <c r="D654" s="392"/>
    </row>
    <row r="655" ht="15">
      <c r="D655" s="392"/>
    </row>
    <row r="656" ht="15">
      <c r="D656" s="392"/>
    </row>
    <row r="657" ht="15">
      <c r="D657" s="392"/>
    </row>
    <row r="658" ht="15">
      <c r="D658" s="392"/>
    </row>
    <row r="659" ht="15">
      <c r="D659" s="392"/>
    </row>
    <row r="660" ht="15">
      <c r="D660" s="392"/>
    </row>
    <row r="661" ht="15">
      <c r="D661" s="392"/>
    </row>
    <row r="662" ht="15">
      <c r="D662" s="392"/>
    </row>
    <row r="663" ht="15">
      <c r="D663" s="392"/>
    </row>
    <row r="664" ht="15">
      <c r="D664" s="392"/>
    </row>
    <row r="665" ht="15">
      <c r="D665" s="392"/>
    </row>
    <row r="666" ht="15">
      <c r="D666" s="392"/>
    </row>
    <row r="667" ht="15">
      <c r="D667" s="392"/>
    </row>
    <row r="668" ht="15">
      <c r="D668" s="392"/>
    </row>
    <row r="669" ht="15">
      <c r="D669" s="392"/>
    </row>
    <row r="670" ht="15">
      <c r="D670" s="392"/>
    </row>
    <row r="671" ht="15">
      <c r="D671" s="392"/>
    </row>
    <row r="672" ht="15">
      <c r="D672" s="392"/>
    </row>
    <row r="673" ht="15">
      <c r="D673" s="392"/>
    </row>
    <row r="674" ht="15">
      <c r="D674" s="392"/>
    </row>
    <row r="675" ht="15">
      <c r="D675" s="392"/>
    </row>
    <row r="676" ht="15">
      <c r="D676" s="392"/>
    </row>
    <row r="677" ht="15">
      <c r="D677" s="392"/>
    </row>
    <row r="678" ht="15">
      <c r="D678" s="392"/>
    </row>
    <row r="679" ht="15">
      <c r="D679" s="392"/>
    </row>
    <row r="680" ht="15">
      <c r="D680" s="392"/>
    </row>
    <row r="681" ht="15">
      <c r="D681" s="392"/>
    </row>
    <row r="682" ht="15">
      <c r="D682" s="392"/>
    </row>
    <row r="683" ht="15">
      <c r="D683" s="392"/>
    </row>
    <row r="684" ht="15">
      <c r="D684" s="392"/>
    </row>
    <row r="685" ht="15">
      <c r="D685" s="392"/>
    </row>
    <row r="686" ht="15">
      <c r="D686" s="392"/>
    </row>
    <row r="687" ht="15">
      <c r="D687" s="392"/>
    </row>
    <row r="688" ht="15">
      <c r="D688" s="392"/>
    </row>
    <row r="689" ht="15">
      <c r="D689" s="392"/>
    </row>
    <row r="690" ht="15">
      <c r="D690" s="392"/>
    </row>
    <row r="691" ht="15">
      <c r="D691" s="392"/>
    </row>
    <row r="692" ht="15">
      <c r="D692" s="392"/>
    </row>
    <row r="693" ht="15">
      <c r="D693" s="392"/>
    </row>
    <row r="694" ht="15">
      <c r="D694" s="392"/>
    </row>
    <row r="695" ht="15">
      <c r="D695" s="392"/>
    </row>
    <row r="696" ht="15">
      <c r="D696" s="392"/>
    </row>
    <row r="697" ht="15">
      <c r="D697" s="392"/>
    </row>
    <row r="698" ht="15">
      <c r="D698" s="392"/>
    </row>
    <row r="699" ht="15">
      <c r="D699" s="392"/>
    </row>
    <row r="700" ht="15">
      <c r="D700" s="392"/>
    </row>
    <row r="701" ht="15">
      <c r="D701" s="392"/>
    </row>
    <row r="702" ht="15">
      <c r="D702" s="392"/>
    </row>
    <row r="703" ht="15">
      <c r="D703" s="392"/>
    </row>
    <row r="704" ht="15">
      <c r="D704" s="392"/>
    </row>
    <row r="705" ht="15">
      <c r="D705" s="392"/>
    </row>
    <row r="706" ht="15">
      <c r="D706" s="392"/>
    </row>
    <row r="707" ht="15">
      <c r="D707" s="392"/>
    </row>
    <row r="708" ht="15">
      <c r="D708" s="392"/>
    </row>
    <row r="709" ht="15">
      <c r="D709" s="392"/>
    </row>
    <row r="710" ht="15">
      <c r="D710" s="392"/>
    </row>
    <row r="711" ht="15">
      <c r="D711" s="392"/>
    </row>
    <row r="712" ht="15">
      <c r="D712" s="392"/>
    </row>
    <row r="713" ht="15">
      <c r="D713" s="392"/>
    </row>
    <row r="714" ht="15">
      <c r="D714" s="392"/>
    </row>
    <row r="715" ht="15">
      <c r="D715" s="392"/>
    </row>
    <row r="716" ht="15">
      <c r="D716" s="392"/>
    </row>
    <row r="717" ht="15">
      <c r="D717" s="392"/>
    </row>
    <row r="718" ht="15">
      <c r="D718" s="392"/>
    </row>
    <row r="719" ht="15">
      <c r="D719" s="392"/>
    </row>
    <row r="720" ht="15">
      <c r="D720" s="392"/>
    </row>
    <row r="721" ht="15">
      <c r="D721" s="392"/>
    </row>
    <row r="722" ht="15">
      <c r="D722" s="392"/>
    </row>
    <row r="723" ht="15">
      <c r="D723" s="392"/>
    </row>
    <row r="724" ht="15">
      <c r="D724" s="392"/>
    </row>
    <row r="725" ht="15">
      <c r="D725" s="392"/>
    </row>
    <row r="726" ht="15">
      <c r="D726" s="392"/>
    </row>
    <row r="727" ht="15">
      <c r="D727" s="392"/>
    </row>
    <row r="728" ht="15">
      <c r="D728" s="392"/>
    </row>
    <row r="729" ht="15">
      <c r="D729" s="392"/>
    </row>
    <row r="730" ht="15">
      <c r="D730" s="392"/>
    </row>
    <row r="731" ht="15">
      <c r="D731" s="392"/>
    </row>
    <row r="732" ht="15">
      <c r="D732" s="392"/>
    </row>
    <row r="733" ht="15">
      <c r="D733" s="392"/>
    </row>
    <row r="734" ht="15">
      <c r="D734" s="392"/>
    </row>
    <row r="735" ht="15">
      <c r="D735" s="392"/>
    </row>
    <row r="736" ht="15">
      <c r="D736" s="392"/>
    </row>
    <row r="737" ht="15">
      <c r="D737" s="392"/>
    </row>
    <row r="738" ht="15">
      <c r="D738" s="392"/>
    </row>
    <row r="739" ht="15">
      <c r="D739" s="392"/>
    </row>
    <row r="740" ht="15">
      <c r="D740" s="392"/>
    </row>
    <row r="741" ht="15">
      <c r="D741" s="392"/>
    </row>
    <row r="742" ht="15">
      <c r="D742" s="392"/>
    </row>
    <row r="743" ht="15">
      <c r="D743" s="392"/>
    </row>
    <row r="744" ht="15">
      <c r="D744" s="392"/>
    </row>
    <row r="745" ht="15">
      <c r="D745" s="392"/>
    </row>
    <row r="746" ht="15">
      <c r="D746" s="392"/>
    </row>
    <row r="747" ht="15">
      <c r="D747" s="392"/>
    </row>
    <row r="748" ht="15">
      <c r="D748" s="392"/>
    </row>
    <row r="749" ht="15">
      <c r="D749" s="392"/>
    </row>
    <row r="750" ht="15">
      <c r="D750" s="392"/>
    </row>
    <row r="751" ht="15">
      <c r="D751" s="392"/>
    </row>
    <row r="752" ht="15">
      <c r="D752" s="392"/>
    </row>
    <row r="753" ht="15">
      <c r="D753" s="392"/>
    </row>
    <row r="754" ht="15">
      <c r="D754" s="392"/>
    </row>
    <row r="755" ht="15">
      <c r="D755" s="392"/>
    </row>
    <row r="756" ht="15">
      <c r="D756" s="392"/>
    </row>
    <row r="757" ht="15">
      <c r="D757" s="392"/>
    </row>
    <row r="758" ht="15">
      <c r="D758" s="392"/>
    </row>
    <row r="759" ht="15">
      <c r="D759" s="392"/>
    </row>
    <row r="760" ht="15">
      <c r="D760" s="392"/>
    </row>
    <row r="761" ht="15">
      <c r="D761" s="392"/>
    </row>
    <row r="762" ht="15">
      <c r="D762" s="392"/>
    </row>
    <row r="763" ht="15">
      <c r="D763" s="392"/>
    </row>
    <row r="764" ht="15">
      <c r="D764" s="392"/>
    </row>
    <row r="765" ht="15">
      <c r="D765" s="392"/>
    </row>
    <row r="766" ht="15">
      <c r="D766" s="392"/>
    </row>
    <row r="767" ht="15">
      <c r="D767" s="392"/>
    </row>
    <row r="768" ht="15">
      <c r="D768" s="392"/>
    </row>
    <row r="769" ht="15">
      <c r="D769" s="392"/>
    </row>
    <row r="770" ht="15">
      <c r="D770" s="392"/>
    </row>
    <row r="771" ht="15">
      <c r="D771" s="392"/>
    </row>
    <row r="772" ht="15">
      <c r="D772" s="392"/>
    </row>
    <row r="773" ht="15">
      <c r="D773" s="392"/>
    </row>
    <row r="774" ht="15">
      <c r="D774" s="392"/>
    </row>
    <row r="775" ht="15">
      <c r="D775" s="392"/>
    </row>
    <row r="776" ht="15">
      <c r="D776" s="392"/>
    </row>
    <row r="777" ht="15">
      <c r="D777" s="392"/>
    </row>
    <row r="778" ht="15">
      <c r="D778" s="392"/>
    </row>
    <row r="779" ht="15">
      <c r="D779" s="392"/>
    </row>
    <row r="780" ht="15">
      <c r="D780" s="392"/>
    </row>
    <row r="781" ht="15">
      <c r="D781" s="392"/>
    </row>
    <row r="782" ht="15">
      <c r="D782" s="392"/>
    </row>
    <row r="783" ht="15">
      <c r="D783" s="392"/>
    </row>
    <row r="784" ht="15">
      <c r="D784" s="392"/>
    </row>
    <row r="785" ht="15">
      <c r="D785" s="392"/>
    </row>
    <row r="786" ht="15">
      <c r="D786" s="392"/>
    </row>
    <row r="787" ht="15">
      <c r="D787" s="392"/>
    </row>
    <row r="788" ht="15">
      <c r="D788" s="392"/>
    </row>
    <row r="789" ht="15">
      <c r="D789" s="392"/>
    </row>
    <row r="790" ht="15">
      <c r="D790" s="392"/>
    </row>
    <row r="791" ht="15">
      <c r="D791" s="392"/>
    </row>
    <row r="792" ht="15">
      <c r="D792" s="392"/>
    </row>
    <row r="793" ht="15">
      <c r="D793" s="392"/>
    </row>
    <row r="794" ht="15">
      <c r="D794" s="392"/>
    </row>
    <row r="795" ht="15">
      <c r="D795" s="392"/>
    </row>
    <row r="796" ht="15">
      <c r="D796" s="392"/>
    </row>
    <row r="797" ht="15">
      <c r="D797" s="392"/>
    </row>
    <row r="798" ht="15">
      <c r="D798" s="392"/>
    </row>
    <row r="799" ht="15">
      <c r="D799" s="392"/>
    </row>
    <row r="800" ht="15">
      <c r="D800" s="392"/>
    </row>
    <row r="801" ht="15">
      <c r="D801" s="392"/>
    </row>
    <row r="802" ht="15">
      <c r="D802" s="392"/>
    </row>
    <row r="803" ht="15">
      <c r="D803" s="392"/>
    </row>
    <row r="804" ht="15">
      <c r="D804" s="392"/>
    </row>
    <row r="805" ht="15">
      <c r="D805" s="392"/>
    </row>
    <row r="806" ht="15">
      <c r="D806" s="392"/>
    </row>
    <row r="807" ht="15">
      <c r="D807" s="392"/>
    </row>
    <row r="808" ht="15">
      <c r="D808" s="392"/>
    </row>
    <row r="809" ht="15">
      <c r="D809" s="392"/>
    </row>
    <row r="810" ht="15">
      <c r="D810" s="392"/>
    </row>
    <row r="811" ht="15">
      <c r="D811" s="392"/>
    </row>
    <row r="812" ht="15">
      <c r="D812" s="392"/>
    </row>
    <row r="813" ht="15">
      <c r="D813" s="392"/>
    </row>
    <row r="814" ht="15">
      <c r="D814" s="392"/>
    </row>
    <row r="815" ht="15">
      <c r="D815" s="392"/>
    </row>
    <row r="816" ht="15">
      <c r="D816" s="392"/>
    </row>
    <row r="817" ht="15">
      <c r="D817" s="392"/>
    </row>
    <row r="818" ht="15">
      <c r="D818" s="392"/>
    </row>
    <row r="819" ht="15">
      <c r="D819" s="392"/>
    </row>
    <row r="820" ht="15">
      <c r="D820" s="392"/>
    </row>
    <row r="821" ht="15">
      <c r="D821" s="392"/>
    </row>
    <row r="822" ht="15">
      <c r="D822" s="392"/>
    </row>
    <row r="823" ht="15">
      <c r="D823" s="392"/>
    </row>
    <row r="824" ht="15">
      <c r="D824" s="392"/>
    </row>
    <row r="825" ht="15">
      <c r="D825" s="392"/>
    </row>
    <row r="826" ht="15">
      <c r="D826" s="392"/>
    </row>
    <row r="827" ht="15">
      <c r="D827" s="392"/>
    </row>
    <row r="828" ht="15">
      <c r="D828" s="392"/>
    </row>
    <row r="829" ht="15">
      <c r="D829" s="392"/>
    </row>
    <row r="830" ht="15">
      <c r="D830" s="392"/>
    </row>
    <row r="831" ht="15">
      <c r="D831" s="392"/>
    </row>
    <row r="832" ht="15">
      <c r="D832" s="392"/>
    </row>
    <row r="833" ht="15">
      <c r="D833" s="392"/>
    </row>
    <row r="834" ht="15">
      <c r="D834" s="392"/>
    </row>
    <row r="835" ht="15">
      <c r="D835" s="392"/>
    </row>
    <row r="836" ht="15">
      <c r="D836" s="392"/>
    </row>
    <row r="837" ht="15">
      <c r="D837" s="392"/>
    </row>
    <row r="838" ht="15">
      <c r="D838" s="392"/>
    </row>
    <row r="839" ht="15">
      <c r="D839" s="392"/>
    </row>
    <row r="840" ht="15">
      <c r="D840" s="392"/>
    </row>
    <row r="841" ht="15">
      <c r="D841" s="392"/>
    </row>
    <row r="842" ht="15">
      <c r="D842" s="392"/>
    </row>
    <row r="843" ht="15">
      <c r="D843" s="392"/>
    </row>
    <row r="844" ht="15">
      <c r="D844" s="392"/>
    </row>
    <row r="845" ht="15">
      <c r="D845" s="392"/>
    </row>
    <row r="846" ht="15">
      <c r="D846" s="392"/>
    </row>
    <row r="847" ht="15">
      <c r="D847" s="392"/>
    </row>
    <row r="848" ht="15">
      <c r="D848" s="392"/>
    </row>
    <row r="849" ht="15">
      <c r="D849" s="392"/>
    </row>
    <row r="850" ht="15">
      <c r="D850" s="392"/>
    </row>
    <row r="851" ht="15">
      <c r="D851" s="392"/>
    </row>
    <row r="852" ht="15">
      <c r="D852" s="392"/>
    </row>
    <row r="853" ht="15">
      <c r="D853" s="392"/>
    </row>
    <row r="854" ht="15">
      <c r="D854" s="392"/>
    </row>
    <row r="855" ht="15">
      <c r="D855" s="392"/>
    </row>
    <row r="856" ht="15">
      <c r="D856" s="392"/>
    </row>
    <row r="857" ht="15">
      <c r="D857" s="392"/>
    </row>
    <row r="858" ht="15">
      <c r="D858" s="392"/>
    </row>
    <row r="859" ht="15">
      <c r="D859" s="392"/>
    </row>
    <row r="860" ht="15">
      <c r="D860" s="392"/>
    </row>
    <row r="861" ht="15">
      <c r="D861" s="392"/>
    </row>
    <row r="862" ht="15">
      <c r="D862" s="392"/>
    </row>
    <row r="863" ht="15">
      <c r="D863" s="392"/>
    </row>
    <row r="864" ht="15">
      <c r="D864" s="392"/>
    </row>
    <row r="865" ht="15">
      <c r="D865" s="392"/>
    </row>
    <row r="866" ht="15">
      <c r="D866" s="392"/>
    </row>
    <row r="867" ht="15">
      <c r="D867" s="392"/>
    </row>
    <row r="868" ht="15">
      <c r="D868" s="392"/>
    </row>
    <row r="869" ht="15">
      <c r="D869" s="392"/>
    </row>
    <row r="870" ht="15">
      <c r="D870" s="392"/>
    </row>
    <row r="871" ht="15">
      <c r="D871" s="392"/>
    </row>
    <row r="872" ht="15">
      <c r="D872" s="392"/>
    </row>
    <row r="873" ht="15">
      <c r="D873" s="392"/>
    </row>
    <row r="874" ht="15">
      <c r="D874" s="392"/>
    </row>
    <row r="875" ht="15">
      <c r="D875" s="392"/>
    </row>
    <row r="876" ht="15">
      <c r="D876" s="392"/>
    </row>
    <row r="877" ht="15">
      <c r="D877" s="392"/>
    </row>
    <row r="878" ht="15">
      <c r="D878" s="392"/>
    </row>
    <row r="879" ht="15">
      <c r="D879" s="392"/>
    </row>
    <row r="880" ht="15">
      <c r="D880" s="392"/>
    </row>
    <row r="881" ht="15">
      <c r="D881" s="392"/>
    </row>
    <row r="882" ht="15">
      <c r="D882" s="392"/>
    </row>
    <row r="883" ht="15">
      <c r="D883" s="392"/>
    </row>
    <row r="884" ht="15">
      <c r="D884" s="392"/>
    </row>
    <row r="885" ht="15">
      <c r="D885" s="392"/>
    </row>
    <row r="886" ht="15">
      <c r="D886" s="392"/>
    </row>
    <row r="887" ht="15">
      <c r="D887" s="392"/>
    </row>
    <row r="888" ht="15">
      <c r="D888" s="392"/>
    </row>
    <row r="889" ht="15">
      <c r="D889" s="392"/>
    </row>
    <row r="890" ht="15">
      <c r="D890" s="392"/>
    </row>
    <row r="891" ht="15">
      <c r="D891" s="392"/>
    </row>
    <row r="892" ht="15">
      <c r="D892" s="392"/>
    </row>
    <row r="893" ht="15">
      <c r="D893" s="392"/>
    </row>
    <row r="894" ht="15">
      <c r="D894" s="392"/>
    </row>
    <row r="895" ht="15">
      <c r="D895" s="392"/>
    </row>
    <row r="896" ht="15">
      <c r="D896" s="392"/>
    </row>
    <row r="897" ht="15">
      <c r="D897" s="392"/>
    </row>
    <row r="898" ht="15">
      <c r="D898" s="392"/>
    </row>
    <row r="899" ht="15">
      <c r="D899" s="392"/>
    </row>
    <row r="900" ht="15">
      <c r="D900" s="392"/>
    </row>
    <row r="901" ht="15">
      <c r="D901" s="392"/>
    </row>
    <row r="902" ht="15">
      <c r="D902" s="392"/>
    </row>
    <row r="903" ht="15">
      <c r="D903" s="392"/>
    </row>
    <row r="904" ht="15">
      <c r="D904" s="392"/>
    </row>
    <row r="905" ht="15">
      <c r="D905" s="392"/>
    </row>
    <row r="906" ht="15">
      <c r="D906" s="392"/>
    </row>
    <row r="907" ht="15">
      <c r="D907" s="392"/>
    </row>
    <row r="908" ht="15">
      <c r="D908" s="392"/>
    </row>
    <row r="909" ht="15">
      <c r="D909" s="392"/>
    </row>
    <row r="910" ht="15">
      <c r="D910" s="392"/>
    </row>
    <row r="911" ht="15">
      <c r="D911" s="392"/>
    </row>
    <row r="912" ht="15">
      <c r="D912" s="392"/>
    </row>
    <row r="913" ht="15">
      <c r="D913" s="392"/>
    </row>
    <row r="914" ht="15">
      <c r="D914" s="392"/>
    </row>
    <row r="915" ht="15">
      <c r="D915" s="392"/>
    </row>
    <row r="916" ht="15">
      <c r="D916" s="392"/>
    </row>
    <row r="917" ht="15">
      <c r="D917" s="392"/>
    </row>
    <row r="918" ht="15">
      <c r="D918" s="392"/>
    </row>
    <row r="919" ht="15">
      <c r="D919" s="392"/>
    </row>
    <row r="920" ht="15">
      <c r="D920" s="392"/>
    </row>
    <row r="921" ht="15">
      <c r="D921" s="392"/>
    </row>
    <row r="922" ht="15">
      <c r="D922" s="392"/>
    </row>
    <row r="923" ht="15">
      <c r="D923" s="392"/>
    </row>
    <row r="924" ht="15">
      <c r="D924" s="392"/>
    </row>
    <row r="925" ht="15">
      <c r="D925" s="392"/>
    </row>
    <row r="926" ht="15">
      <c r="D926" s="392"/>
    </row>
    <row r="927" ht="15">
      <c r="D927" s="392"/>
    </row>
    <row r="928" ht="15">
      <c r="D928" s="392"/>
    </row>
    <row r="929" ht="15">
      <c r="D929" s="392"/>
    </row>
    <row r="930" ht="15">
      <c r="D930" s="392"/>
    </row>
    <row r="931" ht="15">
      <c r="D931" s="392"/>
    </row>
    <row r="932" ht="15">
      <c r="D932" s="392"/>
    </row>
    <row r="933" ht="15">
      <c r="D933" s="392"/>
    </row>
    <row r="934" ht="15">
      <c r="D934" s="392"/>
    </row>
    <row r="935" ht="15">
      <c r="D935" s="392"/>
    </row>
    <row r="936" ht="15">
      <c r="D936" s="392"/>
    </row>
    <row r="937" ht="15">
      <c r="D937" s="392"/>
    </row>
    <row r="938" ht="15">
      <c r="D938" s="392"/>
    </row>
    <row r="939" ht="15">
      <c r="D939" s="392"/>
    </row>
    <row r="940" ht="15">
      <c r="D940" s="392"/>
    </row>
    <row r="941" ht="15">
      <c r="D941" s="392"/>
    </row>
    <row r="942" ht="15">
      <c r="D942" s="392"/>
    </row>
    <row r="943" ht="15">
      <c r="D943" s="392"/>
    </row>
    <row r="944" ht="15">
      <c r="D944" s="392"/>
    </row>
    <row r="945" ht="15">
      <c r="D945" s="392"/>
    </row>
    <row r="946" ht="15">
      <c r="D946" s="392"/>
    </row>
    <row r="947" ht="15">
      <c r="D947" s="392"/>
    </row>
    <row r="948" ht="15">
      <c r="D948" s="392"/>
    </row>
    <row r="949" ht="15">
      <c r="D949" s="392"/>
    </row>
    <row r="950" ht="15">
      <c r="D950" s="392"/>
    </row>
    <row r="951" ht="15">
      <c r="D951" s="392"/>
    </row>
    <row r="952" ht="15">
      <c r="D952" s="392"/>
    </row>
    <row r="953" ht="15">
      <c r="D953" s="392"/>
    </row>
    <row r="954" ht="15">
      <c r="D954" s="392"/>
    </row>
    <row r="955" ht="15">
      <c r="D955" s="392"/>
    </row>
    <row r="956" ht="15">
      <c r="D956" s="392"/>
    </row>
    <row r="957" ht="15">
      <c r="D957" s="392"/>
    </row>
    <row r="958" ht="15">
      <c r="D958" s="392"/>
    </row>
    <row r="959" ht="15">
      <c r="D959" s="392"/>
    </row>
    <row r="960" ht="15">
      <c r="D960" s="392"/>
    </row>
    <row r="961" ht="15">
      <c r="D961" s="392"/>
    </row>
    <row r="962" ht="15">
      <c r="D962" s="392"/>
    </row>
    <row r="963" ht="15">
      <c r="D963" s="392"/>
    </row>
    <row r="964" ht="15">
      <c r="D964" s="392"/>
    </row>
    <row r="965" ht="15">
      <c r="D965" s="392"/>
    </row>
    <row r="966" ht="15">
      <c r="D966" s="392"/>
    </row>
    <row r="967" ht="15">
      <c r="D967" s="392"/>
    </row>
    <row r="968" ht="15">
      <c r="D968" s="392"/>
    </row>
    <row r="969" ht="15">
      <c r="D969" s="392"/>
    </row>
    <row r="970" ht="15">
      <c r="D970" s="392"/>
    </row>
    <row r="971" ht="15">
      <c r="D971" s="392"/>
    </row>
    <row r="972" ht="15">
      <c r="D972" s="392"/>
    </row>
    <row r="973" ht="15">
      <c r="D973" s="392"/>
    </row>
    <row r="974" ht="15">
      <c r="D974" s="392"/>
    </row>
    <row r="975" ht="15">
      <c r="D975" s="392"/>
    </row>
    <row r="976" ht="15">
      <c r="D976" s="392"/>
    </row>
    <row r="977" ht="15">
      <c r="D977" s="392"/>
    </row>
    <row r="978" ht="15">
      <c r="D978" s="392"/>
    </row>
    <row r="979" ht="15">
      <c r="D979" s="392"/>
    </row>
    <row r="980" ht="15">
      <c r="D980" s="392"/>
    </row>
    <row r="981" ht="15">
      <c r="D981" s="392"/>
    </row>
    <row r="982" ht="15">
      <c r="D982" s="392"/>
    </row>
    <row r="983" ht="15">
      <c r="D983" s="392"/>
    </row>
    <row r="984" ht="15">
      <c r="D984" s="392"/>
    </row>
    <row r="985" ht="15">
      <c r="D985" s="392"/>
    </row>
    <row r="986" ht="15">
      <c r="D986" s="392"/>
    </row>
    <row r="987" ht="15">
      <c r="D987" s="392"/>
    </row>
    <row r="988" ht="15">
      <c r="D988" s="392"/>
    </row>
    <row r="989" ht="15">
      <c r="D989" s="392"/>
    </row>
    <row r="990" ht="15">
      <c r="D990" s="392"/>
    </row>
    <row r="991" ht="15">
      <c r="D991" s="392"/>
    </row>
    <row r="992" ht="15">
      <c r="D992" s="392"/>
    </row>
    <row r="993" ht="15">
      <c r="D993" s="392"/>
    </row>
    <row r="994" ht="15">
      <c r="D994" s="392"/>
    </row>
    <row r="995" ht="15">
      <c r="D995" s="392"/>
    </row>
    <row r="996" ht="15">
      <c r="D996" s="392"/>
    </row>
    <row r="997" ht="15">
      <c r="D997" s="392"/>
    </row>
    <row r="998" ht="15">
      <c r="D998" s="392"/>
    </row>
    <row r="999" ht="15">
      <c r="D999" s="392"/>
    </row>
    <row r="1000" ht="15">
      <c r="D1000" s="392"/>
    </row>
    <row r="1001" ht="15">
      <c r="D1001" s="392"/>
    </row>
    <row r="1002" ht="15">
      <c r="D1002" s="392"/>
    </row>
    <row r="1003" ht="15">
      <c r="D1003" s="392"/>
    </row>
    <row r="1004" ht="15">
      <c r="D1004" s="392"/>
    </row>
    <row r="1005" ht="15">
      <c r="D1005" s="392"/>
    </row>
    <row r="1006" ht="15">
      <c r="D1006" s="392"/>
    </row>
    <row r="1007" ht="15">
      <c r="D1007" s="392"/>
    </row>
    <row r="1008" ht="15">
      <c r="D1008" s="392"/>
    </row>
    <row r="1009" ht="15">
      <c r="D1009" s="392"/>
    </row>
    <row r="1010" ht="15">
      <c r="D1010" s="392"/>
    </row>
    <row r="1011" ht="15">
      <c r="D1011" s="392"/>
    </row>
    <row r="1012" ht="15">
      <c r="D1012" s="392"/>
    </row>
    <row r="1013" ht="15">
      <c r="D1013" s="392"/>
    </row>
    <row r="1014" ht="15">
      <c r="D1014" s="392"/>
    </row>
    <row r="1015" ht="15">
      <c r="D1015" s="392"/>
    </row>
    <row r="1016" ht="15">
      <c r="D1016" s="392"/>
    </row>
    <row r="1017" ht="15">
      <c r="D1017" s="392"/>
    </row>
    <row r="1018" ht="15">
      <c r="D1018" s="392"/>
    </row>
    <row r="1019" ht="15">
      <c r="D1019" s="392"/>
    </row>
    <row r="1020" ht="15">
      <c r="D1020" s="392"/>
    </row>
    <row r="1021" ht="15">
      <c r="D1021" s="392"/>
    </row>
    <row r="1022" ht="15">
      <c r="D1022" s="392"/>
    </row>
    <row r="1023" ht="15">
      <c r="D1023" s="392"/>
    </row>
    <row r="1024" ht="15">
      <c r="D1024" s="392"/>
    </row>
    <row r="1025" ht="15">
      <c r="D1025" s="392"/>
    </row>
    <row r="1026" ht="15">
      <c r="D1026" s="392"/>
    </row>
    <row r="1027" ht="15">
      <c r="D1027" s="392"/>
    </row>
    <row r="1028" ht="15">
      <c r="D1028" s="392"/>
    </row>
    <row r="1029" ht="15">
      <c r="D1029" s="392"/>
    </row>
    <row r="1030" ht="15">
      <c r="D1030" s="392"/>
    </row>
    <row r="1031" ht="15">
      <c r="D1031" s="392"/>
    </row>
    <row r="1032" ht="15">
      <c r="D1032" s="392"/>
    </row>
    <row r="1033" ht="15">
      <c r="D1033" s="392"/>
    </row>
    <row r="1034" ht="15">
      <c r="D1034" s="392"/>
    </row>
    <row r="1035" ht="15">
      <c r="D1035" s="392"/>
    </row>
    <row r="1036" ht="15">
      <c r="D1036" s="392"/>
    </row>
    <row r="1037" ht="15">
      <c r="D1037" s="392"/>
    </row>
    <row r="1038" ht="15">
      <c r="D1038" s="392"/>
    </row>
    <row r="1039" ht="15">
      <c r="D1039" s="392"/>
    </row>
    <row r="1040" ht="15">
      <c r="D1040" s="392"/>
    </row>
    <row r="1041" ht="15">
      <c r="D1041" s="392"/>
    </row>
    <row r="1042" ht="15">
      <c r="D1042" s="392"/>
    </row>
    <row r="1043" ht="15">
      <c r="D1043" s="392"/>
    </row>
    <row r="1044" ht="15">
      <c r="D1044" s="392"/>
    </row>
    <row r="1045" ht="15">
      <c r="D1045" s="392"/>
    </row>
    <row r="1046" ht="15">
      <c r="D1046" s="392"/>
    </row>
    <row r="1047" ht="15">
      <c r="D1047" s="392"/>
    </row>
    <row r="1048" ht="15">
      <c r="D1048" s="392"/>
    </row>
    <row r="1049" ht="15">
      <c r="D1049" s="392"/>
    </row>
    <row r="1050" ht="15">
      <c r="D1050" s="392"/>
    </row>
    <row r="1051" ht="15">
      <c r="D1051" s="392"/>
    </row>
    <row r="1052" ht="15">
      <c r="D1052" s="392"/>
    </row>
    <row r="1053" ht="15">
      <c r="D1053" s="392"/>
    </row>
    <row r="1054" ht="15">
      <c r="D1054" s="392"/>
    </row>
    <row r="1055" ht="15">
      <c r="D1055" s="392"/>
    </row>
    <row r="1056" ht="15">
      <c r="D1056" s="392"/>
    </row>
    <row r="1057" ht="15">
      <c r="D1057" s="392"/>
    </row>
    <row r="1058" ht="15">
      <c r="D1058" s="392"/>
    </row>
    <row r="1059" ht="15">
      <c r="D1059" s="392"/>
    </row>
    <row r="1060" ht="15">
      <c r="D1060" s="392"/>
    </row>
    <row r="1061" ht="15">
      <c r="D1061" s="392"/>
    </row>
    <row r="1062" ht="15">
      <c r="D1062" s="392"/>
    </row>
    <row r="1063" ht="15">
      <c r="D1063" s="392"/>
    </row>
    <row r="1064" ht="15">
      <c r="D1064" s="392"/>
    </row>
    <row r="1065" ht="15">
      <c r="D1065" s="392"/>
    </row>
    <row r="1066" ht="15">
      <c r="D1066" s="392"/>
    </row>
    <row r="1067" ht="15">
      <c r="D1067" s="392"/>
    </row>
    <row r="1068" ht="15">
      <c r="D1068" s="392"/>
    </row>
    <row r="1069" ht="15">
      <c r="D1069" s="392"/>
    </row>
    <row r="1070" ht="15">
      <c r="D1070" s="392"/>
    </row>
    <row r="1071" ht="15">
      <c r="D1071" s="392"/>
    </row>
    <row r="1072" ht="15">
      <c r="D1072" s="392"/>
    </row>
    <row r="1073" ht="15">
      <c r="D1073" s="392"/>
    </row>
    <row r="1074" ht="15">
      <c r="D1074" s="392"/>
    </row>
    <row r="1075" ht="15">
      <c r="D1075" s="392"/>
    </row>
    <row r="1076" ht="15">
      <c r="D1076" s="392"/>
    </row>
    <row r="1077" ht="15">
      <c r="D1077" s="392"/>
    </row>
    <row r="1078" ht="15">
      <c r="D1078" s="392"/>
    </row>
    <row r="1079" ht="15">
      <c r="D1079" s="392"/>
    </row>
    <row r="1080" ht="15">
      <c r="D1080" s="392"/>
    </row>
    <row r="1081" ht="15">
      <c r="D1081" s="392"/>
    </row>
    <row r="1082" ht="15">
      <c r="D1082" s="392"/>
    </row>
    <row r="1083" ht="15">
      <c r="D1083" s="392"/>
    </row>
    <row r="1084" ht="15">
      <c r="D1084" s="392"/>
    </row>
    <row r="1085" ht="15">
      <c r="D1085" s="392"/>
    </row>
    <row r="1086" ht="15">
      <c r="D1086" s="392"/>
    </row>
    <row r="1087" ht="15">
      <c r="D1087" s="392"/>
    </row>
    <row r="1088" ht="15">
      <c r="D1088" s="392"/>
    </row>
    <row r="1089" ht="15">
      <c r="D1089" s="392"/>
    </row>
    <row r="1090" ht="15">
      <c r="D1090" s="392"/>
    </row>
    <row r="1091" ht="15">
      <c r="D1091" s="392"/>
    </row>
    <row r="1092" ht="15">
      <c r="D1092" s="392"/>
    </row>
    <row r="1093" ht="15">
      <c r="D1093" s="392"/>
    </row>
    <row r="1094" ht="15">
      <c r="D1094" s="392"/>
    </row>
    <row r="1095" ht="15">
      <c r="D1095" s="392"/>
    </row>
    <row r="1096" ht="15">
      <c r="D1096" s="392"/>
    </row>
    <row r="1097" ht="15">
      <c r="D1097" s="392"/>
    </row>
    <row r="1098" ht="15">
      <c r="D1098" s="392"/>
    </row>
    <row r="1099" ht="15">
      <c r="D1099" s="392"/>
    </row>
    <row r="1100" ht="15">
      <c r="D1100" s="392"/>
    </row>
    <row r="1101" ht="15">
      <c r="D1101" s="392"/>
    </row>
    <row r="1102" ht="15">
      <c r="D1102" s="392"/>
    </row>
    <row r="1103" ht="15">
      <c r="D1103" s="392"/>
    </row>
    <row r="1104" ht="15">
      <c r="D1104" s="392"/>
    </row>
    <row r="1105" ht="15">
      <c r="D1105" s="392"/>
    </row>
    <row r="1106" ht="15">
      <c r="D1106" s="392"/>
    </row>
    <row r="1107" ht="15">
      <c r="D1107" s="392"/>
    </row>
    <row r="1108" ht="15">
      <c r="D1108" s="392"/>
    </row>
    <row r="1109" ht="15">
      <c r="D1109" s="392"/>
    </row>
    <row r="1110" ht="15">
      <c r="D1110" s="392"/>
    </row>
    <row r="1111" ht="15">
      <c r="D1111" s="392"/>
    </row>
    <row r="1112" ht="15">
      <c r="D1112" s="392"/>
    </row>
    <row r="1113" ht="15">
      <c r="D1113" s="392"/>
    </row>
    <row r="1114" ht="15">
      <c r="D1114" s="392"/>
    </row>
    <row r="1115" ht="15">
      <c r="D1115" s="392"/>
    </row>
    <row r="1116" ht="15">
      <c r="D1116" s="392"/>
    </row>
    <row r="1117" ht="15">
      <c r="D1117" s="392"/>
    </row>
    <row r="1118" ht="15">
      <c r="D1118" s="392"/>
    </row>
    <row r="1119" ht="15">
      <c r="D1119" s="392"/>
    </row>
    <row r="1120" ht="15">
      <c r="D1120" s="392"/>
    </row>
    <row r="1121" ht="15">
      <c r="D1121" s="392"/>
    </row>
    <row r="1122" ht="15">
      <c r="D1122" s="392"/>
    </row>
    <row r="1123" ht="15">
      <c r="D1123" s="392"/>
    </row>
    <row r="1124" ht="15">
      <c r="D1124" s="392"/>
    </row>
    <row r="1125" ht="15">
      <c r="D1125" s="392"/>
    </row>
    <row r="1126" ht="15">
      <c r="D1126" s="392"/>
    </row>
    <row r="1127" ht="15">
      <c r="D1127" s="392"/>
    </row>
    <row r="1128" ht="15">
      <c r="D1128" s="392"/>
    </row>
    <row r="1129" ht="15">
      <c r="D1129" s="392"/>
    </row>
    <row r="1130" ht="15">
      <c r="D1130" s="392"/>
    </row>
    <row r="1131" ht="15">
      <c r="D1131" s="392"/>
    </row>
    <row r="1132" ht="15">
      <c r="D1132" s="392"/>
    </row>
    <row r="1133" ht="15">
      <c r="D1133" s="392"/>
    </row>
    <row r="1134" ht="15">
      <c r="D1134" s="392"/>
    </row>
    <row r="1135" ht="15">
      <c r="D1135" s="392"/>
    </row>
    <row r="1136" ht="15">
      <c r="D1136" s="392"/>
    </row>
    <row r="1137" ht="15">
      <c r="D1137" s="392"/>
    </row>
    <row r="1138" ht="15">
      <c r="D1138" s="392"/>
    </row>
    <row r="1139" ht="15">
      <c r="D1139" s="392"/>
    </row>
    <row r="1140" ht="15">
      <c r="D1140" s="392"/>
    </row>
    <row r="1141" ht="15">
      <c r="D1141" s="392"/>
    </row>
    <row r="1142" ht="15">
      <c r="D1142" s="392"/>
    </row>
    <row r="1143" ht="15">
      <c r="D1143" s="392"/>
    </row>
    <row r="1144" ht="15">
      <c r="D1144" s="392"/>
    </row>
    <row r="1145" ht="15">
      <c r="D1145" s="392"/>
    </row>
    <row r="1146" ht="15">
      <c r="D1146" s="392"/>
    </row>
    <row r="1147" ht="15">
      <c r="D1147" s="392"/>
    </row>
    <row r="1148" ht="15">
      <c r="D1148" s="392"/>
    </row>
    <row r="1149" ht="15">
      <c r="D1149" s="392"/>
    </row>
    <row r="1150" ht="15">
      <c r="D1150" s="392"/>
    </row>
    <row r="1151" ht="15">
      <c r="D1151" s="392"/>
    </row>
    <row r="1152" ht="15">
      <c r="D1152" s="392"/>
    </row>
    <row r="1153" ht="15">
      <c r="D1153" s="392"/>
    </row>
    <row r="1154" ht="15">
      <c r="D1154" s="392"/>
    </row>
    <row r="1155" ht="15">
      <c r="D1155" s="392"/>
    </row>
    <row r="1156" ht="15">
      <c r="D1156" s="392"/>
    </row>
    <row r="1157" ht="15">
      <c r="D1157" s="392"/>
    </row>
    <row r="1158" ht="15">
      <c r="D1158" s="392"/>
    </row>
    <row r="1159" ht="15">
      <c r="D1159" s="392"/>
    </row>
    <row r="1160" ht="15">
      <c r="D1160" s="392"/>
    </row>
    <row r="1161" ht="15">
      <c r="D1161" s="392"/>
    </row>
    <row r="1162" ht="15">
      <c r="D1162" s="392"/>
    </row>
    <row r="1163" ht="15">
      <c r="D1163" s="392"/>
    </row>
    <row r="1164" ht="15">
      <c r="D1164" s="392"/>
    </row>
    <row r="1165" ht="15">
      <c r="D1165" s="392"/>
    </row>
    <row r="1166" ht="15">
      <c r="D1166" s="392"/>
    </row>
    <row r="1167" ht="15">
      <c r="D1167" s="392"/>
    </row>
    <row r="1168" ht="15">
      <c r="D1168" s="392"/>
    </row>
    <row r="1169" ht="15">
      <c r="D1169" s="392"/>
    </row>
    <row r="1170" ht="15">
      <c r="D1170" s="392"/>
    </row>
    <row r="1171" ht="15">
      <c r="D1171" s="392"/>
    </row>
    <row r="1172" ht="15">
      <c r="D1172" s="392"/>
    </row>
    <row r="1173" ht="15">
      <c r="D1173" s="392"/>
    </row>
    <row r="1174" ht="15">
      <c r="D1174" s="392"/>
    </row>
    <row r="1175" ht="15">
      <c r="D1175" s="392"/>
    </row>
    <row r="1176" ht="15">
      <c r="D1176" s="392"/>
    </row>
    <row r="1177" ht="15">
      <c r="D1177" s="392"/>
    </row>
    <row r="1178" ht="15">
      <c r="D1178" s="392"/>
    </row>
    <row r="1179" ht="15">
      <c r="D1179" s="392"/>
    </row>
    <row r="1180" ht="15">
      <c r="D1180" s="392"/>
    </row>
    <row r="1181" ht="15">
      <c r="D1181" s="392"/>
    </row>
    <row r="1182" ht="15">
      <c r="D1182" s="392"/>
    </row>
    <row r="1183" ht="15">
      <c r="D1183" s="392"/>
    </row>
    <row r="1184" ht="15">
      <c r="D1184" s="392"/>
    </row>
    <row r="1185" ht="15">
      <c r="D1185" s="392"/>
    </row>
    <row r="1186" ht="15">
      <c r="D1186" s="392"/>
    </row>
    <row r="1187" ht="15">
      <c r="D1187" s="392"/>
    </row>
    <row r="1188" ht="15">
      <c r="D1188" s="392"/>
    </row>
    <row r="1189" ht="15">
      <c r="D1189" s="392"/>
    </row>
    <row r="1190" ht="15">
      <c r="D1190" s="392"/>
    </row>
    <row r="1191" ht="15">
      <c r="D1191" s="392"/>
    </row>
    <row r="1192" ht="15">
      <c r="D1192" s="392"/>
    </row>
    <row r="1193" ht="15">
      <c r="D1193" s="392"/>
    </row>
    <row r="1194" ht="15">
      <c r="D1194" s="392"/>
    </row>
    <row r="1195" ht="15">
      <c r="D1195" s="392"/>
    </row>
    <row r="1196" ht="15">
      <c r="D1196" s="392"/>
    </row>
    <row r="1197" ht="15">
      <c r="D1197" s="392"/>
    </row>
    <row r="1198" ht="15">
      <c r="D1198" s="392"/>
    </row>
    <row r="1199" ht="15">
      <c r="D1199" s="392"/>
    </row>
    <row r="1200" ht="15">
      <c r="D1200" s="392"/>
    </row>
    <row r="1201" ht="15">
      <c r="D1201" s="392"/>
    </row>
    <row r="1202" ht="15">
      <c r="D1202" s="392"/>
    </row>
    <row r="1203" ht="15">
      <c r="D1203" s="392"/>
    </row>
    <row r="1204" ht="15">
      <c r="D1204" s="392"/>
    </row>
    <row r="1205" ht="15">
      <c r="D1205" s="392"/>
    </row>
    <row r="1206" ht="15">
      <c r="D1206" s="392"/>
    </row>
    <row r="1207" ht="15">
      <c r="D1207" s="392"/>
    </row>
    <row r="1208" ht="15">
      <c r="D1208" s="392"/>
    </row>
    <row r="1209" ht="15">
      <c r="D1209" s="392"/>
    </row>
    <row r="1210" ht="15">
      <c r="D1210" s="392"/>
    </row>
    <row r="1211" ht="15">
      <c r="D1211" s="392"/>
    </row>
    <row r="1212" ht="15">
      <c r="D1212" s="392"/>
    </row>
    <row r="1213" ht="15">
      <c r="D1213" s="392"/>
    </row>
    <row r="1214" ht="15">
      <c r="D1214" s="392"/>
    </row>
    <row r="1215" ht="15">
      <c r="D1215" s="392"/>
    </row>
    <row r="1216" ht="15">
      <c r="D1216" s="392"/>
    </row>
    <row r="1217" ht="15">
      <c r="D1217" s="392"/>
    </row>
    <row r="1218" ht="15">
      <c r="D1218" s="392"/>
    </row>
    <row r="1219" ht="15">
      <c r="D1219" s="392"/>
    </row>
    <row r="1220" ht="15">
      <c r="D1220" s="392"/>
    </row>
    <row r="1221" ht="15">
      <c r="D1221" s="392"/>
    </row>
    <row r="1222" ht="15">
      <c r="D1222" s="392"/>
    </row>
    <row r="1223" ht="15">
      <c r="D1223" s="392"/>
    </row>
    <row r="1224" ht="15">
      <c r="D1224" s="392"/>
    </row>
    <row r="1225" ht="15">
      <c r="D1225" s="392"/>
    </row>
    <row r="1226" ht="15">
      <c r="D1226" s="392"/>
    </row>
    <row r="1227" ht="15">
      <c r="D1227" s="392"/>
    </row>
    <row r="1228" ht="15">
      <c r="D1228" s="392"/>
    </row>
    <row r="1229" ht="15">
      <c r="D1229" s="392"/>
    </row>
    <row r="1230" ht="15">
      <c r="D1230" s="392"/>
    </row>
    <row r="1231" ht="15">
      <c r="D1231" s="392"/>
    </row>
    <row r="1232" ht="15">
      <c r="D1232" s="392"/>
    </row>
    <row r="1233" ht="15">
      <c r="D1233" s="392"/>
    </row>
    <row r="1234" ht="15">
      <c r="D1234" s="392"/>
    </row>
    <row r="1235" ht="15">
      <c r="D1235" s="392"/>
    </row>
    <row r="1236" ht="15">
      <c r="D1236" s="392"/>
    </row>
    <row r="1237" ht="15">
      <c r="D1237" s="392"/>
    </row>
    <row r="1238" ht="15">
      <c r="D1238" s="392"/>
    </row>
    <row r="1239" ht="15">
      <c r="D1239" s="392"/>
    </row>
    <row r="1240" ht="15">
      <c r="D1240" s="392"/>
    </row>
    <row r="1241" ht="15">
      <c r="D1241" s="392"/>
    </row>
    <row r="1242" ht="15">
      <c r="D1242" s="392"/>
    </row>
    <row r="1243" ht="15">
      <c r="D1243" s="392"/>
    </row>
    <row r="1244" ht="15">
      <c r="D1244" s="392"/>
    </row>
    <row r="1245" ht="15">
      <c r="D1245" s="392"/>
    </row>
    <row r="1246" ht="15">
      <c r="D1246" s="392"/>
    </row>
    <row r="1247" ht="15">
      <c r="D1247" s="392"/>
    </row>
    <row r="1248" ht="15">
      <c r="D1248" s="392"/>
    </row>
    <row r="1249" ht="15">
      <c r="D1249" s="392"/>
    </row>
    <row r="1250" ht="15">
      <c r="D1250" s="392"/>
    </row>
    <row r="1251" ht="15">
      <c r="D1251" s="392"/>
    </row>
    <row r="1252" ht="15">
      <c r="D1252" s="392"/>
    </row>
    <row r="1253" ht="15">
      <c r="D1253" s="392"/>
    </row>
    <row r="1254" ht="15">
      <c r="D1254" s="392"/>
    </row>
    <row r="1255" ht="15">
      <c r="D1255" s="392"/>
    </row>
    <row r="1256" ht="15">
      <c r="D1256" s="392"/>
    </row>
    <row r="1257" ht="15">
      <c r="D1257" s="392"/>
    </row>
    <row r="1258" ht="15">
      <c r="D1258" s="392"/>
    </row>
    <row r="1259" ht="15">
      <c r="D1259" s="392"/>
    </row>
    <row r="1260" ht="15">
      <c r="D1260" s="392"/>
    </row>
    <row r="1261" ht="15">
      <c r="D1261" s="392"/>
    </row>
    <row r="1262" ht="15">
      <c r="D1262" s="392"/>
    </row>
    <row r="1263" ht="15">
      <c r="D1263" s="392"/>
    </row>
    <row r="1264" ht="15">
      <c r="D1264" s="392"/>
    </row>
    <row r="1265" ht="15">
      <c r="D1265" s="392"/>
    </row>
    <row r="1266" ht="15">
      <c r="D1266" s="392"/>
    </row>
    <row r="1267" ht="15">
      <c r="D1267" s="392"/>
    </row>
    <row r="1268" ht="15">
      <c r="D1268" s="392"/>
    </row>
    <row r="1269" ht="15">
      <c r="D1269" s="392"/>
    </row>
    <row r="1270" ht="15">
      <c r="D1270" s="392"/>
    </row>
    <row r="1271" ht="15">
      <c r="D1271" s="392"/>
    </row>
    <row r="1272" ht="15">
      <c r="D1272" s="392"/>
    </row>
    <row r="1273" ht="15">
      <c r="D1273" s="392"/>
    </row>
    <row r="1274" ht="15">
      <c r="D1274" s="392"/>
    </row>
    <row r="1275" ht="15">
      <c r="D1275" s="392"/>
    </row>
    <row r="1276" ht="15">
      <c r="D1276" s="392"/>
    </row>
    <row r="1277" ht="15">
      <c r="D1277" s="392"/>
    </row>
    <row r="1278" ht="15">
      <c r="D1278" s="392"/>
    </row>
    <row r="1279" ht="15">
      <c r="D1279" s="392"/>
    </row>
    <row r="1280" ht="15">
      <c r="D1280" s="392"/>
    </row>
    <row r="1281" ht="15">
      <c r="D1281" s="392"/>
    </row>
    <row r="1282" ht="15">
      <c r="D1282" s="392"/>
    </row>
    <row r="1283" ht="15">
      <c r="D1283" s="392"/>
    </row>
    <row r="1284" ht="15">
      <c r="D1284" s="392"/>
    </row>
    <row r="1285" ht="15">
      <c r="D1285" s="392"/>
    </row>
    <row r="1286" ht="15">
      <c r="D1286" s="392"/>
    </row>
    <row r="1287" ht="15">
      <c r="D1287" s="392"/>
    </row>
    <row r="1288" ht="15">
      <c r="D1288" s="392"/>
    </row>
    <row r="1289" ht="15">
      <c r="D1289" s="392"/>
    </row>
    <row r="1290" ht="15">
      <c r="D1290" s="392"/>
    </row>
    <row r="1291" ht="15">
      <c r="D1291" s="392"/>
    </row>
    <row r="1292" ht="15">
      <c r="D1292" s="392"/>
    </row>
    <row r="1293" ht="15">
      <c r="D1293" s="392"/>
    </row>
    <row r="1294" ht="15">
      <c r="D1294" s="392"/>
    </row>
    <row r="1295" ht="15">
      <c r="D1295" s="392"/>
    </row>
    <row r="1296" ht="15">
      <c r="D1296" s="392"/>
    </row>
    <row r="1297" ht="15">
      <c r="D1297" s="392"/>
    </row>
    <row r="1298" ht="15">
      <c r="D1298" s="392"/>
    </row>
    <row r="1299" ht="15">
      <c r="D1299" s="392"/>
    </row>
    <row r="1300" ht="15">
      <c r="D1300" s="392"/>
    </row>
    <row r="1301" ht="15">
      <c r="D1301" s="392"/>
    </row>
    <row r="1302" ht="15">
      <c r="D1302" s="392"/>
    </row>
    <row r="1303" ht="15">
      <c r="D1303" s="392"/>
    </row>
    <row r="1304" ht="15">
      <c r="D1304" s="392"/>
    </row>
    <row r="1305" ht="15">
      <c r="D1305" s="392"/>
    </row>
    <row r="1306" ht="15">
      <c r="D1306" s="392"/>
    </row>
    <row r="1307" ht="15">
      <c r="D1307" s="392"/>
    </row>
    <row r="1308" ht="15">
      <c r="D1308" s="392"/>
    </row>
    <row r="1309" ht="15">
      <c r="D1309" s="392"/>
    </row>
    <row r="1310" ht="15">
      <c r="D1310" s="392"/>
    </row>
    <row r="1311" ht="15">
      <c r="D1311" s="392"/>
    </row>
    <row r="1312" ht="15">
      <c r="D1312" s="392"/>
    </row>
    <row r="1313" ht="15">
      <c r="D1313" s="392"/>
    </row>
    <row r="1314" ht="15">
      <c r="D1314" s="392"/>
    </row>
    <row r="1315" ht="15">
      <c r="D1315" s="392"/>
    </row>
    <row r="1316" ht="15">
      <c r="D1316" s="392"/>
    </row>
    <row r="1317" ht="15">
      <c r="D1317" s="392"/>
    </row>
    <row r="1318" ht="15">
      <c r="D1318" s="392"/>
    </row>
    <row r="1319" ht="15">
      <c r="D1319" s="392"/>
    </row>
    <row r="1320" ht="15">
      <c r="D1320" s="392"/>
    </row>
    <row r="1321" ht="15">
      <c r="D1321" s="392"/>
    </row>
    <row r="1322" ht="15">
      <c r="D1322" s="392"/>
    </row>
    <row r="1323" ht="15">
      <c r="D1323" s="392"/>
    </row>
    <row r="1324" ht="15">
      <c r="D1324" s="392"/>
    </row>
    <row r="1325" ht="15">
      <c r="D1325" s="392"/>
    </row>
    <row r="1326" ht="15">
      <c r="D1326" s="392"/>
    </row>
    <row r="1327" ht="15">
      <c r="D1327" s="392"/>
    </row>
    <row r="1328" ht="15">
      <c r="D1328" s="392"/>
    </row>
    <row r="1329" ht="15">
      <c r="D1329" s="392"/>
    </row>
    <row r="1330" ht="15">
      <c r="D1330" s="392"/>
    </row>
    <row r="1331" ht="15">
      <c r="D1331" s="392"/>
    </row>
    <row r="1332" ht="15">
      <c r="D1332" s="392"/>
    </row>
    <row r="1333" ht="15">
      <c r="D1333" s="392"/>
    </row>
    <row r="1334" ht="15">
      <c r="D1334" s="392"/>
    </row>
    <row r="1335" ht="15">
      <c r="D1335" s="392"/>
    </row>
    <row r="1336" ht="15">
      <c r="D1336" s="392"/>
    </row>
    <row r="1337" ht="15">
      <c r="D1337" s="392"/>
    </row>
    <row r="1338" ht="15">
      <c r="D1338" s="392"/>
    </row>
    <row r="1339" ht="15">
      <c r="D1339" s="392"/>
    </row>
    <row r="1340" ht="15">
      <c r="D1340" s="392"/>
    </row>
    <row r="1341" ht="15">
      <c r="D1341" s="392"/>
    </row>
    <row r="1342" ht="15">
      <c r="D1342" s="392"/>
    </row>
    <row r="1343" ht="15">
      <c r="D1343" s="392"/>
    </row>
    <row r="1344" ht="15">
      <c r="D1344" s="392"/>
    </row>
    <row r="1345" ht="15">
      <c r="D1345" s="392"/>
    </row>
    <row r="1346" ht="15">
      <c r="D1346" s="392"/>
    </row>
    <row r="1347" ht="15">
      <c r="D1347" s="392"/>
    </row>
    <row r="1348" ht="15">
      <c r="D1348" s="392"/>
    </row>
    <row r="1349" ht="15">
      <c r="D1349" s="392"/>
    </row>
    <row r="1350" ht="15">
      <c r="D1350" s="392"/>
    </row>
    <row r="1351" ht="15">
      <c r="D1351" s="392"/>
    </row>
    <row r="1352" ht="15">
      <c r="D1352" s="392"/>
    </row>
    <row r="1353" ht="15">
      <c r="D1353" s="392"/>
    </row>
    <row r="1354" ht="15">
      <c r="D1354" s="392"/>
    </row>
    <row r="1355" ht="15">
      <c r="D1355" s="392"/>
    </row>
    <row r="1356" ht="15">
      <c r="D1356" s="392"/>
    </row>
    <row r="1357" ht="15">
      <c r="D1357" s="392"/>
    </row>
    <row r="1358" ht="15">
      <c r="D1358" s="392"/>
    </row>
    <row r="1359" ht="15">
      <c r="D1359" s="392"/>
    </row>
    <row r="1360" ht="15">
      <c r="D1360" s="392"/>
    </row>
    <row r="1361" ht="15">
      <c r="D1361" s="392"/>
    </row>
    <row r="1362" ht="15">
      <c r="D1362" s="392"/>
    </row>
    <row r="1363" ht="15">
      <c r="D1363" s="392"/>
    </row>
    <row r="1364" ht="15">
      <c r="D1364" s="392"/>
    </row>
    <row r="1365" ht="15">
      <c r="D1365" s="392"/>
    </row>
    <row r="1366" ht="15">
      <c r="D1366" s="392"/>
    </row>
    <row r="1367" ht="15">
      <c r="D1367" s="392"/>
    </row>
    <row r="1368" ht="15">
      <c r="D1368" s="392"/>
    </row>
    <row r="1369" ht="15">
      <c r="D1369" s="392"/>
    </row>
    <row r="1370" ht="15">
      <c r="D1370" s="392"/>
    </row>
    <row r="1371" ht="15">
      <c r="D1371" s="392"/>
    </row>
    <row r="1372" ht="15">
      <c r="D1372" s="392"/>
    </row>
    <row r="1373" ht="15">
      <c r="D1373" s="392"/>
    </row>
    <row r="1374" ht="15">
      <c r="D1374" s="392"/>
    </row>
    <row r="1375" ht="15">
      <c r="D1375" s="392"/>
    </row>
    <row r="1376" ht="15">
      <c r="D1376" s="392"/>
    </row>
    <row r="1377" ht="15">
      <c r="D1377" s="392"/>
    </row>
    <row r="1378" ht="15">
      <c r="D1378" s="392"/>
    </row>
    <row r="1379" ht="15">
      <c r="D1379" s="392"/>
    </row>
    <row r="1380" ht="15">
      <c r="D1380" s="392"/>
    </row>
    <row r="1381" ht="15">
      <c r="D1381" s="392"/>
    </row>
    <row r="1382" ht="15">
      <c r="D1382" s="392"/>
    </row>
    <row r="1383" ht="15">
      <c r="D1383" s="392"/>
    </row>
    <row r="1384" ht="15">
      <c r="D1384" s="392"/>
    </row>
    <row r="1385" ht="15">
      <c r="D1385" s="392"/>
    </row>
    <row r="1386" ht="15">
      <c r="D1386" s="392"/>
    </row>
    <row r="1387" ht="15">
      <c r="D1387" s="392"/>
    </row>
    <row r="1388" ht="15">
      <c r="D1388" s="392"/>
    </row>
    <row r="1389" ht="15">
      <c r="D1389" s="392"/>
    </row>
    <row r="1390" ht="15">
      <c r="D1390" s="392"/>
    </row>
    <row r="1391" ht="15">
      <c r="D1391" s="392"/>
    </row>
    <row r="1392" ht="15">
      <c r="D1392" s="392"/>
    </row>
    <row r="1393" ht="15">
      <c r="D1393" s="392"/>
    </row>
    <row r="1394" ht="15">
      <c r="D1394" s="392"/>
    </row>
    <row r="1395" ht="15">
      <c r="D1395" s="392"/>
    </row>
    <row r="1396" ht="15">
      <c r="D1396" s="392"/>
    </row>
    <row r="1397" ht="15">
      <c r="D1397" s="392"/>
    </row>
    <row r="1398" ht="15">
      <c r="D1398" s="392"/>
    </row>
    <row r="1399" ht="15">
      <c r="D1399" s="392"/>
    </row>
    <row r="1400" ht="15">
      <c r="D1400" s="392"/>
    </row>
    <row r="1401" ht="15">
      <c r="D1401" s="392"/>
    </row>
    <row r="1402" ht="15">
      <c r="D1402" s="392"/>
    </row>
    <row r="1403" ht="15">
      <c r="D1403" s="392"/>
    </row>
    <row r="1404" ht="15">
      <c r="D1404" s="392"/>
    </row>
    <row r="1405" ht="15">
      <c r="D1405" s="392"/>
    </row>
    <row r="1406" ht="15">
      <c r="D1406" s="392"/>
    </row>
    <row r="1407" ht="15">
      <c r="D1407" s="392"/>
    </row>
    <row r="1408" ht="15">
      <c r="D1408" s="392"/>
    </row>
    <row r="1409" ht="15">
      <c r="D1409" s="392"/>
    </row>
    <row r="1410" ht="15">
      <c r="D1410" s="392"/>
    </row>
    <row r="1411" ht="15">
      <c r="D1411" s="392"/>
    </row>
    <row r="1412" ht="15">
      <c r="D1412" s="392"/>
    </row>
    <row r="1413" ht="15">
      <c r="D1413" s="392"/>
    </row>
    <row r="1414" ht="15">
      <c r="D1414" s="392"/>
    </row>
    <row r="1415" ht="15">
      <c r="D1415" s="392"/>
    </row>
    <row r="1416" ht="15">
      <c r="D1416" s="392"/>
    </row>
    <row r="1417" ht="15">
      <c r="D1417" s="392"/>
    </row>
    <row r="1418" ht="15">
      <c r="D1418" s="392"/>
    </row>
    <row r="1419" ht="15">
      <c r="D1419" s="392"/>
    </row>
    <row r="1420" ht="15">
      <c r="D1420" s="392"/>
    </row>
    <row r="1421" ht="15">
      <c r="D1421" s="392"/>
    </row>
    <row r="1422" ht="15">
      <c r="D1422" s="392"/>
    </row>
    <row r="1423" ht="15">
      <c r="D1423" s="392"/>
    </row>
    <row r="1424" ht="15">
      <c r="D1424" s="392"/>
    </row>
    <row r="1425" ht="15">
      <c r="D1425" s="392"/>
    </row>
    <row r="1426" ht="15">
      <c r="D1426" s="392"/>
    </row>
    <row r="1427" ht="15">
      <c r="D1427" s="392"/>
    </row>
    <row r="1428" ht="15">
      <c r="D1428" s="392"/>
    </row>
    <row r="1429" ht="15">
      <c r="D1429" s="392"/>
    </row>
    <row r="1430" ht="15">
      <c r="D1430" s="392"/>
    </row>
    <row r="1431" ht="15">
      <c r="D1431" s="392"/>
    </row>
    <row r="1432" ht="15">
      <c r="D1432" s="392"/>
    </row>
    <row r="1433" ht="15">
      <c r="D1433" s="392"/>
    </row>
    <row r="1434" ht="15">
      <c r="D1434" s="392"/>
    </row>
    <row r="1435" ht="15">
      <c r="D1435" s="392"/>
    </row>
    <row r="1436" ht="15">
      <c r="D1436" s="392"/>
    </row>
    <row r="1437" ht="15">
      <c r="D1437" s="392"/>
    </row>
    <row r="1438" ht="15">
      <c r="D1438" s="392"/>
    </row>
    <row r="1439" ht="15">
      <c r="D1439" s="392"/>
    </row>
    <row r="1440" ht="15">
      <c r="D1440" s="392"/>
    </row>
    <row r="1441" ht="15">
      <c r="D1441" s="392"/>
    </row>
    <row r="1442" ht="15">
      <c r="D1442" s="392"/>
    </row>
    <row r="1443" ht="15">
      <c r="D1443" s="392"/>
    </row>
    <row r="1444" ht="15">
      <c r="D1444" s="392"/>
    </row>
    <row r="1445" ht="15">
      <c r="D1445" s="392"/>
    </row>
    <row r="1446" ht="15">
      <c r="D1446" s="392"/>
    </row>
    <row r="1447" ht="15">
      <c r="D1447" s="392"/>
    </row>
    <row r="1448" ht="15">
      <c r="D1448" s="392"/>
    </row>
    <row r="1449" ht="15">
      <c r="D1449" s="392"/>
    </row>
    <row r="1450" ht="15">
      <c r="D1450" s="392"/>
    </row>
    <row r="1451" ht="15">
      <c r="D1451" s="392"/>
    </row>
    <row r="1452" ht="15">
      <c r="D1452" s="392"/>
    </row>
    <row r="1453" ht="15">
      <c r="D1453" s="392"/>
    </row>
    <row r="1454" ht="15">
      <c r="D1454" s="392"/>
    </row>
    <row r="1455" ht="15">
      <c r="D1455" s="392"/>
    </row>
    <row r="1456" ht="15">
      <c r="D1456" s="392"/>
    </row>
    <row r="1457" ht="15">
      <c r="D1457" s="392"/>
    </row>
    <row r="1458" ht="15">
      <c r="D1458" s="392"/>
    </row>
    <row r="1459" ht="15">
      <c r="D1459" s="392"/>
    </row>
    <row r="1460" ht="15">
      <c r="D1460" s="392"/>
    </row>
    <row r="1461" ht="15">
      <c r="D1461" s="392"/>
    </row>
    <row r="1462" ht="15">
      <c r="D1462" s="392"/>
    </row>
    <row r="1463" ht="15">
      <c r="D1463" s="392"/>
    </row>
    <row r="1464" ht="15">
      <c r="D1464" s="392"/>
    </row>
    <row r="1465" ht="15">
      <c r="D1465" s="392"/>
    </row>
    <row r="1466" ht="15">
      <c r="D1466" s="392"/>
    </row>
    <row r="1467" ht="15">
      <c r="D1467" s="392"/>
    </row>
    <row r="1468" ht="15">
      <c r="D1468" s="392"/>
    </row>
    <row r="1469" ht="15">
      <c r="D1469" s="392"/>
    </row>
    <row r="1470" ht="15">
      <c r="D1470" s="392"/>
    </row>
    <row r="1471" ht="15">
      <c r="D1471" s="392"/>
    </row>
    <row r="1472" ht="15">
      <c r="D1472" s="392"/>
    </row>
    <row r="1473" ht="15">
      <c r="D1473" s="392"/>
    </row>
    <row r="1474" ht="15">
      <c r="D1474" s="392"/>
    </row>
    <row r="1475" ht="15">
      <c r="D1475" s="392"/>
    </row>
    <row r="1476" ht="15">
      <c r="D1476" s="392"/>
    </row>
    <row r="1477" ht="15">
      <c r="D1477" s="392"/>
    </row>
    <row r="1478" ht="15">
      <c r="D1478" s="392"/>
    </row>
    <row r="1479" ht="15">
      <c r="D1479" s="392"/>
    </row>
    <row r="1480" ht="15">
      <c r="D1480" s="392"/>
    </row>
    <row r="1481" ht="15">
      <c r="D1481" s="392"/>
    </row>
    <row r="1482" ht="15">
      <c r="D1482" s="392"/>
    </row>
    <row r="1483" ht="15">
      <c r="D1483" s="392"/>
    </row>
    <row r="1484" ht="15">
      <c r="D1484" s="392"/>
    </row>
    <row r="1485" ht="15">
      <c r="D1485" s="392"/>
    </row>
    <row r="1486" ht="15">
      <c r="D1486" s="392"/>
    </row>
    <row r="1487" ht="15">
      <c r="D1487" s="392"/>
    </row>
    <row r="1488" ht="15">
      <c r="D1488" s="392"/>
    </row>
    <row r="1489" ht="15">
      <c r="D1489" s="392"/>
    </row>
    <row r="1490" ht="15">
      <c r="D1490" s="392"/>
    </row>
    <row r="1491" ht="15">
      <c r="D1491" s="392"/>
    </row>
    <row r="1492" ht="15">
      <c r="D1492" s="392"/>
    </row>
    <row r="1493" ht="15">
      <c r="D1493" s="392"/>
    </row>
    <row r="1494" ht="15">
      <c r="D1494" s="392"/>
    </row>
    <row r="1495" ht="15">
      <c r="D1495" s="392"/>
    </row>
    <row r="1496" ht="15">
      <c r="D1496" s="392"/>
    </row>
    <row r="1497" ht="15">
      <c r="D1497" s="392"/>
    </row>
    <row r="1498" ht="15">
      <c r="D1498" s="392"/>
    </row>
    <row r="1499" ht="15">
      <c r="D1499" s="392"/>
    </row>
    <row r="1500" ht="15">
      <c r="D1500" s="392"/>
    </row>
    <row r="1501" ht="15">
      <c r="D1501" s="392"/>
    </row>
    <row r="1502" ht="15">
      <c r="D1502" s="392"/>
    </row>
    <row r="1503" ht="15">
      <c r="D1503" s="392"/>
    </row>
    <row r="1504" ht="15">
      <c r="D1504" s="392"/>
    </row>
    <row r="1505" ht="15">
      <c r="D1505" s="392"/>
    </row>
    <row r="1506" ht="15">
      <c r="D1506" s="392"/>
    </row>
    <row r="1507" ht="15">
      <c r="D1507" s="392"/>
    </row>
    <row r="1508" ht="15">
      <c r="D1508" s="392"/>
    </row>
    <row r="1509" ht="15">
      <c r="D1509" s="392"/>
    </row>
    <row r="1510" ht="15">
      <c r="D1510" s="392"/>
    </row>
    <row r="1511" ht="15">
      <c r="D1511" s="392"/>
    </row>
    <row r="1512" ht="15">
      <c r="D1512" s="392"/>
    </row>
    <row r="1513" ht="15">
      <c r="D1513" s="392"/>
    </row>
    <row r="1514" ht="15">
      <c r="D1514" s="392"/>
    </row>
    <row r="1515" ht="15">
      <c r="D1515" s="392"/>
    </row>
    <row r="1516" ht="15">
      <c r="D1516" s="392"/>
    </row>
    <row r="1517" ht="15">
      <c r="D1517" s="392"/>
    </row>
    <row r="1518" ht="15">
      <c r="D1518" s="392"/>
    </row>
    <row r="1519" ht="15">
      <c r="D1519" s="392"/>
    </row>
    <row r="1520" ht="15">
      <c r="D1520" s="392"/>
    </row>
    <row r="1521" ht="15">
      <c r="D1521" s="392"/>
    </row>
    <row r="1522" ht="15">
      <c r="D1522" s="392"/>
    </row>
    <row r="1523" ht="15">
      <c r="D1523" s="392"/>
    </row>
    <row r="1524" ht="15">
      <c r="D1524" s="392"/>
    </row>
    <row r="1525" ht="15">
      <c r="D1525" s="392"/>
    </row>
    <row r="1526" ht="15">
      <c r="D1526" s="392"/>
    </row>
    <row r="1527" ht="15">
      <c r="D1527" s="392"/>
    </row>
    <row r="1528" ht="15">
      <c r="D1528" s="392"/>
    </row>
    <row r="1529" ht="15">
      <c r="D1529" s="392"/>
    </row>
    <row r="1530" ht="15">
      <c r="D1530" s="392"/>
    </row>
    <row r="1531" ht="15">
      <c r="D1531" s="392"/>
    </row>
    <row r="1532" ht="15">
      <c r="D1532" s="392"/>
    </row>
    <row r="1533" ht="15">
      <c r="D1533" s="392"/>
    </row>
    <row r="1534" ht="15">
      <c r="D1534" s="392"/>
    </row>
    <row r="1535" ht="15">
      <c r="D1535" s="392"/>
    </row>
    <row r="1536" ht="15">
      <c r="D1536" s="392"/>
    </row>
    <row r="1537" ht="15">
      <c r="D1537" s="392"/>
    </row>
    <row r="1538" ht="15">
      <c r="D1538" s="392"/>
    </row>
    <row r="1539" ht="15">
      <c r="D1539" s="392"/>
    </row>
    <row r="1540" ht="15">
      <c r="D1540" s="392"/>
    </row>
    <row r="1541" ht="15">
      <c r="D1541" s="392"/>
    </row>
    <row r="1542" ht="15">
      <c r="D1542" s="392"/>
    </row>
    <row r="1543" ht="15">
      <c r="D1543" s="392"/>
    </row>
    <row r="1544" ht="15">
      <c r="D1544" s="392"/>
    </row>
    <row r="1545" ht="15">
      <c r="D1545" s="392"/>
    </row>
    <row r="1546" ht="15">
      <c r="D1546" s="392"/>
    </row>
    <row r="1547" ht="15">
      <c r="D1547" s="392"/>
    </row>
    <row r="1548" ht="15">
      <c r="D1548" s="392"/>
    </row>
    <row r="1549" ht="15">
      <c r="D1549" s="392"/>
    </row>
    <row r="1550" ht="15">
      <c r="D1550" s="392"/>
    </row>
    <row r="1551" ht="15">
      <c r="D1551" s="392"/>
    </row>
    <row r="1552" ht="15">
      <c r="D1552" s="392"/>
    </row>
    <row r="1553" ht="15">
      <c r="D1553" s="392"/>
    </row>
    <row r="1554" ht="15">
      <c r="D1554" s="392"/>
    </row>
    <row r="1555" ht="15">
      <c r="D1555" s="392"/>
    </row>
    <row r="1556" ht="15">
      <c r="D1556" s="392"/>
    </row>
    <row r="1557" ht="15">
      <c r="D1557" s="392"/>
    </row>
    <row r="1558" ht="15">
      <c r="D1558" s="392"/>
    </row>
    <row r="1559" ht="15">
      <c r="D1559" s="392"/>
    </row>
    <row r="1560" ht="15">
      <c r="D1560" s="392"/>
    </row>
    <row r="1561" ht="15">
      <c r="D1561" s="392"/>
    </row>
    <row r="1562" ht="15">
      <c r="D1562" s="392"/>
    </row>
    <row r="1563" ht="15">
      <c r="D1563" s="392"/>
    </row>
    <row r="1564" ht="15">
      <c r="D1564" s="392"/>
    </row>
    <row r="1565" ht="15">
      <c r="D1565" s="392"/>
    </row>
    <row r="1566" ht="15">
      <c r="D1566" s="392"/>
    </row>
    <row r="1567" ht="15">
      <c r="D1567" s="392"/>
    </row>
    <row r="1568" ht="15">
      <c r="D1568" s="392"/>
    </row>
    <row r="1569" ht="15">
      <c r="D1569" s="392"/>
    </row>
    <row r="1570" ht="15">
      <c r="D1570" s="392"/>
    </row>
    <row r="1571" ht="15">
      <c r="D1571" s="392"/>
    </row>
    <row r="1572" ht="15">
      <c r="D1572" s="392"/>
    </row>
    <row r="1573" ht="15">
      <c r="D1573" s="392"/>
    </row>
    <row r="1574" ht="15">
      <c r="D1574" s="392"/>
    </row>
    <row r="1575" ht="15">
      <c r="D1575" s="392"/>
    </row>
    <row r="1576" ht="15">
      <c r="D1576" s="392"/>
    </row>
    <row r="1577" ht="15">
      <c r="D1577" s="392"/>
    </row>
    <row r="1578" ht="15">
      <c r="D1578" s="392"/>
    </row>
    <row r="1579" ht="15">
      <c r="D1579" s="392"/>
    </row>
    <row r="1580" ht="15">
      <c r="D1580" s="392"/>
    </row>
    <row r="1581" ht="15">
      <c r="D1581" s="392"/>
    </row>
    <row r="1582" ht="15">
      <c r="D1582" s="392"/>
    </row>
    <row r="1583" ht="15">
      <c r="D1583" s="392"/>
    </row>
    <row r="1584" ht="15">
      <c r="D1584" s="392"/>
    </row>
    <row r="1585" ht="15">
      <c r="D1585" s="392"/>
    </row>
    <row r="1586" ht="15">
      <c r="D1586" s="392"/>
    </row>
    <row r="1587" ht="15">
      <c r="D1587" s="392"/>
    </row>
    <row r="1588" ht="15">
      <c r="D1588" s="392"/>
    </row>
    <row r="1589" ht="15">
      <c r="D1589" s="392"/>
    </row>
    <row r="1590" ht="15">
      <c r="D1590" s="392"/>
    </row>
    <row r="1591" ht="15">
      <c r="D1591" s="392"/>
    </row>
    <row r="1592" ht="15">
      <c r="D1592" s="392"/>
    </row>
    <row r="1593" ht="15">
      <c r="D1593" s="392"/>
    </row>
    <row r="1594" ht="15">
      <c r="D1594" s="392"/>
    </row>
    <row r="1595" ht="15">
      <c r="D1595" s="392"/>
    </row>
    <row r="1596" ht="15">
      <c r="D1596" s="392"/>
    </row>
    <row r="1597" ht="15">
      <c r="D1597" s="392"/>
    </row>
    <row r="1598" ht="15">
      <c r="D1598" s="392"/>
    </row>
    <row r="1599" ht="15">
      <c r="D1599" s="392"/>
    </row>
    <row r="1600" ht="15">
      <c r="D1600" s="392"/>
    </row>
    <row r="1601" ht="15">
      <c r="D1601" s="392"/>
    </row>
    <row r="1602" ht="15">
      <c r="D1602" s="392"/>
    </row>
    <row r="1603" ht="15">
      <c r="D1603" s="392"/>
    </row>
    <row r="1604" ht="15">
      <c r="D1604" s="392"/>
    </row>
    <row r="1605" ht="15">
      <c r="D1605" s="392"/>
    </row>
    <row r="1606" ht="15">
      <c r="D1606" s="392"/>
    </row>
    <row r="1607" ht="15">
      <c r="D1607" s="392"/>
    </row>
    <row r="1608" ht="15">
      <c r="D1608" s="392"/>
    </row>
    <row r="1609" ht="15">
      <c r="D1609" s="392"/>
    </row>
    <row r="1610" ht="15">
      <c r="D1610" s="392"/>
    </row>
    <row r="1611" ht="15">
      <c r="D1611" s="392"/>
    </row>
    <row r="1612" ht="15">
      <c r="D1612" s="392"/>
    </row>
    <row r="1613" ht="15">
      <c r="D1613" s="392"/>
    </row>
    <row r="1614" ht="15">
      <c r="D1614" s="392"/>
    </row>
    <row r="1615" ht="15">
      <c r="D1615" s="392"/>
    </row>
    <row r="1616" ht="15">
      <c r="D1616" s="392"/>
    </row>
    <row r="1617" ht="15">
      <c r="D1617" s="392"/>
    </row>
    <row r="1618" ht="15">
      <c r="D1618" s="392"/>
    </row>
    <row r="1619" ht="15">
      <c r="D1619" s="392"/>
    </row>
    <row r="1620" ht="15">
      <c r="D1620" s="392"/>
    </row>
    <row r="1621" ht="15">
      <c r="D1621" s="392"/>
    </row>
    <row r="1622" ht="15">
      <c r="D1622" s="392"/>
    </row>
    <row r="1623" ht="15">
      <c r="D1623" s="392"/>
    </row>
    <row r="1624" ht="15">
      <c r="D1624" s="392"/>
    </row>
    <row r="1625" ht="15">
      <c r="D1625" s="392"/>
    </row>
    <row r="1626" ht="15">
      <c r="D1626" s="392"/>
    </row>
    <row r="1627" ht="15">
      <c r="D1627" s="392"/>
    </row>
    <row r="1628" ht="15">
      <c r="D1628" s="392"/>
    </row>
    <row r="1629" ht="15">
      <c r="D1629" s="392"/>
    </row>
    <row r="1630" ht="15">
      <c r="D1630" s="392"/>
    </row>
    <row r="1631" ht="15">
      <c r="D1631" s="392"/>
    </row>
    <row r="1632" ht="15">
      <c r="D1632" s="392"/>
    </row>
    <row r="1633" ht="15">
      <c r="D1633" s="392"/>
    </row>
    <row r="1634" ht="15">
      <c r="D1634" s="392"/>
    </row>
    <row r="1635" ht="15">
      <c r="D1635" s="392"/>
    </row>
    <row r="1636" ht="15">
      <c r="D1636" s="392"/>
    </row>
    <row r="1637" ht="15">
      <c r="D1637" s="392"/>
    </row>
    <row r="1638" ht="15">
      <c r="D1638" s="392"/>
    </row>
    <row r="1639" ht="15">
      <c r="D1639" s="392"/>
    </row>
    <row r="1640" ht="15">
      <c r="D1640" s="392"/>
    </row>
    <row r="1641" ht="15">
      <c r="D1641" s="392"/>
    </row>
    <row r="1642" ht="15">
      <c r="D1642" s="392"/>
    </row>
    <row r="1643" ht="15">
      <c r="D1643" s="392"/>
    </row>
    <row r="1644" ht="15">
      <c r="D1644" s="392"/>
    </row>
    <row r="1645" ht="15">
      <c r="D1645" s="392"/>
    </row>
    <row r="1646" ht="15">
      <c r="D1646" s="392"/>
    </row>
    <row r="1647" ht="15">
      <c r="D1647" s="392"/>
    </row>
    <row r="1648" ht="15">
      <c r="D1648" s="392"/>
    </row>
    <row r="1649" ht="15">
      <c r="D1649" s="392"/>
    </row>
    <row r="1650" ht="15">
      <c r="D1650" s="392"/>
    </row>
    <row r="1651" ht="15">
      <c r="D1651" s="392"/>
    </row>
    <row r="1652" ht="15">
      <c r="D1652" s="392"/>
    </row>
    <row r="1653" ht="15">
      <c r="D1653" s="392"/>
    </row>
    <row r="1654" ht="15">
      <c r="D1654" s="392"/>
    </row>
    <row r="1655" ht="15">
      <c r="D1655" s="392"/>
    </row>
    <row r="1656" ht="15">
      <c r="D1656" s="392"/>
    </row>
    <row r="1657" ht="15">
      <c r="D1657" s="392"/>
    </row>
    <row r="1658" ht="15">
      <c r="D1658" s="392"/>
    </row>
    <row r="1659" ht="15">
      <c r="D1659" s="392"/>
    </row>
    <row r="1660" ht="15">
      <c r="D1660" s="392"/>
    </row>
    <row r="1661" ht="15">
      <c r="D1661" s="392"/>
    </row>
    <row r="1662" ht="15">
      <c r="D1662" s="392"/>
    </row>
    <row r="1663" ht="15">
      <c r="D1663" s="392"/>
    </row>
    <row r="1664" ht="15">
      <c r="D1664" s="392"/>
    </row>
    <row r="1665" ht="15">
      <c r="D1665" s="392"/>
    </row>
    <row r="1666" ht="15">
      <c r="D1666" s="392"/>
    </row>
    <row r="1667" ht="15">
      <c r="D1667" s="392"/>
    </row>
    <row r="1668" ht="15">
      <c r="D1668" s="392"/>
    </row>
    <row r="1669" ht="15">
      <c r="D1669" s="392"/>
    </row>
    <row r="1670" ht="15">
      <c r="D1670" s="392"/>
    </row>
    <row r="1671" ht="15">
      <c r="D1671" s="392"/>
    </row>
    <row r="1672" ht="15">
      <c r="D1672" s="392"/>
    </row>
    <row r="1673" ht="15">
      <c r="D1673" s="392"/>
    </row>
    <row r="1674" ht="15">
      <c r="D1674" s="392"/>
    </row>
    <row r="1675" ht="15">
      <c r="D1675" s="392"/>
    </row>
    <row r="1676" ht="15">
      <c r="D1676" s="392"/>
    </row>
    <row r="1677" ht="15">
      <c r="D1677" s="392"/>
    </row>
    <row r="1678" ht="15">
      <c r="D1678" s="392"/>
    </row>
    <row r="1679" ht="15">
      <c r="D1679" s="392"/>
    </row>
    <row r="1680" ht="15">
      <c r="D1680" s="392"/>
    </row>
    <row r="1681" ht="15">
      <c r="D1681" s="392"/>
    </row>
    <row r="1682" ht="15">
      <c r="D1682" s="392"/>
    </row>
    <row r="1683" ht="15">
      <c r="D1683" s="392"/>
    </row>
    <row r="1684" ht="15">
      <c r="D1684" s="392"/>
    </row>
    <row r="1685" ht="15">
      <c r="D1685" s="392"/>
    </row>
    <row r="1686" ht="15">
      <c r="D1686" s="392"/>
    </row>
    <row r="1687" ht="15">
      <c r="D1687" s="392"/>
    </row>
    <row r="1688" ht="15">
      <c r="D1688" s="392"/>
    </row>
    <row r="1689" ht="15">
      <c r="D1689" s="392"/>
    </row>
    <row r="1690" ht="15">
      <c r="D1690" s="392"/>
    </row>
    <row r="1691" ht="15">
      <c r="D1691" s="392"/>
    </row>
    <row r="1692" ht="15">
      <c r="D1692" s="392"/>
    </row>
    <row r="1693" ht="15">
      <c r="D1693" s="392"/>
    </row>
    <row r="1694" ht="15">
      <c r="D1694" s="392"/>
    </row>
    <row r="1695" ht="15">
      <c r="D1695" s="392"/>
    </row>
    <row r="1696" ht="15">
      <c r="D1696" s="392"/>
    </row>
    <row r="1697" ht="15">
      <c r="D1697" s="392"/>
    </row>
    <row r="1698" ht="15">
      <c r="D1698" s="392"/>
    </row>
    <row r="1699" ht="15">
      <c r="D1699" s="392"/>
    </row>
    <row r="1700" ht="15">
      <c r="D1700" s="392"/>
    </row>
    <row r="1701" ht="15">
      <c r="D1701" s="392"/>
    </row>
    <row r="1702" ht="15">
      <c r="D1702" s="392"/>
    </row>
    <row r="1703" ht="15">
      <c r="D1703" s="392"/>
    </row>
    <row r="1704" ht="15">
      <c r="D1704" s="392"/>
    </row>
    <row r="1705" ht="15">
      <c r="D1705" s="392"/>
    </row>
    <row r="1706" ht="15">
      <c r="D1706" s="392"/>
    </row>
    <row r="1707" ht="15">
      <c r="D1707" s="392"/>
    </row>
    <row r="1708" ht="15">
      <c r="D1708" s="392"/>
    </row>
    <row r="1709" ht="15">
      <c r="D1709" s="392"/>
    </row>
    <row r="1710" ht="15">
      <c r="D1710" s="392"/>
    </row>
    <row r="1711" ht="15">
      <c r="D1711" s="392"/>
    </row>
    <row r="1712" ht="15">
      <c r="D1712" s="392"/>
    </row>
    <row r="1713" ht="15">
      <c r="D1713" s="392"/>
    </row>
    <row r="1714" ht="15">
      <c r="D1714" s="392"/>
    </row>
    <row r="1715" ht="15">
      <c r="D1715" s="392"/>
    </row>
    <row r="1716" ht="15">
      <c r="D1716" s="392"/>
    </row>
    <row r="1717" ht="15">
      <c r="D1717" s="392"/>
    </row>
    <row r="1718" ht="15">
      <c r="D1718" s="392"/>
    </row>
    <row r="1719" ht="15">
      <c r="D1719" s="392"/>
    </row>
    <row r="1720" ht="15">
      <c r="D1720" s="392"/>
    </row>
    <row r="1721" ht="15">
      <c r="D1721" s="392"/>
    </row>
    <row r="1722" ht="15">
      <c r="D1722" s="392"/>
    </row>
    <row r="1723" ht="15">
      <c r="D1723" s="392"/>
    </row>
    <row r="1724" ht="15">
      <c r="D1724" s="392"/>
    </row>
    <row r="1725" ht="15">
      <c r="D1725" s="392"/>
    </row>
    <row r="1726" ht="15">
      <c r="D1726" s="392"/>
    </row>
    <row r="1727" ht="15">
      <c r="D1727" s="392"/>
    </row>
    <row r="1728" ht="15">
      <c r="D1728" s="392"/>
    </row>
    <row r="1729" ht="15">
      <c r="D1729" s="392"/>
    </row>
    <row r="1730" ht="15">
      <c r="D1730" s="392"/>
    </row>
    <row r="1731" ht="15">
      <c r="D1731" s="392"/>
    </row>
    <row r="1732" ht="15">
      <c r="D1732" s="392"/>
    </row>
    <row r="1733" ht="15">
      <c r="D1733" s="392"/>
    </row>
    <row r="1734" ht="15">
      <c r="D1734" s="392"/>
    </row>
    <row r="1735" ht="15">
      <c r="D1735" s="392"/>
    </row>
    <row r="1736" ht="15">
      <c r="D1736" s="392"/>
    </row>
    <row r="1737" ht="15">
      <c r="D1737" s="392"/>
    </row>
    <row r="1738" ht="15">
      <c r="D1738" s="392"/>
    </row>
    <row r="1739" ht="15">
      <c r="D1739" s="392"/>
    </row>
    <row r="1740" ht="15">
      <c r="D1740" s="392"/>
    </row>
    <row r="1741" ht="15">
      <c r="D1741" s="392"/>
    </row>
    <row r="1742" ht="15">
      <c r="D1742" s="392"/>
    </row>
    <row r="1743" ht="15">
      <c r="D1743" s="392"/>
    </row>
    <row r="1744" ht="15">
      <c r="D1744" s="392"/>
    </row>
    <row r="1745" ht="15">
      <c r="D1745" s="392"/>
    </row>
    <row r="1746" ht="15">
      <c r="D1746" s="392"/>
    </row>
    <row r="1747" ht="15">
      <c r="D1747" s="392"/>
    </row>
    <row r="1748" ht="15">
      <c r="D1748" s="392"/>
    </row>
    <row r="1749" ht="15">
      <c r="D1749" s="392"/>
    </row>
    <row r="1750" ht="15">
      <c r="D1750" s="392"/>
    </row>
    <row r="1751" ht="15">
      <c r="D1751" s="392"/>
    </row>
    <row r="1752" ht="15">
      <c r="D1752" s="392"/>
    </row>
    <row r="1753" ht="15">
      <c r="D1753" s="392"/>
    </row>
    <row r="1754" ht="15">
      <c r="D1754" s="392"/>
    </row>
    <row r="1755" ht="15">
      <c r="D1755" s="392"/>
    </row>
    <row r="1756" ht="15">
      <c r="D1756" s="392"/>
    </row>
    <row r="1757" ht="15">
      <c r="D1757" s="392"/>
    </row>
    <row r="1758" ht="15">
      <c r="D1758" s="392"/>
    </row>
    <row r="1759" ht="15">
      <c r="D1759" s="392"/>
    </row>
    <row r="1760" ht="15">
      <c r="D1760" s="392"/>
    </row>
    <row r="1761" ht="15">
      <c r="D1761" s="392"/>
    </row>
    <row r="1762" ht="15">
      <c r="D1762" s="392"/>
    </row>
    <row r="1763" ht="15">
      <c r="D1763" s="392"/>
    </row>
    <row r="1764" ht="15">
      <c r="D1764" s="392"/>
    </row>
    <row r="1765" ht="15">
      <c r="D1765" s="392"/>
    </row>
    <row r="1766" ht="15">
      <c r="D1766" s="392"/>
    </row>
    <row r="1767" ht="15">
      <c r="D1767" s="392"/>
    </row>
    <row r="1768" ht="15">
      <c r="D1768" s="392"/>
    </row>
    <row r="1769" ht="15">
      <c r="D1769" s="392"/>
    </row>
    <row r="1770" ht="15">
      <c r="D1770" s="392"/>
    </row>
    <row r="1771" ht="15">
      <c r="D1771" s="392"/>
    </row>
    <row r="1772" ht="15">
      <c r="D1772" s="392"/>
    </row>
    <row r="1773" ht="15">
      <c r="D1773" s="392"/>
    </row>
    <row r="1774" ht="15">
      <c r="D1774" s="392"/>
    </row>
    <row r="1775" ht="15">
      <c r="D1775" s="392"/>
    </row>
    <row r="1776" ht="15">
      <c r="D1776" s="392"/>
    </row>
    <row r="1777" ht="15">
      <c r="D1777" s="392"/>
    </row>
    <row r="1778" ht="15">
      <c r="D1778" s="392"/>
    </row>
    <row r="1779" ht="15">
      <c r="D1779" s="392"/>
    </row>
    <row r="1780" ht="15">
      <c r="D1780" s="392"/>
    </row>
    <row r="1781" ht="15">
      <c r="D1781" s="392"/>
    </row>
    <row r="1782" ht="15">
      <c r="D1782" s="392"/>
    </row>
    <row r="1783" ht="15">
      <c r="D1783" s="392"/>
    </row>
    <row r="1784" ht="15">
      <c r="D1784" s="392"/>
    </row>
    <row r="1785" ht="15">
      <c r="D1785" s="392"/>
    </row>
    <row r="1786" ht="15">
      <c r="D1786" s="392"/>
    </row>
    <row r="1787" ht="15">
      <c r="D1787" s="392"/>
    </row>
    <row r="1788" ht="15">
      <c r="D1788" s="392"/>
    </row>
    <row r="1789" ht="15">
      <c r="D1789" s="392"/>
    </row>
    <row r="1790" ht="15">
      <c r="D1790" s="392"/>
    </row>
    <row r="1791" ht="15">
      <c r="D1791" s="392"/>
    </row>
    <row r="1792" ht="15">
      <c r="D1792" s="392"/>
    </row>
    <row r="1793" ht="15">
      <c r="D1793" s="392"/>
    </row>
    <row r="1794" ht="15">
      <c r="D1794" s="392"/>
    </row>
    <row r="1795" ht="15">
      <c r="D1795" s="392"/>
    </row>
    <row r="1796" ht="15">
      <c r="D1796" s="392"/>
    </row>
    <row r="1797" ht="15">
      <c r="D1797" s="392"/>
    </row>
    <row r="1798" ht="15">
      <c r="D1798" s="392"/>
    </row>
    <row r="1799" ht="15">
      <c r="D1799" s="392"/>
    </row>
    <row r="1800" ht="15">
      <c r="D1800" s="392"/>
    </row>
    <row r="1801" ht="15">
      <c r="D1801" s="392"/>
    </row>
    <row r="1802" ht="15">
      <c r="D1802" s="392"/>
    </row>
    <row r="1803" ht="15">
      <c r="D1803" s="392"/>
    </row>
    <row r="1804" ht="15">
      <c r="D1804" s="392"/>
    </row>
    <row r="1805" ht="15">
      <c r="D1805" s="392"/>
    </row>
    <row r="1806" ht="15">
      <c r="D1806" s="392"/>
    </row>
    <row r="1807" ht="15">
      <c r="D1807" s="392"/>
    </row>
    <row r="1808" ht="15">
      <c r="D1808" s="392"/>
    </row>
    <row r="1809" ht="15">
      <c r="D1809" s="392"/>
    </row>
    <row r="1810" ht="15">
      <c r="D1810" s="392"/>
    </row>
    <row r="1811" ht="15">
      <c r="D1811" s="392"/>
    </row>
    <row r="1812" ht="15">
      <c r="D1812" s="392"/>
    </row>
    <row r="1813" ht="15">
      <c r="D1813" s="392"/>
    </row>
    <row r="1814" ht="15">
      <c r="D1814" s="392"/>
    </row>
    <row r="1815" ht="15">
      <c r="D1815" s="392"/>
    </row>
    <row r="1816" ht="15">
      <c r="D1816" s="392"/>
    </row>
    <row r="1817" ht="15">
      <c r="D1817" s="392"/>
    </row>
    <row r="1818" ht="15">
      <c r="D1818" s="392"/>
    </row>
    <row r="1819" ht="15">
      <c r="D1819" s="392"/>
    </row>
    <row r="1820" ht="15">
      <c r="D1820" s="392"/>
    </row>
    <row r="1821" ht="15">
      <c r="D1821" s="392"/>
    </row>
    <row r="1822" ht="15">
      <c r="D1822" s="392"/>
    </row>
    <row r="1823" ht="15">
      <c r="D1823" s="392"/>
    </row>
    <row r="1824" ht="15">
      <c r="D1824" s="392"/>
    </row>
    <row r="1825" ht="15">
      <c r="D1825" s="392"/>
    </row>
    <row r="1826" ht="15">
      <c r="D1826" s="392"/>
    </row>
    <row r="1827" ht="15">
      <c r="D1827" s="392"/>
    </row>
    <row r="1828" ht="15">
      <c r="D1828" s="392"/>
    </row>
    <row r="1829" ht="15">
      <c r="D1829" s="392"/>
    </row>
    <row r="1830" ht="15">
      <c r="D1830" s="392"/>
    </row>
    <row r="1831" ht="15">
      <c r="D1831" s="392"/>
    </row>
    <row r="1832" ht="15">
      <c r="D1832" s="392"/>
    </row>
    <row r="1833" ht="15">
      <c r="D1833" s="392"/>
    </row>
    <row r="1834" ht="15">
      <c r="D1834" s="392"/>
    </row>
    <row r="1835" ht="15">
      <c r="D1835" s="392"/>
    </row>
    <row r="1836" ht="15">
      <c r="D1836" s="392"/>
    </row>
    <row r="1837" ht="15">
      <c r="D1837" s="392"/>
    </row>
    <row r="1838" ht="15">
      <c r="D1838" s="392"/>
    </row>
    <row r="1839" ht="15">
      <c r="D1839" s="392"/>
    </row>
    <row r="1840" ht="15">
      <c r="D1840" s="392"/>
    </row>
    <row r="1841" ht="15">
      <c r="D1841" s="392"/>
    </row>
    <row r="1842" ht="15">
      <c r="D1842" s="392"/>
    </row>
    <row r="1843" ht="15">
      <c r="D1843" s="392"/>
    </row>
    <row r="1844" ht="15">
      <c r="D1844" s="392"/>
    </row>
    <row r="1845" ht="15">
      <c r="D1845" s="392"/>
    </row>
    <row r="1846" ht="15">
      <c r="D1846" s="392"/>
    </row>
    <row r="1847" ht="15">
      <c r="D1847" s="392"/>
    </row>
    <row r="1848" ht="15">
      <c r="D1848" s="392"/>
    </row>
    <row r="1849" ht="15">
      <c r="D1849" s="392"/>
    </row>
    <row r="1850" ht="15">
      <c r="D1850" s="392"/>
    </row>
    <row r="1851" ht="15">
      <c r="D1851" s="392"/>
    </row>
    <row r="1852" ht="15">
      <c r="D1852" s="392"/>
    </row>
    <row r="1853" ht="15">
      <c r="D1853" s="392"/>
    </row>
    <row r="1854" ht="15">
      <c r="D1854" s="392"/>
    </row>
    <row r="1855" ht="15">
      <c r="D1855" s="392"/>
    </row>
    <row r="1856" ht="15">
      <c r="D1856" s="392"/>
    </row>
    <row r="1857" ht="15">
      <c r="D1857" s="392"/>
    </row>
    <row r="1858" ht="15">
      <c r="D1858" s="392"/>
    </row>
    <row r="1859" ht="15">
      <c r="D1859" s="392"/>
    </row>
    <row r="1860" ht="15">
      <c r="D1860" s="392"/>
    </row>
    <row r="1861" ht="15">
      <c r="D1861" s="392"/>
    </row>
    <row r="1862" ht="15">
      <c r="D1862" s="392"/>
    </row>
    <row r="1863" ht="15">
      <c r="D1863" s="392"/>
    </row>
    <row r="1864" ht="15">
      <c r="D1864" s="392"/>
    </row>
    <row r="1865" ht="15">
      <c r="D1865" s="392"/>
    </row>
    <row r="1866" ht="15">
      <c r="D1866" s="392"/>
    </row>
    <row r="1867" ht="15">
      <c r="D1867" s="392"/>
    </row>
    <row r="1868" ht="15">
      <c r="D1868" s="392"/>
    </row>
    <row r="1869" ht="15">
      <c r="D1869" s="392"/>
    </row>
    <row r="1870" ht="15">
      <c r="D1870" s="392"/>
    </row>
    <row r="1871" ht="15">
      <c r="D1871" s="392"/>
    </row>
    <row r="1872" ht="15">
      <c r="D1872" s="392"/>
    </row>
    <row r="1873" ht="15">
      <c r="D1873" s="392"/>
    </row>
    <row r="1874" ht="15">
      <c r="D1874" s="392"/>
    </row>
    <row r="1875" ht="15">
      <c r="D1875" s="392"/>
    </row>
    <row r="1876" ht="15">
      <c r="D1876" s="392"/>
    </row>
    <row r="1877" ht="15">
      <c r="D1877" s="392"/>
    </row>
    <row r="1878" ht="15">
      <c r="D1878" s="392"/>
    </row>
    <row r="1879" ht="15">
      <c r="D1879" s="392"/>
    </row>
    <row r="1880" ht="15">
      <c r="D1880" s="392"/>
    </row>
    <row r="1881" ht="15">
      <c r="D1881" s="392"/>
    </row>
    <row r="1882" ht="15">
      <c r="D1882" s="392"/>
    </row>
    <row r="1883" ht="15">
      <c r="D1883" s="392"/>
    </row>
    <row r="1884" ht="15">
      <c r="D1884" s="392"/>
    </row>
    <row r="1885" ht="15">
      <c r="D1885" s="392"/>
    </row>
    <row r="1886" ht="15">
      <c r="D1886" s="392"/>
    </row>
    <row r="1887" ht="15">
      <c r="D1887" s="392"/>
    </row>
    <row r="1888" ht="15">
      <c r="D1888" s="392"/>
    </row>
    <row r="1889" ht="15">
      <c r="D1889" s="392"/>
    </row>
    <row r="1890" ht="15">
      <c r="D1890" s="392"/>
    </row>
    <row r="1891" ht="15">
      <c r="D1891" s="392"/>
    </row>
    <row r="1892" ht="15">
      <c r="D1892" s="392"/>
    </row>
    <row r="1893" ht="15">
      <c r="D1893" s="392"/>
    </row>
    <row r="1894" ht="15">
      <c r="D1894" s="392"/>
    </row>
    <row r="1895" ht="15">
      <c r="D1895" s="392"/>
    </row>
    <row r="1896" ht="15">
      <c r="D1896" s="392"/>
    </row>
    <row r="1897" ht="15">
      <c r="D1897" s="392"/>
    </row>
    <row r="1898" ht="15">
      <c r="D1898" s="392"/>
    </row>
    <row r="1899" ht="15">
      <c r="D1899" s="392"/>
    </row>
    <row r="1900" ht="15">
      <c r="D1900" s="392"/>
    </row>
    <row r="1901" ht="15">
      <c r="D1901" s="392"/>
    </row>
    <row r="1902" ht="15">
      <c r="D1902" s="392"/>
    </row>
    <row r="1903" ht="15">
      <c r="D1903" s="392"/>
    </row>
    <row r="1904" ht="15">
      <c r="D1904" s="392"/>
    </row>
    <row r="1905" ht="15">
      <c r="D1905" s="392"/>
    </row>
    <row r="1906" ht="15">
      <c r="D1906" s="392"/>
    </row>
    <row r="1907" ht="15">
      <c r="D1907" s="392"/>
    </row>
    <row r="1908" ht="15">
      <c r="D1908" s="392"/>
    </row>
    <row r="1909" ht="15">
      <c r="D1909" s="392"/>
    </row>
    <row r="1910" ht="15">
      <c r="D1910" s="392"/>
    </row>
    <row r="1911" ht="15">
      <c r="D1911" s="392"/>
    </row>
    <row r="1912" ht="15">
      <c r="D1912" s="392"/>
    </row>
    <row r="1913" ht="15">
      <c r="D1913" s="392"/>
    </row>
    <row r="1914" ht="15">
      <c r="D1914" s="392"/>
    </row>
    <row r="1915" ht="15">
      <c r="D1915" s="392"/>
    </row>
    <row r="1916" ht="15">
      <c r="D1916" s="392"/>
    </row>
    <row r="1917" ht="15">
      <c r="D1917" s="392"/>
    </row>
    <row r="1918" ht="15">
      <c r="D1918" s="392"/>
    </row>
    <row r="1919" ht="15">
      <c r="D1919" s="392"/>
    </row>
    <row r="1920" ht="15">
      <c r="D1920" s="392"/>
    </row>
    <row r="1921" ht="15">
      <c r="D1921" s="392"/>
    </row>
    <row r="1922" ht="15">
      <c r="D1922" s="392"/>
    </row>
    <row r="1923" ht="15">
      <c r="D1923" s="392"/>
    </row>
    <row r="1924" ht="15">
      <c r="D1924" s="392"/>
    </row>
    <row r="1925" ht="15">
      <c r="D1925" s="392"/>
    </row>
    <row r="1926" ht="15">
      <c r="D1926" s="392"/>
    </row>
    <row r="1927" ht="15">
      <c r="D1927" s="392"/>
    </row>
    <row r="1928" ht="15">
      <c r="D1928" s="392"/>
    </row>
    <row r="1929" ht="15">
      <c r="D1929" s="392"/>
    </row>
    <row r="1930" ht="15">
      <c r="D1930" s="392"/>
    </row>
    <row r="1931" ht="15">
      <c r="D1931" s="392"/>
    </row>
    <row r="1932" ht="15">
      <c r="D1932" s="392"/>
    </row>
    <row r="1933" ht="15">
      <c r="D1933" s="392"/>
    </row>
    <row r="1934" ht="15">
      <c r="D1934" s="392"/>
    </row>
    <row r="1935" ht="15">
      <c r="D1935" s="392"/>
    </row>
    <row r="1936" ht="15">
      <c r="D1936" s="392"/>
    </row>
    <row r="1937" ht="15">
      <c r="D1937" s="392"/>
    </row>
    <row r="1938" ht="15">
      <c r="D1938" s="392"/>
    </row>
    <row r="1939" ht="15">
      <c r="D1939" s="392"/>
    </row>
    <row r="1940" ht="15">
      <c r="D1940" s="392"/>
    </row>
    <row r="1941" ht="15">
      <c r="D1941" s="392"/>
    </row>
    <row r="1942" ht="15">
      <c r="D1942" s="392"/>
    </row>
    <row r="1943" ht="15">
      <c r="D1943" s="392"/>
    </row>
    <row r="1944" ht="15">
      <c r="D1944" s="392"/>
    </row>
    <row r="1945" ht="15">
      <c r="D1945" s="392"/>
    </row>
    <row r="1946" ht="15">
      <c r="D1946" s="392"/>
    </row>
    <row r="1947" ht="15">
      <c r="D1947" s="392"/>
    </row>
    <row r="1948" ht="15">
      <c r="D1948" s="392"/>
    </row>
    <row r="1949" ht="15">
      <c r="D1949" s="392"/>
    </row>
    <row r="1950" ht="15">
      <c r="D1950" s="392"/>
    </row>
    <row r="1951" ht="15">
      <c r="D1951" s="392"/>
    </row>
    <row r="1952" ht="15">
      <c r="D1952" s="392"/>
    </row>
    <row r="1953" ht="15">
      <c r="D1953" s="392"/>
    </row>
    <row r="1954" ht="15">
      <c r="D1954" s="392"/>
    </row>
    <row r="1955" ht="15">
      <c r="D1955" s="392"/>
    </row>
    <row r="1956" ht="15">
      <c r="D1956" s="392"/>
    </row>
    <row r="1957" ht="15">
      <c r="D1957" s="392"/>
    </row>
    <row r="1958" ht="15">
      <c r="D1958" s="392"/>
    </row>
    <row r="1959" ht="15">
      <c r="D1959" s="392"/>
    </row>
    <row r="1960" ht="15">
      <c r="D1960" s="392"/>
    </row>
    <row r="1961" ht="15">
      <c r="D1961" s="392"/>
    </row>
    <row r="1962" ht="15">
      <c r="D1962" s="392"/>
    </row>
    <row r="1963" ht="15">
      <c r="D1963" s="392"/>
    </row>
    <row r="1964" ht="15">
      <c r="D1964" s="392"/>
    </row>
    <row r="1965" ht="15">
      <c r="D1965" s="392"/>
    </row>
    <row r="1966" ht="15">
      <c r="D1966" s="392"/>
    </row>
    <row r="1967" ht="15">
      <c r="D1967" s="392"/>
    </row>
    <row r="1968" ht="15">
      <c r="D1968" s="392"/>
    </row>
    <row r="1969" ht="15">
      <c r="D1969" s="392"/>
    </row>
    <row r="1970" ht="15">
      <c r="D1970" s="392"/>
    </row>
    <row r="1971" ht="15">
      <c r="D1971" s="392"/>
    </row>
    <row r="1972" ht="15">
      <c r="D1972" s="392"/>
    </row>
    <row r="1973" ht="15">
      <c r="D1973" s="392"/>
    </row>
    <row r="1974" ht="15">
      <c r="D1974" s="392"/>
    </row>
    <row r="1975" ht="15">
      <c r="D1975" s="392"/>
    </row>
    <row r="1976" ht="15">
      <c r="D1976" s="392"/>
    </row>
    <row r="1977" ht="15">
      <c r="D1977" s="392"/>
    </row>
    <row r="1978" ht="15">
      <c r="D1978" s="392"/>
    </row>
    <row r="1979" ht="15">
      <c r="D1979" s="392"/>
    </row>
    <row r="1980" ht="15">
      <c r="D1980" s="392"/>
    </row>
    <row r="1981" ht="15">
      <c r="D1981" s="392"/>
    </row>
    <row r="1982" ht="15">
      <c r="D1982" s="392"/>
    </row>
    <row r="1983" ht="15">
      <c r="D1983" s="392"/>
    </row>
    <row r="1984" ht="15">
      <c r="D1984" s="392"/>
    </row>
    <row r="1985" ht="15">
      <c r="D1985" s="392"/>
    </row>
    <row r="1986" ht="15">
      <c r="D1986" s="392"/>
    </row>
    <row r="1987" ht="15">
      <c r="D1987" s="392"/>
    </row>
    <row r="1988" ht="15">
      <c r="D1988" s="392"/>
    </row>
    <row r="1989" ht="15">
      <c r="D1989" s="392"/>
    </row>
    <row r="1990" ht="15">
      <c r="D1990" s="392"/>
    </row>
    <row r="1991" ht="15">
      <c r="D1991" s="392"/>
    </row>
    <row r="1992" ht="15">
      <c r="D1992" s="392"/>
    </row>
    <row r="1993" ht="15">
      <c r="D1993" s="392"/>
    </row>
    <row r="1994" ht="15">
      <c r="D1994" s="392"/>
    </row>
    <row r="1995" ht="15">
      <c r="D1995" s="392"/>
    </row>
    <row r="1996" ht="15">
      <c r="D1996" s="392"/>
    </row>
    <row r="1997" ht="15">
      <c r="D1997" s="392"/>
    </row>
    <row r="1998" ht="15">
      <c r="D1998" s="392"/>
    </row>
    <row r="1999" ht="15">
      <c r="D1999" s="392"/>
    </row>
    <row r="2000" ht="15">
      <c r="D2000" s="392"/>
    </row>
    <row r="2001" ht="15">
      <c r="D2001" s="392"/>
    </row>
    <row r="2002" ht="15">
      <c r="D2002" s="392"/>
    </row>
    <row r="2003" ht="15">
      <c r="D2003" s="392"/>
    </row>
    <row r="2004" ht="15">
      <c r="D2004" s="392"/>
    </row>
    <row r="2005" ht="15">
      <c r="D2005" s="392"/>
    </row>
    <row r="2006" ht="15">
      <c r="D2006" s="392"/>
    </row>
    <row r="2007" ht="15">
      <c r="D2007" s="392"/>
    </row>
    <row r="2008" ht="15">
      <c r="D2008" s="392"/>
    </row>
    <row r="2009" ht="15">
      <c r="D2009" s="392"/>
    </row>
    <row r="2010" ht="15">
      <c r="D2010" s="392"/>
    </row>
    <row r="2011" ht="15">
      <c r="D2011" s="392"/>
    </row>
    <row r="2012" ht="15">
      <c r="D2012" s="392"/>
    </row>
    <row r="2013" ht="15">
      <c r="D2013" s="392"/>
    </row>
    <row r="2014" ht="15">
      <c r="D2014" s="392"/>
    </row>
    <row r="2015" ht="15">
      <c r="D2015" s="392"/>
    </row>
    <row r="2016" ht="15">
      <c r="D2016" s="392"/>
    </row>
    <row r="2017" ht="15">
      <c r="D2017" s="392"/>
    </row>
    <row r="2018" ht="15">
      <c r="D2018" s="392"/>
    </row>
    <row r="2019" ht="15">
      <c r="D2019" s="392"/>
    </row>
    <row r="2020" ht="15">
      <c r="D2020" s="392"/>
    </row>
    <row r="2021" ht="15">
      <c r="D2021" s="392"/>
    </row>
    <row r="2022" ht="15">
      <c r="D2022" s="392"/>
    </row>
    <row r="2023" ht="15">
      <c r="D2023" s="392"/>
    </row>
    <row r="2024" ht="15">
      <c r="D2024" s="392"/>
    </row>
    <row r="2025" ht="15">
      <c r="D2025" s="392"/>
    </row>
    <row r="2026" ht="15">
      <c r="D2026" s="392"/>
    </row>
    <row r="2027" ht="15">
      <c r="D2027" s="392"/>
    </row>
    <row r="2028" ht="15">
      <c r="D2028" s="392"/>
    </row>
    <row r="2029" ht="15">
      <c r="D2029" s="392"/>
    </row>
    <row r="2030" ht="15">
      <c r="D2030" s="392"/>
    </row>
    <row r="2031" ht="15">
      <c r="D2031" s="392"/>
    </row>
    <row r="2032" ht="15">
      <c r="D2032" s="392"/>
    </row>
    <row r="2033" ht="15">
      <c r="D2033" s="392"/>
    </row>
    <row r="2034" ht="15">
      <c r="D2034" s="392"/>
    </row>
    <row r="2035" ht="15">
      <c r="D2035" s="392"/>
    </row>
    <row r="2036" ht="15">
      <c r="D2036" s="392"/>
    </row>
    <row r="2037" ht="15">
      <c r="D2037" s="392"/>
    </row>
    <row r="2038" ht="15">
      <c r="D2038" s="392"/>
    </row>
    <row r="2039" ht="15">
      <c r="D2039" s="392"/>
    </row>
    <row r="2040" ht="15">
      <c r="D2040" s="392"/>
    </row>
    <row r="2041" ht="15">
      <c r="D2041" s="392"/>
    </row>
    <row r="2042" ht="15">
      <c r="D2042" s="392"/>
    </row>
    <row r="2043" ht="15">
      <c r="D2043" s="392"/>
    </row>
    <row r="2044" ht="15">
      <c r="D2044" s="392"/>
    </row>
    <row r="2045" ht="15">
      <c r="D2045" s="392"/>
    </row>
    <row r="2046" ht="15">
      <c r="D2046" s="392"/>
    </row>
    <row r="2047" ht="15">
      <c r="D2047" s="392"/>
    </row>
    <row r="2048" ht="15">
      <c r="D2048" s="392"/>
    </row>
    <row r="2049" ht="15">
      <c r="D2049" s="392"/>
    </row>
    <row r="2050" ht="15">
      <c r="D2050" s="392"/>
    </row>
    <row r="2051" ht="15">
      <c r="D2051" s="392"/>
    </row>
    <row r="2052" ht="15">
      <c r="D2052" s="392"/>
    </row>
    <row r="2053" ht="15">
      <c r="D2053" s="392"/>
    </row>
    <row r="2054" ht="15">
      <c r="D2054" s="392"/>
    </row>
    <row r="2055" ht="15">
      <c r="D2055" s="392"/>
    </row>
    <row r="2056" ht="15">
      <c r="D2056" s="392"/>
    </row>
    <row r="2057" ht="15">
      <c r="D2057" s="392"/>
    </row>
    <row r="2058" ht="15">
      <c r="D2058" s="392"/>
    </row>
    <row r="2059" ht="15">
      <c r="D2059" s="392"/>
    </row>
    <row r="2060" ht="15">
      <c r="D2060" s="392"/>
    </row>
    <row r="2061" ht="15">
      <c r="D2061" s="392"/>
    </row>
    <row r="2062" ht="15">
      <c r="D2062" s="392"/>
    </row>
    <row r="2063" ht="15">
      <c r="D2063" s="392"/>
    </row>
    <row r="2064" ht="15">
      <c r="D2064" s="392"/>
    </row>
    <row r="2065" ht="15">
      <c r="D2065" s="392"/>
    </row>
    <row r="2066" ht="15">
      <c r="D2066" s="392"/>
    </row>
    <row r="2067" ht="15">
      <c r="D2067" s="392"/>
    </row>
    <row r="2068" ht="15">
      <c r="D2068" s="392"/>
    </row>
    <row r="2069" ht="15">
      <c r="D2069" s="392"/>
    </row>
    <row r="2070" ht="15">
      <c r="D2070" s="392"/>
    </row>
    <row r="2071" ht="15">
      <c r="D2071" s="392"/>
    </row>
    <row r="2072" ht="15">
      <c r="D2072" s="392"/>
    </row>
    <row r="2073" ht="15">
      <c r="D2073" s="392"/>
    </row>
    <row r="2074" ht="15">
      <c r="D2074" s="392"/>
    </row>
    <row r="2075" ht="15">
      <c r="D2075" s="392"/>
    </row>
    <row r="2076" ht="15">
      <c r="D2076" s="392"/>
    </row>
    <row r="2077" ht="15">
      <c r="D2077" s="392"/>
    </row>
    <row r="2078" ht="15">
      <c r="D2078" s="392"/>
    </row>
    <row r="2079" ht="15">
      <c r="D2079" s="392"/>
    </row>
    <row r="2080" ht="15">
      <c r="D2080" s="392"/>
    </row>
    <row r="2081" ht="15">
      <c r="D2081" s="392"/>
    </row>
    <row r="2082" ht="15">
      <c r="D2082" s="392"/>
    </row>
    <row r="2083" ht="15">
      <c r="D2083" s="392"/>
    </row>
    <row r="2084" ht="15">
      <c r="D2084" s="392"/>
    </row>
    <row r="2085" ht="15">
      <c r="D2085" s="392"/>
    </row>
    <row r="2086" ht="15">
      <c r="D2086" s="392"/>
    </row>
    <row r="2087" ht="15">
      <c r="D2087" s="392"/>
    </row>
    <row r="2088" ht="15">
      <c r="D2088" s="392"/>
    </row>
    <row r="2089" ht="15">
      <c r="D2089" s="392"/>
    </row>
    <row r="2090" ht="15">
      <c r="D2090" s="392"/>
    </row>
    <row r="2091" ht="15">
      <c r="D2091" s="392"/>
    </row>
    <row r="2092" ht="15">
      <c r="D2092" s="392"/>
    </row>
    <row r="2093" ht="15">
      <c r="D2093" s="392"/>
    </row>
    <row r="2094" ht="15">
      <c r="D2094" s="392"/>
    </row>
    <row r="2095" ht="15">
      <c r="D2095" s="392"/>
    </row>
    <row r="2096" ht="15">
      <c r="D2096" s="392"/>
    </row>
    <row r="2097" ht="15">
      <c r="D2097" s="392"/>
    </row>
    <row r="2098" ht="15">
      <c r="D2098" s="392"/>
    </row>
    <row r="2099" ht="15">
      <c r="D2099" s="392"/>
    </row>
    <row r="2100" ht="15">
      <c r="D2100" s="392"/>
    </row>
    <row r="2101" ht="15">
      <c r="D2101" s="392"/>
    </row>
    <row r="2102" ht="15">
      <c r="D2102" s="392"/>
    </row>
    <row r="2103" ht="15">
      <c r="D2103" s="392"/>
    </row>
    <row r="2104" ht="15">
      <c r="D2104" s="392"/>
    </row>
    <row r="2105" ht="15">
      <c r="D2105" s="392"/>
    </row>
    <row r="2106" ht="15">
      <c r="D2106" s="392"/>
    </row>
    <row r="2107" ht="15">
      <c r="D2107" s="392"/>
    </row>
    <row r="2108" ht="15">
      <c r="D2108" s="392"/>
    </row>
    <row r="2109" ht="15">
      <c r="D2109" s="392"/>
    </row>
    <row r="2110" ht="15">
      <c r="D2110" s="392"/>
    </row>
    <row r="2111" ht="15">
      <c r="D2111" s="392"/>
    </row>
    <row r="2112" ht="15">
      <c r="D2112" s="392"/>
    </row>
    <row r="2113" ht="15">
      <c r="D2113" s="392"/>
    </row>
    <row r="2114" ht="15">
      <c r="D2114" s="392"/>
    </row>
    <row r="2115" ht="15">
      <c r="D2115" s="392"/>
    </row>
    <row r="2116" ht="15">
      <c r="D2116" s="392"/>
    </row>
    <row r="2117" ht="15">
      <c r="D2117" s="392"/>
    </row>
    <row r="2118" ht="15">
      <c r="D2118" s="392"/>
    </row>
    <row r="2119" ht="15">
      <c r="D2119" s="392"/>
    </row>
    <row r="2120" ht="15">
      <c r="D2120" s="392"/>
    </row>
    <row r="2121" ht="15">
      <c r="D2121" s="392"/>
    </row>
    <row r="2122" ht="15">
      <c r="D2122" s="392"/>
    </row>
    <row r="2123" ht="15">
      <c r="D2123" s="392"/>
    </row>
    <row r="2124" ht="15">
      <c r="D2124" s="392"/>
    </row>
    <row r="2125" ht="15">
      <c r="D2125" s="392"/>
    </row>
    <row r="2126" ht="15">
      <c r="D2126" s="392"/>
    </row>
    <row r="2127" ht="15">
      <c r="D2127" s="392"/>
    </row>
    <row r="2128" ht="15">
      <c r="D2128" s="392"/>
    </row>
    <row r="2129" ht="15">
      <c r="D2129" s="392"/>
    </row>
    <row r="2130" ht="15">
      <c r="D2130" s="392"/>
    </row>
    <row r="2131" ht="15">
      <c r="D2131" s="392"/>
    </row>
    <row r="2132" ht="15">
      <c r="D2132" s="392"/>
    </row>
    <row r="2133" ht="15">
      <c r="D2133" s="392"/>
    </row>
    <row r="2134" ht="15">
      <c r="D2134" s="392"/>
    </row>
    <row r="2135" ht="15">
      <c r="D2135" s="392"/>
    </row>
    <row r="2136" ht="15">
      <c r="D2136" s="392"/>
    </row>
    <row r="2137" ht="15">
      <c r="D2137" s="392"/>
    </row>
    <row r="2138" ht="15">
      <c r="D2138" s="392"/>
    </row>
    <row r="2139" ht="15">
      <c r="D2139" s="392"/>
    </row>
    <row r="2140" ht="15">
      <c r="D2140" s="392"/>
    </row>
    <row r="2141" ht="15">
      <c r="D2141" s="392"/>
    </row>
    <row r="2142" ht="15">
      <c r="D2142" s="392"/>
    </row>
    <row r="2143" ht="15">
      <c r="D2143" s="392"/>
    </row>
    <row r="2144" ht="15">
      <c r="D2144" s="392"/>
    </row>
    <row r="2145" ht="15">
      <c r="D2145" s="392"/>
    </row>
    <row r="2146" ht="15">
      <c r="D2146" s="392"/>
    </row>
    <row r="2147" ht="15">
      <c r="D2147" s="392"/>
    </row>
    <row r="2148" ht="15">
      <c r="D2148" s="392"/>
    </row>
    <row r="2149" ht="15">
      <c r="D2149" s="392"/>
    </row>
    <row r="2150" ht="15">
      <c r="D2150" s="392"/>
    </row>
    <row r="2151" ht="15">
      <c r="D2151" s="392"/>
    </row>
    <row r="2152" ht="15">
      <c r="D2152" s="392"/>
    </row>
    <row r="2153" ht="15">
      <c r="D2153" s="392"/>
    </row>
    <row r="2154" ht="15">
      <c r="D2154" s="392"/>
    </row>
    <row r="2155" ht="15">
      <c r="D2155" s="392"/>
    </row>
    <row r="2156" ht="15">
      <c r="D2156" s="392"/>
    </row>
    <row r="2157" ht="15">
      <c r="D2157" s="392"/>
    </row>
    <row r="2158" ht="15">
      <c r="D2158" s="392"/>
    </row>
    <row r="2159" ht="15">
      <c r="D2159" s="392"/>
    </row>
    <row r="2160" ht="15">
      <c r="D2160" s="392"/>
    </row>
    <row r="2161" ht="15">
      <c r="D2161" s="392"/>
    </row>
    <row r="2162" ht="15">
      <c r="D2162" s="392"/>
    </row>
    <row r="2163" ht="15">
      <c r="D2163" s="392"/>
    </row>
    <row r="2164" ht="15">
      <c r="D2164" s="392"/>
    </row>
    <row r="2165" ht="15">
      <c r="D2165" s="392"/>
    </row>
    <row r="2166" ht="15">
      <c r="D2166" s="392"/>
    </row>
    <row r="2167" ht="15">
      <c r="D2167" s="392"/>
    </row>
    <row r="2168" ht="15">
      <c r="D2168" s="392"/>
    </row>
    <row r="2169" ht="15">
      <c r="D2169" s="392"/>
    </row>
    <row r="2170" ht="15">
      <c r="D2170" s="392"/>
    </row>
    <row r="2171" ht="15">
      <c r="D2171" s="392"/>
    </row>
    <row r="2172" ht="15">
      <c r="D2172" s="392"/>
    </row>
    <row r="2173" ht="15">
      <c r="D2173" s="392"/>
    </row>
    <row r="2174" ht="15">
      <c r="D2174" s="392"/>
    </row>
    <row r="2175" ht="15">
      <c r="D2175" s="392"/>
    </row>
    <row r="2176" ht="15">
      <c r="D2176" s="392"/>
    </row>
    <row r="2177" ht="15">
      <c r="D2177" s="392"/>
    </row>
    <row r="2178" ht="15">
      <c r="D2178" s="392"/>
    </row>
    <row r="2179" ht="15">
      <c r="D2179" s="392"/>
    </row>
    <row r="2180" ht="15">
      <c r="D2180" s="392"/>
    </row>
    <row r="2181" ht="15">
      <c r="D2181" s="392"/>
    </row>
    <row r="2182" ht="15">
      <c r="D2182" s="392"/>
    </row>
    <row r="2183" ht="15">
      <c r="D2183" s="392"/>
    </row>
    <row r="2184" ht="15">
      <c r="D2184" s="392"/>
    </row>
    <row r="2185" ht="15">
      <c r="D2185" s="392"/>
    </row>
    <row r="2186" ht="15">
      <c r="D2186" s="392"/>
    </row>
    <row r="2187" ht="15">
      <c r="D2187" s="392"/>
    </row>
    <row r="2188" ht="15">
      <c r="D2188" s="392"/>
    </row>
    <row r="2189" ht="15">
      <c r="D2189" s="392"/>
    </row>
    <row r="2190" ht="15">
      <c r="D2190" s="392"/>
    </row>
    <row r="2191" ht="15">
      <c r="D2191" s="392"/>
    </row>
    <row r="2192" ht="15">
      <c r="D2192" s="392"/>
    </row>
    <row r="2193" ht="15">
      <c r="D2193" s="392"/>
    </row>
    <row r="2194" ht="15">
      <c r="D2194" s="392"/>
    </row>
    <row r="2195" ht="15">
      <c r="D2195" s="392"/>
    </row>
    <row r="2196" ht="15">
      <c r="D2196" s="392"/>
    </row>
    <row r="2197" ht="15">
      <c r="D2197" s="392"/>
    </row>
    <row r="2198" ht="15">
      <c r="D2198" s="392"/>
    </row>
    <row r="2199" ht="15">
      <c r="D2199" s="392"/>
    </row>
    <row r="2200" ht="15">
      <c r="D2200" s="392"/>
    </row>
    <row r="2201" ht="15">
      <c r="D2201" s="392"/>
    </row>
    <row r="2202" ht="15">
      <c r="D2202" s="392"/>
    </row>
    <row r="2203" ht="15">
      <c r="D2203" s="392"/>
    </row>
    <row r="2204" ht="15">
      <c r="D2204" s="392"/>
    </row>
    <row r="2205" ht="15">
      <c r="D2205" s="392"/>
    </row>
    <row r="2206" ht="15">
      <c r="D2206" s="392"/>
    </row>
    <row r="2207" ht="15">
      <c r="D2207" s="392"/>
    </row>
    <row r="2208" ht="15">
      <c r="D2208" s="392"/>
    </row>
    <row r="2209" ht="15">
      <c r="D2209" s="392"/>
    </row>
    <row r="2210" ht="15">
      <c r="D2210" s="392"/>
    </row>
    <row r="2211" ht="15">
      <c r="D2211" s="392"/>
    </row>
    <row r="2212" ht="15">
      <c r="D2212" s="392"/>
    </row>
    <row r="2213" ht="15">
      <c r="D2213" s="392"/>
    </row>
    <row r="2214" ht="15">
      <c r="D2214" s="392"/>
    </row>
    <row r="2215" ht="15">
      <c r="D2215" s="392"/>
    </row>
    <row r="2216" ht="15">
      <c r="D2216" s="392"/>
    </row>
    <row r="2217" ht="15">
      <c r="D2217" s="392"/>
    </row>
    <row r="2218" ht="15">
      <c r="D2218" s="392"/>
    </row>
    <row r="2219" ht="15">
      <c r="D2219" s="392"/>
    </row>
    <row r="2220" ht="15">
      <c r="D2220" s="392"/>
    </row>
    <row r="2221" ht="15">
      <c r="D2221" s="392"/>
    </row>
    <row r="2222" ht="15">
      <c r="D2222" s="392"/>
    </row>
    <row r="2223" ht="15">
      <c r="D2223" s="392"/>
    </row>
    <row r="2224" ht="15">
      <c r="D2224" s="392"/>
    </row>
    <row r="2225" ht="15">
      <c r="D2225" s="392"/>
    </row>
    <row r="2226" ht="15">
      <c r="D2226" s="392"/>
    </row>
    <row r="2227" ht="15">
      <c r="D2227" s="392"/>
    </row>
    <row r="2228" ht="15">
      <c r="D2228" s="392"/>
    </row>
    <row r="2229" ht="15">
      <c r="D2229" s="392"/>
    </row>
    <row r="2230" ht="15">
      <c r="D2230" s="392"/>
    </row>
    <row r="2231" ht="15">
      <c r="D2231" s="392"/>
    </row>
    <row r="2232" ht="15">
      <c r="D2232" s="392"/>
    </row>
    <row r="2233" ht="15">
      <c r="D2233" s="392"/>
    </row>
    <row r="2234" ht="15">
      <c r="D2234" s="392"/>
    </row>
    <row r="2235" ht="15">
      <c r="D2235" s="392"/>
    </row>
    <row r="2236" ht="15">
      <c r="D2236" s="392"/>
    </row>
    <row r="2237" ht="15">
      <c r="D2237" s="392"/>
    </row>
    <row r="2238" ht="15">
      <c r="D2238" s="392"/>
    </row>
    <row r="2239" ht="15">
      <c r="D2239" s="392"/>
    </row>
    <row r="2240" ht="15">
      <c r="D2240" s="392"/>
    </row>
    <row r="2241" ht="15">
      <c r="D2241" s="392"/>
    </row>
    <row r="2242" ht="15">
      <c r="D2242" s="392"/>
    </row>
    <row r="2243" ht="15">
      <c r="D2243" s="392"/>
    </row>
    <row r="2244" ht="15">
      <c r="D2244" s="392"/>
    </row>
    <row r="2245" ht="15">
      <c r="D2245" s="392"/>
    </row>
    <row r="2246" ht="15">
      <c r="D2246" s="392"/>
    </row>
    <row r="2247" ht="15">
      <c r="D2247" s="392"/>
    </row>
    <row r="2248" ht="15">
      <c r="D2248" s="392"/>
    </row>
    <row r="2249" ht="15">
      <c r="D2249" s="392"/>
    </row>
    <row r="2250" ht="15">
      <c r="D2250" s="392"/>
    </row>
    <row r="2251" ht="15">
      <c r="D2251" s="392"/>
    </row>
    <row r="2252" ht="15">
      <c r="D2252" s="392"/>
    </row>
    <row r="2253" ht="15">
      <c r="D2253" s="392"/>
    </row>
    <row r="2254" ht="15">
      <c r="D2254" s="392"/>
    </row>
    <row r="2255" ht="15">
      <c r="D2255" s="392"/>
    </row>
    <row r="2256" ht="15">
      <c r="D2256" s="392"/>
    </row>
    <row r="2257" ht="15">
      <c r="D2257" s="392"/>
    </row>
    <row r="2258" ht="15">
      <c r="D2258" s="392"/>
    </row>
    <row r="2259" ht="15">
      <c r="D2259" s="392"/>
    </row>
    <row r="2260" ht="15">
      <c r="D2260" s="392"/>
    </row>
    <row r="2261" ht="15">
      <c r="D2261" s="392"/>
    </row>
    <row r="2262" ht="15">
      <c r="D2262" s="392"/>
    </row>
    <row r="2263" ht="15">
      <c r="D2263" s="392"/>
    </row>
    <row r="2264" ht="15">
      <c r="D2264" s="392"/>
    </row>
    <row r="2265" ht="15">
      <c r="D2265" s="392"/>
    </row>
    <row r="2266" ht="15">
      <c r="D2266" s="392"/>
    </row>
    <row r="2267" ht="15">
      <c r="D2267" s="392"/>
    </row>
    <row r="2268" ht="15">
      <c r="D2268" s="392"/>
    </row>
    <row r="2269" ht="15">
      <c r="D2269" s="392"/>
    </row>
    <row r="2270" ht="15">
      <c r="D2270" s="392"/>
    </row>
    <row r="2271" ht="15">
      <c r="D2271" s="392"/>
    </row>
    <row r="2272" ht="15">
      <c r="D2272" s="392"/>
    </row>
    <row r="2273" ht="15">
      <c r="D2273" s="392"/>
    </row>
    <row r="2274" ht="15">
      <c r="D2274" s="392"/>
    </row>
    <row r="2275" ht="15">
      <c r="D2275" s="392"/>
    </row>
    <row r="2276" ht="15">
      <c r="D2276" s="392"/>
    </row>
    <row r="2277" ht="15">
      <c r="D2277" s="392"/>
    </row>
    <row r="2278" ht="15">
      <c r="D2278" s="392"/>
    </row>
    <row r="2279" ht="15">
      <c r="D2279" s="392"/>
    </row>
    <row r="2280" ht="15">
      <c r="D2280" s="392"/>
    </row>
    <row r="2281" ht="15">
      <c r="D2281" s="392"/>
    </row>
    <row r="2282" ht="15">
      <c r="D2282" s="392"/>
    </row>
    <row r="2283" ht="15">
      <c r="D2283" s="392"/>
    </row>
    <row r="2284" ht="15">
      <c r="D2284" s="392"/>
    </row>
    <row r="2285" ht="15">
      <c r="D2285" s="392"/>
    </row>
    <row r="2286" ht="15">
      <c r="D2286" s="392"/>
    </row>
    <row r="2287" ht="15">
      <c r="D2287" s="392"/>
    </row>
    <row r="2288" ht="15">
      <c r="D2288" s="392"/>
    </row>
    <row r="2289" ht="15">
      <c r="D2289" s="392"/>
    </row>
    <row r="2290" ht="15">
      <c r="D2290" s="392"/>
    </row>
    <row r="2291" ht="15">
      <c r="D2291" s="392"/>
    </row>
    <row r="2292" ht="15">
      <c r="D2292" s="392"/>
    </row>
    <row r="2293" ht="15">
      <c r="D2293" s="392"/>
    </row>
    <row r="2294" ht="15">
      <c r="D2294" s="392"/>
    </row>
    <row r="2295" ht="15">
      <c r="D2295" s="392"/>
    </row>
    <row r="2296" ht="15">
      <c r="D2296" s="392"/>
    </row>
    <row r="2297" ht="15">
      <c r="D2297" s="392"/>
    </row>
    <row r="2298" ht="15">
      <c r="D2298" s="392"/>
    </row>
    <row r="2299" ht="15">
      <c r="D2299" s="392"/>
    </row>
    <row r="2300" ht="15">
      <c r="D2300" s="392"/>
    </row>
    <row r="2301" ht="15">
      <c r="D2301" s="392"/>
    </row>
    <row r="2302" ht="15">
      <c r="D2302" s="392"/>
    </row>
    <row r="2303" ht="15">
      <c r="D2303" s="392"/>
    </row>
    <row r="2304" ht="15">
      <c r="D2304" s="392"/>
    </row>
    <row r="2305" ht="15">
      <c r="D2305" s="392"/>
    </row>
    <row r="2306" ht="15">
      <c r="D2306" s="392"/>
    </row>
    <row r="2307" ht="15">
      <c r="D2307" s="392"/>
    </row>
    <row r="2308" ht="15">
      <c r="D2308" s="392"/>
    </row>
    <row r="2309" ht="15">
      <c r="D2309" s="392"/>
    </row>
    <row r="2310" ht="15">
      <c r="D2310" s="392"/>
    </row>
    <row r="2311" ht="15">
      <c r="D2311" s="392"/>
    </row>
    <row r="2312" ht="15">
      <c r="D2312" s="392"/>
    </row>
    <row r="2313" ht="15">
      <c r="D2313" s="392"/>
    </row>
    <row r="2314" ht="15">
      <c r="D2314" s="392"/>
    </row>
    <row r="2315" ht="15">
      <c r="D2315" s="392"/>
    </row>
    <row r="2316" ht="15">
      <c r="D2316" s="392"/>
    </row>
    <row r="2317" ht="15">
      <c r="D2317" s="392"/>
    </row>
    <row r="2318" ht="15">
      <c r="D2318" s="392"/>
    </row>
    <row r="2319" ht="15">
      <c r="D2319" s="392"/>
    </row>
    <row r="2320" ht="15">
      <c r="D2320" s="392"/>
    </row>
    <row r="2321" ht="15">
      <c r="D2321" s="392"/>
    </row>
    <row r="2322" ht="15">
      <c r="D2322" s="392"/>
    </row>
    <row r="2323" ht="15">
      <c r="D2323" s="392"/>
    </row>
    <row r="2324" ht="15">
      <c r="D2324" s="392"/>
    </row>
    <row r="2325" ht="15">
      <c r="D2325" s="392"/>
    </row>
    <row r="2326" ht="15">
      <c r="D2326" s="392"/>
    </row>
    <row r="2327" ht="15">
      <c r="D2327" s="392"/>
    </row>
    <row r="2328" ht="15">
      <c r="D2328" s="392"/>
    </row>
    <row r="2329" ht="15">
      <c r="D2329" s="392"/>
    </row>
    <row r="2330" ht="15">
      <c r="D2330" s="392"/>
    </row>
    <row r="2331" ht="15">
      <c r="D2331" s="392"/>
    </row>
    <row r="2332" ht="15">
      <c r="D2332" s="392"/>
    </row>
    <row r="2333" ht="15">
      <c r="D2333" s="392"/>
    </row>
    <row r="2334" ht="15">
      <c r="D2334" s="392"/>
    </row>
    <row r="2335" ht="15">
      <c r="D2335" s="392"/>
    </row>
    <row r="2336" ht="15">
      <c r="D2336" s="392"/>
    </row>
    <row r="2337" ht="15">
      <c r="D2337" s="392"/>
    </row>
    <row r="2338" ht="15">
      <c r="D2338" s="392"/>
    </row>
    <row r="2339" ht="15">
      <c r="D2339" s="392"/>
    </row>
    <row r="2340" ht="15">
      <c r="D2340" s="392"/>
    </row>
    <row r="2341" ht="15">
      <c r="D2341" s="392"/>
    </row>
    <row r="2342" ht="15">
      <c r="D2342" s="392"/>
    </row>
    <row r="2343" ht="15">
      <c r="D2343" s="392"/>
    </row>
    <row r="2344" ht="15">
      <c r="D2344" s="392"/>
    </row>
    <row r="2345" ht="15">
      <c r="D2345" s="392"/>
    </row>
    <row r="2346" ht="15">
      <c r="D2346" s="392"/>
    </row>
    <row r="2347" ht="15">
      <c r="D2347" s="392"/>
    </row>
    <row r="2348" ht="15">
      <c r="D2348" s="392"/>
    </row>
    <row r="2349" ht="15">
      <c r="D2349" s="392"/>
    </row>
    <row r="2350" ht="15">
      <c r="D2350" s="392"/>
    </row>
    <row r="2351" ht="15">
      <c r="D2351" s="392"/>
    </row>
    <row r="2352" ht="15">
      <c r="D2352" s="392"/>
    </row>
    <row r="2353" ht="15">
      <c r="D2353" s="392"/>
    </row>
    <row r="2354" ht="15">
      <c r="D2354" s="392"/>
    </row>
    <row r="2355" ht="15">
      <c r="D2355" s="392"/>
    </row>
    <row r="2356" ht="15">
      <c r="D2356" s="392"/>
    </row>
    <row r="2357" ht="15">
      <c r="D2357" s="392"/>
    </row>
    <row r="2358" ht="15">
      <c r="D2358" s="392"/>
    </row>
    <row r="2359" ht="15">
      <c r="D2359" s="392"/>
    </row>
    <row r="2360" ht="15">
      <c r="D2360" s="392"/>
    </row>
    <row r="2361" ht="15">
      <c r="D2361" s="392"/>
    </row>
    <row r="2362" ht="15">
      <c r="D2362" s="392"/>
    </row>
    <row r="2363" ht="15">
      <c r="D2363" s="392"/>
    </row>
    <row r="2364" ht="15">
      <c r="D2364" s="392"/>
    </row>
    <row r="2365" ht="15">
      <c r="D2365" s="392"/>
    </row>
    <row r="2366" ht="15">
      <c r="D2366" s="392"/>
    </row>
    <row r="2367" ht="15">
      <c r="D2367" s="392"/>
    </row>
    <row r="2368" ht="15">
      <c r="D2368" s="392"/>
    </row>
    <row r="2369" ht="15">
      <c r="D2369" s="392"/>
    </row>
    <row r="2370" ht="15">
      <c r="D2370" s="392"/>
    </row>
    <row r="2371" ht="15">
      <c r="D2371" s="392"/>
    </row>
    <row r="2372" ht="15">
      <c r="D2372" s="392"/>
    </row>
    <row r="2373" ht="15">
      <c r="D2373" s="392"/>
    </row>
    <row r="2374" ht="15">
      <c r="D2374" s="392"/>
    </row>
    <row r="2375" ht="15">
      <c r="D2375" s="392"/>
    </row>
    <row r="2376" ht="15">
      <c r="D2376" s="392"/>
    </row>
    <row r="2377" ht="15">
      <c r="D2377" s="392"/>
    </row>
    <row r="2378" ht="15">
      <c r="D2378" s="392"/>
    </row>
    <row r="2379" ht="15">
      <c r="D2379" s="392"/>
    </row>
    <row r="2380" ht="15">
      <c r="D2380" s="392"/>
    </row>
    <row r="2381" ht="15">
      <c r="D2381" s="392"/>
    </row>
    <row r="2382" ht="15">
      <c r="D2382" s="392"/>
    </row>
    <row r="2383" ht="15">
      <c r="D2383" s="392"/>
    </row>
    <row r="2384" ht="15">
      <c r="D2384" s="392"/>
    </row>
    <row r="2385" ht="15">
      <c r="D2385" s="392"/>
    </row>
    <row r="2386" ht="15">
      <c r="D2386" s="392"/>
    </row>
    <row r="2387" ht="15">
      <c r="D2387" s="392"/>
    </row>
    <row r="2388" ht="15">
      <c r="D2388" s="392"/>
    </row>
    <row r="2389" ht="15">
      <c r="D2389" s="392"/>
    </row>
    <row r="2390" ht="15">
      <c r="D2390" s="392"/>
    </row>
    <row r="2391" ht="15">
      <c r="D2391" s="392"/>
    </row>
    <row r="2392" ht="15">
      <c r="D2392" s="392"/>
    </row>
    <row r="2393" ht="15">
      <c r="D2393" s="392"/>
    </row>
    <row r="2394" ht="15">
      <c r="D2394" s="392"/>
    </row>
    <row r="2395" ht="15">
      <c r="D2395" s="392"/>
    </row>
    <row r="2396" ht="15">
      <c r="D2396" s="392"/>
    </row>
    <row r="2397" ht="15">
      <c r="D2397" s="392"/>
    </row>
    <row r="2398" ht="15">
      <c r="D2398" s="392"/>
    </row>
    <row r="2399" ht="15">
      <c r="D2399" s="392"/>
    </row>
    <row r="2400" ht="15">
      <c r="D2400" s="392"/>
    </row>
    <row r="2401" ht="15">
      <c r="D2401" s="392"/>
    </row>
    <row r="2402" ht="15">
      <c r="D2402" s="392"/>
    </row>
    <row r="2403" ht="15">
      <c r="D2403" s="392"/>
    </row>
    <row r="2404" ht="15">
      <c r="D2404" s="392"/>
    </row>
    <row r="2405" ht="15">
      <c r="D2405" s="392"/>
    </row>
    <row r="2406" ht="15">
      <c r="D2406" s="392"/>
    </row>
    <row r="2407" ht="15">
      <c r="D2407" s="392"/>
    </row>
    <row r="2408" ht="15">
      <c r="D2408" s="392"/>
    </row>
    <row r="2409" ht="15">
      <c r="D2409" s="392"/>
    </row>
    <row r="2410" ht="15">
      <c r="D2410" s="392"/>
    </row>
    <row r="2411" ht="15">
      <c r="D2411" s="392"/>
    </row>
    <row r="2412" ht="15">
      <c r="D2412" s="392"/>
    </row>
    <row r="2413" ht="15">
      <c r="D2413" s="392"/>
    </row>
    <row r="2414" ht="15">
      <c r="D2414" s="392"/>
    </row>
    <row r="2415" ht="15">
      <c r="D2415" s="392"/>
    </row>
    <row r="2416" ht="15">
      <c r="D2416" s="392"/>
    </row>
    <row r="2417" ht="15">
      <c r="D2417" s="392"/>
    </row>
    <row r="2418" ht="15">
      <c r="D2418" s="392"/>
    </row>
    <row r="2419" ht="15">
      <c r="D2419" s="392"/>
    </row>
    <row r="2420" ht="15">
      <c r="D2420" s="392"/>
    </row>
    <row r="2421" ht="15">
      <c r="D2421" s="392"/>
    </row>
    <row r="2422" ht="15">
      <c r="D2422" s="392"/>
    </row>
    <row r="2423" ht="15">
      <c r="D2423" s="392"/>
    </row>
    <row r="2424" ht="15">
      <c r="D2424" s="392"/>
    </row>
    <row r="2425" ht="15">
      <c r="D2425" s="392"/>
    </row>
    <row r="2426" ht="15">
      <c r="D2426" s="392"/>
    </row>
    <row r="2427" ht="15">
      <c r="D2427" s="392"/>
    </row>
    <row r="2428" ht="15">
      <c r="D2428" s="392"/>
    </row>
    <row r="2429" ht="15">
      <c r="D2429" s="392"/>
    </row>
    <row r="2430" ht="15">
      <c r="D2430" s="392"/>
    </row>
    <row r="2431" ht="15">
      <c r="D2431" s="392"/>
    </row>
    <row r="2432" ht="15">
      <c r="D2432" s="392"/>
    </row>
    <row r="2433" ht="15">
      <c r="D2433" s="392"/>
    </row>
    <row r="2434" ht="15">
      <c r="D2434" s="392"/>
    </row>
    <row r="2435" ht="15">
      <c r="D2435" s="392"/>
    </row>
    <row r="2436" ht="15">
      <c r="D2436" s="392"/>
    </row>
    <row r="2437" ht="15">
      <c r="D2437" s="392"/>
    </row>
    <row r="2438" ht="15">
      <c r="D2438" s="392"/>
    </row>
    <row r="2439" ht="15">
      <c r="D2439" s="392"/>
    </row>
    <row r="2440" ht="15">
      <c r="D2440" s="392"/>
    </row>
    <row r="2441" ht="15">
      <c r="D2441" s="392"/>
    </row>
    <row r="2442" ht="15">
      <c r="D2442" s="392"/>
    </row>
    <row r="2443" ht="15">
      <c r="D2443" s="392"/>
    </row>
    <row r="2444" ht="15">
      <c r="D2444" s="392"/>
    </row>
    <row r="2445" ht="15">
      <c r="D2445" s="392"/>
    </row>
    <row r="2446" ht="15">
      <c r="D2446" s="392"/>
    </row>
    <row r="2447" ht="15">
      <c r="D2447" s="392"/>
    </row>
    <row r="2448" ht="15">
      <c r="D2448" s="392"/>
    </row>
    <row r="2449" ht="15">
      <c r="D2449" s="392"/>
    </row>
    <row r="2450" ht="15">
      <c r="D2450" s="392"/>
    </row>
    <row r="2451" ht="15">
      <c r="D2451" s="392"/>
    </row>
    <row r="2452" ht="15">
      <c r="D2452" s="392"/>
    </row>
    <row r="2453" ht="15">
      <c r="D2453" s="392"/>
    </row>
    <row r="2454" ht="15">
      <c r="D2454" s="392"/>
    </row>
    <row r="2455" ht="15">
      <c r="D2455" s="392"/>
    </row>
    <row r="2456" ht="15">
      <c r="D2456" s="392"/>
    </row>
    <row r="2457" ht="15">
      <c r="D2457" s="392"/>
    </row>
    <row r="2458" ht="15">
      <c r="D2458" s="392"/>
    </row>
    <row r="2459" ht="15">
      <c r="D2459" s="392"/>
    </row>
    <row r="2460" ht="15">
      <c r="D2460" s="392"/>
    </row>
    <row r="2461" ht="15">
      <c r="D2461" s="392"/>
    </row>
    <row r="2462" ht="15">
      <c r="D2462" s="392"/>
    </row>
    <row r="2463" ht="15">
      <c r="D2463" s="392"/>
    </row>
    <row r="2464" ht="15">
      <c r="D2464" s="392"/>
    </row>
    <row r="2465" ht="15">
      <c r="D2465" s="392"/>
    </row>
    <row r="2466" ht="15">
      <c r="D2466" s="392"/>
    </row>
    <row r="2467" ht="15">
      <c r="D2467" s="392"/>
    </row>
    <row r="2468" ht="15">
      <c r="D2468" s="392"/>
    </row>
    <row r="2469" ht="15">
      <c r="D2469" s="392"/>
    </row>
    <row r="2470" ht="15">
      <c r="D2470" s="392"/>
    </row>
    <row r="2471" ht="15">
      <c r="D2471" s="392"/>
    </row>
    <row r="2472" ht="15">
      <c r="D2472" s="392"/>
    </row>
    <row r="2473" ht="15">
      <c r="D2473" s="392"/>
    </row>
    <row r="2474" ht="15">
      <c r="D2474" s="392"/>
    </row>
    <row r="2475" ht="15">
      <c r="D2475" s="392"/>
    </row>
    <row r="2476" ht="15">
      <c r="D2476" s="392"/>
    </row>
    <row r="2477" ht="15">
      <c r="D2477" s="392"/>
    </row>
    <row r="2478" ht="15">
      <c r="D2478" s="392"/>
    </row>
    <row r="2479" ht="15">
      <c r="D2479" s="392"/>
    </row>
    <row r="2480" ht="15">
      <c r="D2480" s="392"/>
    </row>
    <row r="2481" ht="15">
      <c r="D2481" s="392"/>
    </row>
    <row r="2482" ht="15">
      <c r="D2482" s="392"/>
    </row>
    <row r="2483" ht="15">
      <c r="D2483" s="392"/>
    </row>
    <row r="2484" ht="15">
      <c r="D2484" s="392"/>
    </row>
    <row r="2485" ht="15">
      <c r="D2485" s="392"/>
    </row>
    <row r="2486" ht="15">
      <c r="D2486" s="392"/>
    </row>
    <row r="2487" ht="15">
      <c r="D2487" s="392"/>
    </row>
    <row r="2488" ht="15">
      <c r="D2488" s="392"/>
    </row>
    <row r="2489" ht="15">
      <c r="D2489" s="392"/>
    </row>
    <row r="2490" ht="15">
      <c r="D2490" s="392"/>
    </row>
    <row r="2491" ht="15">
      <c r="D2491" s="392"/>
    </row>
    <row r="2492" ht="15">
      <c r="D2492" s="392"/>
    </row>
    <row r="2493" ht="15">
      <c r="D2493" s="392"/>
    </row>
    <row r="2494" ht="15">
      <c r="D2494" s="392"/>
    </row>
    <row r="2495" ht="15">
      <c r="D2495" s="392"/>
    </row>
    <row r="2496" ht="15">
      <c r="D2496" s="392"/>
    </row>
    <row r="2497" ht="15">
      <c r="D2497" s="392"/>
    </row>
    <row r="2498" ht="15">
      <c r="D2498" s="392"/>
    </row>
    <row r="2499" ht="15">
      <c r="D2499" s="392"/>
    </row>
    <row r="2500" ht="15">
      <c r="D2500" s="392"/>
    </row>
    <row r="2501" ht="15">
      <c r="D2501" s="392"/>
    </row>
    <row r="2502" ht="15">
      <c r="D2502" s="392"/>
    </row>
    <row r="2503" ht="15">
      <c r="D2503" s="392"/>
    </row>
    <row r="2504" ht="15">
      <c r="D2504" s="392"/>
    </row>
    <row r="2505" ht="15">
      <c r="D2505" s="392"/>
    </row>
    <row r="2506" ht="15">
      <c r="D2506" s="392"/>
    </row>
    <row r="2507" ht="15">
      <c r="D2507" s="392"/>
    </row>
    <row r="2508" ht="15">
      <c r="D2508" s="392"/>
    </row>
    <row r="2509" ht="15">
      <c r="D2509" s="392"/>
    </row>
    <row r="2510" ht="15">
      <c r="D2510" s="392"/>
    </row>
    <row r="2511" ht="15">
      <c r="D2511" s="392"/>
    </row>
    <row r="2512" ht="15">
      <c r="D2512" s="392"/>
    </row>
    <row r="2513" ht="15">
      <c r="D2513" s="392"/>
    </row>
    <row r="2514" ht="15">
      <c r="D2514" s="392"/>
    </row>
    <row r="2515" ht="15">
      <c r="D2515" s="392"/>
    </row>
    <row r="2516" ht="15">
      <c r="D2516" s="392"/>
    </row>
    <row r="2517" ht="15">
      <c r="D2517" s="392"/>
    </row>
    <row r="2518" ht="15">
      <c r="D2518" s="392"/>
    </row>
    <row r="2519" ht="15">
      <c r="D2519" s="392"/>
    </row>
    <row r="2520" ht="15">
      <c r="D2520" s="392"/>
    </row>
    <row r="2521" ht="15">
      <c r="D2521" s="392"/>
    </row>
    <row r="2522" ht="15">
      <c r="D2522" s="392"/>
    </row>
    <row r="2523" ht="15">
      <c r="D2523" s="392"/>
    </row>
    <row r="2524" ht="15">
      <c r="D2524" s="392"/>
    </row>
    <row r="2525" ht="15">
      <c r="D2525" s="392"/>
    </row>
    <row r="2526" ht="15">
      <c r="D2526" s="392"/>
    </row>
    <row r="2527" ht="15">
      <c r="D2527" s="392"/>
    </row>
    <row r="2528" ht="15">
      <c r="D2528" s="392"/>
    </row>
    <row r="2529" ht="15">
      <c r="D2529" s="392"/>
    </row>
    <row r="2530" ht="15">
      <c r="D2530" s="392"/>
    </row>
    <row r="2531" ht="15">
      <c r="D2531" s="392"/>
    </row>
    <row r="2532" ht="15">
      <c r="D2532" s="392"/>
    </row>
    <row r="2533" ht="15">
      <c r="D2533" s="392"/>
    </row>
    <row r="2534" ht="15">
      <c r="D2534" s="392"/>
    </row>
    <row r="2535" ht="15">
      <c r="D2535" s="392"/>
    </row>
    <row r="2536" ht="15">
      <c r="D2536" s="392"/>
    </row>
    <row r="2537" ht="15">
      <c r="D2537" s="392"/>
    </row>
    <row r="2538" ht="15">
      <c r="D2538" s="392"/>
    </row>
    <row r="2539" ht="15">
      <c r="D2539" s="392"/>
    </row>
    <row r="2540" ht="15">
      <c r="D2540" s="392"/>
    </row>
    <row r="2541" ht="15">
      <c r="D2541" s="392"/>
    </row>
    <row r="2542" ht="15">
      <c r="D2542" s="392"/>
    </row>
    <row r="2543" ht="15">
      <c r="D2543" s="392"/>
    </row>
    <row r="2544" ht="15">
      <c r="D2544" s="392"/>
    </row>
    <row r="2545" ht="15">
      <c r="D2545" s="392"/>
    </row>
    <row r="2546" ht="15">
      <c r="D2546" s="392"/>
    </row>
    <row r="2547" ht="15">
      <c r="D2547" s="392"/>
    </row>
    <row r="2548" ht="15">
      <c r="D2548" s="392"/>
    </row>
    <row r="2549" ht="15">
      <c r="D2549" s="392"/>
    </row>
    <row r="2550" ht="15">
      <c r="D2550" s="392"/>
    </row>
    <row r="2551" ht="15">
      <c r="D2551" s="392"/>
    </row>
    <row r="2552" ht="15">
      <c r="D2552" s="392"/>
    </row>
    <row r="2553" ht="15">
      <c r="D2553" s="392"/>
    </row>
    <row r="2554" ht="15">
      <c r="D2554" s="392"/>
    </row>
    <row r="2555" ht="15">
      <c r="D2555" s="392"/>
    </row>
    <row r="2556" ht="15">
      <c r="D2556" s="392"/>
    </row>
    <row r="2557" ht="15">
      <c r="D2557" s="392"/>
    </row>
    <row r="2558" ht="15">
      <c r="D2558" s="392"/>
    </row>
    <row r="2559" ht="15">
      <c r="D2559" s="392"/>
    </row>
    <row r="2560" ht="15">
      <c r="D2560" s="392"/>
    </row>
    <row r="2561" ht="15">
      <c r="D2561" s="392"/>
    </row>
    <row r="2562" ht="15">
      <c r="D2562" s="392"/>
    </row>
    <row r="2563" ht="15">
      <c r="D2563" s="392"/>
    </row>
    <row r="2564" ht="15">
      <c r="D2564" s="392"/>
    </row>
    <row r="2565" ht="15">
      <c r="D2565" s="392"/>
    </row>
    <row r="2566" ht="15">
      <c r="D2566" s="392"/>
    </row>
    <row r="2567" ht="15">
      <c r="D2567" s="392"/>
    </row>
    <row r="2568" ht="15">
      <c r="D2568" s="392"/>
    </row>
    <row r="2569" ht="15">
      <c r="D2569" s="392"/>
    </row>
    <row r="2570" ht="15">
      <c r="D2570" s="392"/>
    </row>
    <row r="2571" ht="15">
      <c r="D2571" s="392"/>
    </row>
    <row r="2572" ht="15">
      <c r="D2572" s="392"/>
    </row>
    <row r="2573" ht="15">
      <c r="D2573" s="392"/>
    </row>
    <row r="2574" ht="15">
      <c r="D2574" s="392"/>
    </row>
    <row r="2575" ht="15">
      <c r="D2575" s="392"/>
    </row>
    <row r="2576" ht="15">
      <c r="D2576" s="392"/>
    </row>
    <row r="2577" ht="15">
      <c r="D2577" s="392"/>
    </row>
    <row r="2578" ht="15">
      <c r="D2578" s="392"/>
    </row>
    <row r="2579" ht="15">
      <c r="D2579" s="392"/>
    </row>
    <row r="2580" ht="15">
      <c r="D2580" s="392"/>
    </row>
    <row r="2581" ht="15">
      <c r="D2581" s="392"/>
    </row>
    <row r="2582" ht="15">
      <c r="D2582" s="392"/>
    </row>
    <row r="2583" ht="15">
      <c r="D2583" s="392"/>
    </row>
    <row r="2584" ht="15">
      <c r="D2584" s="392"/>
    </row>
    <row r="2585" ht="15">
      <c r="D2585" s="392"/>
    </row>
    <row r="2586" ht="15">
      <c r="D2586" s="392"/>
    </row>
    <row r="2587" ht="15">
      <c r="D2587" s="392"/>
    </row>
    <row r="2588" ht="15">
      <c r="D2588" s="392"/>
    </row>
    <row r="2589" ht="15">
      <c r="D2589" s="392"/>
    </row>
    <row r="2590" ht="15">
      <c r="D2590" s="392"/>
    </row>
    <row r="2591" ht="15">
      <c r="D2591" s="392"/>
    </row>
    <row r="2592" ht="15">
      <c r="D2592" s="392"/>
    </row>
    <row r="2593" ht="15">
      <c r="D2593" s="392"/>
    </row>
    <row r="2594" ht="15">
      <c r="D2594" s="392"/>
    </row>
    <row r="2595" ht="15">
      <c r="D2595" s="392"/>
    </row>
    <row r="2596" ht="15">
      <c r="D2596" s="392"/>
    </row>
    <row r="2597" ht="15">
      <c r="D2597" s="392"/>
    </row>
    <row r="2598" ht="15">
      <c r="D2598" s="392"/>
    </row>
    <row r="2599" ht="15">
      <c r="D2599" s="392"/>
    </row>
    <row r="2600" ht="15">
      <c r="D2600" s="392"/>
    </row>
    <row r="2601" ht="15">
      <c r="D2601" s="392"/>
    </row>
    <row r="2602" ht="15">
      <c r="D2602" s="392"/>
    </row>
    <row r="2603" ht="15">
      <c r="D2603" s="392"/>
    </row>
    <row r="2604" ht="15">
      <c r="D2604" s="392"/>
    </row>
    <row r="2605" ht="15">
      <c r="D2605" s="392"/>
    </row>
    <row r="2606" ht="15">
      <c r="D2606" s="392"/>
    </row>
    <row r="2607" ht="15">
      <c r="D2607" s="392"/>
    </row>
    <row r="2608" ht="15">
      <c r="D2608" s="392"/>
    </row>
    <row r="2609" ht="15">
      <c r="D2609" s="392"/>
    </row>
    <row r="2610" ht="15">
      <c r="D2610" s="392"/>
    </row>
    <row r="2611" ht="15">
      <c r="D2611" s="392"/>
    </row>
    <row r="2612" ht="15">
      <c r="D2612" s="392"/>
    </row>
    <row r="2613" ht="15">
      <c r="D2613" s="392"/>
    </row>
    <row r="2614" ht="15">
      <c r="D2614" s="392"/>
    </row>
    <row r="2615" ht="15">
      <c r="D2615" s="392"/>
    </row>
    <row r="2616" ht="15">
      <c r="D2616" s="392"/>
    </row>
    <row r="2617" ht="15">
      <c r="D2617" s="392"/>
    </row>
    <row r="2618" ht="15">
      <c r="D2618" s="392"/>
    </row>
    <row r="2619" ht="15">
      <c r="D2619" s="392"/>
    </row>
    <row r="2620" ht="15">
      <c r="D2620" s="392"/>
    </row>
    <row r="2621" ht="15">
      <c r="D2621" s="392"/>
    </row>
    <row r="2622" ht="15">
      <c r="D2622" s="392"/>
    </row>
    <row r="2623" ht="15">
      <c r="D2623" s="392"/>
    </row>
    <row r="2624" ht="15">
      <c r="D2624" s="392"/>
    </row>
    <row r="2625" ht="15">
      <c r="D2625" s="392"/>
    </row>
    <row r="2626" ht="15">
      <c r="D2626" s="392"/>
    </row>
    <row r="2627" ht="15">
      <c r="D2627" s="392"/>
    </row>
    <row r="2628" ht="15">
      <c r="D2628" s="392"/>
    </row>
    <row r="2629" ht="15">
      <c r="D2629" s="392"/>
    </row>
    <row r="2630" ht="15">
      <c r="D2630" s="392"/>
    </row>
    <row r="2631" ht="15">
      <c r="D2631" s="392"/>
    </row>
    <row r="2632" ht="15">
      <c r="D2632" s="392"/>
    </row>
    <row r="2633" ht="15">
      <c r="D2633" s="392"/>
    </row>
    <row r="2634" ht="15">
      <c r="D2634" s="392"/>
    </row>
    <row r="2635" ht="15">
      <c r="D2635" s="392"/>
    </row>
    <row r="2636" ht="15">
      <c r="D2636" s="392"/>
    </row>
    <row r="2637" ht="15">
      <c r="D2637" s="392"/>
    </row>
    <row r="2638" ht="15">
      <c r="D2638" s="392"/>
    </row>
    <row r="2639" ht="15">
      <c r="D2639" s="392"/>
    </row>
    <row r="2640" ht="15">
      <c r="D2640" s="392"/>
    </row>
    <row r="2641" ht="15">
      <c r="D2641" s="392"/>
    </row>
    <row r="2642" ht="15">
      <c r="D2642" s="392"/>
    </row>
    <row r="2643" ht="15">
      <c r="D2643" s="392"/>
    </row>
    <row r="2644" ht="15">
      <c r="D2644" s="392"/>
    </row>
    <row r="2645" ht="15">
      <c r="D2645" s="392"/>
    </row>
    <row r="2646" ht="15">
      <c r="D2646" s="392"/>
    </row>
    <row r="2647" ht="15">
      <c r="D2647" s="392"/>
    </row>
    <row r="2648" ht="15">
      <c r="D2648" s="392"/>
    </row>
    <row r="2649" ht="15">
      <c r="D2649" s="392"/>
    </row>
    <row r="2650" ht="15">
      <c r="D2650" s="392"/>
    </row>
    <row r="2651" ht="15">
      <c r="D2651" s="392"/>
    </row>
    <row r="2652" ht="15">
      <c r="D2652" s="392"/>
    </row>
    <row r="2653" ht="15">
      <c r="D2653" s="392"/>
    </row>
    <row r="2654" ht="15">
      <c r="D2654" s="392"/>
    </row>
    <row r="2655" ht="15">
      <c r="D2655" s="392"/>
    </row>
    <row r="2656" ht="15">
      <c r="D2656" s="392"/>
    </row>
    <row r="2657" ht="15">
      <c r="D2657" s="392"/>
    </row>
    <row r="2658" ht="15">
      <c r="D2658" s="392"/>
    </row>
    <row r="2659" ht="15">
      <c r="D2659" s="392"/>
    </row>
    <row r="2660" ht="15">
      <c r="D2660" s="392"/>
    </row>
    <row r="2661" ht="15">
      <c r="D2661" s="392"/>
    </row>
    <row r="2662" ht="15">
      <c r="D2662" s="392"/>
    </row>
    <row r="2663" ht="15">
      <c r="D2663" s="392"/>
    </row>
    <row r="2664" ht="15">
      <c r="D2664" s="392"/>
    </row>
    <row r="2665" ht="15">
      <c r="D2665" s="392"/>
    </row>
    <row r="2666" ht="15">
      <c r="D2666" s="392"/>
    </row>
    <row r="2667" ht="15">
      <c r="D2667" s="392"/>
    </row>
    <row r="2668" ht="15">
      <c r="D2668" s="392"/>
    </row>
    <row r="2669" ht="15">
      <c r="D2669" s="392"/>
    </row>
    <row r="2670" ht="15">
      <c r="D2670" s="392"/>
    </row>
    <row r="2671" ht="15">
      <c r="D2671" s="392"/>
    </row>
    <row r="2672" ht="15">
      <c r="D2672" s="392"/>
    </row>
    <row r="2673" ht="15">
      <c r="D2673" s="392"/>
    </row>
    <row r="2674" ht="15">
      <c r="D2674" s="392"/>
    </row>
    <row r="2675" ht="15">
      <c r="D2675" s="392"/>
    </row>
    <row r="2676" ht="15">
      <c r="D2676" s="392"/>
    </row>
    <row r="2677" ht="15">
      <c r="D2677" s="392"/>
    </row>
    <row r="2678" ht="15">
      <c r="D2678" s="392"/>
    </row>
    <row r="2679" ht="15">
      <c r="D2679" s="392"/>
    </row>
    <row r="2680" ht="15">
      <c r="D2680" s="392"/>
    </row>
    <row r="2681" ht="15">
      <c r="D2681" s="392"/>
    </row>
    <row r="2682" ht="15">
      <c r="D2682" s="392"/>
    </row>
    <row r="2683" ht="15">
      <c r="D2683" s="392"/>
    </row>
    <row r="2684" ht="15">
      <c r="D2684" s="392"/>
    </row>
    <row r="2685" ht="15">
      <c r="D2685" s="392"/>
    </row>
    <row r="2686" ht="15">
      <c r="D2686" s="392"/>
    </row>
    <row r="2687" ht="15">
      <c r="D2687" s="392"/>
    </row>
    <row r="2688" ht="15">
      <c r="D2688" s="392"/>
    </row>
    <row r="2689" ht="15">
      <c r="D2689" s="392"/>
    </row>
    <row r="2690" ht="15">
      <c r="D2690" s="392"/>
    </row>
    <row r="2691" ht="15">
      <c r="D2691" s="392"/>
    </row>
    <row r="2692" ht="15">
      <c r="D2692" s="392"/>
    </row>
    <row r="2693" ht="15">
      <c r="D2693" s="392"/>
    </row>
    <row r="2694" ht="15">
      <c r="D2694" s="392"/>
    </row>
    <row r="2695" ht="15">
      <c r="D2695" s="392"/>
    </row>
    <row r="2696" ht="15">
      <c r="D2696" s="392"/>
    </row>
    <row r="2697" ht="15">
      <c r="D2697" s="392"/>
    </row>
    <row r="2698" ht="15">
      <c r="D2698" s="392"/>
    </row>
    <row r="2699" ht="15">
      <c r="D2699" s="392"/>
    </row>
    <row r="2700" ht="15">
      <c r="D2700" s="392"/>
    </row>
    <row r="2701" ht="15">
      <c r="D2701" s="392"/>
    </row>
    <row r="2702" ht="15">
      <c r="D2702" s="392"/>
    </row>
    <row r="2703" ht="15">
      <c r="D2703" s="392"/>
    </row>
    <row r="2704" ht="15">
      <c r="D2704" s="392"/>
    </row>
    <row r="2705" ht="15">
      <c r="D2705" s="392"/>
    </row>
    <row r="2706" ht="15">
      <c r="D2706" s="392"/>
    </row>
    <row r="2707" ht="15">
      <c r="D2707" s="392"/>
    </row>
    <row r="2708" ht="15">
      <c r="D2708" s="392"/>
    </row>
    <row r="2709" ht="15">
      <c r="D2709" s="392"/>
    </row>
    <row r="2710" ht="15">
      <c r="D2710" s="392"/>
    </row>
    <row r="2711" ht="15">
      <c r="D2711" s="392"/>
    </row>
    <row r="2712" ht="15">
      <c r="D2712" s="392"/>
    </row>
    <row r="2713" ht="15">
      <c r="D2713" s="392"/>
    </row>
    <row r="2714" ht="15">
      <c r="D2714" s="392"/>
    </row>
    <row r="2715" ht="15">
      <c r="D2715" s="392"/>
    </row>
    <row r="2716" ht="15">
      <c r="D2716" s="392"/>
    </row>
    <row r="2717" ht="15">
      <c r="D2717" s="392"/>
    </row>
    <row r="2718" ht="15">
      <c r="D2718" s="392"/>
    </row>
    <row r="2719" ht="15">
      <c r="D2719" s="392"/>
    </row>
    <row r="2720" ht="15">
      <c r="D2720" s="392"/>
    </row>
    <row r="2721" ht="15">
      <c r="D2721" s="392"/>
    </row>
    <row r="2722" ht="15">
      <c r="D2722" s="392"/>
    </row>
    <row r="2723" ht="15">
      <c r="D2723" s="392"/>
    </row>
    <row r="2724" ht="15">
      <c r="D2724" s="392"/>
    </row>
    <row r="2725" ht="15">
      <c r="D2725" s="392"/>
    </row>
    <row r="2726" ht="15">
      <c r="D2726" s="392"/>
    </row>
    <row r="2727" ht="15">
      <c r="D2727" s="392"/>
    </row>
    <row r="2728" ht="15">
      <c r="D2728" s="392"/>
    </row>
    <row r="2729" ht="15">
      <c r="D2729" s="392"/>
    </row>
    <row r="2730" ht="15">
      <c r="D2730" s="392"/>
    </row>
    <row r="2731" ht="15">
      <c r="D2731" s="392"/>
    </row>
    <row r="2732" ht="15">
      <c r="D2732" s="392"/>
    </row>
    <row r="2733" ht="15">
      <c r="D2733" s="392"/>
    </row>
    <row r="2734" ht="15">
      <c r="D2734" s="392"/>
    </row>
    <row r="2735" ht="15">
      <c r="D2735" s="392"/>
    </row>
    <row r="2736" ht="15">
      <c r="D2736" s="392"/>
    </row>
    <row r="2737" ht="15">
      <c r="D2737" s="392"/>
    </row>
    <row r="2738" ht="15">
      <c r="D2738" s="392"/>
    </row>
    <row r="2739" ht="15">
      <c r="D2739" s="392"/>
    </row>
    <row r="2740" ht="15">
      <c r="D2740" s="392"/>
    </row>
    <row r="2741" ht="15">
      <c r="D2741" s="392"/>
    </row>
    <row r="2742" ht="15">
      <c r="D2742" s="392"/>
    </row>
    <row r="2743" ht="15">
      <c r="D2743" s="392"/>
    </row>
    <row r="2744" ht="15">
      <c r="D2744" s="392"/>
    </row>
    <row r="2745" ht="15">
      <c r="D2745" s="392"/>
    </row>
    <row r="2746" ht="15">
      <c r="D2746" s="392"/>
    </row>
    <row r="2747" ht="15">
      <c r="D2747" s="392"/>
    </row>
    <row r="2748" ht="15">
      <c r="D2748" s="392"/>
    </row>
    <row r="2749" ht="15">
      <c r="D2749" s="392"/>
    </row>
    <row r="2750" ht="15">
      <c r="D2750" s="392"/>
    </row>
    <row r="2751" ht="15">
      <c r="D2751" s="392"/>
    </row>
    <row r="2752" ht="15">
      <c r="D2752" s="392"/>
    </row>
    <row r="2753" ht="15">
      <c r="D2753" s="392"/>
    </row>
    <row r="2754" ht="15">
      <c r="D2754" s="392"/>
    </row>
    <row r="2755" ht="15">
      <c r="D2755" s="392"/>
    </row>
    <row r="2756" ht="15">
      <c r="D2756" s="392"/>
    </row>
    <row r="2757" ht="15">
      <c r="D2757" s="392"/>
    </row>
    <row r="2758" ht="15">
      <c r="D2758" s="392"/>
    </row>
    <row r="2759" ht="15">
      <c r="D2759" s="392"/>
    </row>
    <row r="2760" ht="15">
      <c r="D2760" s="392"/>
    </row>
    <row r="2761" ht="15">
      <c r="D2761" s="392"/>
    </row>
    <row r="2762" ht="15">
      <c r="D2762" s="392"/>
    </row>
    <row r="2763" ht="15">
      <c r="D2763" s="392"/>
    </row>
    <row r="2764" ht="15">
      <c r="D2764" s="392"/>
    </row>
    <row r="2765" ht="15">
      <c r="D2765" s="392"/>
    </row>
    <row r="2766" ht="15">
      <c r="D2766" s="392"/>
    </row>
    <row r="2767" ht="15">
      <c r="D2767" s="392"/>
    </row>
    <row r="2768" ht="15">
      <c r="D2768" s="392"/>
    </row>
    <row r="2769" ht="15">
      <c r="D2769" s="392"/>
    </row>
    <row r="2770" ht="15">
      <c r="D2770" s="392"/>
    </row>
    <row r="2771" ht="15">
      <c r="D2771" s="392"/>
    </row>
    <row r="2772" ht="15">
      <c r="D2772" s="392"/>
    </row>
    <row r="2773" ht="15">
      <c r="D2773" s="392"/>
    </row>
    <row r="2774" ht="15">
      <c r="D2774" s="392"/>
    </row>
    <row r="2775" ht="15">
      <c r="D2775" s="392"/>
    </row>
    <row r="2776" ht="15">
      <c r="D2776" s="392"/>
    </row>
    <row r="2777" ht="15">
      <c r="D2777" s="392"/>
    </row>
    <row r="2778" ht="15">
      <c r="D2778" s="392"/>
    </row>
    <row r="2779" ht="15">
      <c r="D2779" s="392"/>
    </row>
    <row r="2780" ht="15">
      <c r="D2780" s="392"/>
    </row>
    <row r="2781" ht="15">
      <c r="D2781" s="392"/>
    </row>
    <row r="2782" ht="15">
      <c r="D2782" s="392"/>
    </row>
    <row r="2783" ht="15">
      <c r="D2783" s="392"/>
    </row>
    <row r="2784" ht="15">
      <c r="D2784" s="392"/>
    </row>
    <row r="2785" ht="15">
      <c r="D2785" s="392"/>
    </row>
    <row r="2786" ht="15">
      <c r="D2786" s="392"/>
    </row>
    <row r="2787" ht="15">
      <c r="D2787" s="392"/>
    </row>
    <row r="2788" ht="15">
      <c r="D2788" s="392"/>
    </row>
    <row r="2789" ht="15">
      <c r="D2789" s="392"/>
    </row>
    <row r="2790" ht="15">
      <c r="D2790" s="392"/>
    </row>
    <row r="2791" ht="15">
      <c r="D2791" s="392"/>
    </row>
    <row r="2792" ht="15">
      <c r="D2792" s="392"/>
    </row>
    <row r="2793" ht="15">
      <c r="D2793" s="392"/>
    </row>
    <row r="2794" ht="15">
      <c r="D2794" s="392"/>
    </row>
    <row r="2795" ht="15">
      <c r="D2795" s="392"/>
    </row>
    <row r="2796" ht="15">
      <c r="D2796" s="392"/>
    </row>
    <row r="2797" ht="15">
      <c r="D2797" s="392"/>
    </row>
    <row r="2798" ht="15">
      <c r="D2798" s="392"/>
    </row>
    <row r="2799" ht="15">
      <c r="D2799" s="392"/>
    </row>
    <row r="2800" ht="15">
      <c r="D2800" s="392"/>
    </row>
    <row r="2801" ht="15">
      <c r="D2801" s="392"/>
    </row>
    <row r="2802" ht="15">
      <c r="D2802" s="392"/>
    </row>
    <row r="2803" ht="15">
      <c r="D2803" s="392"/>
    </row>
    <row r="2804" ht="15">
      <c r="D2804" s="392"/>
    </row>
    <row r="2805" ht="15">
      <c r="D2805" s="392"/>
    </row>
    <row r="2806" ht="15">
      <c r="D2806" s="392"/>
    </row>
    <row r="2807" ht="15">
      <c r="D2807" s="392"/>
    </row>
    <row r="2808" ht="15">
      <c r="D2808" s="392"/>
    </row>
    <row r="2809" ht="15">
      <c r="D2809" s="392"/>
    </row>
    <row r="2810" ht="15">
      <c r="D2810" s="392"/>
    </row>
    <row r="2811" ht="15">
      <c r="D2811" s="392"/>
    </row>
    <row r="2812" ht="15">
      <c r="D2812" s="392"/>
    </row>
    <row r="2813" ht="15">
      <c r="D2813" s="392"/>
    </row>
    <row r="2814" ht="15">
      <c r="D2814" s="392"/>
    </row>
    <row r="2815" ht="15">
      <c r="D2815" s="392"/>
    </row>
    <row r="2816" ht="15">
      <c r="D2816" s="392"/>
    </row>
    <row r="2817" ht="15">
      <c r="D2817" s="392"/>
    </row>
    <row r="2818" ht="15">
      <c r="D2818" s="392"/>
    </row>
    <row r="2819" ht="15">
      <c r="D2819" s="392"/>
    </row>
    <row r="2820" ht="15">
      <c r="D2820" s="392"/>
    </row>
    <row r="2821" ht="15">
      <c r="D2821" s="392"/>
    </row>
    <row r="2822" ht="15">
      <c r="D2822" s="392"/>
    </row>
    <row r="2823" ht="15">
      <c r="D2823" s="392"/>
    </row>
    <row r="2824" ht="15">
      <c r="D2824" s="392"/>
    </row>
    <row r="2825" ht="15">
      <c r="D2825" s="392"/>
    </row>
    <row r="2826" ht="15">
      <c r="D2826" s="392"/>
    </row>
    <row r="2827" ht="15">
      <c r="D2827" s="392"/>
    </row>
    <row r="2828" ht="15">
      <c r="D2828" s="392"/>
    </row>
    <row r="2829" ht="15">
      <c r="D2829" s="392"/>
    </row>
    <row r="2830" ht="15">
      <c r="D2830" s="392"/>
    </row>
    <row r="2831" ht="15">
      <c r="D2831" s="392"/>
    </row>
    <row r="2832" ht="15">
      <c r="D2832" s="392"/>
    </row>
    <row r="2833" ht="15">
      <c r="D2833" s="392"/>
    </row>
    <row r="2834" ht="15">
      <c r="D2834" s="392"/>
    </row>
    <row r="2835" ht="15">
      <c r="D2835" s="392"/>
    </row>
    <row r="2836" ht="15">
      <c r="D2836" s="392"/>
    </row>
    <row r="2837" ht="15">
      <c r="D2837" s="392"/>
    </row>
    <row r="2838" ht="15">
      <c r="D2838" s="392"/>
    </row>
    <row r="2839" ht="15">
      <c r="D2839" s="392"/>
    </row>
    <row r="2840" ht="15">
      <c r="D2840" s="392"/>
    </row>
    <row r="2841" ht="15">
      <c r="D2841" s="392"/>
    </row>
    <row r="2842" ht="15">
      <c r="D2842" s="392"/>
    </row>
    <row r="2843" ht="15">
      <c r="D2843" s="392"/>
    </row>
    <row r="2844" ht="15">
      <c r="D2844" s="392"/>
    </row>
    <row r="2845" ht="15">
      <c r="D2845" s="392"/>
    </row>
    <row r="2846" ht="15">
      <c r="D2846" s="392"/>
    </row>
    <row r="2847" ht="15">
      <c r="D2847" s="392"/>
    </row>
    <row r="2848" ht="15">
      <c r="D2848" s="392"/>
    </row>
    <row r="2849" ht="15">
      <c r="D2849" s="392"/>
    </row>
    <row r="2850" ht="15">
      <c r="D2850" s="392"/>
    </row>
    <row r="2851" ht="15">
      <c r="D2851" s="392"/>
    </row>
    <row r="2852" ht="15">
      <c r="D2852" s="392"/>
    </row>
    <row r="2853" ht="15">
      <c r="D2853" s="392"/>
    </row>
    <row r="2854" ht="15">
      <c r="D2854" s="392"/>
    </row>
    <row r="2855" ht="15">
      <c r="D2855" s="392"/>
    </row>
    <row r="2856" ht="15">
      <c r="D2856" s="392"/>
    </row>
    <row r="2857" ht="15">
      <c r="D2857" s="392"/>
    </row>
    <row r="2858" ht="15">
      <c r="D2858" s="392"/>
    </row>
    <row r="2859" ht="15">
      <c r="D2859" s="392"/>
    </row>
    <row r="2860" ht="15">
      <c r="D2860" s="392"/>
    </row>
    <row r="2861" ht="15">
      <c r="D2861" s="392"/>
    </row>
    <row r="2862" ht="15">
      <c r="D2862" s="392"/>
    </row>
    <row r="2863" ht="15">
      <c r="D2863" s="392"/>
    </row>
    <row r="2864" ht="15">
      <c r="D2864" s="392"/>
    </row>
    <row r="2865" ht="15">
      <c r="D2865" s="392"/>
    </row>
    <row r="2866" ht="15">
      <c r="D2866" s="392"/>
    </row>
    <row r="2867" ht="15">
      <c r="D2867" s="392"/>
    </row>
    <row r="2868" ht="15">
      <c r="D2868" s="392"/>
    </row>
    <row r="2869" ht="15">
      <c r="D2869" s="392"/>
    </row>
    <row r="2870" ht="15">
      <c r="D2870" s="392"/>
    </row>
    <row r="2871" ht="15">
      <c r="D2871" s="392"/>
    </row>
    <row r="2872" ht="15">
      <c r="D2872" s="392"/>
    </row>
    <row r="2873" ht="15">
      <c r="D2873" s="392"/>
    </row>
    <row r="2874" ht="15">
      <c r="D2874" s="392"/>
    </row>
    <row r="2875" ht="15">
      <c r="D2875" s="392"/>
    </row>
    <row r="2876" ht="15">
      <c r="D2876" s="392"/>
    </row>
    <row r="2877" ht="15">
      <c r="D2877" s="392"/>
    </row>
    <row r="2878" ht="15">
      <c r="D2878" s="392"/>
    </row>
    <row r="2879" ht="15">
      <c r="D2879" s="392"/>
    </row>
    <row r="2880" ht="15">
      <c r="D2880" s="392"/>
    </row>
    <row r="2881" ht="15">
      <c r="D2881" s="392"/>
    </row>
    <row r="2882" ht="15">
      <c r="D2882" s="392"/>
    </row>
    <row r="2883" ht="15">
      <c r="D2883" s="392"/>
    </row>
    <row r="2884" ht="15">
      <c r="D2884" s="392"/>
    </row>
    <row r="2885" ht="15">
      <c r="D2885" s="392"/>
    </row>
    <row r="2886" ht="15">
      <c r="D2886" s="392"/>
    </row>
    <row r="2887" ht="15">
      <c r="D2887" s="392"/>
    </row>
    <row r="2888" ht="15">
      <c r="D2888" s="392"/>
    </row>
    <row r="2889" ht="15">
      <c r="D2889" s="392"/>
    </row>
    <row r="2890" ht="15">
      <c r="D2890" s="392"/>
    </row>
    <row r="2891" ht="15">
      <c r="D2891" s="392"/>
    </row>
    <row r="2892" ht="15">
      <c r="D2892" s="392"/>
    </row>
    <row r="2893" ht="15">
      <c r="D2893" s="392"/>
    </row>
    <row r="2894" ht="15">
      <c r="D2894" s="392"/>
    </row>
    <row r="2895" ht="15">
      <c r="D2895" s="392"/>
    </row>
    <row r="2896" ht="15">
      <c r="D2896" s="392"/>
    </row>
    <row r="2897" ht="15">
      <c r="D2897" s="392"/>
    </row>
    <row r="2898" ht="15">
      <c r="D2898" s="392"/>
    </row>
    <row r="2899" ht="15">
      <c r="D2899" s="392"/>
    </row>
    <row r="2900" ht="15">
      <c r="D2900" s="392"/>
    </row>
    <row r="2901" ht="15">
      <c r="D2901" s="392"/>
    </row>
    <row r="2902" ht="15">
      <c r="D2902" s="392"/>
    </row>
    <row r="2903" ht="15">
      <c r="D2903" s="392"/>
    </row>
    <row r="2904" ht="15">
      <c r="D2904" s="392"/>
    </row>
    <row r="2905" ht="15">
      <c r="D2905" s="392"/>
    </row>
    <row r="2906" ht="15">
      <c r="D2906" s="392"/>
    </row>
    <row r="2907" ht="15">
      <c r="D2907" s="392"/>
    </row>
    <row r="2908" ht="15">
      <c r="D2908" s="392"/>
    </row>
    <row r="2909" ht="15">
      <c r="D2909" s="392"/>
    </row>
    <row r="2910" ht="15">
      <c r="D2910" s="392"/>
    </row>
    <row r="2911" ht="15">
      <c r="D2911" s="392"/>
    </row>
    <row r="2912" ht="15">
      <c r="D2912" s="392"/>
    </row>
    <row r="2913" ht="15">
      <c r="D2913" s="392"/>
    </row>
    <row r="2914" ht="15">
      <c r="D2914" s="392"/>
    </row>
    <row r="2915" ht="15">
      <c r="D2915" s="392"/>
    </row>
    <row r="2916" ht="15">
      <c r="D2916" s="392"/>
    </row>
    <row r="2917" ht="15">
      <c r="D2917" s="392"/>
    </row>
    <row r="2918" ht="15">
      <c r="D2918" s="392"/>
    </row>
    <row r="2919" ht="15">
      <c r="D2919" s="392"/>
    </row>
    <row r="2920" ht="15">
      <c r="D2920" s="392"/>
    </row>
    <row r="2921" ht="15">
      <c r="D2921" s="392"/>
    </row>
    <row r="2922" ht="15">
      <c r="D2922" s="392"/>
    </row>
    <row r="2923" ht="15">
      <c r="D2923" s="392"/>
    </row>
    <row r="2924" ht="15">
      <c r="D2924" s="392"/>
    </row>
    <row r="2925" ht="15">
      <c r="D2925" s="392"/>
    </row>
    <row r="2926" ht="15">
      <c r="D2926" s="392"/>
    </row>
    <row r="2927" ht="15">
      <c r="D2927" s="392"/>
    </row>
    <row r="2928" ht="15">
      <c r="D2928" s="392"/>
    </row>
    <row r="2929" ht="15">
      <c r="D2929" s="392"/>
    </row>
    <row r="2930" ht="15">
      <c r="D2930" s="392"/>
    </row>
    <row r="2931" ht="15">
      <c r="D2931" s="392"/>
    </row>
    <row r="2932" ht="15">
      <c r="D2932" s="392"/>
    </row>
    <row r="2933" ht="15">
      <c r="D2933" s="392"/>
    </row>
    <row r="2934" ht="15">
      <c r="D2934" s="392"/>
    </row>
    <row r="2935" ht="15">
      <c r="D2935" s="392"/>
    </row>
    <row r="2936" ht="15">
      <c r="D2936" s="392"/>
    </row>
    <row r="2937" ht="15">
      <c r="D2937" s="392"/>
    </row>
    <row r="2938" ht="15">
      <c r="D2938" s="392"/>
    </row>
    <row r="2939" ht="15">
      <c r="D2939" s="392"/>
    </row>
    <row r="2940" ht="15">
      <c r="D2940" s="392"/>
    </row>
    <row r="2941" ht="15">
      <c r="D2941" s="392"/>
    </row>
    <row r="2942" ht="15">
      <c r="D2942" s="392"/>
    </row>
    <row r="2943" ht="15">
      <c r="D2943" s="392"/>
    </row>
    <row r="2944" ht="15">
      <c r="D2944" s="392"/>
    </row>
    <row r="2945" ht="15">
      <c r="D2945" s="392"/>
    </row>
    <row r="2946" ht="15">
      <c r="D2946" s="392"/>
    </row>
    <row r="2947" ht="15">
      <c r="D2947" s="392"/>
    </row>
    <row r="2948" ht="15">
      <c r="D2948" s="392"/>
    </row>
    <row r="2949" ht="15">
      <c r="D2949" s="392"/>
    </row>
    <row r="2950" ht="15">
      <c r="D2950" s="392"/>
    </row>
    <row r="2951" ht="15">
      <c r="D2951" s="392"/>
    </row>
    <row r="2952" ht="15">
      <c r="D2952" s="392"/>
    </row>
    <row r="2953" ht="15">
      <c r="D2953" s="392"/>
    </row>
    <row r="2954" ht="15">
      <c r="D2954" s="392"/>
    </row>
    <row r="2955" ht="15">
      <c r="D2955" s="392"/>
    </row>
    <row r="2956" ht="15">
      <c r="D2956" s="392"/>
    </row>
    <row r="2957" ht="15">
      <c r="D2957" s="392"/>
    </row>
    <row r="2958" ht="15">
      <c r="D2958" s="392"/>
    </row>
    <row r="2959" ht="15">
      <c r="D2959" s="392"/>
    </row>
    <row r="2960" ht="15">
      <c r="D2960" s="392"/>
    </row>
    <row r="2961" ht="15">
      <c r="D2961" s="392"/>
    </row>
    <row r="2962" ht="15">
      <c r="D2962" s="392"/>
    </row>
    <row r="2963" ht="15">
      <c r="D2963" s="392"/>
    </row>
    <row r="2964" ht="15">
      <c r="D2964" s="392"/>
    </row>
    <row r="2965" ht="15">
      <c r="D2965" s="392"/>
    </row>
    <row r="2966" ht="15">
      <c r="D2966" s="392"/>
    </row>
    <row r="2967" ht="15">
      <c r="D2967" s="392"/>
    </row>
    <row r="2968" ht="15">
      <c r="D2968" s="392"/>
    </row>
    <row r="2969" ht="15">
      <c r="D2969" s="392"/>
    </row>
    <row r="2970" ht="15">
      <c r="D2970" s="392"/>
    </row>
    <row r="2971" ht="15">
      <c r="D2971" s="392"/>
    </row>
    <row r="2972" ht="15">
      <c r="D2972" s="392"/>
    </row>
    <row r="2973" ht="15">
      <c r="D2973" s="392"/>
    </row>
    <row r="2974" ht="15">
      <c r="D2974" s="392"/>
    </row>
    <row r="2975" ht="15">
      <c r="D2975" s="392"/>
    </row>
    <row r="2976" ht="15">
      <c r="D2976" s="392"/>
    </row>
    <row r="2977" ht="15">
      <c r="D2977" s="392"/>
    </row>
    <row r="2978" ht="15">
      <c r="D2978" s="392"/>
    </row>
    <row r="2979" ht="15">
      <c r="D2979" s="392"/>
    </row>
    <row r="2980" ht="15">
      <c r="D2980" s="392"/>
    </row>
    <row r="2981" ht="15">
      <c r="D2981" s="392"/>
    </row>
    <row r="2982" ht="15">
      <c r="D2982" s="392"/>
    </row>
    <row r="2983" ht="15">
      <c r="D2983" s="392"/>
    </row>
    <row r="2984" ht="15">
      <c r="D2984" s="392"/>
    </row>
    <row r="2985" ht="15">
      <c r="D2985" s="392"/>
    </row>
    <row r="2986" ht="15">
      <c r="D2986" s="392"/>
    </row>
    <row r="2987" ht="15">
      <c r="D2987" s="392"/>
    </row>
    <row r="2988" ht="15">
      <c r="D2988" s="392"/>
    </row>
    <row r="2989" ht="15">
      <c r="D2989" s="392"/>
    </row>
    <row r="2990" ht="15">
      <c r="D2990" s="392"/>
    </row>
    <row r="2991" ht="15">
      <c r="D2991" s="392"/>
    </row>
    <row r="2992" ht="15">
      <c r="D2992" s="392"/>
    </row>
    <row r="2993" ht="15">
      <c r="D2993" s="392"/>
    </row>
    <row r="2994" ht="15">
      <c r="D2994" s="392"/>
    </row>
    <row r="2995" ht="15">
      <c r="D2995" s="392"/>
    </row>
    <row r="2996" ht="15">
      <c r="D2996" s="392"/>
    </row>
    <row r="2997" ht="15">
      <c r="D2997" s="392"/>
    </row>
    <row r="2998" ht="15">
      <c r="D2998" s="392"/>
    </row>
    <row r="2999" ht="15">
      <c r="D2999" s="392"/>
    </row>
    <row r="3000" ht="15">
      <c r="D3000" s="392"/>
    </row>
    <row r="3001" ht="15">
      <c r="D3001" s="392"/>
    </row>
    <row r="3002" ht="15">
      <c r="D3002" s="392"/>
    </row>
    <row r="3003" ht="15">
      <c r="D3003" s="392"/>
    </row>
    <row r="3004" ht="15">
      <c r="D3004" s="392"/>
    </row>
    <row r="3005" ht="15">
      <c r="D3005" s="392"/>
    </row>
    <row r="3006" ht="15">
      <c r="D3006" s="392"/>
    </row>
    <row r="3007" ht="15">
      <c r="D3007" s="392"/>
    </row>
    <row r="3008" ht="15">
      <c r="D3008" s="392"/>
    </row>
    <row r="3009" ht="15">
      <c r="D3009" s="392"/>
    </row>
    <row r="3010" ht="15">
      <c r="D3010" s="392"/>
    </row>
    <row r="3011" ht="15">
      <c r="D3011" s="392"/>
    </row>
    <row r="3012" ht="15">
      <c r="D3012" s="392"/>
    </row>
    <row r="3013" ht="15">
      <c r="D3013" s="392"/>
    </row>
    <row r="3014" ht="15">
      <c r="D3014" s="392"/>
    </row>
    <row r="3015" ht="15">
      <c r="D3015" s="392"/>
    </row>
    <row r="3016" ht="15">
      <c r="D3016" s="392"/>
    </row>
    <row r="3017" ht="15">
      <c r="D3017" s="392"/>
    </row>
    <row r="3018" ht="15">
      <c r="D3018" s="392"/>
    </row>
    <row r="3019" ht="15">
      <c r="D3019" s="392"/>
    </row>
    <row r="3020" ht="15">
      <c r="D3020" s="392"/>
    </row>
    <row r="3021" ht="15">
      <c r="D3021" s="392"/>
    </row>
    <row r="3022" ht="15">
      <c r="D3022" s="392"/>
    </row>
    <row r="3023" ht="15">
      <c r="D3023" s="392"/>
    </row>
    <row r="3024" ht="15">
      <c r="D3024" s="392"/>
    </row>
    <row r="3025" ht="15">
      <c r="D3025" s="392"/>
    </row>
    <row r="3026" ht="15">
      <c r="D3026" s="392"/>
    </row>
    <row r="3027" ht="15">
      <c r="D3027" s="392"/>
    </row>
    <row r="3028" ht="15">
      <c r="D3028" s="392"/>
    </row>
    <row r="3029" ht="15">
      <c r="D3029" s="392"/>
    </row>
    <row r="3030" ht="15">
      <c r="D3030" s="392"/>
    </row>
    <row r="3031" ht="15">
      <c r="D3031" s="392"/>
    </row>
    <row r="3032" ht="15">
      <c r="D3032" s="392"/>
    </row>
    <row r="3033" ht="15">
      <c r="D3033" s="392"/>
    </row>
    <row r="3034" ht="15">
      <c r="D3034" s="392"/>
    </row>
    <row r="3035" ht="15">
      <c r="D3035" s="392"/>
    </row>
    <row r="3036" ht="15">
      <c r="D3036" s="392"/>
    </row>
    <row r="3037" ht="15">
      <c r="D3037" s="392"/>
    </row>
    <row r="3038" ht="15">
      <c r="D3038" s="392"/>
    </row>
    <row r="3039" ht="15">
      <c r="D3039" s="392"/>
    </row>
    <row r="3040" ht="15">
      <c r="D3040" s="392"/>
    </row>
    <row r="3041" ht="15">
      <c r="D3041" s="392"/>
    </row>
    <row r="3042" ht="15">
      <c r="D3042" s="392"/>
    </row>
    <row r="3043" ht="15">
      <c r="D3043" s="392"/>
    </row>
    <row r="3044" ht="15">
      <c r="D3044" s="392"/>
    </row>
    <row r="3045" ht="15">
      <c r="D3045" s="392"/>
    </row>
    <row r="3046" ht="15">
      <c r="D3046" s="392"/>
    </row>
    <row r="3047" ht="15">
      <c r="D3047" s="392"/>
    </row>
    <row r="3048" ht="15">
      <c r="D3048" s="392"/>
    </row>
    <row r="3049" ht="15">
      <c r="D3049" s="392"/>
    </row>
    <row r="3050" ht="15">
      <c r="D3050" s="392"/>
    </row>
    <row r="3051" ht="15">
      <c r="D3051" s="392"/>
    </row>
    <row r="3052" ht="15">
      <c r="D3052" s="392"/>
    </row>
    <row r="3053" ht="15">
      <c r="D3053" s="392"/>
    </row>
    <row r="3054" ht="15">
      <c r="D3054" s="392"/>
    </row>
    <row r="3055" ht="15">
      <c r="D3055" s="392"/>
    </row>
    <row r="3056" ht="15">
      <c r="D3056" s="392"/>
    </row>
    <row r="3057" ht="15">
      <c r="D3057" s="392"/>
    </row>
    <row r="3058" ht="15">
      <c r="D3058" s="392"/>
    </row>
    <row r="3059" ht="15">
      <c r="D3059" s="392"/>
    </row>
    <row r="3060" ht="15">
      <c r="D3060" s="392"/>
    </row>
    <row r="3061" ht="15">
      <c r="D3061" s="392"/>
    </row>
    <row r="3062" ht="15">
      <c r="D3062" s="392"/>
    </row>
    <row r="3063" ht="15">
      <c r="D3063" s="392"/>
    </row>
    <row r="3064" ht="15">
      <c r="D3064" s="392"/>
    </row>
    <row r="3065" ht="15">
      <c r="D3065" s="392"/>
    </row>
    <row r="3066" ht="15">
      <c r="D3066" s="392"/>
    </row>
    <row r="3067" ht="15">
      <c r="D3067" s="392"/>
    </row>
    <row r="3068" ht="15">
      <c r="D3068" s="392"/>
    </row>
    <row r="3069" ht="15">
      <c r="D3069" s="392"/>
    </row>
    <row r="3070" ht="15">
      <c r="D3070" s="392"/>
    </row>
    <row r="3071" ht="15">
      <c r="D3071" s="392"/>
    </row>
    <row r="3072" ht="15">
      <c r="D3072" s="392"/>
    </row>
    <row r="3073" ht="15">
      <c r="D3073" s="392"/>
    </row>
    <row r="3074" ht="15">
      <c r="D3074" s="392"/>
    </row>
    <row r="3075" ht="15">
      <c r="D3075" s="392"/>
    </row>
    <row r="3076" ht="15">
      <c r="D3076" s="392"/>
    </row>
    <row r="3077" ht="15">
      <c r="D3077" s="392"/>
    </row>
    <row r="3078" ht="15">
      <c r="D3078" s="392"/>
    </row>
    <row r="3079" ht="15">
      <c r="D3079" s="392"/>
    </row>
    <row r="3080" ht="15">
      <c r="D3080" s="392"/>
    </row>
    <row r="3081" ht="15">
      <c r="D3081" s="392"/>
    </row>
    <row r="3082" ht="15">
      <c r="D3082" s="392"/>
    </row>
    <row r="3083" ht="15">
      <c r="D3083" s="392"/>
    </row>
    <row r="3084" ht="15">
      <c r="D3084" s="392"/>
    </row>
    <row r="3085" ht="15">
      <c r="D3085" s="392"/>
    </row>
    <row r="3086" ht="15">
      <c r="D3086" s="392"/>
    </row>
    <row r="3087" ht="15">
      <c r="D3087" s="392"/>
    </row>
    <row r="3088" ht="15">
      <c r="D3088" s="392"/>
    </row>
    <row r="3089" ht="15">
      <c r="D3089" s="392"/>
    </row>
    <row r="3090" ht="15">
      <c r="D3090" s="392"/>
    </row>
    <row r="3091" ht="15">
      <c r="D3091" s="392"/>
    </row>
    <row r="3092" ht="15">
      <c r="D3092" s="392"/>
    </row>
    <row r="3093" ht="15">
      <c r="D3093" s="392"/>
    </row>
    <row r="3094" ht="15">
      <c r="D3094" s="392"/>
    </row>
    <row r="3095" ht="15">
      <c r="D3095" s="392"/>
    </row>
    <row r="3096" ht="15">
      <c r="D3096" s="392"/>
    </row>
    <row r="3097" ht="15">
      <c r="D3097" s="392"/>
    </row>
    <row r="3098" ht="15">
      <c r="D3098" s="392"/>
    </row>
    <row r="3099" ht="15">
      <c r="D3099" s="392"/>
    </row>
    <row r="3100" ht="15">
      <c r="D3100" s="392"/>
    </row>
    <row r="3101" ht="15">
      <c r="D3101" s="392"/>
    </row>
    <row r="3102" ht="15">
      <c r="D3102" s="392"/>
    </row>
    <row r="3103" ht="15">
      <c r="D3103" s="392"/>
    </row>
    <row r="3104" ht="15">
      <c r="D3104" s="392"/>
    </row>
    <row r="3105" ht="15">
      <c r="D3105" s="392"/>
    </row>
    <row r="3106" ht="15">
      <c r="D3106" s="392"/>
    </row>
    <row r="3107" ht="15">
      <c r="D3107" s="392"/>
    </row>
    <row r="3108" ht="15">
      <c r="D3108" s="392"/>
    </row>
    <row r="3109" ht="15">
      <c r="D3109" s="392"/>
    </row>
    <row r="3110" ht="15">
      <c r="D3110" s="392"/>
    </row>
    <row r="3111" ht="15">
      <c r="D3111" s="392"/>
    </row>
    <row r="3112" ht="15">
      <c r="D3112" s="392"/>
    </row>
    <row r="3113" ht="15">
      <c r="D3113" s="392"/>
    </row>
    <row r="3114" ht="15">
      <c r="D3114" s="392"/>
    </row>
    <row r="3115" ht="15">
      <c r="D3115" s="392"/>
    </row>
    <row r="3116" ht="15">
      <c r="D3116" s="392"/>
    </row>
    <row r="3117" ht="15">
      <c r="D3117" s="392"/>
    </row>
    <row r="3118" ht="15">
      <c r="D3118" s="392"/>
    </row>
    <row r="3119" ht="15">
      <c r="D3119" s="392"/>
    </row>
    <row r="3120" ht="15">
      <c r="D3120" s="392"/>
    </row>
    <row r="3121" ht="15">
      <c r="D3121" s="392"/>
    </row>
    <row r="3122" ht="15">
      <c r="D3122" s="392"/>
    </row>
    <row r="3123" ht="15">
      <c r="D3123" s="392"/>
    </row>
    <row r="3124" ht="15">
      <c r="D3124" s="392"/>
    </row>
    <row r="3125" ht="15">
      <c r="D3125" s="392"/>
    </row>
    <row r="3126" ht="15">
      <c r="D3126" s="392"/>
    </row>
    <row r="3127" ht="15">
      <c r="D3127" s="392"/>
    </row>
    <row r="3128" ht="15">
      <c r="D3128" s="392"/>
    </row>
    <row r="3129" ht="15">
      <c r="D3129" s="392"/>
    </row>
    <row r="3130" ht="15">
      <c r="D3130" s="392"/>
    </row>
    <row r="3131" ht="15">
      <c r="D3131" s="392"/>
    </row>
    <row r="3132" ht="15">
      <c r="D3132" s="392"/>
    </row>
    <row r="3133" ht="15">
      <c r="D3133" s="392"/>
    </row>
    <row r="3134" ht="15">
      <c r="D3134" s="392"/>
    </row>
    <row r="3135" ht="15">
      <c r="D3135" s="392"/>
    </row>
    <row r="3136" ht="15">
      <c r="D3136" s="392"/>
    </row>
    <row r="3137" ht="15">
      <c r="D3137" s="392"/>
    </row>
    <row r="3138" ht="15">
      <c r="D3138" s="392"/>
    </row>
    <row r="3139" ht="15">
      <c r="D3139" s="392"/>
    </row>
    <row r="3140" ht="15">
      <c r="D3140" s="392"/>
    </row>
    <row r="3141" ht="15">
      <c r="D3141" s="392"/>
    </row>
    <row r="3142" ht="15">
      <c r="D3142" s="392"/>
    </row>
    <row r="3143" ht="15">
      <c r="D3143" s="392"/>
    </row>
    <row r="3144" ht="15">
      <c r="D3144" s="392"/>
    </row>
    <row r="3145" ht="15">
      <c r="D3145" s="392"/>
    </row>
    <row r="3146" ht="15">
      <c r="D3146" s="392"/>
    </row>
    <row r="3147" ht="15">
      <c r="D3147" s="392"/>
    </row>
    <row r="3148" ht="15">
      <c r="D3148" s="392"/>
    </row>
    <row r="3149" ht="15">
      <c r="D3149" s="392"/>
    </row>
    <row r="3150" ht="15">
      <c r="D3150" s="392"/>
    </row>
    <row r="3151" ht="15">
      <c r="D3151" s="392"/>
    </row>
    <row r="3152" ht="15">
      <c r="D3152" s="392"/>
    </row>
    <row r="3153" ht="15">
      <c r="D3153" s="392"/>
    </row>
    <row r="3154" ht="15">
      <c r="D3154" s="392"/>
    </row>
    <row r="3155" ht="15">
      <c r="D3155" s="392"/>
    </row>
    <row r="3156" ht="15">
      <c r="D3156" s="392"/>
    </row>
    <row r="3157" ht="15">
      <c r="D3157" s="392"/>
    </row>
    <row r="3158" ht="15">
      <c r="D3158" s="392"/>
    </row>
    <row r="3159" ht="15">
      <c r="D3159" s="392"/>
    </row>
    <row r="3160" ht="15">
      <c r="D3160" s="392"/>
    </row>
    <row r="3161" ht="15">
      <c r="D3161" s="392"/>
    </row>
    <row r="3162" ht="15">
      <c r="D3162" s="392"/>
    </row>
    <row r="3163" ht="15">
      <c r="D3163" s="392"/>
    </row>
    <row r="3164" ht="15">
      <c r="D3164" s="392"/>
    </row>
    <row r="3165" ht="15">
      <c r="D3165" s="392"/>
    </row>
    <row r="3166" ht="15">
      <c r="D3166" s="392"/>
    </row>
    <row r="3167" ht="15">
      <c r="D3167" s="392"/>
    </row>
    <row r="3168" ht="15">
      <c r="D3168" s="392"/>
    </row>
    <row r="3169" ht="15">
      <c r="D3169" s="392"/>
    </row>
    <row r="3170" ht="15">
      <c r="D3170" s="392"/>
    </row>
    <row r="3171" ht="15">
      <c r="D3171" s="392"/>
    </row>
    <row r="3172" ht="15">
      <c r="D3172" s="392"/>
    </row>
    <row r="3173" ht="15">
      <c r="D3173" s="392"/>
    </row>
    <row r="3174" ht="15">
      <c r="D3174" s="392"/>
    </row>
    <row r="3175" ht="15">
      <c r="D3175" s="392"/>
    </row>
    <row r="3176" ht="15">
      <c r="D3176" s="392"/>
    </row>
    <row r="3177" ht="15">
      <c r="D3177" s="392"/>
    </row>
    <row r="3178" ht="15">
      <c r="D3178" s="392"/>
    </row>
    <row r="3179" ht="15">
      <c r="D3179" s="392"/>
    </row>
    <row r="3180" ht="15">
      <c r="D3180" s="392"/>
    </row>
    <row r="3181" ht="15">
      <c r="D3181" s="392"/>
    </row>
    <row r="3182" ht="15">
      <c r="D3182" s="392"/>
    </row>
    <row r="3183" ht="15">
      <c r="D3183" s="392"/>
    </row>
    <row r="3184" ht="15">
      <c r="D3184" s="392"/>
    </row>
    <row r="3185" ht="15">
      <c r="D3185" s="392"/>
    </row>
    <row r="3186" ht="15">
      <c r="D3186" s="392"/>
    </row>
    <row r="3187" ht="15">
      <c r="D3187" s="392"/>
    </row>
    <row r="3188" ht="15">
      <c r="D3188" s="392"/>
    </row>
    <row r="3189" ht="15">
      <c r="D3189" s="392"/>
    </row>
    <row r="3190" ht="15">
      <c r="D3190" s="392"/>
    </row>
    <row r="3191" ht="15">
      <c r="D3191" s="392"/>
    </row>
    <row r="3192" ht="15">
      <c r="D3192" s="392"/>
    </row>
    <row r="3193" ht="15">
      <c r="D3193" s="392"/>
    </row>
    <row r="3194" ht="15">
      <c r="D3194" s="392"/>
    </row>
    <row r="3195" ht="15">
      <c r="D3195" s="392"/>
    </row>
    <row r="3196" ht="15">
      <c r="D3196" s="392"/>
    </row>
    <row r="3197" ht="15">
      <c r="D3197" s="392"/>
    </row>
    <row r="3198" ht="15">
      <c r="D3198" s="392"/>
    </row>
    <row r="3199" ht="15">
      <c r="D3199" s="392"/>
    </row>
    <row r="3200" ht="15">
      <c r="D3200" s="392"/>
    </row>
    <row r="3201" ht="15">
      <c r="D3201" s="392"/>
    </row>
    <row r="3202" ht="15">
      <c r="D3202" s="392"/>
    </row>
    <row r="3203" ht="15">
      <c r="D3203" s="392"/>
    </row>
    <row r="3204" ht="15">
      <c r="D3204" s="392"/>
    </row>
    <row r="3205" ht="15">
      <c r="D3205" s="392"/>
    </row>
    <row r="3206" ht="15">
      <c r="D3206" s="392"/>
    </row>
    <row r="3207" ht="15">
      <c r="D3207" s="392"/>
    </row>
    <row r="3208" ht="15">
      <c r="D3208" s="392"/>
    </row>
    <row r="3209" ht="15">
      <c r="D3209" s="392"/>
    </row>
    <row r="3210" ht="15">
      <c r="D3210" s="392"/>
    </row>
    <row r="3211" ht="15">
      <c r="D3211" s="392"/>
    </row>
    <row r="3212" ht="15">
      <c r="D3212" s="392"/>
    </row>
    <row r="3213" ht="15">
      <c r="D3213" s="392"/>
    </row>
    <row r="3214" ht="15">
      <c r="D3214" s="392"/>
    </row>
    <row r="3215" ht="15">
      <c r="D3215" s="392"/>
    </row>
    <row r="3216" ht="15">
      <c r="D3216" s="392"/>
    </row>
    <row r="3217" ht="15">
      <c r="D3217" s="392"/>
    </row>
    <row r="3218" ht="15">
      <c r="D3218" s="392"/>
    </row>
    <row r="3219" ht="15">
      <c r="D3219" s="392"/>
    </row>
    <row r="3220" ht="15">
      <c r="D3220" s="392"/>
    </row>
    <row r="3221" ht="15">
      <c r="D3221" s="392"/>
    </row>
    <row r="3222" ht="15">
      <c r="D3222" s="392"/>
    </row>
    <row r="3223" ht="15">
      <c r="D3223" s="392"/>
    </row>
    <row r="3224" ht="15">
      <c r="D3224" s="392"/>
    </row>
    <row r="3225" ht="15">
      <c r="D3225" s="392"/>
    </row>
    <row r="3226" ht="15">
      <c r="D3226" s="392"/>
    </row>
    <row r="3227" ht="15">
      <c r="D3227" s="392"/>
    </row>
    <row r="3228" ht="15">
      <c r="D3228" s="392"/>
    </row>
    <row r="3229" ht="15">
      <c r="D3229" s="392"/>
    </row>
    <row r="3230" ht="15">
      <c r="D3230" s="392"/>
    </row>
    <row r="3231" ht="15">
      <c r="D3231" s="392"/>
    </row>
    <row r="3232" ht="15">
      <c r="D3232" s="392"/>
    </row>
    <row r="3233" ht="15">
      <c r="D3233" s="392"/>
    </row>
    <row r="3234" ht="15">
      <c r="D3234" s="392"/>
    </row>
    <row r="3235" ht="15">
      <c r="D3235" s="392"/>
    </row>
    <row r="3236" ht="15">
      <c r="D3236" s="392"/>
    </row>
    <row r="3237" ht="15">
      <c r="D3237" s="392"/>
    </row>
    <row r="3238" ht="15">
      <c r="D3238" s="392"/>
    </row>
    <row r="3239" ht="15">
      <c r="D3239" s="392"/>
    </row>
    <row r="3240" ht="15">
      <c r="D3240" s="392"/>
    </row>
    <row r="3241" ht="15">
      <c r="D3241" s="392"/>
    </row>
    <row r="3242" ht="15">
      <c r="D3242" s="392"/>
    </row>
    <row r="3243" ht="15">
      <c r="D3243" s="392"/>
    </row>
    <row r="3244" ht="15">
      <c r="D3244" s="392"/>
    </row>
    <row r="3245" ht="15">
      <c r="D3245" s="392"/>
    </row>
    <row r="3246" ht="15">
      <c r="D3246" s="392"/>
    </row>
    <row r="3247" ht="15">
      <c r="D3247" s="392"/>
    </row>
    <row r="3248" ht="15">
      <c r="D3248" s="392"/>
    </row>
    <row r="3249" ht="15">
      <c r="D3249" s="392"/>
    </row>
    <row r="3250" ht="15">
      <c r="D3250" s="392"/>
    </row>
    <row r="3251" ht="15">
      <c r="D3251" s="392"/>
    </row>
    <row r="3252" ht="15">
      <c r="D3252" s="392"/>
    </row>
    <row r="3253" ht="15">
      <c r="D3253" s="392"/>
    </row>
    <row r="3254" ht="15">
      <c r="D3254" s="392"/>
    </row>
    <row r="3255" ht="15">
      <c r="D3255" s="392"/>
    </row>
    <row r="3256" ht="15">
      <c r="D3256" s="392"/>
    </row>
    <row r="3257" ht="15">
      <c r="D3257" s="392"/>
    </row>
    <row r="3258" ht="15">
      <c r="D3258" s="392"/>
    </row>
    <row r="3259" ht="15">
      <c r="D3259" s="392"/>
    </row>
    <row r="3260" ht="15">
      <c r="D3260" s="392"/>
    </row>
    <row r="3261" ht="15">
      <c r="D3261" s="392"/>
    </row>
    <row r="3262" ht="15">
      <c r="D3262" s="392"/>
    </row>
    <row r="3263" ht="15">
      <c r="D3263" s="392"/>
    </row>
    <row r="3264" ht="15">
      <c r="D3264" s="392"/>
    </row>
    <row r="3265" ht="15">
      <c r="D3265" s="392"/>
    </row>
    <row r="3266" ht="15">
      <c r="D3266" s="392"/>
    </row>
    <row r="3267" ht="15">
      <c r="D3267" s="392"/>
    </row>
    <row r="3268" ht="15">
      <c r="D3268" s="392"/>
    </row>
    <row r="3269" ht="15">
      <c r="D3269" s="392"/>
    </row>
    <row r="3270" ht="15">
      <c r="D3270" s="392"/>
    </row>
    <row r="3271" ht="15">
      <c r="D3271" s="392"/>
    </row>
    <row r="3272" ht="15">
      <c r="D3272" s="392"/>
    </row>
    <row r="3273" ht="15">
      <c r="D3273" s="392"/>
    </row>
    <row r="3274" ht="15">
      <c r="D3274" s="392"/>
    </row>
    <row r="3275" ht="15">
      <c r="D3275" s="392"/>
    </row>
    <row r="3276" ht="15">
      <c r="D3276" s="392"/>
    </row>
    <row r="3277" ht="15">
      <c r="D3277" s="392"/>
    </row>
    <row r="3278" ht="15">
      <c r="D3278" s="392"/>
    </row>
    <row r="3279" ht="15">
      <c r="D3279" s="392"/>
    </row>
    <row r="3280" ht="15">
      <c r="D3280" s="392"/>
    </row>
    <row r="3281" ht="15">
      <c r="D3281" s="392"/>
    </row>
    <row r="3282" ht="15">
      <c r="D3282" s="392"/>
    </row>
    <row r="3283" ht="15">
      <c r="D3283" s="392"/>
    </row>
    <row r="3284" ht="15">
      <c r="D3284" s="392"/>
    </row>
    <row r="3285" ht="15">
      <c r="D3285" s="392"/>
    </row>
    <row r="3286" ht="15">
      <c r="D3286" s="392"/>
    </row>
    <row r="3287" ht="15">
      <c r="D3287" s="392"/>
    </row>
    <row r="3288" ht="15">
      <c r="D3288" s="392"/>
    </row>
    <row r="3289" ht="15">
      <c r="D3289" s="392"/>
    </row>
    <row r="3290" ht="15">
      <c r="D3290" s="392"/>
    </row>
    <row r="3291" ht="15">
      <c r="D3291" s="392"/>
    </row>
    <row r="3292" ht="15">
      <c r="D3292" s="392"/>
    </row>
    <row r="3293" ht="15">
      <c r="D3293" s="392"/>
    </row>
    <row r="3294" ht="15">
      <c r="D3294" s="392"/>
    </row>
    <row r="3295" ht="15">
      <c r="D3295" s="392"/>
    </row>
    <row r="3296" ht="15">
      <c r="D3296" s="392"/>
    </row>
    <row r="3297" ht="15">
      <c r="D3297" s="392"/>
    </row>
    <row r="3298" ht="15">
      <c r="D3298" s="392"/>
    </row>
    <row r="3299" ht="15">
      <c r="D3299" s="392"/>
    </row>
    <row r="3300" ht="15">
      <c r="D3300" s="392"/>
    </row>
    <row r="3301" ht="15">
      <c r="D3301" s="392"/>
    </row>
    <row r="3302" ht="15">
      <c r="D3302" s="392"/>
    </row>
    <row r="3303" ht="15">
      <c r="D3303" s="392"/>
    </row>
    <row r="3304" ht="15">
      <c r="D3304" s="392"/>
    </row>
    <row r="3305" ht="15">
      <c r="D3305" s="392"/>
    </row>
    <row r="3306" ht="15">
      <c r="D3306" s="392"/>
    </row>
    <row r="3307" ht="15">
      <c r="D3307" s="392"/>
    </row>
    <row r="3308" ht="15">
      <c r="D3308" s="392"/>
    </row>
    <row r="3309" ht="15">
      <c r="D3309" s="392"/>
    </row>
    <row r="3310" ht="15">
      <c r="D3310" s="392"/>
    </row>
    <row r="3311" ht="15">
      <c r="D3311" s="392"/>
    </row>
    <row r="3312" ht="15">
      <c r="D3312" s="392"/>
    </row>
    <row r="3313" ht="15">
      <c r="D3313" s="392"/>
    </row>
    <row r="3314" ht="15">
      <c r="D3314" s="392"/>
    </row>
    <row r="3315" ht="15">
      <c r="D3315" s="392"/>
    </row>
    <row r="3316" ht="15">
      <c r="D3316" s="392"/>
    </row>
    <row r="3317" ht="15">
      <c r="D3317" s="392"/>
    </row>
    <row r="3318" ht="15">
      <c r="D3318" s="392"/>
    </row>
    <row r="3319" ht="15">
      <c r="D3319" s="392"/>
    </row>
    <row r="3320" ht="15">
      <c r="D3320" s="392"/>
    </row>
    <row r="3321" ht="15">
      <c r="D3321" s="392"/>
    </row>
    <row r="3322" ht="15">
      <c r="D3322" s="392"/>
    </row>
    <row r="3323" ht="15">
      <c r="D3323" s="392"/>
    </row>
    <row r="3324" ht="15">
      <c r="D3324" s="392"/>
    </row>
    <row r="3325" ht="15">
      <c r="D3325" s="392"/>
    </row>
    <row r="3326" ht="15">
      <c r="D3326" s="392"/>
    </row>
    <row r="3327" ht="15">
      <c r="D3327" s="392"/>
    </row>
    <row r="3328" ht="15">
      <c r="D3328" s="392"/>
    </row>
    <row r="3329" ht="15">
      <c r="D3329" s="392"/>
    </row>
    <row r="3330" ht="15">
      <c r="D3330" s="392"/>
    </row>
    <row r="3331" ht="15">
      <c r="D3331" s="392"/>
    </row>
    <row r="3332" ht="15">
      <c r="D3332" s="392"/>
    </row>
    <row r="3333" ht="15">
      <c r="D3333" s="392"/>
    </row>
    <row r="3334" ht="15">
      <c r="D3334" s="392"/>
    </row>
    <row r="3335" ht="15">
      <c r="D3335" s="392"/>
    </row>
    <row r="3336" ht="15">
      <c r="D3336" s="392"/>
    </row>
    <row r="3337" ht="15">
      <c r="D3337" s="392"/>
    </row>
    <row r="3338" ht="15">
      <c r="D3338" s="392"/>
    </row>
    <row r="3339" ht="15">
      <c r="D3339" s="392"/>
    </row>
    <row r="3340" ht="15">
      <c r="D3340" s="392"/>
    </row>
    <row r="3341" ht="15">
      <c r="D3341" s="392"/>
    </row>
    <row r="3342" ht="15">
      <c r="D3342" s="392"/>
    </row>
    <row r="3343" ht="15">
      <c r="D3343" s="392"/>
    </row>
    <row r="3344" ht="15">
      <c r="D3344" s="392"/>
    </row>
    <row r="3345" ht="15">
      <c r="D3345" s="392"/>
    </row>
    <row r="3346" ht="15">
      <c r="D3346" s="392"/>
    </row>
    <row r="3347" ht="15">
      <c r="D3347" s="392"/>
    </row>
    <row r="3348" ht="15">
      <c r="D3348" s="392"/>
    </row>
    <row r="3349" ht="15">
      <c r="D3349" s="392"/>
    </row>
    <row r="3350" ht="15">
      <c r="D3350" s="392"/>
    </row>
    <row r="3351" ht="15">
      <c r="D3351" s="392"/>
    </row>
    <row r="3352" ht="15">
      <c r="D3352" s="392"/>
    </row>
    <row r="3353" ht="15">
      <c r="D3353" s="392"/>
    </row>
    <row r="3354" ht="15">
      <c r="D3354" s="392"/>
    </row>
    <row r="3355" ht="15">
      <c r="D3355" s="392"/>
    </row>
    <row r="3356" ht="15">
      <c r="D3356" s="392"/>
    </row>
    <row r="3357" ht="15">
      <c r="D3357" s="392"/>
    </row>
    <row r="3358" ht="15">
      <c r="D3358" s="392"/>
    </row>
    <row r="3359" ht="15">
      <c r="D3359" s="392"/>
    </row>
    <row r="3360" ht="15">
      <c r="D3360" s="392"/>
    </row>
    <row r="3361" ht="15">
      <c r="D3361" s="392"/>
    </row>
    <row r="3362" ht="15">
      <c r="D3362" s="392"/>
    </row>
    <row r="3363" ht="15">
      <c r="D3363" s="392"/>
    </row>
    <row r="3364" ht="15">
      <c r="D3364" s="392"/>
    </row>
    <row r="3365" ht="15">
      <c r="D3365" s="392"/>
    </row>
    <row r="3366" ht="15">
      <c r="D3366" s="392"/>
    </row>
    <row r="3367" ht="15">
      <c r="D3367" s="392"/>
    </row>
    <row r="3368" ht="15">
      <c r="D3368" s="392"/>
    </row>
    <row r="3369" ht="15">
      <c r="D3369" s="392"/>
    </row>
    <row r="3370" ht="15">
      <c r="D3370" s="392"/>
    </row>
    <row r="3371" ht="15">
      <c r="D3371" s="392"/>
    </row>
    <row r="3372" ht="15">
      <c r="D3372" s="392"/>
    </row>
    <row r="3373" ht="15">
      <c r="D3373" s="392"/>
    </row>
    <row r="3374" ht="15">
      <c r="D3374" s="392"/>
    </row>
    <row r="3375" ht="15">
      <c r="D3375" s="392"/>
    </row>
    <row r="3376" ht="15">
      <c r="D3376" s="392"/>
    </row>
    <row r="3377" ht="15">
      <c r="D3377" s="392"/>
    </row>
    <row r="3378" ht="15">
      <c r="D3378" s="392"/>
    </row>
    <row r="3379" ht="15">
      <c r="D3379" s="392"/>
    </row>
    <row r="3380" ht="15">
      <c r="D3380" s="392"/>
    </row>
    <row r="3381" ht="15">
      <c r="D3381" s="392"/>
    </row>
    <row r="3382" ht="15">
      <c r="D3382" s="392"/>
    </row>
    <row r="3383" ht="15">
      <c r="D3383" s="392"/>
    </row>
    <row r="3384" ht="15">
      <c r="D3384" s="392"/>
    </row>
    <row r="3385" ht="15">
      <c r="D3385" s="392"/>
    </row>
    <row r="3386" ht="15">
      <c r="D3386" s="392"/>
    </row>
    <row r="3387" ht="15">
      <c r="D3387" s="392"/>
    </row>
    <row r="3388" ht="15">
      <c r="D3388" s="392"/>
    </row>
    <row r="3389" ht="15">
      <c r="D3389" s="392"/>
    </row>
    <row r="3390" ht="15">
      <c r="D3390" s="392"/>
    </row>
    <row r="3391" ht="15">
      <c r="D3391" s="392"/>
    </row>
    <row r="3392" ht="15">
      <c r="D3392" s="392"/>
    </row>
    <row r="3393" ht="15">
      <c r="D3393" s="392"/>
    </row>
    <row r="3394" ht="15">
      <c r="D3394" s="392"/>
    </row>
    <row r="3395" ht="15">
      <c r="D3395" s="392"/>
    </row>
    <row r="3396" ht="15">
      <c r="D3396" s="392"/>
    </row>
    <row r="3397" ht="15">
      <c r="D3397" s="392"/>
    </row>
    <row r="3398" ht="15">
      <c r="D3398" s="392"/>
    </row>
    <row r="3399" ht="15">
      <c r="D3399" s="392"/>
    </row>
    <row r="3400" ht="15">
      <c r="D3400" s="392"/>
    </row>
    <row r="3401" ht="15">
      <c r="D3401" s="392"/>
    </row>
    <row r="3402" ht="15">
      <c r="D3402" s="392"/>
    </row>
    <row r="3403" ht="15">
      <c r="D3403" s="392"/>
    </row>
    <row r="3404" ht="15">
      <c r="D3404" s="392"/>
    </row>
    <row r="3405" ht="15">
      <c r="D3405" s="392"/>
    </row>
    <row r="3406" ht="15">
      <c r="D3406" s="392"/>
    </row>
    <row r="3407" ht="15">
      <c r="D3407" s="392"/>
    </row>
    <row r="3408" ht="15">
      <c r="D3408" s="392"/>
    </row>
    <row r="3409" ht="15">
      <c r="D3409" s="392"/>
    </row>
    <row r="3410" ht="15">
      <c r="D3410" s="392"/>
    </row>
    <row r="3411" ht="15">
      <c r="D3411" s="392"/>
    </row>
    <row r="3412" ht="15">
      <c r="D3412" s="392"/>
    </row>
    <row r="3413" ht="15">
      <c r="D3413" s="392"/>
    </row>
    <row r="3414" ht="15">
      <c r="D3414" s="392"/>
    </row>
    <row r="3415" ht="15">
      <c r="D3415" s="392"/>
    </row>
    <row r="3416" ht="15">
      <c r="D3416" s="392"/>
    </row>
    <row r="3417" ht="15">
      <c r="D3417" s="392"/>
    </row>
    <row r="3418" ht="15">
      <c r="D3418" s="392"/>
    </row>
    <row r="3419" ht="15">
      <c r="D3419" s="392"/>
    </row>
    <row r="3420" ht="15">
      <c r="D3420" s="392"/>
    </row>
    <row r="3421" ht="15">
      <c r="D3421" s="392"/>
    </row>
    <row r="3422" ht="15">
      <c r="D3422" s="392"/>
    </row>
    <row r="3423" ht="15">
      <c r="D3423" s="392"/>
    </row>
    <row r="3424" ht="15">
      <c r="D3424" s="392"/>
    </row>
    <row r="3425" ht="15">
      <c r="D3425" s="392"/>
    </row>
    <row r="3426" ht="15">
      <c r="D3426" s="392"/>
    </row>
    <row r="3427" ht="15">
      <c r="D3427" s="392"/>
    </row>
    <row r="3428" ht="15">
      <c r="D3428" s="392"/>
    </row>
    <row r="3429" ht="15">
      <c r="D3429" s="392"/>
    </row>
    <row r="3430" ht="15">
      <c r="D3430" s="392"/>
    </row>
    <row r="3431" ht="15">
      <c r="D3431" s="392"/>
    </row>
    <row r="3432" ht="15">
      <c r="D3432" s="392"/>
    </row>
    <row r="3433" ht="15">
      <c r="D3433" s="392"/>
    </row>
    <row r="3434" ht="15">
      <c r="D3434" s="392"/>
    </row>
    <row r="3435" ht="15">
      <c r="D3435" s="392"/>
    </row>
    <row r="3436" ht="15">
      <c r="D3436" s="392"/>
    </row>
    <row r="3437" ht="15">
      <c r="D3437" s="392"/>
    </row>
    <row r="3438" ht="15">
      <c r="D3438" s="392"/>
    </row>
    <row r="3439" ht="15">
      <c r="D3439" s="392"/>
    </row>
    <row r="3440" ht="15">
      <c r="D3440" s="392"/>
    </row>
    <row r="3441" ht="15">
      <c r="D3441" s="392"/>
    </row>
    <row r="3442" ht="15">
      <c r="D3442" s="392"/>
    </row>
    <row r="3443" ht="15">
      <c r="D3443" s="392"/>
    </row>
    <row r="3444" ht="15">
      <c r="D3444" s="392"/>
    </row>
    <row r="3445" ht="15">
      <c r="D3445" s="392"/>
    </row>
    <row r="3446" ht="15">
      <c r="D3446" s="392"/>
    </row>
    <row r="3447" ht="15">
      <c r="D3447" s="392"/>
    </row>
    <row r="3448" ht="15">
      <c r="D3448" s="392"/>
    </row>
    <row r="3449" ht="15">
      <c r="D3449" s="392"/>
    </row>
    <row r="3450" ht="15">
      <c r="D3450" s="392"/>
    </row>
    <row r="3451" ht="15">
      <c r="D3451" s="392"/>
    </row>
    <row r="3452" ht="15">
      <c r="D3452" s="392"/>
    </row>
    <row r="3453" ht="15">
      <c r="D3453" s="392"/>
    </row>
    <row r="3454" ht="15">
      <c r="D3454" s="392"/>
    </row>
    <row r="3455" ht="15">
      <c r="D3455" s="392"/>
    </row>
    <row r="3456" ht="15">
      <c r="D3456" s="392"/>
    </row>
    <row r="3457" ht="15">
      <c r="D3457" s="392"/>
    </row>
    <row r="3458" ht="15">
      <c r="D3458" s="392"/>
    </row>
    <row r="3459" ht="15">
      <c r="D3459" s="392"/>
    </row>
    <row r="3460" ht="15">
      <c r="D3460" s="392"/>
    </row>
    <row r="3461" ht="15">
      <c r="D3461" s="392"/>
    </row>
    <row r="3462" ht="15">
      <c r="D3462" s="392"/>
    </row>
    <row r="3463" ht="15">
      <c r="D3463" s="392"/>
    </row>
    <row r="3464" ht="15">
      <c r="D3464" s="392"/>
    </row>
    <row r="3465" ht="15">
      <c r="D3465" s="392"/>
    </row>
    <row r="3466" ht="15">
      <c r="D3466" s="392"/>
    </row>
    <row r="3467" ht="15">
      <c r="D3467" s="392"/>
    </row>
    <row r="3468" ht="15">
      <c r="D3468" s="392"/>
    </row>
    <row r="3469" ht="15">
      <c r="D3469" s="392"/>
    </row>
    <row r="3470" ht="15">
      <c r="D3470" s="392"/>
    </row>
    <row r="3471" ht="15">
      <c r="D3471" s="392"/>
    </row>
    <row r="3472" ht="15">
      <c r="D3472" s="392"/>
    </row>
    <row r="3473" ht="15">
      <c r="D3473" s="392"/>
    </row>
    <row r="3474" ht="15">
      <c r="D3474" s="392"/>
    </row>
    <row r="3475" ht="15">
      <c r="D3475" s="392"/>
    </row>
    <row r="3476" ht="15">
      <c r="D3476" s="392"/>
    </row>
    <row r="3477" ht="15">
      <c r="D3477" s="392"/>
    </row>
    <row r="3478" ht="15">
      <c r="D3478" s="392"/>
    </row>
    <row r="3479" ht="15">
      <c r="D3479" s="392"/>
    </row>
    <row r="3480" ht="15">
      <c r="D3480" s="392"/>
    </row>
    <row r="3481" ht="15">
      <c r="D3481" s="392"/>
    </row>
    <row r="3482" ht="15">
      <c r="D3482" s="392"/>
    </row>
    <row r="3483" ht="15">
      <c r="D3483" s="392"/>
    </row>
    <row r="3484" ht="15">
      <c r="D3484" s="392"/>
    </row>
    <row r="3485" ht="15">
      <c r="D3485" s="392"/>
    </row>
    <row r="3486" ht="15">
      <c r="D3486" s="392"/>
    </row>
    <row r="3487" ht="15">
      <c r="D3487" s="392"/>
    </row>
    <row r="3488" ht="15">
      <c r="D3488" s="392"/>
    </row>
    <row r="3489" ht="15">
      <c r="D3489" s="392"/>
    </row>
    <row r="3490" ht="15">
      <c r="D3490" s="392"/>
    </row>
    <row r="3491" ht="15">
      <c r="D3491" s="392"/>
    </row>
    <row r="3492" ht="15">
      <c r="D3492" s="392"/>
    </row>
    <row r="3493" ht="15">
      <c r="D3493" s="392"/>
    </row>
    <row r="3494" ht="15">
      <c r="D3494" s="392"/>
    </row>
    <row r="3495" ht="15">
      <c r="D3495" s="392"/>
    </row>
    <row r="3496" ht="15">
      <c r="D3496" s="392"/>
    </row>
    <row r="3497" ht="15">
      <c r="D3497" s="392"/>
    </row>
    <row r="3498" ht="15">
      <c r="D3498" s="392"/>
    </row>
    <row r="3499" ht="15">
      <c r="D3499" s="392"/>
    </row>
    <row r="3500" ht="15">
      <c r="D3500" s="392"/>
    </row>
    <row r="3501" ht="15">
      <c r="D3501" s="392"/>
    </row>
    <row r="3502" ht="15">
      <c r="D3502" s="392"/>
    </row>
    <row r="3503" ht="15">
      <c r="D3503" s="392"/>
    </row>
    <row r="3504" ht="15">
      <c r="D3504" s="392"/>
    </row>
    <row r="3505" ht="15">
      <c r="D3505" s="392"/>
    </row>
    <row r="3506" ht="15">
      <c r="D3506" s="392"/>
    </row>
    <row r="3507" ht="15">
      <c r="D3507" s="392"/>
    </row>
    <row r="3508" ht="15">
      <c r="D3508" s="392"/>
    </row>
    <row r="3509" ht="15">
      <c r="D3509" s="392"/>
    </row>
    <row r="3510" ht="15">
      <c r="D3510" s="392"/>
    </row>
    <row r="3511" ht="15">
      <c r="D3511" s="392"/>
    </row>
    <row r="3512" ht="15">
      <c r="D3512" s="392"/>
    </row>
    <row r="3513" ht="15">
      <c r="D3513" s="392"/>
    </row>
    <row r="3514" ht="15">
      <c r="D3514" s="392"/>
    </row>
    <row r="3515" ht="15">
      <c r="D3515" s="392"/>
    </row>
    <row r="3516" ht="15">
      <c r="D3516" s="392"/>
    </row>
    <row r="3517" ht="15">
      <c r="D3517" s="392"/>
    </row>
    <row r="3518" ht="15">
      <c r="D3518" s="392"/>
    </row>
    <row r="3519" ht="15">
      <c r="D3519" s="392"/>
    </row>
    <row r="3520" ht="15">
      <c r="D3520" s="392"/>
    </row>
    <row r="3521" ht="15">
      <c r="D3521" s="392"/>
    </row>
    <row r="3522" ht="15">
      <c r="D3522" s="392"/>
    </row>
    <row r="3523" ht="15">
      <c r="D3523" s="392"/>
    </row>
    <row r="3524" ht="15">
      <c r="D3524" s="392"/>
    </row>
    <row r="3525" ht="15">
      <c r="D3525" s="392"/>
    </row>
    <row r="3526" ht="15">
      <c r="D3526" s="392"/>
    </row>
    <row r="3527" ht="15">
      <c r="D3527" s="392"/>
    </row>
    <row r="3528" ht="15">
      <c r="D3528" s="392"/>
    </row>
    <row r="3529" ht="15">
      <c r="D3529" s="392"/>
    </row>
    <row r="3530" ht="15">
      <c r="D3530" s="392"/>
    </row>
    <row r="3531" ht="15">
      <c r="D3531" s="392"/>
    </row>
    <row r="3532" ht="15">
      <c r="D3532" s="392"/>
    </row>
    <row r="3533" ht="15">
      <c r="D3533" s="392"/>
    </row>
    <row r="3534" ht="15">
      <c r="D3534" s="392"/>
    </row>
    <row r="3535" ht="15">
      <c r="D3535" s="392"/>
    </row>
    <row r="3536" ht="15">
      <c r="D3536" s="392"/>
    </row>
    <row r="3537" ht="15">
      <c r="D3537" s="392"/>
    </row>
    <row r="3538" ht="15">
      <c r="D3538" s="392"/>
    </row>
    <row r="3539" ht="15">
      <c r="D3539" s="392"/>
    </row>
    <row r="3540" ht="15">
      <c r="D3540" s="392"/>
    </row>
    <row r="3541" ht="15">
      <c r="D3541" s="392"/>
    </row>
    <row r="3542" ht="15">
      <c r="D3542" s="392"/>
    </row>
    <row r="3543" ht="15">
      <c r="D3543" s="392"/>
    </row>
    <row r="3544" ht="15">
      <c r="D3544" s="392"/>
    </row>
    <row r="3545" ht="15">
      <c r="D3545" s="392"/>
    </row>
    <row r="3546" ht="15">
      <c r="D3546" s="392"/>
    </row>
    <row r="3547" ht="15">
      <c r="D3547" s="392"/>
    </row>
    <row r="3548" ht="15">
      <c r="D3548" s="392"/>
    </row>
    <row r="3549" ht="15">
      <c r="D3549" s="392"/>
    </row>
    <row r="3550" ht="15">
      <c r="D3550" s="392"/>
    </row>
    <row r="3551" ht="15">
      <c r="D3551" s="392"/>
    </row>
    <row r="3552" ht="15">
      <c r="D3552" s="392"/>
    </row>
    <row r="3553" ht="15">
      <c r="D3553" s="392"/>
    </row>
    <row r="3554" ht="15">
      <c r="D3554" s="392"/>
    </row>
    <row r="3555" ht="15">
      <c r="D3555" s="392"/>
    </row>
    <row r="3556" ht="15">
      <c r="D3556" s="392"/>
    </row>
    <row r="3557" ht="15">
      <c r="D3557" s="392"/>
    </row>
    <row r="3558" ht="15">
      <c r="D3558" s="392"/>
    </row>
    <row r="3559" ht="15">
      <c r="D3559" s="392"/>
    </row>
    <row r="3560" ht="15">
      <c r="D3560" s="392"/>
    </row>
    <row r="3561" ht="15">
      <c r="D3561" s="392"/>
    </row>
    <row r="3562" ht="15">
      <c r="D3562" s="392"/>
    </row>
    <row r="3563" ht="15">
      <c r="D3563" s="392"/>
    </row>
    <row r="3564" ht="15">
      <c r="D3564" s="392"/>
    </row>
    <row r="3565" ht="15">
      <c r="D3565" s="392"/>
    </row>
    <row r="3566" ht="15">
      <c r="D3566" s="392"/>
    </row>
    <row r="3567" ht="15">
      <c r="D3567" s="392"/>
    </row>
    <row r="3568" ht="15">
      <c r="D3568" s="392"/>
    </row>
    <row r="3569" ht="15">
      <c r="D3569" s="392"/>
    </row>
    <row r="3570" ht="15">
      <c r="D3570" s="392"/>
    </row>
    <row r="3571" ht="15">
      <c r="D3571" s="392"/>
    </row>
    <row r="3572" ht="15">
      <c r="D3572" s="392"/>
    </row>
    <row r="3573" ht="15">
      <c r="D3573" s="392"/>
    </row>
    <row r="3574" ht="15">
      <c r="D3574" s="392"/>
    </row>
    <row r="3575" ht="15">
      <c r="D3575" s="392"/>
    </row>
    <row r="3576" ht="15">
      <c r="D3576" s="392"/>
    </row>
    <row r="3577" ht="15">
      <c r="D3577" s="392"/>
    </row>
    <row r="3578" ht="15">
      <c r="D3578" s="392"/>
    </row>
    <row r="3579" ht="15">
      <c r="D3579" s="392"/>
    </row>
    <row r="3580" ht="15">
      <c r="D3580" s="392"/>
    </row>
    <row r="3581" ht="15">
      <c r="D3581" s="392"/>
    </row>
    <row r="3582" ht="15">
      <c r="D3582" s="392"/>
    </row>
    <row r="3583" ht="15">
      <c r="D3583" s="392"/>
    </row>
    <row r="3584" ht="15">
      <c r="D3584" s="392"/>
    </row>
    <row r="3585" ht="15">
      <c r="D3585" s="392"/>
    </row>
    <row r="3586" ht="15">
      <c r="D3586" s="392"/>
    </row>
    <row r="3587" ht="15">
      <c r="D3587" s="392"/>
    </row>
    <row r="3588" ht="15">
      <c r="D3588" s="392"/>
    </row>
    <row r="3589" ht="15">
      <c r="D3589" s="392"/>
    </row>
    <row r="3590" ht="15">
      <c r="D3590" s="392"/>
    </row>
    <row r="3591" ht="15">
      <c r="D3591" s="392"/>
    </row>
    <row r="3592" ht="15">
      <c r="D3592" s="392"/>
    </row>
    <row r="3593" ht="15">
      <c r="D3593" s="392"/>
    </row>
    <row r="3594" ht="15">
      <c r="D3594" s="392"/>
    </row>
    <row r="3595" ht="15">
      <c r="D3595" s="392"/>
    </row>
    <row r="3596" ht="15">
      <c r="D3596" s="392"/>
    </row>
    <row r="3597" ht="15">
      <c r="D3597" s="392"/>
    </row>
    <row r="3598" ht="15">
      <c r="D3598" s="392"/>
    </row>
    <row r="3599" ht="15">
      <c r="D3599" s="392"/>
    </row>
    <row r="3600" ht="15">
      <c r="D3600" s="392"/>
    </row>
    <row r="3601" ht="15">
      <c r="D3601" s="392"/>
    </row>
    <row r="3602" ht="15">
      <c r="D3602" s="392"/>
    </row>
    <row r="3603" ht="15">
      <c r="D3603" s="392"/>
    </row>
    <row r="3604" ht="15">
      <c r="D3604" s="392"/>
    </row>
    <row r="3605" ht="15">
      <c r="D3605" s="392"/>
    </row>
    <row r="3606" ht="15">
      <c r="D3606" s="392"/>
    </row>
    <row r="3607" ht="15">
      <c r="D3607" s="392"/>
    </row>
    <row r="3608" ht="15">
      <c r="D3608" s="392"/>
    </row>
    <row r="3609" ht="15">
      <c r="D3609" s="392"/>
    </row>
    <row r="3610" ht="15">
      <c r="D3610" s="392"/>
    </row>
    <row r="3611" ht="15">
      <c r="D3611" s="392"/>
    </row>
    <row r="3612" ht="15">
      <c r="D3612" s="392"/>
    </row>
    <row r="3613" ht="15">
      <c r="D3613" s="392"/>
    </row>
    <row r="3614" ht="15">
      <c r="D3614" s="392"/>
    </row>
    <row r="3615" ht="15">
      <c r="D3615" s="392"/>
    </row>
    <row r="3616" ht="15">
      <c r="D3616" s="392"/>
    </row>
    <row r="3617" ht="15">
      <c r="D3617" s="392"/>
    </row>
    <row r="3618" ht="15">
      <c r="D3618" s="392"/>
    </row>
    <row r="3619" ht="15">
      <c r="D3619" s="392"/>
    </row>
    <row r="3620" ht="15">
      <c r="D3620" s="392"/>
    </row>
    <row r="3621" ht="15">
      <c r="D3621" s="392"/>
    </row>
    <row r="3622" ht="15">
      <c r="D3622" s="392"/>
    </row>
    <row r="3623" ht="15">
      <c r="D3623" s="392"/>
    </row>
    <row r="3624" ht="15">
      <c r="D3624" s="392"/>
    </row>
    <row r="3625" ht="15">
      <c r="D3625" s="392"/>
    </row>
    <row r="3626" ht="15">
      <c r="D3626" s="392"/>
    </row>
    <row r="3627" ht="15">
      <c r="D3627" s="392"/>
    </row>
    <row r="3628" ht="15">
      <c r="D3628" s="392"/>
    </row>
    <row r="3629" ht="15">
      <c r="D3629" s="392"/>
    </row>
    <row r="3630" ht="15">
      <c r="D3630" s="392"/>
    </row>
    <row r="3631" ht="15">
      <c r="D3631" s="392"/>
    </row>
    <row r="3632" ht="15">
      <c r="D3632" s="392"/>
    </row>
    <row r="3633" ht="15">
      <c r="D3633" s="392"/>
    </row>
    <row r="3634" ht="15">
      <c r="D3634" s="392"/>
    </row>
    <row r="3635" ht="15">
      <c r="D3635" s="392"/>
    </row>
    <row r="3636" ht="15">
      <c r="D3636" s="392"/>
    </row>
    <row r="3637" ht="15">
      <c r="D3637" s="392"/>
    </row>
    <row r="3638" ht="15">
      <c r="D3638" s="392"/>
    </row>
    <row r="3639" ht="15">
      <c r="D3639" s="392"/>
    </row>
    <row r="3640" ht="15">
      <c r="D3640" s="392"/>
    </row>
    <row r="3641" ht="15">
      <c r="D3641" s="392"/>
    </row>
    <row r="3642" ht="15">
      <c r="D3642" s="392"/>
    </row>
    <row r="3643" ht="15">
      <c r="D3643" s="392"/>
    </row>
    <row r="3644" ht="15">
      <c r="D3644" s="392"/>
    </row>
    <row r="3645" ht="15">
      <c r="D3645" s="392"/>
    </row>
    <row r="3646" ht="15">
      <c r="D3646" s="392"/>
    </row>
    <row r="3647" ht="15">
      <c r="D3647" s="392"/>
    </row>
    <row r="3648" ht="15">
      <c r="D3648" s="392"/>
    </row>
    <row r="3649" ht="15">
      <c r="D3649" s="392"/>
    </row>
    <row r="3650" ht="15">
      <c r="D3650" s="392"/>
    </row>
    <row r="3651" ht="15">
      <c r="D3651" s="392"/>
    </row>
    <row r="3652" ht="15">
      <c r="D3652" s="392"/>
    </row>
    <row r="3653" ht="15">
      <c r="D3653" s="392"/>
    </row>
    <row r="3654" ht="15">
      <c r="D3654" s="392"/>
    </row>
    <row r="3655" ht="15">
      <c r="D3655" s="392"/>
    </row>
    <row r="3656" ht="15">
      <c r="D3656" s="392"/>
    </row>
    <row r="3657" ht="15">
      <c r="D3657" s="392"/>
    </row>
    <row r="3658" ht="15">
      <c r="D3658" s="392"/>
    </row>
    <row r="3659" ht="15">
      <c r="D3659" s="392"/>
    </row>
    <row r="3660" ht="15">
      <c r="D3660" s="392"/>
    </row>
    <row r="3661" ht="15">
      <c r="D3661" s="392"/>
    </row>
    <row r="3662" ht="15">
      <c r="D3662" s="392"/>
    </row>
    <row r="3663" ht="15">
      <c r="D3663" s="392"/>
    </row>
    <row r="3664" ht="15">
      <c r="D3664" s="392"/>
    </row>
    <row r="3665" ht="15">
      <c r="D3665" s="392"/>
    </row>
    <row r="3666" ht="15">
      <c r="D3666" s="392"/>
    </row>
    <row r="3667" ht="15">
      <c r="D3667" s="392"/>
    </row>
    <row r="3668" ht="15">
      <c r="D3668" s="392"/>
    </row>
    <row r="3669" ht="15">
      <c r="D3669" s="392"/>
    </row>
    <row r="3670" ht="15">
      <c r="D3670" s="392"/>
    </row>
    <row r="3671" ht="15">
      <c r="D3671" s="392"/>
    </row>
    <row r="3672" ht="15">
      <c r="D3672" s="392"/>
    </row>
    <row r="3673" ht="15">
      <c r="D3673" s="392"/>
    </row>
    <row r="3674" ht="15">
      <c r="D3674" s="392"/>
    </row>
    <row r="3675" ht="15">
      <c r="D3675" s="392"/>
    </row>
    <row r="3676" ht="15">
      <c r="D3676" s="392"/>
    </row>
    <row r="3677" ht="15">
      <c r="D3677" s="392"/>
    </row>
    <row r="3678" ht="15">
      <c r="D3678" s="392"/>
    </row>
    <row r="3679" ht="15">
      <c r="D3679" s="392"/>
    </row>
    <row r="3680" ht="15">
      <c r="D3680" s="392"/>
    </row>
    <row r="3681" ht="15">
      <c r="D3681" s="392"/>
    </row>
    <row r="3682" ht="15">
      <c r="D3682" s="392"/>
    </row>
    <row r="3683" ht="15">
      <c r="D3683" s="392"/>
    </row>
    <row r="3684" ht="15">
      <c r="D3684" s="392"/>
    </row>
    <row r="3685" ht="15">
      <c r="D3685" s="392"/>
    </row>
    <row r="3686" ht="15">
      <c r="D3686" s="392"/>
    </row>
    <row r="3687" ht="15">
      <c r="D3687" s="392"/>
    </row>
    <row r="3688" ht="15">
      <c r="D3688" s="392"/>
    </row>
    <row r="3689" ht="15">
      <c r="D3689" s="392"/>
    </row>
    <row r="3690" ht="15">
      <c r="D3690" s="392"/>
    </row>
    <row r="3691" ht="15">
      <c r="D3691" s="392"/>
    </row>
    <row r="3692" ht="15">
      <c r="D3692" s="392"/>
    </row>
    <row r="3693" ht="15">
      <c r="D3693" s="392"/>
    </row>
    <row r="3694" ht="15">
      <c r="D3694" s="392"/>
    </row>
    <row r="3695" ht="15">
      <c r="D3695" s="392"/>
    </row>
    <row r="3696" ht="15">
      <c r="D3696" s="392"/>
    </row>
    <row r="3697" ht="15">
      <c r="D3697" s="392"/>
    </row>
    <row r="3698" ht="15">
      <c r="D3698" s="392"/>
    </row>
    <row r="3699" ht="15">
      <c r="D3699" s="392"/>
    </row>
    <row r="3700" ht="15">
      <c r="D3700" s="392"/>
    </row>
    <row r="3701" ht="15">
      <c r="D3701" s="392"/>
    </row>
    <row r="3702" ht="15">
      <c r="D3702" s="392"/>
    </row>
    <row r="3703" ht="15">
      <c r="D3703" s="392"/>
    </row>
    <row r="3704" ht="15">
      <c r="D3704" s="392"/>
    </row>
    <row r="3705" ht="15">
      <c r="D3705" s="392"/>
    </row>
    <row r="3706" ht="15">
      <c r="D3706" s="392"/>
    </row>
    <row r="3707" ht="15">
      <c r="D3707" s="392"/>
    </row>
    <row r="3708" ht="15">
      <c r="D3708" s="392"/>
    </row>
    <row r="3709" ht="15">
      <c r="D3709" s="392"/>
    </row>
    <row r="3710" ht="15">
      <c r="D3710" s="392"/>
    </row>
    <row r="3711" ht="15">
      <c r="D3711" s="392"/>
    </row>
    <row r="3712" ht="15">
      <c r="D3712" s="392"/>
    </row>
    <row r="3713" ht="15">
      <c r="D3713" s="392"/>
    </row>
    <row r="3714" ht="15">
      <c r="D3714" s="392"/>
    </row>
    <row r="3715" ht="15">
      <c r="D3715" s="392"/>
    </row>
    <row r="3716" ht="15">
      <c r="D3716" s="392"/>
    </row>
    <row r="3717" ht="15">
      <c r="D3717" s="392"/>
    </row>
    <row r="3718" ht="15">
      <c r="D3718" s="392"/>
    </row>
    <row r="3719" ht="15">
      <c r="D3719" s="392"/>
    </row>
    <row r="3720" ht="15">
      <c r="D3720" s="392"/>
    </row>
    <row r="3721" ht="15">
      <c r="D3721" s="392"/>
    </row>
    <row r="3722" ht="15">
      <c r="D3722" s="392"/>
    </row>
    <row r="3723" ht="15">
      <c r="D3723" s="392"/>
    </row>
    <row r="3724" ht="15">
      <c r="D3724" s="392"/>
    </row>
    <row r="3725" ht="15">
      <c r="D3725" s="392"/>
    </row>
    <row r="3726" ht="15">
      <c r="D3726" s="392"/>
    </row>
    <row r="3727" ht="15">
      <c r="D3727" s="392"/>
    </row>
    <row r="3728" ht="15">
      <c r="D3728" s="392"/>
    </row>
    <row r="3729" ht="15">
      <c r="D3729" s="392"/>
    </row>
    <row r="3730" ht="15">
      <c r="D3730" s="392"/>
    </row>
    <row r="3731" ht="15">
      <c r="D3731" s="392"/>
    </row>
    <row r="3732" ht="15">
      <c r="D3732" s="392"/>
    </row>
    <row r="3733" ht="15">
      <c r="D3733" s="392"/>
    </row>
    <row r="3734" ht="15">
      <c r="D3734" s="392"/>
    </row>
    <row r="3735" ht="15">
      <c r="D3735" s="392"/>
    </row>
    <row r="3736" ht="15">
      <c r="D3736" s="392"/>
    </row>
    <row r="3737" ht="15">
      <c r="D3737" s="392"/>
    </row>
    <row r="3738" ht="15">
      <c r="D3738" s="392"/>
    </row>
    <row r="3739" ht="15">
      <c r="D3739" s="392"/>
    </row>
    <row r="3740" ht="15">
      <c r="D3740" s="392"/>
    </row>
    <row r="3741" ht="15">
      <c r="D3741" s="392"/>
    </row>
    <row r="3742" ht="15">
      <c r="D3742" s="392"/>
    </row>
    <row r="3743" ht="15">
      <c r="D3743" s="392"/>
    </row>
    <row r="3744" ht="15">
      <c r="D3744" s="392"/>
    </row>
    <row r="3745" ht="15">
      <c r="D3745" s="392"/>
    </row>
    <row r="3746" ht="15">
      <c r="D3746" s="392"/>
    </row>
    <row r="3747" ht="15">
      <c r="D3747" s="392"/>
    </row>
    <row r="3748" ht="15">
      <c r="D3748" s="392"/>
    </row>
    <row r="3749" ht="15">
      <c r="D3749" s="392"/>
    </row>
    <row r="3750" ht="15">
      <c r="D3750" s="392"/>
    </row>
    <row r="3751" ht="15">
      <c r="D3751" s="392"/>
    </row>
    <row r="3752" ht="15">
      <c r="D3752" s="392"/>
    </row>
    <row r="3753" ht="15">
      <c r="D3753" s="392"/>
    </row>
    <row r="3754" ht="15">
      <c r="D3754" s="392"/>
    </row>
    <row r="3755" ht="15">
      <c r="D3755" s="392"/>
    </row>
    <row r="3756" ht="15">
      <c r="D3756" s="392"/>
    </row>
    <row r="3757" ht="15">
      <c r="D3757" s="392"/>
    </row>
    <row r="3758" ht="15">
      <c r="D3758" s="392"/>
    </row>
    <row r="3759" ht="15">
      <c r="D3759" s="392"/>
    </row>
    <row r="3760" ht="15">
      <c r="D3760" s="392"/>
    </row>
    <row r="3761" ht="15">
      <c r="D3761" s="392"/>
    </row>
    <row r="3762" ht="15">
      <c r="D3762" s="392"/>
    </row>
    <row r="3763" ht="15">
      <c r="D3763" s="392"/>
    </row>
    <row r="3764" ht="15">
      <c r="D3764" s="392"/>
    </row>
    <row r="3765" ht="15">
      <c r="D3765" s="392"/>
    </row>
    <row r="3766" ht="15">
      <c r="D3766" s="392"/>
    </row>
    <row r="3767" ht="15">
      <c r="D3767" s="392"/>
    </row>
    <row r="3768" ht="15">
      <c r="D3768" s="392"/>
    </row>
    <row r="3769" ht="15">
      <c r="D3769" s="392"/>
    </row>
    <row r="3770" ht="15">
      <c r="D3770" s="392"/>
    </row>
    <row r="3771" ht="15">
      <c r="D3771" s="392"/>
    </row>
    <row r="3772" ht="15">
      <c r="D3772" s="392"/>
    </row>
    <row r="3773" ht="15">
      <c r="D3773" s="392"/>
    </row>
    <row r="3774" ht="15">
      <c r="D3774" s="392"/>
    </row>
    <row r="3775" ht="15">
      <c r="D3775" s="392"/>
    </row>
    <row r="3776" ht="15">
      <c r="D3776" s="392"/>
    </row>
    <row r="3777" ht="15">
      <c r="D3777" s="392"/>
    </row>
    <row r="3778" ht="15">
      <c r="D3778" s="392"/>
    </row>
    <row r="3779" ht="15">
      <c r="D3779" s="392"/>
    </row>
    <row r="3780" ht="15">
      <c r="D3780" s="392"/>
    </row>
    <row r="3781" ht="15">
      <c r="D3781" s="392"/>
    </row>
    <row r="3782" ht="15">
      <c r="D3782" s="392"/>
    </row>
    <row r="3783" ht="15">
      <c r="D3783" s="392"/>
    </row>
    <row r="3784" ht="15">
      <c r="D3784" s="392"/>
    </row>
    <row r="3785" ht="15">
      <c r="D3785" s="392"/>
    </row>
    <row r="3786" ht="15">
      <c r="D3786" s="392"/>
    </row>
    <row r="3787" ht="15">
      <c r="D3787" s="392"/>
    </row>
    <row r="3788" ht="15">
      <c r="D3788" s="392"/>
    </row>
    <row r="3789" ht="15">
      <c r="D3789" s="392"/>
    </row>
    <row r="3790" ht="15">
      <c r="D3790" s="392"/>
    </row>
    <row r="3791" ht="15">
      <c r="D3791" s="392"/>
    </row>
    <row r="3792" ht="15">
      <c r="D3792" s="392"/>
    </row>
    <row r="3793" ht="15">
      <c r="D3793" s="392"/>
    </row>
    <row r="3794" ht="15">
      <c r="D3794" s="392"/>
    </row>
    <row r="3795" ht="15">
      <c r="D3795" s="392"/>
    </row>
    <row r="3796" ht="15">
      <c r="D3796" s="392"/>
    </row>
    <row r="3797" ht="15">
      <c r="D3797" s="392"/>
    </row>
    <row r="3798" ht="15">
      <c r="D3798" s="392"/>
    </row>
    <row r="3799" ht="15">
      <c r="D3799" s="392"/>
    </row>
    <row r="3800" ht="15">
      <c r="D3800" s="392"/>
    </row>
    <row r="3801" ht="15">
      <c r="D3801" s="392"/>
    </row>
    <row r="3802" ht="15">
      <c r="D3802" s="392"/>
    </row>
    <row r="3803" ht="15">
      <c r="D3803" s="392"/>
    </row>
    <row r="3804" ht="15">
      <c r="D3804" s="392"/>
    </row>
    <row r="3805" ht="15">
      <c r="D3805" s="392"/>
    </row>
    <row r="3806" ht="15">
      <c r="D3806" s="392"/>
    </row>
    <row r="3807" ht="15">
      <c r="D3807" s="392"/>
    </row>
    <row r="3808" ht="15">
      <c r="D3808" s="392"/>
    </row>
    <row r="3809" ht="15">
      <c r="D3809" s="392"/>
    </row>
    <row r="3810" ht="15">
      <c r="D3810" s="392"/>
    </row>
    <row r="3811" ht="15">
      <c r="D3811" s="392"/>
    </row>
    <row r="3812" ht="15">
      <c r="D3812" s="392"/>
    </row>
    <row r="3813" ht="15">
      <c r="D3813" s="392"/>
    </row>
    <row r="3814" ht="15">
      <c r="D3814" s="392"/>
    </row>
    <row r="3815" ht="15">
      <c r="D3815" s="392"/>
    </row>
    <row r="3816" ht="15">
      <c r="D3816" s="392"/>
    </row>
    <row r="3817" ht="15">
      <c r="D3817" s="392"/>
    </row>
    <row r="3818" ht="15">
      <c r="D3818" s="392"/>
    </row>
    <row r="3819" ht="15">
      <c r="D3819" s="392"/>
    </row>
    <row r="3820" ht="15">
      <c r="D3820" s="392"/>
    </row>
    <row r="3821" ht="15">
      <c r="D3821" s="392"/>
    </row>
    <row r="3822" ht="15">
      <c r="D3822" s="392"/>
    </row>
    <row r="3823" ht="15">
      <c r="D3823" s="392"/>
    </row>
    <row r="3824" ht="15">
      <c r="D3824" s="392"/>
    </row>
    <row r="3825" ht="15">
      <c r="D3825" s="392"/>
    </row>
    <row r="3826" ht="15">
      <c r="D3826" s="392"/>
    </row>
    <row r="3827" ht="15">
      <c r="D3827" s="392"/>
    </row>
    <row r="3828" ht="15">
      <c r="D3828" s="392"/>
    </row>
    <row r="3829" ht="15">
      <c r="D3829" s="392"/>
    </row>
    <row r="3830" ht="15">
      <c r="D3830" s="392"/>
    </row>
    <row r="3831" ht="15">
      <c r="D3831" s="392"/>
    </row>
    <row r="3832" ht="15">
      <c r="D3832" s="392"/>
    </row>
    <row r="3833" ht="15">
      <c r="D3833" s="392"/>
    </row>
    <row r="3834" ht="15">
      <c r="D3834" s="392"/>
    </row>
    <row r="3835" ht="15">
      <c r="D3835" s="392"/>
    </row>
    <row r="3836" ht="15">
      <c r="D3836" s="392"/>
    </row>
    <row r="3837" ht="15">
      <c r="D3837" s="392"/>
    </row>
    <row r="3838" ht="15">
      <c r="D3838" s="392"/>
    </row>
    <row r="3839" ht="15">
      <c r="D3839" s="392"/>
    </row>
    <row r="3840" ht="15">
      <c r="D3840" s="392"/>
    </row>
    <row r="3841" ht="15">
      <c r="D3841" s="392"/>
    </row>
    <row r="3842" ht="15">
      <c r="D3842" s="392"/>
    </row>
    <row r="3843" ht="15">
      <c r="D3843" s="392"/>
    </row>
    <row r="3844" ht="15">
      <c r="D3844" s="392"/>
    </row>
    <row r="3845" ht="15">
      <c r="D3845" s="392"/>
    </row>
    <row r="3846" ht="15">
      <c r="D3846" s="392"/>
    </row>
    <row r="3847" ht="15">
      <c r="D3847" s="392"/>
    </row>
    <row r="3848" ht="15">
      <c r="D3848" s="392"/>
    </row>
    <row r="3849" ht="15">
      <c r="D3849" s="392"/>
    </row>
    <row r="3850" ht="15">
      <c r="D3850" s="392"/>
    </row>
    <row r="3851" ht="15">
      <c r="D3851" s="392"/>
    </row>
    <row r="3852" ht="15">
      <c r="D3852" s="392"/>
    </row>
    <row r="3853" ht="15">
      <c r="D3853" s="392"/>
    </row>
    <row r="3854" ht="15">
      <c r="D3854" s="392"/>
    </row>
    <row r="3855" ht="15">
      <c r="D3855" s="392"/>
    </row>
    <row r="3856" ht="15">
      <c r="D3856" s="392"/>
    </row>
    <row r="3857" ht="15">
      <c r="D3857" s="392"/>
    </row>
    <row r="3858" ht="15">
      <c r="D3858" s="392"/>
    </row>
    <row r="3859" ht="15">
      <c r="D3859" s="392"/>
    </row>
    <row r="3860" ht="15">
      <c r="D3860" s="392"/>
    </row>
    <row r="3861" ht="15">
      <c r="D3861" s="392"/>
    </row>
    <row r="3862" ht="15">
      <c r="D3862" s="392"/>
    </row>
    <row r="3863" ht="15">
      <c r="D3863" s="392"/>
    </row>
    <row r="3864" ht="15">
      <c r="D3864" s="392"/>
    </row>
    <row r="3865" ht="15">
      <c r="D3865" s="392"/>
    </row>
    <row r="3866" ht="15">
      <c r="D3866" s="392"/>
    </row>
    <row r="3867" ht="15">
      <c r="D3867" s="392"/>
    </row>
    <row r="3868" ht="15">
      <c r="D3868" s="392"/>
    </row>
    <row r="3869" ht="15">
      <c r="D3869" s="392"/>
    </row>
    <row r="3870" ht="15">
      <c r="D3870" s="392"/>
    </row>
    <row r="3871" ht="15">
      <c r="D3871" s="392"/>
    </row>
    <row r="3872" ht="15">
      <c r="D3872" s="392"/>
    </row>
    <row r="3873" ht="15">
      <c r="D3873" s="392"/>
    </row>
    <row r="3874" ht="15">
      <c r="D3874" s="392"/>
    </row>
    <row r="3875" ht="15">
      <c r="D3875" s="392"/>
    </row>
    <row r="3876" ht="15">
      <c r="D3876" s="392"/>
    </row>
    <row r="3877" ht="15">
      <c r="D3877" s="392"/>
    </row>
    <row r="3878" ht="15">
      <c r="D3878" s="392"/>
    </row>
    <row r="3879" ht="15">
      <c r="D3879" s="392"/>
    </row>
    <row r="3880" ht="15">
      <c r="D3880" s="392"/>
    </row>
    <row r="3881" ht="15">
      <c r="D3881" s="392"/>
    </row>
    <row r="3882" ht="15">
      <c r="D3882" s="392"/>
    </row>
    <row r="3883" ht="15">
      <c r="D3883" s="392"/>
    </row>
    <row r="3884" ht="15">
      <c r="D3884" s="392"/>
    </row>
    <row r="3885" ht="15">
      <c r="D3885" s="392"/>
    </row>
    <row r="3886" ht="15">
      <c r="D3886" s="392"/>
    </row>
    <row r="3887" ht="15">
      <c r="D3887" s="392"/>
    </row>
    <row r="3888" ht="15">
      <c r="D3888" s="392"/>
    </row>
    <row r="3889" ht="15">
      <c r="D3889" s="392"/>
    </row>
    <row r="3890" ht="15">
      <c r="D3890" s="392"/>
    </row>
    <row r="3891" ht="15">
      <c r="D3891" s="392"/>
    </row>
    <row r="3892" ht="15">
      <c r="D3892" s="392"/>
    </row>
    <row r="3893" ht="15">
      <c r="D3893" s="392"/>
    </row>
    <row r="3894" ht="15">
      <c r="D3894" s="392"/>
    </row>
    <row r="3895" ht="15">
      <c r="D3895" s="392"/>
    </row>
    <row r="3896" ht="15">
      <c r="D3896" s="392"/>
    </row>
    <row r="3897" ht="15">
      <c r="D3897" s="392"/>
    </row>
    <row r="3898" ht="15">
      <c r="D3898" s="392"/>
    </row>
    <row r="3899" ht="15">
      <c r="D3899" s="392"/>
    </row>
    <row r="3900" ht="15">
      <c r="D3900" s="392"/>
    </row>
    <row r="3901" ht="15">
      <c r="D3901" s="392"/>
    </row>
    <row r="3902" ht="15">
      <c r="D3902" s="392"/>
    </row>
    <row r="3903" ht="15">
      <c r="D3903" s="392"/>
    </row>
    <row r="3904" ht="15">
      <c r="D3904" s="392"/>
    </row>
    <row r="3905" ht="15">
      <c r="D3905" s="392"/>
    </row>
    <row r="3906" ht="15">
      <c r="D3906" s="392"/>
    </row>
    <row r="3907" ht="15">
      <c r="D3907" s="392"/>
    </row>
    <row r="3908" ht="15">
      <c r="D3908" s="392"/>
    </row>
    <row r="3909" ht="15">
      <c r="D3909" s="392"/>
    </row>
    <row r="3910" ht="15">
      <c r="D3910" s="392"/>
    </row>
    <row r="3911" ht="15">
      <c r="D3911" s="392"/>
    </row>
    <row r="3912" ht="15">
      <c r="D3912" s="392"/>
    </row>
    <row r="3913" ht="15">
      <c r="D3913" s="392"/>
    </row>
    <row r="3914" ht="15">
      <c r="D3914" s="392"/>
    </row>
    <row r="3915" ht="15">
      <c r="D3915" s="392"/>
    </row>
    <row r="3916" ht="15">
      <c r="D3916" s="392"/>
    </row>
    <row r="3917" ht="15">
      <c r="D3917" s="392"/>
    </row>
    <row r="3918" ht="15">
      <c r="D3918" s="392"/>
    </row>
    <row r="3919" ht="15">
      <c r="D3919" s="392"/>
    </row>
    <row r="3920" ht="15">
      <c r="D3920" s="392"/>
    </row>
    <row r="3921" ht="15">
      <c r="D3921" s="392"/>
    </row>
    <row r="3922" ht="15">
      <c r="D3922" s="392"/>
    </row>
    <row r="3923" ht="15">
      <c r="D3923" s="392"/>
    </row>
    <row r="3924" ht="15">
      <c r="D3924" s="392"/>
    </row>
    <row r="3925" ht="15">
      <c r="D3925" s="392"/>
    </row>
    <row r="3926" ht="15">
      <c r="D3926" s="392"/>
    </row>
    <row r="3927" ht="15">
      <c r="D3927" s="392"/>
    </row>
    <row r="3928" ht="15">
      <c r="D3928" s="392"/>
    </row>
    <row r="3929" ht="15">
      <c r="D3929" s="392"/>
    </row>
    <row r="3930" ht="15">
      <c r="D3930" s="392"/>
    </row>
    <row r="3931" ht="15">
      <c r="D3931" s="392"/>
    </row>
    <row r="3932" ht="15">
      <c r="D3932" s="392"/>
    </row>
    <row r="3933" ht="15">
      <c r="D3933" s="392"/>
    </row>
    <row r="3934" ht="15">
      <c r="D3934" s="392"/>
    </row>
    <row r="3935" ht="15">
      <c r="D3935" s="392"/>
    </row>
    <row r="3936" ht="15">
      <c r="D3936" s="392"/>
    </row>
    <row r="3937" ht="15">
      <c r="D3937" s="392"/>
    </row>
    <row r="3938" ht="15">
      <c r="D3938" s="392"/>
    </row>
    <row r="3939" ht="15">
      <c r="D3939" s="392"/>
    </row>
    <row r="3940" ht="15">
      <c r="D3940" s="392"/>
    </row>
    <row r="3941" ht="15">
      <c r="D3941" s="392"/>
    </row>
    <row r="3942" ht="15">
      <c r="D3942" s="392"/>
    </row>
    <row r="3943" ht="15">
      <c r="D3943" s="392"/>
    </row>
    <row r="3944" ht="15">
      <c r="D3944" s="392"/>
    </row>
    <row r="3945" ht="15">
      <c r="D3945" s="392"/>
    </row>
    <row r="3946" ht="15">
      <c r="D3946" s="392"/>
    </row>
    <row r="3947" ht="15">
      <c r="D3947" s="392"/>
    </row>
    <row r="3948" ht="15">
      <c r="D3948" s="392"/>
    </row>
    <row r="3949" ht="15">
      <c r="D3949" s="392"/>
    </row>
    <row r="3950" ht="15">
      <c r="D3950" s="392"/>
    </row>
    <row r="3951" ht="15">
      <c r="D3951" s="392"/>
    </row>
    <row r="3952" ht="15">
      <c r="D3952" s="392"/>
    </row>
    <row r="3953" ht="15">
      <c r="D3953" s="392"/>
    </row>
    <row r="3954" ht="15">
      <c r="D3954" s="392"/>
    </row>
    <row r="3955" ht="15">
      <c r="D3955" s="392"/>
    </row>
    <row r="3956" ht="15">
      <c r="D3956" s="392"/>
    </row>
    <row r="3957" ht="15">
      <c r="D3957" s="392"/>
    </row>
    <row r="3958" ht="15">
      <c r="D3958" s="392"/>
    </row>
    <row r="3959" ht="15">
      <c r="D3959" s="392"/>
    </row>
    <row r="3960" ht="15">
      <c r="D3960" s="392"/>
    </row>
    <row r="3961" ht="15">
      <c r="D3961" s="392"/>
    </row>
    <row r="3962" ht="15">
      <c r="D3962" s="392"/>
    </row>
    <row r="3963" ht="15">
      <c r="D3963" s="392"/>
    </row>
    <row r="3964" ht="15">
      <c r="D3964" s="392"/>
    </row>
    <row r="3965" ht="15">
      <c r="D3965" s="392"/>
    </row>
    <row r="3966" ht="15">
      <c r="D3966" s="392"/>
    </row>
    <row r="3967" ht="15">
      <c r="D3967" s="392"/>
    </row>
    <row r="3968" ht="15">
      <c r="D3968" s="392"/>
    </row>
    <row r="3969" ht="15">
      <c r="D3969" s="392"/>
    </row>
    <row r="3970" ht="15">
      <c r="D3970" s="392"/>
    </row>
    <row r="3971" ht="15">
      <c r="D3971" s="392"/>
    </row>
    <row r="3972" ht="15">
      <c r="D3972" s="392"/>
    </row>
    <row r="3973" ht="15">
      <c r="D3973" s="392"/>
    </row>
    <row r="3974" ht="15">
      <c r="D3974" s="392"/>
    </row>
    <row r="3975" ht="15">
      <c r="D3975" s="392"/>
    </row>
    <row r="3976" ht="15">
      <c r="D3976" s="392"/>
    </row>
    <row r="3977" ht="15">
      <c r="D3977" s="392"/>
    </row>
    <row r="3978" ht="15">
      <c r="D3978" s="392"/>
    </row>
    <row r="3979" ht="15">
      <c r="D3979" s="392"/>
    </row>
    <row r="3980" ht="15">
      <c r="D3980" s="392"/>
    </row>
    <row r="3981" ht="15">
      <c r="D3981" s="392"/>
    </row>
    <row r="3982" ht="15">
      <c r="D3982" s="392"/>
    </row>
    <row r="3983" ht="15">
      <c r="D3983" s="392"/>
    </row>
    <row r="3984" ht="15">
      <c r="D3984" s="392"/>
    </row>
    <row r="3985" ht="15">
      <c r="D3985" s="392"/>
    </row>
    <row r="3986" ht="15">
      <c r="D3986" s="392"/>
    </row>
    <row r="3987" ht="15">
      <c r="D3987" s="392"/>
    </row>
    <row r="3988" ht="15">
      <c r="D3988" s="392"/>
    </row>
    <row r="3989" ht="15">
      <c r="D3989" s="392"/>
    </row>
    <row r="3990" ht="15">
      <c r="D3990" s="392"/>
    </row>
    <row r="3991" ht="15">
      <c r="D3991" s="392"/>
    </row>
    <row r="3992" ht="15">
      <c r="D3992" s="392"/>
    </row>
    <row r="3993" ht="15">
      <c r="D3993" s="392"/>
    </row>
    <row r="3994" ht="15">
      <c r="D3994" s="392"/>
    </row>
    <row r="3995" ht="15">
      <c r="D3995" s="392"/>
    </row>
    <row r="3996" ht="15">
      <c r="D3996" s="392"/>
    </row>
    <row r="3997" ht="15">
      <c r="D3997" s="392"/>
    </row>
    <row r="3998" ht="15">
      <c r="D3998" s="392"/>
    </row>
    <row r="3999" ht="15">
      <c r="D3999" s="392"/>
    </row>
    <row r="4000" ht="15">
      <c r="D4000" s="392"/>
    </row>
    <row r="4001" ht="15">
      <c r="D4001" s="392"/>
    </row>
    <row r="4002" ht="15">
      <c r="D4002" s="392"/>
    </row>
    <row r="4003" ht="15">
      <c r="D4003" s="392"/>
    </row>
    <row r="4004" ht="15">
      <c r="D4004" s="392"/>
    </row>
    <row r="4005" ht="15">
      <c r="D4005" s="392"/>
    </row>
    <row r="4006" ht="15">
      <c r="D4006" s="392"/>
    </row>
    <row r="4007" ht="15">
      <c r="D4007" s="392"/>
    </row>
    <row r="4008" ht="15">
      <c r="D4008" s="392"/>
    </row>
    <row r="4009" ht="15">
      <c r="D4009" s="392"/>
    </row>
    <row r="4010" ht="15">
      <c r="D4010" s="392"/>
    </row>
    <row r="4011" ht="15">
      <c r="D4011" s="392"/>
    </row>
    <row r="4012" ht="15">
      <c r="D4012" s="392"/>
    </row>
    <row r="4013" ht="15">
      <c r="D4013" s="392"/>
    </row>
    <row r="4014" ht="15">
      <c r="D4014" s="392"/>
    </row>
    <row r="4015" ht="15">
      <c r="D4015" s="392"/>
    </row>
    <row r="4016" ht="15">
      <c r="D4016" s="392"/>
    </row>
    <row r="4017" ht="15">
      <c r="D4017" s="392"/>
    </row>
    <row r="4018" ht="15">
      <c r="D4018" s="392"/>
    </row>
    <row r="4019" ht="15">
      <c r="D4019" s="392"/>
    </row>
    <row r="4020" ht="15">
      <c r="D4020" s="392"/>
    </row>
    <row r="4021" ht="15">
      <c r="D4021" s="392"/>
    </row>
    <row r="4022" ht="15">
      <c r="D4022" s="392"/>
    </row>
    <row r="4023" ht="15">
      <c r="D4023" s="392"/>
    </row>
    <row r="4024" ht="15">
      <c r="D4024" s="392"/>
    </row>
    <row r="4025" ht="15">
      <c r="D4025" s="392"/>
    </row>
    <row r="4026" ht="15">
      <c r="D4026" s="392"/>
    </row>
    <row r="4027" ht="15">
      <c r="D4027" s="392"/>
    </row>
    <row r="4028" ht="15">
      <c r="D4028" s="392"/>
    </row>
    <row r="4029" ht="15">
      <c r="D4029" s="392"/>
    </row>
    <row r="4030" ht="15">
      <c r="D4030" s="392"/>
    </row>
    <row r="4031" ht="15">
      <c r="D4031" s="392"/>
    </row>
    <row r="4032" ht="15">
      <c r="D4032" s="392"/>
    </row>
    <row r="4033" ht="15">
      <c r="D4033" s="392"/>
    </row>
    <row r="4034" ht="15">
      <c r="D4034" s="392"/>
    </row>
    <row r="4035" ht="15">
      <c r="D4035" s="392"/>
    </row>
    <row r="4036" ht="15">
      <c r="D4036" s="392"/>
    </row>
    <row r="4037" ht="15">
      <c r="D4037" s="392"/>
    </row>
    <row r="4038" ht="15">
      <c r="D4038" s="392"/>
    </row>
    <row r="4039" ht="15">
      <c r="D4039" s="392"/>
    </row>
    <row r="4040" ht="15">
      <c r="D4040" s="392"/>
    </row>
    <row r="4041" ht="15">
      <c r="D4041" s="392"/>
    </row>
    <row r="4042" ht="15">
      <c r="D4042" s="392"/>
    </row>
    <row r="4043" ht="15">
      <c r="D4043" s="392"/>
    </row>
    <row r="4044" ht="15">
      <c r="D4044" s="392"/>
    </row>
    <row r="4045" ht="15">
      <c r="D4045" s="392"/>
    </row>
    <row r="4046" ht="15">
      <c r="D4046" s="392"/>
    </row>
    <row r="4047" ht="15">
      <c r="D4047" s="392"/>
    </row>
    <row r="4048" ht="15">
      <c r="D4048" s="392"/>
    </row>
    <row r="4049" ht="15">
      <c r="D4049" s="392"/>
    </row>
    <row r="4050" ht="15">
      <c r="D4050" s="392"/>
    </row>
    <row r="4051" ht="15">
      <c r="D4051" s="392"/>
    </row>
    <row r="4052" ht="15">
      <c r="D4052" s="392"/>
    </row>
    <row r="4053" ht="15">
      <c r="D4053" s="392"/>
    </row>
    <row r="4054" ht="15">
      <c r="D4054" s="392"/>
    </row>
    <row r="4055" ht="15">
      <c r="D4055" s="392"/>
    </row>
    <row r="4056" ht="15">
      <c r="D4056" s="392"/>
    </row>
    <row r="4057" ht="15">
      <c r="D4057" s="392"/>
    </row>
    <row r="4058" ht="15">
      <c r="D4058" s="392"/>
    </row>
    <row r="4059" ht="15">
      <c r="D4059" s="392"/>
    </row>
    <row r="4060" ht="15">
      <c r="D4060" s="392"/>
    </row>
    <row r="4061" ht="15">
      <c r="D4061" s="392"/>
    </row>
    <row r="4062" ht="15">
      <c r="D4062" s="392"/>
    </row>
    <row r="4063" ht="15">
      <c r="D4063" s="392"/>
    </row>
    <row r="4064" ht="15">
      <c r="D4064" s="392"/>
    </row>
    <row r="4065" ht="15">
      <c r="D4065" s="392"/>
    </row>
    <row r="4066" ht="15">
      <c r="D4066" s="392"/>
    </row>
    <row r="4067" ht="15">
      <c r="D4067" s="392"/>
    </row>
    <row r="4068" ht="15">
      <c r="D4068" s="392"/>
    </row>
    <row r="4069" ht="15">
      <c r="D4069" s="392"/>
    </row>
    <row r="4070" ht="15">
      <c r="D4070" s="392"/>
    </row>
    <row r="4071" ht="15">
      <c r="D4071" s="392"/>
    </row>
    <row r="4072" ht="15">
      <c r="D4072" s="392"/>
    </row>
    <row r="4073" ht="15">
      <c r="D4073" s="392"/>
    </row>
    <row r="4074" ht="15">
      <c r="D4074" s="392"/>
    </row>
    <row r="4075" ht="15">
      <c r="D4075" s="392"/>
    </row>
    <row r="4076" ht="15">
      <c r="D4076" s="392"/>
    </row>
    <row r="4077" ht="15">
      <c r="D4077" s="392"/>
    </row>
    <row r="4078" ht="15">
      <c r="D4078" s="392"/>
    </row>
    <row r="4079" ht="15">
      <c r="D4079" s="392"/>
    </row>
    <row r="4080" ht="15">
      <c r="D4080" s="392"/>
    </row>
    <row r="4081" ht="15">
      <c r="D4081" s="392"/>
    </row>
    <row r="4082" ht="15">
      <c r="D4082" s="392"/>
    </row>
    <row r="4083" ht="15">
      <c r="D4083" s="392"/>
    </row>
    <row r="4084" ht="15">
      <c r="D4084" s="392"/>
    </row>
    <row r="4085" ht="15">
      <c r="D4085" s="392"/>
    </row>
    <row r="4086" ht="15">
      <c r="D4086" s="392"/>
    </row>
    <row r="4087" ht="15">
      <c r="D4087" s="392"/>
    </row>
    <row r="4088" ht="15">
      <c r="D4088" s="392"/>
    </row>
    <row r="4089" ht="15">
      <c r="D4089" s="392"/>
    </row>
    <row r="4090" ht="15">
      <c r="D4090" s="392"/>
    </row>
    <row r="4091" ht="15">
      <c r="D4091" s="392"/>
    </row>
    <row r="4092" ht="15">
      <c r="D4092" s="392"/>
    </row>
    <row r="4093" ht="15">
      <c r="D4093" s="392"/>
    </row>
    <row r="4094" ht="15">
      <c r="D4094" s="392"/>
    </row>
    <row r="4095" ht="15">
      <c r="D4095" s="392"/>
    </row>
    <row r="4096" ht="15">
      <c r="D4096" s="392"/>
    </row>
    <row r="4097" ht="15">
      <c r="D4097" s="392"/>
    </row>
    <row r="4098" ht="15">
      <c r="D4098" s="392"/>
    </row>
    <row r="4099" ht="15">
      <c r="D4099" s="392"/>
    </row>
    <row r="4100" ht="15">
      <c r="D4100" s="392"/>
    </row>
    <row r="4101" ht="15">
      <c r="D4101" s="392"/>
    </row>
    <row r="4102" ht="15">
      <c r="D4102" s="392"/>
    </row>
    <row r="4103" ht="15">
      <c r="D4103" s="392"/>
    </row>
    <row r="4104" ht="15">
      <c r="D4104" s="392"/>
    </row>
    <row r="4105" ht="15">
      <c r="D4105" s="392"/>
    </row>
    <row r="4106" ht="15">
      <c r="D4106" s="392"/>
    </row>
    <row r="4107" ht="15">
      <c r="D4107" s="392"/>
    </row>
    <row r="4108" ht="15">
      <c r="D4108" s="392"/>
    </row>
    <row r="4109" ht="15">
      <c r="D4109" s="392"/>
    </row>
    <row r="4110" ht="15">
      <c r="D4110" s="392"/>
    </row>
    <row r="4111" ht="15">
      <c r="D4111" s="392"/>
    </row>
    <row r="4112" ht="15">
      <c r="D4112" s="392"/>
    </row>
    <row r="4113" ht="15">
      <c r="D4113" s="392"/>
    </row>
    <row r="4114" ht="15">
      <c r="D4114" s="392"/>
    </row>
    <row r="4115" ht="15">
      <c r="D4115" s="392"/>
    </row>
    <row r="4116" ht="15">
      <c r="D4116" s="392"/>
    </row>
    <row r="4117" ht="15">
      <c r="D4117" s="392"/>
    </row>
    <row r="4118" ht="15">
      <c r="D4118" s="392"/>
    </row>
    <row r="4119" ht="15">
      <c r="D4119" s="392"/>
    </row>
    <row r="4120" ht="15">
      <c r="D4120" s="392"/>
    </row>
    <row r="4121" ht="15">
      <c r="D4121" s="392"/>
    </row>
    <row r="4122" ht="15">
      <c r="D4122" s="392"/>
    </row>
    <row r="4123" ht="15">
      <c r="D4123" s="392"/>
    </row>
    <row r="4124" ht="15">
      <c r="D4124" s="392"/>
    </row>
    <row r="4125" ht="15">
      <c r="D4125" s="392"/>
    </row>
    <row r="4126" ht="15">
      <c r="D4126" s="392"/>
    </row>
    <row r="4127" ht="15">
      <c r="D4127" s="392"/>
    </row>
    <row r="4128" ht="15">
      <c r="D4128" s="392"/>
    </row>
    <row r="4129" ht="15">
      <c r="D4129" s="392"/>
    </row>
    <row r="4130" ht="15">
      <c r="D4130" s="392"/>
    </row>
    <row r="4131" ht="15">
      <c r="D4131" s="392"/>
    </row>
    <row r="4132" ht="15">
      <c r="D4132" s="392"/>
    </row>
    <row r="4133" ht="15">
      <c r="D4133" s="392"/>
    </row>
    <row r="4134" ht="15">
      <c r="D4134" s="392"/>
    </row>
    <row r="4135" ht="15">
      <c r="D4135" s="392"/>
    </row>
    <row r="4136" ht="15">
      <c r="D4136" s="392"/>
    </row>
    <row r="4137" ht="15">
      <c r="D4137" s="392"/>
    </row>
    <row r="4138" ht="15">
      <c r="D4138" s="392"/>
    </row>
    <row r="4139" ht="15">
      <c r="D4139" s="392"/>
    </row>
    <row r="4140" ht="15">
      <c r="D4140" s="392"/>
    </row>
    <row r="4141" ht="15">
      <c r="D4141" s="392"/>
    </row>
    <row r="4142" ht="15">
      <c r="D4142" s="392"/>
    </row>
    <row r="4143" ht="15">
      <c r="D4143" s="392"/>
    </row>
    <row r="4144" ht="15">
      <c r="D4144" s="392"/>
    </row>
    <row r="4145" ht="15">
      <c r="D4145" s="392"/>
    </row>
    <row r="4146" ht="15">
      <c r="D4146" s="392"/>
    </row>
    <row r="4147" ht="15">
      <c r="D4147" s="392"/>
    </row>
    <row r="4148" ht="15">
      <c r="D4148" s="392"/>
    </row>
    <row r="4149" ht="15">
      <c r="D4149" s="392"/>
    </row>
    <row r="4150" ht="15">
      <c r="D4150" s="392"/>
    </row>
    <row r="4151" ht="15">
      <c r="D4151" s="392"/>
    </row>
    <row r="4152" ht="15">
      <c r="D4152" s="392"/>
    </row>
    <row r="4153" ht="15">
      <c r="D4153" s="392"/>
    </row>
    <row r="4154" ht="15">
      <c r="D4154" s="392"/>
    </row>
    <row r="4155" ht="15">
      <c r="D4155" s="392"/>
    </row>
    <row r="4156" ht="15">
      <c r="D4156" s="392"/>
    </row>
    <row r="4157" ht="15">
      <c r="D4157" s="392"/>
    </row>
    <row r="4158" ht="15">
      <c r="D4158" s="392"/>
    </row>
    <row r="4159" ht="15">
      <c r="D4159" s="392"/>
    </row>
    <row r="4160" ht="15">
      <c r="D4160" s="392"/>
    </row>
    <row r="4161" ht="15">
      <c r="D4161" s="392"/>
    </row>
    <row r="4162" ht="15">
      <c r="D4162" s="392"/>
    </row>
    <row r="4163" ht="15">
      <c r="D4163" s="392"/>
    </row>
    <row r="4164" ht="15">
      <c r="D4164" s="392"/>
    </row>
    <row r="4165" ht="15">
      <c r="D4165" s="392"/>
    </row>
    <row r="4166" ht="15">
      <c r="D4166" s="392"/>
    </row>
    <row r="4167" ht="15">
      <c r="D4167" s="392"/>
    </row>
    <row r="4168" ht="15">
      <c r="D4168" s="392"/>
    </row>
    <row r="4169" ht="15">
      <c r="D4169" s="392"/>
    </row>
    <row r="4170" ht="15">
      <c r="D4170" s="392"/>
    </row>
    <row r="4171" ht="15">
      <c r="D4171" s="392"/>
    </row>
    <row r="4172" ht="15">
      <c r="D4172" s="392"/>
    </row>
    <row r="4173" ht="15">
      <c r="D4173" s="392"/>
    </row>
    <row r="4174" ht="15">
      <c r="D4174" s="392"/>
    </row>
    <row r="4175" ht="15">
      <c r="D4175" s="392"/>
    </row>
    <row r="4176" ht="15">
      <c r="D4176" s="392"/>
    </row>
    <row r="4177" ht="15">
      <c r="D4177" s="392"/>
    </row>
    <row r="4178" ht="15">
      <c r="D4178" s="392"/>
    </row>
    <row r="4179" ht="15">
      <c r="D4179" s="392"/>
    </row>
    <row r="4180" ht="15">
      <c r="D4180" s="392"/>
    </row>
    <row r="4181" ht="15">
      <c r="D4181" s="392"/>
    </row>
    <row r="4182" ht="15">
      <c r="D4182" s="392"/>
    </row>
    <row r="4183" ht="15">
      <c r="D4183" s="392"/>
    </row>
    <row r="4184" ht="15">
      <c r="D4184" s="392"/>
    </row>
    <row r="4185" ht="15">
      <c r="D4185" s="392"/>
    </row>
    <row r="4186" ht="15">
      <c r="D4186" s="392"/>
    </row>
    <row r="4187" ht="15">
      <c r="D4187" s="392"/>
    </row>
    <row r="4188" ht="15">
      <c r="D4188" s="392"/>
    </row>
    <row r="4189" ht="15">
      <c r="D4189" s="392"/>
    </row>
    <row r="4190" ht="15">
      <c r="D4190" s="392"/>
    </row>
    <row r="4191" ht="15">
      <c r="D4191" s="392"/>
    </row>
    <row r="4192" ht="15">
      <c r="D4192" s="392"/>
    </row>
    <row r="4193" ht="15">
      <c r="D4193" s="392"/>
    </row>
    <row r="4194" ht="15">
      <c r="D4194" s="392"/>
    </row>
    <row r="4195" ht="15">
      <c r="D4195" s="392"/>
    </row>
    <row r="4196" ht="15">
      <c r="D4196" s="392"/>
    </row>
    <row r="4197" ht="15">
      <c r="D4197" s="392"/>
    </row>
    <row r="4198" ht="15">
      <c r="D4198" s="392"/>
    </row>
    <row r="4199" ht="15">
      <c r="D4199" s="392"/>
    </row>
    <row r="4200" ht="15">
      <c r="D4200" s="392"/>
    </row>
    <row r="4201" ht="15">
      <c r="D4201" s="392"/>
    </row>
    <row r="4202" ht="15">
      <c r="D4202" s="392"/>
    </row>
    <row r="4203" ht="15">
      <c r="D4203" s="392"/>
    </row>
    <row r="4204" ht="15">
      <c r="D4204" s="392"/>
    </row>
    <row r="4205" ht="15">
      <c r="D4205" s="392"/>
    </row>
    <row r="4206" ht="15">
      <c r="D4206" s="392"/>
    </row>
    <row r="4207" ht="15">
      <c r="D4207" s="392"/>
    </row>
    <row r="4208" ht="15">
      <c r="D4208" s="392"/>
    </row>
    <row r="4209" ht="15">
      <c r="D4209" s="392"/>
    </row>
    <row r="4210" ht="15">
      <c r="D4210" s="392"/>
    </row>
    <row r="4211" ht="15">
      <c r="D4211" s="392"/>
    </row>
    <row r="4212" ht="15">
      <c r="D4212" s="392"/>
    </row>
    <row r="4213" ht="15">
      <c r="D4213" s="392"/>
    </row>
    <row r="4214" ht="15">
      <c r="D4214" s="392"/>
    </row>
    <row r="4215" ht="15">
      <c r="D4215" s="392"/>
    </row>
    <row r="4216" ht="15">
      <c r="D4216" s="392"/>
    </row>
    <row r="4217" ht="15">
      <c r="D4217" s="392"/>
    </row>
    <row r="4218" ht="15">
      <c r="D4218" s="392"/>
    </row>
    <row r="4219" ht="15">
      <c r="D4219" s="392"/>
    </row>
    <row r="4220" ht="15">
      <c r="D4220" s="392"/>
    </row>
    <row r="4221" ht="15">
      <c r="D4221" s="392"/>
    </row>
    <row r="4222" ht="15">
      <c r="D4222" s="392"/>
    </row>
    <row r="4223" ht="15">
      <c r="D4223" s="392"/>
    </row>
    <row r="4224" ht="15">
      <c r="D4224" s="392"/>
    </row>
    <row r="4225" ht="15">
      <c r="D4225" s="392"/>
    </row>
    <row r="4226" ht="15">
      <c r="D4226" s="392"/>
    </row>
    <row r="4227" ht="15">
      <c r="D4227" s="392"/>
    </row>
    <row r="4228" ht="15">
      <c r="D4228" s="392"/>
    </row>
    <row r="4229" ht="15">
      <c r="D4229" s="392"/>
    </row>
    <row r="4230" ht="15">
      <c r="D4230" s="392"/>
    </row>
    <row r="4231" ht="15">
      <c r="D4231" s="392"/>
    </row>
    <row r="4232" ht="15">
      <c r="D4232" s="392"/>
    </row>
    <row r="4233" ht="15">
      <c r="D4233" s="392"/>
    </row>
    <row r="4234" ht="15">
      <c r="D4234" s="392"/>
    </row>
    <row r="4235" ht="15">
      <c r="D4235" s="392"/>
    </row>
    <row r="4236" ht="15">
      <c r="D4236" s="392"/>
    </row>
    <row r="4237" ht="15">
      <c r="D4237" s="392"/>
    </row>
    <row r="4238" ht="15">
      <c r="D4238" s="392"/>
    </row>
    <row r="4239" ht="15">
      <c r="D4239" s="392"/>
    </row>
    <row r="4240" ht="15">
      <c r="D4240" s="392"/>
    </row>
    <row r="4241" ht="15">
      <c r="D4241" s="392"/>
    </row>
    <row r="4242" ht="15">
      <c r="D4242" s="392"/>
    </row>
    <row r="4243" ht="15">
      <c r="D4243" s="392"/>
    </row>
    <row r="4244" ht="15">
      <c r="D4244" s="392"/>
    </row>
    <row r="4245" ht="15">
      <c r="D4245" s="392"/>
    </row>
    <row r="4246" ht="15">
      <c r="D4246" s="392"/>
    </row>
    <row r="4247" ht="15">
      <c r="D4247" s="392"/>
    </row>
    <row r="4248" ht="15">
      <c r="D4248" s="392"/>
    </row>
    <row r="4249" ht="15">
      <c r="D4249" s="392"/>
    </row>
    <row r="4250" ht="15">
      <c r="D4250" s="392"/>
    </row>
    <row r="4251" ht="15">
      <c r="D4251" s="392"/>
    </row>
    <row r="4252" ht="15">
      <c r="D4252" s="392"/>
    </row>
    <row r="4253" ht="15">
      <c r="D4253" s="392"/>
    </row>
    <row r="4254" ht="15">
      <c r="D4254" s="392"/>
    </row>
    <row r="4255" ht="15">
      <c r="D4255" s="392"/>
    </row>
    <row r="4256" ht="15">
      <c r="D4256" s="392"/>
    </row>
    <row r="4257" ht="15">
      <c r="D4257" s="392"/>
    </row>
    <row r="4258" ht="15">
      <c r="D4258" s="392"/>
    </row>
    <row r="4259" ht="15">
      <c r="D4259" s="392"/>
    </row>
    <row r="4260" ht="15">
      <c r="D4260" s="392"/>
    </row>
    <row r="4261" ht="15">
      <c r="D4261" s="392"/>
    </row>
    <row r="4262" ht="15">
      <c r="D4262" s="392"/>
    </row>
    <row r="4263" ht="15">
      <c r="D4263" s="392"/>
    </row>
    <row r="4264" ht="15">
      <c r="D4264" s="392"/>
    </row>
    <row r="4265" ht="15">
      <c r="D4265" s="392"/>
    </row>
    <row r="4266" ht="15">
      <c r="D4266" s="392"/>
    </row>
    <row r="4267" ht="15">
      <c r="D4267" s="392"/>
    </row>
    <row r="4268" ht="15">
      <c r="D4268" s="392"/>
    </row>
    <row r="4269" ht="15">
      <c r="D4269" s="392"/>
    </row>
    <row r="4270" ht="15">
      <c r="D4270" s="392"/>
    </row>
    <row r="4271" ht="15">
      <c r="D4271" s="392"/>
    </row>
    <row r="4272" ht="15">
      <c r="D4272" s="392"/>
    </row>
    <row r="4273" ht="15">
      <c r="D4273" s="392"/>
    </row>
    <row r="4274" ht="15">
      <c r="D4274" s="392"/>
    </row>
    <row r="4275" ht="15">
      <c r="D4275" s="392"/>
    </row>
    <row r="4276" ht="15">
      <c r="D4276" s="392"/>
    </row>
    <row r="4277" ht="15">
      <c r="D4277" s="392"/>
    </row>
    <row r="4278" ht="15">
      <c r="D4278" s="392"/>
    </row>
    <row r="4279" ht="15">
      <c r="D4279" s="392"/>
    </row>
    <row r="4280" ht="15">
      <c r="D4280" s="392"/>
    </row>
    <row r="4281" ht="15">
      <c r="D4281" s="392"/>
    </row>
    <row r="4282" ht="15">
      <c r="D4282" s="392"/>
    </row>
    <row r="4283" ht="15">
      <c r="D4283" s="392"/>
    </row>
    <row r="4284" ht="15">
      <c r="D4284" s="392"/>
    </row>
    <row r="4285" ht="15">
      <c r="D4285" s="392"/>
    </row>
    <row r="4286" ht="15">
      <c r="D4286" s="392"/>
    </row>
    <row r="4287" ht="15">
      <c r="D4287" s="392"/>
    </row>
    <row r="4288" ht="15">
      <c r="D4288" s="392"/>
    </row>
    <row r="4289" ht="15">
      <c r="D4289" s="392"/>
    </row>
    <row r="4290" ht="15">
      <c r="D4290" s="392"/>
    </row>
    <row r="4291" ht="15">
      <c r="D4291" s="392"/>
    </row>
    <row r="4292" ht="15">
      <c r="D4292" s="392"/>
    </row>
    <row r="4293" ht="15">
      <c r="D4293" s="392"/>
    </row>
    <row r="4294" ht="15">
      <c r="D4294" s="392"/>
    </row>
    <row r="4295" ht="15">
      <c r="D4295" s="392"/>
    </row>
    <row r="4296" ht="15">
      <c r="D4296" s="392"/>
    </row>
    <row r="4297" ht="15">
      <c r="D4297" s="392"/>
    </row>
    <row r="4298" ht="15">
      <c r="D4298" s="392"/>
    </row>
    <row r="4299" ht="15">
      <c r="D4299" s="392"/>
    </row>
    <row r="4300" ht="15">
      <c r="D4300" s="392"/>
    </row>
    <row r="4301" ht="15">
      <c r="D4301" s="392"/>
    </row>
    <row r="4302" ht="15">
      <c r="D4302" s="392"/>
    </row>
    <row r="4303" ht="15">
      <c r="D4303" s="392"/>
    </row>
    <row r="4304" ht="15">
      <c r="D4304" s="392"/>
    </row>
    <row r="4305" ht="15">
      <c r="D4305" s="392"/>
    </row>
    <row r="4306" ht="15">
      <c r="D4306" s="392"/>
    </row>
    <row r="4307" ht="15">
      <c r="D4307" s="392"/>
    </row>
    <row r="4308" ht="15">
      <c r="D4308" s="392"/>
    </row>
    <row r="4309" ht="15">
      <c r="D4309" s="392"/>
    </row>
    <row r="4310" ht="15">
      <c r="D4310" s="392"/>
    </row>
    <row r="4311" ht="15">
      <c r="D4311" s="392"/>
    </row>
    <row r="4312" ht="15">
      <c r="D4312" s="392"/>
    </row>
    <row r="4313" ht="15">
      <c r="D4313" s="392"/>
    </row>
    <row r="4314" ht="15">
      <c r="D4314" s="392"/>
    </row>
    <row r="4315" ht="15">
      <c r="D4315" s="392"/>
    </row>
    <row r="4316" ht="15">
      <c r="D4316" s="392"/>
    </row>
    <row r="4317" ht="15">
      <c r="D4317" s="392"/>
    </row>
    <row r="4318" ht="15">
      <c r="D4318" s="392"/>
    </row>
    <row r="4319" ht="15">
      <c r="D4319" s="392"/>
    </row>
    <row r="4320" ht="15">
      <c r="D4320" s="392"/>
    </row>
    <row r="4321" ht="15">
      <c r="D4321" s="392"/>
    </row>
    <row r="4322" ht="15">
      <c r="D4322" s="392"/>
    </row>
    <row r="4323" ht="15">
      <c r="D4323" s="392"/>
    </row>
    <row r="4324" ht="15">
      <c r="D4324" s="392"/>
    </row>
    <row r="4325" ht="15">
      <c r="D4325" s="392"/>
    </row>
    <row r="4326" ht="15">
      <c r="D4326" s="392"/>
    </row>
    <row r="4327" ht="15">
      <c r="D4327" s="392"/>
    </row>
    <row r="4328" ht="15">
      <c r="D4328" s="392"/>
    </row>
    <row r="4329" ht="15">
      <c r="D4329" s="392"/>
    </row>
    <row r="4330" ht="15">
      <c r="D4330" s="392"/>
    </row>
    <row r="4331" ht="15">
      <c r="D4331" s="392"/>
    </row>
    <row r="4332" ht="15">
      <c r="D4332" s="392"/>
    </row>
    <row r="4333" ht="15">
      <c r="D4333" s="392"/>
    </row>
    <row r="4334" ht="15">
      <c r="D4334" s="392"/>
    </row>
    <row r="4335" ht="15">
      <c r="D4335" s="392"/>
    </row>
    <row r="4336" ht="15">
      <c r="D4336" s="392"/>
    </row>
    <row r="4337" ht="15">
      <c r="D4337" s="392"/>
    </row>
    <row r="4338" ht="15">
      <c r="D4338" s="392"/>
    </row>
    <row r="4339" ht="15">
      <c r="D4339" s="392"/>
    </row>
    <row r="4340" ht="15">
      <c r="D4340" s="392"/>
    </row>
    <row r="4341" ht="15">
      <c r="D4341" s="392"/>
    </row>
    <row r="4342" ht="15">
      <c r="D4342" s="392"/>
    </row>
    <row r="4343" ht="15">
      <c r="D4343" s="392"/>
    </row>
    <row r="4344" ht="15">
      <c r="D4344" s="392"/>
    </row>
    <row r="4345" ht="15">
      <c r="D4345" s="392"/>
    </row>
    <row r="4346" ht="15">
      <c r="D4346" s="392"/>
    </row>
    <row r="4347" ht="15">
      <c r="D4347" s="392"/>
    </row>
    <row r="4348" ht="15">
      <c r="D4348" s="392"/>
    </row>
    <row r="4349" ht="15">
      <c r="D4349" s="392"/>
    </row>
    <row r="4350" ht="15">
      <c r="D4350" s="392"/>
    </row>
    <row r="4351" ht="15">
      <c r="D4351" s="392"/>
    </row>
    <row r="4352" ht="15">
      <c r="D4352" s="392"/>
    </row>
    <row r="4353" ht="15">
      <c r="D4353" s="392"/>
    </row>
    <row r="4354" ht="15">
      <c r="D4354" s="392"/>
    </row>
    <row r="4355" ht="15">
      <c r="D4355" s="392"/>
    </row>
    <row r="4356" ht="15">
      <c r="D4356" s="392"/>
    </row>
    <row r="4357" ht="15">
      <c r="D4357" s="392"/>
    </row>
    <row r="4358" ht="15">
      <c r="D4358" s="392"/>
    </row>
    <row r="4359" ht="15">
      <c r="D4359" s="392"/>
    </row>
    <row r="4360" ht="15">
      <c r="D4360" s="392"/>
    </row>
    <row r="4361" ht="15">
      <c r="D4361" s="392"/>
    </row>
    <row r="4362" ht="15">
      <c r="D4362" s="392"/>
    </row>
    <row r="4363" ht="15">
      <c r="D4363" s="392"/>
    </row>
    <row r="4364" ht="15">
      <c r="D4364" s="392"/>
    </row>
    <row r="4365" ht="15">
      <c r="D4365" s="392"/>
    </row>
    <row r="4366" ht="15">
      <c r="D4366" s="392"/>
    </row>
    <row r="4367" ht="15">
      <c r="D4367" s="392"/>
    </row>
    <row r="4368" ht="15">
      <c r="D4368" s="392"/>
    </row>
    <row r="4369" ht="15">
      <c r="D4369" s="392"/>
    </row>
    <row r="4370" ht="15">
      <c r="D4370" s="392"/>
    </row>
    <row r="4371" ht="15">
      <c r="D4371" s="392"/>
    </row>
    <row r="4372" ht="15">
      <c r="D4372" s="392"/>
    </row>
    <row r="4373" ht="15">
      <c r="D4373" s="392"/>
    </row>
    <row r="4374" ht="15">
      <c r="D4374" s="392"/>
    </row>
    <row r="4375" ht="15">
      <c r="D4375" s="392"/>
    </row>
    <row r="4376" ht="15">
      <c r="D4376" s="392"/>
    </row>
    <row r="4377" ht="15">
      <c r="D4377" s="392"/>
    </row>
    <row r="4378" ht="15">
      <c r="D4378" s="392"/>
    </row>
    <row r="4379" ht="15">
      <c r="D4379" s="392"/>
    </row>
    <row r="4380" ht="15">
      <c r="D4380" s="392"/>
    </row>
    <row r="4381" ht="15">
      <c r="D4381" s="392"/>
    </row>
    <row r="4382" ht="15">
      <c r="D4382" s="392"/>
    </row>
    <row r="4383" ht="15">
      <c r="D4383" s="392"/>
    </row>
    <row r="4384" ht="15">
      <c r="D4384" s="392"/>
    </row>
    <row r="4385" ht="15">
      <c r="D4385" s="392"/>
    </row>
    <row r="4386" ht="15">
      <c r="D4386" s="392"/>
    </row>
    <row r="4387" ht="15">
      <c r="D4387" s="392"/>
    </row>
    <row r="4388" ht="15">
      <c r="D4388" s="392"/>
    </row>
    <row r="4389" ht="15">
      <c r="D4389" s="392"/>
    </row>
    <row r="4390" ht="15">
      <c r="D4390" s="392"/>
    </row>
    <row r="4391" ht="15">
      <c r="D4391" s="392"/>
    </row>
    <row r="4392" ht="15">
      <c r="D4392" s="392"/>
    </row>
    <row r="4393" ht="15">
      <c r="D4393" s="392"/>
    </row>
    <row r="4394" ht="15">
      <c r="D4394" s="392"/>
    </row>
    <row r="4395" ht="15">
      <c r="D4395" s="392"/>
    </row>
    <row r="4396" ht="15">
      <c r="D4396" s="392"/>
    </row>
    <row r="4397" ht="15">
      <c r="D4397" s="392"/>
    </row>
    <row r="4398" ht="15">
      <c r="D4398" s="392"/>
    </row>
    <row r="4399" ht="15">
      <c r="D4399" s="392"/>
    </row>
    <row r="4400" ht="15">
      <c r="D4400" s="392"/>
    </row>
    <row r="4401" ht="15">
      <c r="D4401" s="392"/>
    </row>
    <row r="4402" ht="15">
      <c r="D4402" s="392"/>
    </row>
    <row r="4403" ht="15">
      <c r="D4403" s="392"/>
    </row>
    <row r="4404" ht="15">
      <c r="D4404" s="392"/>
    </row>
    <row r="4405" ht="15">
      <c r="D4405" s="392"/>
    </row>
    <row r="4406" ht="15">
      <c r="D4406" s="392"/>
    </row>
    <row r="4407" ht="15">
      <c r="D4407" s="392"/>
    </row>
    <row r="4408" ht="15">
      <c r="D4408" s="392"/>
    </row>
    <row r="4409" ht="15">
      <c r="D4409" s="392"/>
    </row>
    <row r="4410" ht="15">
      <c r="D4410" s="392"/>
    </row>
    <row r="4411" ht="15">
      <c r="D4411" s="392"/>
    </row>
    <row r="4412" ht="15">
      <c r="D4412" s="392"/>
    </row>
    <row r="4413" ht="15">
      <c r="D4413" s="392"/>
    </row>
    <row r="4414" ht="15">
      <c r="D4414" s="392"/>
    </row>
    <row r="4415" ht="15">
      <c r="D4415" s="392"/>
    </row>
    <row r="4416" ht="15">
      <c r="D4416" s="392"/>
    </row>
    <row r="4417" ht="15">
      <c r="D4417" s="392"/>
    </row>
    <row r="4418" ht="15">
      <c r="D4418" s="392"/>
    </row>
    <row r="4419" ht="15">
      <c r="D4419" s="392"/>
    </row>
    <row r="4420" ht="15">
      <c r="D4420" s="392"/>
    </row>
    <row r="4421" ht="15">
      <c r="D4421" s="392"/>
    </row>
    <row r="4422" ht="15">
      <c r="D4422" s="392"/>
    </row>
    <row r="4423" ht="15">
      <c r="D4423" s="392"/>
    </row>
    <row r="4424" ht="15">
      <c r="D4424" s="392"/>
    </row>
    <row r="4425" ht="15">
      <c r="D4425" s="392"/>
    </row>
    <row r="4426" ht="15">
      <c r="D4426" s="392"/>
    </row>
    <row r="4427" ht="15">
      <c r="D4427" s="392"/>
    </row>
    <row r="4428" ht="15">
      <c r="D4428" s="392"/>
    </row>
    <row r="4429" ht="15">
      <c r="D4429" s="392"/>
    </row>
    <row r="4430" ht="15">
      <c r="D4430" s="392"/>
    </row>
    <row r="4431" ht="15">
      <c r="D4431" s="392"/>
    </row>
    <row r="4432" ht="15">
      <c r="D4432" s="392"/>
    </row>
    <row r="4433" ht="15">
      <c r="D4433" s="392"/>
    </row>
    <row r="4434" ht="15">
      <c r="D4434" s="392"/>
    </row>
    <row r="4435" ht="15">
      <c r="D4435" s="392"/>
    </row>
    <row r="4436" ht="15">
      <c r="D4436" s="392"/>
    </row>
    <row r="4437" ht="15">
      <c r="D4437" s="392"/>
    </row>
    <row r="4438" ht="15">
      <c r="D4438" s="392"/>
    </row>
    <row r="4439" ht="15">
      <c r="D4439" s="392"/>
    </row>
    <row r="4440" ht="15">
      <c r="D4440" s="392"/>
    </row>
    <row r="4441" ht="15">
      <c r="D4441" s="392"/>
    </row>
    <row r="4442" ht="15">
      <c r="D4442" s="392"/>
    </row>
    <row r="4443" ht="15">
      <c r="D4443" s="392"/>
    </row>
    <row r="4444" ht="15">
      <c r="D4444" s="392"/>
    </row>
    <row r="4445" ht="15">
      <c r="D4445" s="392"/>
    </row>
    <row r="4446" ht="15">
      <c r="D4446" s="392"/>
    </row>
    <row r="4447" ht="15">
      <c r="D4447" s="392"/>
    </row>
    <row r="4448" ht="15">
      <c r="D4448" s="392"/>
    </row>
    <row r="4449" ht="15">
      <c r="D4449" s="392"/>
    </row>
    <row r="4450" ht="15">
      <c r="D4450" s="392"/>
    </row>
    <row r="4451" ht="15">
      <c r="D4451" s="392"/>
    </row>
    <row r="4452" ht="15">
      <c r="D4452" s="392"/>
    </row>
    <row r="4453" ht="15">
      <c r="D4453" s="392"/>
    </row>
    <row r="4454" ht="15">
      <c r="D4454" s="392"/>
    </row>
    <row r="4455" ht="15">
      <c r="D4455" s="392"/>
    </row>
    <row r="4456" ht="15">
      <c r="D4456" s="392"/>
    </row>
    <row r="4457" ht="15">
      <c r="D4457" s="392"/>
    </row>
    <row r="4458" ht="15">
      <c r="D4458" s="392"/>
    </row>
    <row r="4459" ht="15">
      <c r="D4459" s="392"/>
    </row>
    <row r="4460" ht="15">
      <c r="D4460" s="392"/>
    </row>
    <row r="4461" ht="15">
      <c r="D4461" s="392"/>
    </row>
    <row r="4462" ht="15">
      <c r="D4462" s="392"/>
    </row>
    <row r="4463" ht="15">
      <c r="D4463" s="392"/>
    </row>
    <row r="4464" ht="15">
      <c r="D4464" s="392"/>
    </row>
    <row r="4465" ht="15">
      <c r="D4465" s="392"/>
    </row>
    <row r="4466" ht="15">
      <c r="D4466" s="392"/>
    </row>
    <row r="4467" ht="15">
      <c r="D4467" s="392"/>
    </row>
    <row r="4468" ht="15">
      <c r="D4468" s="392"/>
    </row>
    <row r="4469" ht="15">
      <c r="D4469" s="392"/>
    </row>
    <row r="4470" ht="15">
      <c r="D4470" s="392"/>
    </row>
    <row r="4471" ht="15">
      <c r="D4471" s="392"/>
    </row>
    <row r="4472" ht="15">
      <c r="D4472" s="392"/>
    </row>
    <row r="4473" ht="15">
      <c r="D4473" s="392"/>
    </row>
    <row r="4474" ht="15">
      <c r="D4474" s="392"/>
    </row>
    <row r="4475" ht="15">
      <c r="D4475" s="392"/>
    </row>
    <row r="4476" ht="15">
      <c r="D4476" s="392"/>
    </row>
    <row r="4477" ht="15">
      <c r="D4477" s="392"/>
    </row>
    <row r="4478" ht="15">
      <c r="D4478" s="392"/>
    </row>
    <row r="4479" ht="15">
      <c r="D4479" s="392"/>
    </row>
    <row r="4480" ht="15">
      <c r="D4480" s="392"/>
    </row>
    <row r="4481" ht="15">
      <c r="D4481" s="392"/>
    </row>
    <row r="4482" ht="15">
      <c r="D4482" s="392"/>
    </row>
    <row r="4483" ht="15">
      <c r="D4483" s="392"/>
    </row>
    <row r="4484" ht="15">
      <c r="D4484" s="392"/>
    </row>
    <row r="4485" ht="15">
      <c r="D4485" s="392"/>
    </row>
    <row r="4486" ht="15">
      <c r="D4486" s="392"/>
    </row>
    <row r="4487" ht="15">
      <c r="D4487" s="392"/>
    </row>
    <row r="4488" ht="15">
      <c r="D4488" s="392"/>
    </row>
    <row r="4489" ht="15">
      <c r="D4489" s="392"/>
    </row>
    <row r="4490" ht="15">
      <c r="D4490" s="392"/>
    </row>
    <row r="4491" ht="15">
      <c r="D4491" s="392"/>
    </row>
    <row r="4492" ht="15">
      <c r="D4492" s="392"/>
    </row>
    <row r="4493" ht="15">
      <c r="D4493" s="392"/>
    </row>
    <row r="4494" ht="15">
      <c r="D4494" s="392"/>
    </row>
    <row r="4495" ht="15">
      <c r="D4495" s="392"/>
    </row>
    <row r="4496" ht="15">
      <c r="D4496" s="392"/>
    </row>
    <row r="4497" ht="15">
      <c r="D4497" s="392"/>
    </row>
    <row r="4498" ht="15">
      <c r="D4498" s="392"/>
    </row>
    <row r="4499" ht="15">
      <c r="D4499" s="392"/>
    </row>
    <row r="4500" ht="15">
      <c r="D4500" s="392"/>
    </row>
    <row r="4501" ht="15">
      <c r="D4501" s="392"/>
    </row>
    <row r="4502" ht="15">
      <c r="D4502" s="392"/>
    </row>
    <row r="4503" ht="15">
      <c r="D4503" s="392"/>
    </row>
    <row r="4504" ht="15">
      <c r="D4504" s="392"/>
    </row>
    <row r="4505" ht="15">
      <c r="D4505" s="392"/>
    </row>
    <row r="4506" ht="15">
      <c r="D4506" s="392"/>
    </row>
    <row r="4507" ht="15">
      <c r="D4507" s="392"/>
    </row>
    <row r="4508" ht="15">
      <c r="D4508" s="392"/>
    </row>
    <row r="4509" ht="15">
      <c r="D4509" s="392"/>
    </row>
    <row r="4510" ht="15">
      <c r="D4510" s="392"/>
    </row>
    <row r="4511" ht="15">
      <c r="D4511" s="392"/>
    </row>
    <row r="4512" ht="15">
      <c r="D4512" s="392"/>
    </row>
    <row r="4513" ht="15">
      <c r="D4513" s="392"/>
    </row>
    <row r="4514" ht="15">
      <c r="D4514" s="392"/>
    </row>
    <row r="4515" ht="15">
      <c r="D4515" s="392"/>
    </row>
    <row r="4516" ht="15">
      <c r="D4516" s="392"/>
    </row>
    <row r="4517" ht="15">
      <c r="D4517" s="392"/>
    </row>
    <row r="4518" ht="15">
      <c r="D4518" s="392"/>
    </row>
    <row r="4519" ht="15">
      <c r="D4519" s="392"/>
    </row>
    <row r="4520" ht="15">
      <c r="D4520" s="392"/>
    </row>
    <row r="4521" ht="15">
      <c r="D4521" s="392"/>
    </row>
    <row r="4522" ht="15">
      <c r="D4522" s="392"/>
    </row>
    <row r="4523" ht="15">
      <c r="D4523" s="392"/>
    </row>
    <row r="4524" ht="15">
      <c r="D4524" s="392"/>
    </row>
    <row r="4525" ht="15">
      <c r="D4525" s="392"/>
    </row>
    <row r="4526" ht="15">
      <c r="D4526" s="392"/>
    </row>
    <row r="4527" ht="15">
      <c r="D4527" s="392"/>
    </row>
    <row r="4528" ht="15">
      <c r="D4528" s="392"/>
    </row>
    <row r="4529" ht="15">
      <c r="D4529" s="392"/>
    </row>
    <row r="4530" ht="15">
      <c r="D4530" s="392"/>
    </row>
    <row r="4531" ht="15">
      <c r="D4531" s="392"/>
    </row>
    <row r="4532" ht="15">
      <c r="D4532" s="392"/>
    </row>
    <row r="4533" ht="15">
      <c r="D4533" s="392"/>
    </row>
    <row r="4534" ht="15">
      <c r="D4534" s="392"/>
    </row>
    <row r="4535" ht="15">
      <c r="D4535" s="392"/>
    </row>
    <row r="4536" ht="15">
      <c r="D4536" s="392"/>
    </row>
    <row r="4537" ht="15">
      <c r="D4537" s="392"/>
    </row>
    <row r="4538" ht="15">
      <c r="D4538" s="392"/>
    </row>
    <row r="4539" ht="15">
      <c r="D4539" s="392"/>
    </row>
    <row r="4540" ht="15">
      <c r="D4540" s="392"/>
    </row>
    <row r="4541" ht="15">
      <c r="D4541" s="392"/>
    </row>
    <row r="4542" ht="15">
      <c r="D4542" s="392"/>
    </row>
    <row r="4543" ht="15">
      <c r="D4543" s="392"/>
    </row>
    <row r="4544" ht="15">
      <c r="D4544" s="392"/>
    </row>
    <row r="4545" ht="15">
      <c r="D4545" s="392"/>
    </row>
    <row r="4546" ht="15">
      <c r="D4546" s="392"/>
    </row>
    <row r="4547" ht="15">
      <c r="D4547" s="392"/>
    </row>
    <row r="4548" ht="15">
      <c r="D4548" s="392"/>
    </row>
    <row r="4549" ht="15">
      <c r="D4549" s="392"/>
    </row>
    <row r="4550" ht="15">
      <c r="D4550" s="392"/>
    </row>
    <row r="4551" ht="15">
      <c r="D4551" s="392"/>
    </row>
    <row r="4552" ht="15">
      <c r="D4552" s="392"/>
    </row>
    <row r="4553" ht="15">
      <c r="D4553" s="392"/>
    </row>
    <row r="4554" ht="15">
      <c r="D4554" s="392"/>
    </row>
    <row r="4555" ht="15">
      <c r="D4555" s="392"/>
    </row>
    <row r="4556" ht="15">
      <c r="D4556" s="392"/>
    </row>
    <row r="4557" ht="15">
      <c r="D4557" s="392"/>
    </row>
    <row r="4558" ht="15">
      <c r="D4558" s="392"/>
    </row>
    <row r="4559" ht="15">
      <c r="D4559" s="392"/>
    </row>
    <row r="4560" ht="15">
      <c r="D4560" s="392"/>
    </row>
    <row r="4561" ht="15">
      <c r="D4561" s="392"/>
    </row>
    <row r="4562" ht="15">
      <c r="D4562" s="392"/>
    </row>
    <row r="4563" ht="15">
      <c r="D4563" s="392"/>
    </row>
    <row r="4564" ht="15">
      <c r="D4564" s="392"/>
    </row>
    <row r="4565" ht="15">
      <c r="D4565" s="392"/>
    </row>
    <row r="4566" ht="15">
      <c r="D4566" s="392"/>
    </row>
    <row r="4567" ht="15">
      <c r="D4567" s="392"/>
    </row>
    <row r="4568" ht="15">
      <c r="D4568" s="392"/>
    </row>
    <row r="4569" ht="15">
      <c r="D4569" s="392"/>
    </row>
    <row r="4570" ht="15">
      <c r="D4570" s="392"/>
    </row>
    <row r="4571" ht="15">
      <c r="D4571" s="392"/>
    </row>
    <row r="4572" ht="15">
      <c r="D4572" s="392"/>
    </row>
    <row r="4573" ht="15">
      <c r="D4573" s="392"/>
    </row>
    <row r="4574" ht="15">
      <c r="D4574" s="392"/>
    </row>
    <row r="4575" ht="15">
      <c r="D4575" s="392"/>
    </row>
    <row r="4576" ht="15">
      <c r="D4576" s="392"/>
    </row>
    <row r="4577" ht="15">
      <c r="D4577" s="392"/>
    </row>
    <row r="4578" ht="15">
      <c r="D4578" s="392"/>
    </row>
    <row r="4579" ht="15">
      <c r="D4579" s="392"/>
    </row>
    <row r="4580" ht="15">
      <c r="D4580" s="392"/>
    </row>
    <row r="4581" ht="15">
      <c r="D4581" s="392"/>
    </row>
    <row r="4582" ht="15">
      <c r="D4582" s="392"/>
    </row>
    <row r="4583" ht="15">
      <c r="D4583" s="392"/>
    </row>
    <row r="4584" ht="15">
      <c r="D4584" s="392"/>
    </row>
    <row r="4585" ht="15">
      <c r="D4585" s="392"/>
    </row>
    <row r="4586" ht="15">
      <c r="D4586" s="392"/>
    </row>
    <row r="4587" ht="15">
      <c r="D4587" s="392"/>
    </row>
    <row r="4588" ht="15">
      <c r="D4588" s="392"/>
    </row>
    <row r="4589" ht="15">
      <c r="D4589" s="392"/>
    </row>
    <row r="4590" ht="15">
      <c r="D4590" s="392"/>
    </row>
    <row r="4591" ht="15">
      <c r="D4591" s="392"/>
    </row>
    <row r="4592" ht="15">
      <c r="D4592" s="392"/>
    </row>
    <row r="4593" ht="15">
      <c r="D4593" s="392"/>
    </row>
    <row r="4594" ht="15">
      <c r="D4594" s="392"/>
    </row>
    <row r="4595" ht="15">
      <c r="D4595" s="392"/>
    </row>
    <row r="4596" ht="15">
      <c r="D4596" s="392"/>
    </row>
    <row r="4597" ht="15">
      <c r="D4597" s="392"/>
    </row>
    <row r="4598" ht="15">
      <c r="D4598" s="392"/>
    </row>
    <row r="4599" ht="15">
      <c r="D4599" s="392"/>
    </row>
    <row r="4600" ht="15">
      <c r="D4600" s="392"/>
    </row>
    <row r="4601" ht="15">
      <c r="D4601" s="392"/>
    </row>
    <row r="4602" ht="15">
      <c r="D4602" s="392"/>
    </row>
    <row r="4603" ht="15">
      <c r="D4603" s="392"/>
    </row>
    <row r="4604" ht="15">
      <c r="D4604" s="392"/>
    </row>
    <row r="4605" ht="15">
      <c r="D4605" s="392"/>
    </row>
    <row r="4606" ht="15">
      <c r="D4606" s="392"/>
    </row>
    <row r="4607" ht="15">
      <c r="D4607" s="392"/>
    </row>
    <row r="4608" ht="15">
      <c r="D4608" s="392"/>
    </row>
    <row r="4609" ht="15">
      <c r="D4609" s="392"/>
    </row>
    <row r="4610" ht="15">
      <c r="D4610" s="392"/>
    </row>
    <row r="4611" ht="15">
      <c r="D4611" s="392"/>
    </row>
    <row r="4612" ht="15">
      <c r="D4612" s="392"/>
    </row>
    <row r="4613" ht="15">
      <c r="D4613" s="392"/>
    </row>
    <row r="4614" ht="15">
      <c r="D4614" s="392"/>
    </row>
    <row r="4615" ht="15">
      <c r="D4615" s="392"/>
    </row>
    <row r="4616" ht="15">
      <c r="D4616" s="392"/>
    </row>
    <row r="4617" ht="15">
      <c r="D4617" s="392"/>
    </row>
    <row r="4618" ht="15">
      <c r="D4618" s="392"/>
    </row>
    <row r="4619" ht="15">
      <c r="D4619" s="392"/>
    </row>
    <row r="4620" ht="15">
      <c r="D4620" s="392"/>
    </row>
    <row r="4621" ht="15">
      <c r="D4621" s="392"/>
    </row>
    <row r="4622" ht="15">
      <c r="D4622" s="392"/>
    </row>
    <row r="4623" ht="15">
      <c r="D4623" s="392"/>
    </row>
    <row r="4624" ht="15">
      <c r="D4624" s="392"/>
    </row>
    <row r="4625" ht="15">
      <c r="D4625" s="392"/>
    </row>
    <row r="4626" ht="15">
      <c r="D4626" s="392"/>
    </row>
    <row r="4627" ht="15">
      <c r="D4627" s="392"/>
    </row>
    <row r="4628" ht="15">
      <c r="D4628" s="392"/>
    </row>
    <row r="4629" ht="15">
      <c r="D4629" s="392"/>
    </row>
    <row r="4630" ht="15">
      <c r="D4630" s="392"/>
    </row>
    <row r="4631" ht="15">
      <c r="D4631" s="392"/>
    </row>
    <row r="4632" ht="15">
      <c r="D4632" s="392"/>
    </row>
    <row r="4633" ht="15">
      <c r="D4633" s="392"/>
    </row>
    <row r="4634" ht="15">
      <c r="D4634" s="392"/>
    </row>
    <row r="4635" ht="15">
      <c r="D4635" s="392"/>
    </row>
    <row r="4636" ht="15">
      <c r="D4636" s="392"/>
    </row>
    <row r="4637" ht="15">
      <c r="D4637" s="392"/>
    </row>
    <row r="4638" ht="15">
      <c r="D4638" s="392"/>
    </row>
    <row r="4639" ht="15">
      <c r="D4639" s="392"/>
    </row>
    <row r="4640" ht="15">
      <c r="D4640" s="392"/>
    </row>
    <row r="4641" ht="15">
      <c r="D4641" s="392"/>
    </row>
    <row r="4642" ht="15">
      <c r="D4642" s="392"/>
    </row>
    <row r="4643" ht="15">
      <c r="D4643" s="392"/>
    </row>
    <row r="4644" ht="15">
      <c r="D4644" s="392"/>
    </row>
    <row r="4645" ht="15">
      <c r="D4645" s="392"/>
    </row>
    <row r="4646" ht="15">
      <c r="D4646" s="392"/>
    </row>
    <row r="4647" ht="15">
      <c r="D4647" s="392"/>
    </row>
    <row r="4648" ht="15">
      <c r="D4648" s="392"/>
    </row>
    <row r="4649" ht="15">
      <c r="D4649" s="392"/>
    </row>
    <row r="4650" ht="15">
      <c r="D4650" s="392"/>
    </row>
    <row r="4651" ht="15">
      <c r="D4651" s="392"/>
    </row>
    <row r="4652" ht="15">
      <c r="D4652" s="392"/>
    </row>
    <row r="4653" ht="15">
      <c r="D4653" s="392"/>
    </row>
    <row r="4654" ht="15">
      <c r="D4654" s="392"/>
    </row>
    <row r="4655" ht="15">
      <c r="D4655" s="392"/>
    </row>
    <row r="4656" ht="15">
      <c r="D4656" s="392"/>
    </row>
    <row r="4657" ht="15">
      <c r="D4657" s="392"/>
    </row>
    <row r="4658" ht="15">
      <c r="D4658" s="392"/>
    </row>
    <row r="4659" ht="15">
      <c r="D4659" s="392"/>
    </row>
    <row r="4660" ht="15">
      <c r="D4660" s="392"/>
    </row>
    <row r="4661" ht="15">
      <c r="D4661" s="392"/>
    </row>
    <row r="4662" ht="15">
      <c r="D4662" s="392"/>
    </row>
    <row r="4663" ht="15">
      <c r="D4663" s="392"/>
    </row>
    <row r="4664" ht="15">
      <c r="D4664" s="392"/>
    </row>
    <row r="4665" ht="15">
      <c r="D4665" s="392"/>
    </row>
    <row r="4666" ht="15">
      <c r="D4666" s="392"/>
    </row>
    <row r="4667" ht="15">
      <c r="D4667" s="392"/>
    </row>
    <row r="4668" ht="15">
      <c r="D4668" s="392"/>
    </row>
    <row r="4669" ht="15">
      <c r="D4669" s="392"/>
    </row>
    <row r="4670" ht="15">
      <c r="D4670" s="392"/>
    </row>
    <row r="4671" ht="15">
      <c r="D4671" s="392"/>
    </row>
    <row r="4672" ht="15">
      <c r="D4672" s="392"/>
    </row>
    <row r="4673" ht="15">
      <c r="D4673" s="392"/>
    </row>
    <row r="4674" ht="15">
      <c r="D4674" s="392"/>
    </row>
    <row r="4675" ht="15">
      <c r="D4675" s="392"/>
    </row>
    <row r="4676" ht="15">
      <c r="D4676" s="392"/>
    </row>
    <row r="4677" ht="15">
      <c r="D4677" s="392"/>
    </row>
    <row r="4678" ht="15">
      <c r="D4678" s="392"/>
    </row>
    <row r="4679" ht="15">
      <c r="D4679" s="392"/>
    </row>
    <row r="4680" ht="15">
      <c r="D4680" s="392"/>
    </row>
    <row r="4681" ht="15">
      <c r="D4681" s="392"/>
    </row>
    <row r="4682" ht="15">
      <c r="D4682" s="392"/>
    </row>
    <row r="4683" ht="15">
      <c r="D4683" s="392"/>
    </row>
    <row r="4684" ht="15">
      <c r="D4684" s="392"/>
    </row>
    <row r="4685" ht="15">
      <c r="D4685" s="392"/>
    </row>
    <row r="4686" ht="15">
      <c r="D4686" s="392"/>
    </row>
    <row r="4687" ht="15">
      <c r="D4687" s="392"/>
    </row>
    <row r="4688" ht="15">
      <c r="D4688" s="392"/>
    </row>
    <row r="4689" ht="15">
      <c r="D4689" s="392"/>
    </row>
    <row r="4690" ht="15">
      <c r="D4690" s="392"/>
    </row>
    <row r="4691" ht="15">
      <c r="D4691" s="392"/>
    </row>
    <row r="4692" ht="15">
      <c r="D4692" s="392"/>
    </row>
    <row r="4693" ht="15">
      <c r="D4693" s="392"/>
    </row>
    <row r="4694" ht="15">
      <c r="D4694" s="392"/>
    </row>
    <row r="4695" ht="15">
      <c r="D4695" s="392"/>
    </row>
    <row r="4696" ht="15">
      <c r="D4696" s="392"/>
    </row>
    <row r="4697" ht="15">
      <c r="D4697" s="392"/>
    </row>
    <row r="4698" ht="15">
      <c r="D4698" s="392"/>
    </row>
    <row r="4699" ht="15">
      <c r="D4699" s="392"/>
    </row>
    <row r="4700" ht="15">
      <c r="D4700" s="392"/>
    </row>
    <row r="4701" ht="15">
      <c r="D4701" s="392"/>
    </row>
    <row r="4702" ht="15">
      <c r="D4702" s="392"/>
    </row>
    <row r="4703" ht="15">
      <c r="D4703" s="392"/>
    </row>
    <row r="4704" ht="15">
      <c r="D4704" s="392"/>
    </row>
    <row r="4705" ht="15">
      <c r="D4705" s="392"/>
    </row>
    <row r="4706" ht="15">
      <c r="D4706" s="392"/>
    </row>
    <row r="4707" ht="15">
      <c r="D4707" s="392"/>
    </row>
    <row r="4708" ht="15">
      <c r="D4708" s="392"/>
    </row>
    <row r="4709" ht="15">
      <c r="D4709" s="392"/>
    </row>
    <row r="4710" ht="15">
      <c r="D4710" s="392"/>
    </row>
    <row r="4711" ht="15">
      <c r="D4711" s="392"/>
    </row>
    <row r="4712" ht="15">
      <c r="D4712" s="392"/>
    </row>
    <row r="4713" ht="15">
      <c r="D4713" s="392"/>
    </row>
    <row r="4714" ht="15">
      <c r="D4714" s="392"/>
    </row>
    <row r="4715" ht="15">
      <c r="D4715" s="392"/>
    </row>
    <row r="4716" ht="15">
      <c r="D4716" s="392"/>
    </row>
    <row r="4717" ht="15">
      <c r="D4717" s="392"/>
    </row>
    <row r="4718" ht="15">
      <c r="D4718" s="392"/>
    </row>
    <row r="4719" ht="15">
      <c r="D4719" s="392"/>
    </row>
    <row r="4720" ht="15">
      <c r="D4720" s="392"/>
    </row>
    <row r="4721" ht="15">
      <c r="D4721" s="392"/>
    </row>
    <row r="4722" ht="15">
      <c r="D4722" s="392"/>
    </row>
    <row r="4723" ht="15">
      <c r="D4723" s="392"/>
    </row>
    <row r="4724" ht="15">
      <c r="D4724" s="392"/>
    </row>
    <row r="4725" ht="15">
      <c r="D4725" s="392"/>
    </row>
    <row r="4726" ht="15">
      <c r="D4726" s="392"/>
    </row>
    <row r="4727" ht="15">
      <c r="D4727" s="392"/>
    </row>
    <row r="4728" ht="15">
      <c r="D4728" s="392"/>
    </row>
    <row r="4729" ht="15">
      <c r="D4729" s="392"/>
    </row>
    <row r="4730" ht="15">
      <c r="D4730" s="392"/>
    </row>
    <row r="4731" ht="15">
      <c r="D4731" s="392"/>
    </row>
    <row r="4732" ht="15">
      <c r="D4732" s="392"/>
    </row>
    <row r="4733" ht="15">
      <c r="D4733" s="392"/>
    </row>
    <row r="4734" ht="15">
      <c r="D4734" s="392"/>
    </row>
    <row r="4735" ht="15">
      <c r="D4735" s="392"/>
    </row>
    <row r="4736" ht="15">
      <c r="D4736" s="392"/>
    </row>
    <row r="4737" ht="15">
      <c r="D4737" s="392"/>
    </row>
    <row r="4738" ht="15">
      <c r="D4738" s="392"/>
    </row>
    <row r="4739" ht="15">
      <c r="D4739" s="392"/>
    </row>
    <row r="4740" ht="15">
      <c r="D4740" s="392"/>
    </row>
    <row r="4741" ht="15">
      <c r="D4741" s="392"/>
    </row>
    <row r="4742" ht="15">
      <c r="D4742" s="392"/>
    </row>
    <row r="4743" ht="15">
      <c r="D4743" s="392"/>
    </row>
    <row r="4744" ht="15">
      <c r="D4744" s="392"/>
    </row>
    <row r="4745" ht="15">
      <c r="D4745" s="392"/>
    </row>
    <row r="4746" ht="15">
      <c r="D4746" s="392"/>
    </row>
    <row r="4747" ht="15">
      <c r="D4747" s="392"/>
    </row>
    <row r="4748" ht="15">
      <c r="D4748" s="392"/>
    </row>
    <row r="4749" ht="15">
      <c r="D4749" s="392"/>
    </row>
    <row r="4750" ht="15">
      <c r="D4750" s="392"/>
    </row>
    <row r="4751" ht="15">
      <c r="D4751" s="392"/>
    </row>
    <row r="4752" ht="15">
      <c r="D4752" s="392"/>
    </row>
    <row r="4753" ht="15">
      <c r="D4753" s="392"/>
    </row>
    <row r="4754" ht="15">
      <c r="D4754" s="392"/>
    </row>
    <row r="4755" ht="15">
      <c r="D4755" s="392"/>
    </row>
    <row r="4756" ht="15">
      <c r="D4756" s="392"/>
    </row>
    <row r="4757" ht="15">
      <c r="D4757" s="392"/>
    </row>
    <row r="4758" ht="15">
      <c r="D4758" s="392"/>
    </row>
    <row r="4759" ht="15">
      <c r="D4759" s="392"/>
    </row>
    <row r="4760" ht="15">
      <c r="D4760" s="392"/>
    </row>
    <row r="4761" ht="15">
      <c r="D4761" s="392"/>
    </row>
    <row r="4762" ht="15">
      <c r="D4762" s="392"/>
    </row>
    <row r="4763" ht="15">
      <c r="D4763" s="392"/>
    </row>
    <row r="4764" ht="15">
      <c r="D4764" s="392"/>
    </row>
    <row r="4765" ht="15">
      <c r="D4765" s="392"/>
    </row>
    <row r="4766" ht="15">
      <c r="D4766" s="392"/>
    </row>
    <row r="4767" ht="15">
      <c r="D4767" s="392"/>
    </row>
    <row r="4768" ht="15">
      <c r="D4768" s="392"/>
    </row>
    <row r="4769" ht="15">
      <c r="D4769" s="392"/>
    </row>
    <row r="4770" ht="15">
      <c r="D4770" s="392"/>
    </row>
    <row r="4771" ht="15">
      <c r="D4771" s="392"/>
    </row>
    <row r="4772" ht="15">
      <c r="D4772" s="392"/>
    </row>
    <row r="4773" ht="15">
      <c r="D4773" s="392"/>
    </row>
    <row r="4774" ht="15">
      <c r="D4774" s="392"/>
    </row>
    <row r="4775" ht="15">
      <c r="D4775" s="392"/>
    </row>
    <row r="4776" ht="15">
      <c r="D4776" s="392"/>
    </row>
    <row r="4777" ht="15">
      <c r="D4777" s="392"/>
    </row>
    <row r="4778" ht="15">
      <c r="D4778" s="392"/>
    </row>
    <row r="4779" ht="15">
      <c r="D4779" s="392"/>
    </row>
    <row r="4780" ht="15">
      <c r="D4780" s="392"/>
    </row>
    <row r="4781" ht="15">
      <c r="D4781" s="392"/>
    </row>
    <row r="4782" ht="15">
      <c r="D4782" s="392"/>
    </row>
    <row r="4783" ht="15">
      <c r="D4783" s="392"/>
    </row>
    <row r="4784" ht="15">
      <c r="D4784" s="392"/>
    </row>
    <row r="4785" ht="15">
      <c r="D4785" s="392"/>
    </row>
    <row r="4786" ht="15">
      <c r="D4786" s="392"/>
    </row>
    <row r="4787" ht="15">
      <c r="D4787" s="392"/>
    </row>
    <row r="4788" ht="15">
      <c r="D4788" s="392"/>
    </row>
    <row r="4789" ht="15">
      <c r="D4789" s="392"/>
    </row>
    <row r="4790" ht="15">
      <c r="D4790" s="392"/>
    </row>
    <row r="4791" ht="15">
      <c r="D4791" s="392"/>
    </row>
    <row r="4792" ht="15">
      <c r="D4792" s="392"/>
    </row>
    <row r="4793" ht="15">
      <c r="D4793" s="392"/>
    </row>
    <row r="4794" ht="15">
      <c r="D4794" s="392"/>
    </row>
    <row r="4795" ht="15">
      <c r="D4795" s="392"/>
    </row>
    <row r="4796" ht="15">
      <c r="D4796" s="392"/>
    </row>
    <row r="4797" ht="15">
      <c r="D4797" s="392"/>
    </row>
    <row r="4798" ht="15">
      <c r="D4798" s="392"/>
    </row>
    <row r="4799" ht="15">
      <c r="D4799" s="392"/>
    </row>
    <row r="4800" ht="15">
      <c r="D4800" s="392"/>
    </row>
    <row r="4801" ht="15">
      <c r="D4801" s="392"/>
    </row>
    <row r="4802" ht="15">
      <c r="D4802" s="392"/>
    </row>
    <row r="4803" ht="15">
      <c r="D4803" s="392"/>
    </row>
    <row r="4804" ht="15">
      <c r="D4804" s="392"/>
    </row>
    <row r="4805" ht="15">
      <c r="D4805" s="392"/>
    </row>
    <row r="4806" ht="15">
      <c r="D4806" s="392"/>
    </row>
    <row r="4807" ht="15">
      <c r="D4807" s="392"/>
    </row>
    <row r="4808" ht="15">
      <c r="D4808" s="392"/>
    </row>
    <row r="4809" ht="15">
      <c r="D4809" s="392"/>
    </row>
    <row r="4810" ht="15">
      <c r="D4810" s="392"/>
    </row>
    <row r="4811" ht="15">
      <c r="D4811" s="392"/>
    </row>
    <row r="4812" ht="15">
      <c r="D4812" s="392"/>
    </row>
    <row r="4813" ht="15">
      <c r="D4813" s="392"/>
    </row>
    <row r="4814" ht="15">
      <c r="D4814" s="392"/>
    </row>
    <row r="4815" ht="15">
      <c r="D4815" s="392"/>
    </row>
    <row r="4816" ht="15">
      <c r="D4816" s="392"/>
    </row>
    <row r="4817" ht="15">
      <c r="D4817" s="392"/>
    </row>
    <row r="4818" ht="15">
      <c r="D4818" s="392"/>
    </row>
    <row r="4819" ht="15">
      <c r="D4819" s="392"/>
    </row>
    <row r="4820" ht="15">
      <c r="D4820" s="392"/>
    </row>
    <row r="4821" ht="15">
      <c r="D4821" s="392"/>
    </row>
    <row r="4822" ht="15">
      <c r="D4822" s="392"/>
    </row>
    <row r="4823" ht="15">
      <c r="D4823" s="392"/>
    </row>
    <row r="4824" ht="15">
      <c r="D4824" s="392"/>
    </row>
    <row r="4825" ht="15">
      <c r="D4825" s="392"/>
    </row>
    <row r="4826" ht="15">
      <c r="D4826" s="392"/>
    </row>
    <row r="4827" ht="15">
      <c r="D4827" s="392"/>
    </row>
    <row r="4828" ht="15">
      <c r="D4828" s="392"/>
    </row>
    <row r="4829" ht="15">
      <c r="D4829" s="392"/>
    </row>
    <row r="4830" ht="15">
      <c r="D4830" s="392"/>
    </row>
    <row r="4831" ht="15">
      <c r="D4831" s="392"/>
    </row>
    <row r="4832" ht="15">
      <c r="D4832" s="392"/>
    </row>
    <row r="4833" ht="15">
      <c r="D4833" s="392"/>
    </row>
    <row r="4834" ht="15">
      <c r="D4834" s="392"/>
    </row>
    <row r="4835" ht="15">
      <c r="D4835" s="392"/>
    </row>
    <row r="4836" ht="15">
      <c r="D4836" s="392"/>
    </row>
    <row r="4837" ht="15">
      <c r="D4837" s="392"/>
    </row>
    <row r="4838" ht="15">
      <c r="D4838" s="392"/>
    </row>
    <row r="4839" ht="15">
      <c r="D4839" s="392"/>
    </row>
    <row r="4840" ht="15">
      <c r="D4840" s="392"/>
    </row>
    <row r="4841" ht="15">
      <c r="D4841" s="392"/>
    </row>
    <row r="4842" ht="15">
      <c r="D4842" s="392"/>
    </row>
    <row r="4843" ht="15">
      <c r="D4843" s="392"/>
    </row>
    <row r="4844" ht="15">
      <c r="D4844" s="392"/>
    </row>
    <row r="4845" ht="15">
      <c r="D4845" s="392"/>
    </row>
    <row r="4846" ht="15">
      <c r="D4846" s="392"/>
    </row>
    <row r="4847" ht="15">
      <c r="D4847" s="392"/>
    </row>
    <row r="4848" ht="15">
      <c r="D4848" s="392"/>
    </row>
    <row r="4849" ht="15">
      <c r="D4849" s="392"/>
    </row>
    <row r="4850" ht="15">
      <c r="D4850" s="392"/>
    </row>
    <row r="4851" ht="15">
      <c r="D4851" s="392"/>
    </row>
    <row r="4852" ht="15">
      <c r="D4852" s="392"/>
    </row>
    <row r="4853" ht="15">
      <c r="D4853" s="392"/>
    </row>
    <row r="4854" ht="15">
      <c r="D4854" s="392"/>
    </row>
    <row r="4855" ht="15">
      <c r="D4855" s="392"/>
    </row>
    <row r="4856" ht="15">
      <c r="D4856" s="392"/>
    </row>
    <row r="4857" ht="15">
      <c r="D4857" s="392"/>
    </row>
    <row r="4858" ht="15">
      <c r="D4858" s="392"/>
    </row>
    <row r="4859" ht="15">
      <c r="D4859" s="392"/>
    </row>
    <row r="4860" ht="15">
      <c r="D4860" s="392"/>
    </row>
    <row r="4861" ht="15">
      <c r="D4861" s="392"/>
    </row>
    <row r="4862" ht="15">
      <c r="D4862" s="392"/>
    </row>
    <row r="4863" ht="15">
      <c r="D4863" s="392"/>
    </row>
    <row r="4864" ht="15">
      <c r="D4864" s="392"/>
    </row>
    <row r="4865" ht="15">
      <c r="D4865" s="392"/>
    </row>
    <row r="4866" ht="15">
      <c r="D4866" s="392"/>
    </row>
    <row r="4867" ht="15">
      <c r="D4867" s="392"/>
    </row>
    <row r="4868" ht="15">
      <c r="D4868" s="392"/>
    </row>
    <row r="4869" ht="15">
      <c r="D4869" s="392"/>
    </row>
    <row r="4870" ht="15">
      <c r="D4870" s="392"/>
    </row>
    <row r="4871" ht="15">
      <c r="D4871" s="392"/>
    </row>
    <row r="4872" ht="15">
      <c r="D4872" s="392"/>
    </row>
    <row r="4873" ht="15">
      <c r="D4873" s="392"/>
    </row>
    <row r="4874" ht="15">
      <c r="D4874" s="392"/>
    </row>
    <row r="4875" ht="15">
      <c r="D4875" s="392"/>
    </row>
    <row r="4876" ht="15">
      <c r="D4876" s="392"/>
    </row>
    <row r="4877" ht="15">
      <c r="D4877" s="392"/>
    </row>
    <row r="4878" ht="15">
      <c r="D4878" s="392"/>
    </row>
    <row r="4879" ht="15">
      <c r="D4879" s="392"/>
    </row>
    <row r="4880" ht="15">
      <c r="D4880" s="392"/>
    </row>
    <row r="4881" ht="15">
      <c r="D4881" s="392"/>
    </row>
    <row r="4882" ht="15">
      <c r="D4882" s="392"/>
    </row>
    <row r="4883" ht="15">
      <c r="D4883" s="392"/>
    </row>
    <row r="4884" ht="15">
      <c r="D4884" s="392"/>
    </row>
    <row r="4885" ht="15">
      <c r="D4885" s="392"/>
    </row>
    <row r="4886" ht="15">
      <c r="D4886" s="392"/>
    </row>
    <row r="4887" ht="15">
      <c r="D4887" s="392"/>
    </row>
    <row r="4888" ht="15">
      <c r="D4888" s="392"/>
    </row>
    <row r="4889" ht="15">
      <c r="D4889" s="392"/>
    </row>
    <row r="4890" ht="15">
      <c r="D4890" s="392"/>
    </row>
    <row r="4891" ht="15">
      <c r="D4891" s="392"/>
    </row>
    <row r="4892" ht="15">
      <c r="D4892" s="392"/>
    </row>
    <row r="4893" ht="15">
      <c r="D4893" s="392"/>
    </row>
    <row r="4894" ht="15">
      <c r="D4894" s="392"/>
    </row>
    <row r="4895" ht="15">
      <c r="D4895" s="392"/>
    </row>
    <row r="4896" ht="15">
      <c r="D4896" s="392"/>
    </row>
    <row r="4897" ht="15">
      <c r="D4897" s="392"/>
    </row>
    <row r="4898" ht="15">
      <c r="D4898" s="392"/>
    </row>
    <row r="4899" ht="15">
      <c r="D4899" s="392"/>
    </row>
    <row r="4900" ht="15">
      <c r="D4900" s="392"/>
    </row>
    <row r="4901" ht="15">
      <c r="D4901" s="392"/>
    </row>
    <row r="4902" ht="15">
      <c r="D4902" s="392"/>
    </row>
    <row r="4903" ht="15">
      <c r="D4903" s="392"/>
    </row>
    <row r="4904" ht="15">
      <c r="D4904" s="392"/>
    </row>
    <row r="4905" ht="15">
      <c r="D4905" s="392"/>
    </row>
    <row r="4906" ht="15">
      <c r="D4906" s="392"/>
    </row>
    <row r="4907" ht="15">
      <c r="D4907" s="392"/>
    </row>
    <row r="4908" ht="15">
      <c r="D4908" s="392"/>
    </row>
    <row r="4909" ht="15">
      <c r="D4909" s="392"/>
    </row>
    <row r="4910" ht="15">
      <c r="D4910" s="392"/>
    </row>
    <row r="4911" ht="15">
      <c r="D4911" s="392"/>
    </row>
    <row r="4912" ht="15">
      <c r="D4912" s="392"/>
    </row>
    <row r="4913" ht="15">
      <c r="D4913" s="392"/>
    </row>
    <row r="4914" ht="15">
      <c r="D4914" s="392"/>
    </row>
    <row r="4915" ht="15">
      <c r="D4915" s="392"/>
    </row>
    <row r="4916" ht="15">
      <c r="D4916" s="392"/>
    </row>
    <row r="4917" ht="15">
      <c r="D4917" s="392"/>
    </row>
    <row r="4918" ht="15">
      <c r="D4918" s="392"/>
    </row>
    <row r="4919" ht="15">
      <c r="D4919" s="392"/>
    </row>
    <row r="4920" ht="15">
      <c r="D4920" s="392"/>
    </row>
    <row r="4921" ht="15">
      <c r="D4921" s="392"/>
    </row>
    <row r="4922" ht="15">
      <c r="D4922" s="392"/>
    </row>
    <row r="4923" ht="15">
      <c r="D4923" s="392"/>
    </row>
    <row r="4924" ht="15">
      <c r="D4924" s="392"/>
    </row>
    <row r="4925" ht="15">
      <c r="D4925" s="392"/>
    </row>
    <row r="4926" ht="15">
      <c r="D4926" s="392"/>
    </row>
    <row r="4927" ht="15">
      <c r="D4927" s="392"/>
    </row>
    <row r="4928" ht="15">
      <c r="D4928" s="392"/>
    </row>
    <row r="4929" ht="15">
      <c r="D4929" s="392"/>
    </row>
    <row r="4930" ht="15">
      <c r="D4930" s="392"/>
    </row>
    <row r="4931" ht="15">
      <c r="D4931" s="392"/>
    </row>
    <row r="4932" ht="15">
      <c r="D4932" s="392"/>
    </row>
    <row r="4933" ht="15">
      <c r="D4933" s="392"/>
    </row>
    <row r="4934" ht="15">
      <c r="D4934" s="392"/>
    </row>
    <row r="4935" ht="15">
      <c r="D4935" s="392"/>
    </row>
    <row r="4936" ht="15">
      <c r="D4936" s="392"/>
    </row>
    <row r="4937" ht="15">
      <c r="D4937" s="392"/>
    </row>
    <row r="4938" ht="15">
      <c r="D4938" s="392"/>
    </row>
    <row r="4939" ht="15">
      <c r="D4939" s="392"/>
    </row>
    <row r="4940" ht="15">
      <c r="D4940" s="392"/>
    </row>
    <row r="4941" ht="15">
      <c r="D4941" s="392"/>
    </row>
    <row r="4942" ht="15">
      <c r="D4942" s="392"/>
    </row>
    <row r="4943" ht="15">
      <c r="D4943" s="392"/>
    </row>
    <row r="4944" ht="15">
      <c r="D4944" s="392"/>
    </row>
    <row r="4945" ht="15">
      <c r="D4945" s="392"/>
    </row>
    <row r="4946" ht="15">
      <c r="D4946" s="392"/>
    </row>
    <row r="4947" ht="15">
      <c r="D4947" s="392"/>
    </row>
    <row r="4948" ht="15">
      <c r="D4948" s="392"/>
    </row>
    <row r="4949" ht="15">
      <c r="D4949" s="392"/>
    </row>
    <row r="4950" ht="15">
      <c r="D4950" s="392"/>
    </row>
    <row r="4951" ht="15">
      <c r="D4951" s="392"/>
    </row>
    <row r="4952" ht="15">
      <c r="D4952" s="392"/>
    </row>
    <row r="4953" ht="15">
      <c r="D4953" s="392"/>
    </row>
    <row r="4954" ht="15">
      <c r="D4954" s="392"/>
    </row>
    <row r="4955" ht="15">
      <c r="D4955" s="392"/>
    </row>
    <row r="4956" ht="15">
      <c r="D4956" s="392"/>
    </row>
    <row r="4957" ht="15">
      <c r="D4957" s="392"/>
    </row>
    <row r="4958" ht="15">
      <c r="D4958" s="392"/>
    </row>
    <row r="4959" ht="15">
      <c r="D4959" s="392"/>
    </row>
    <row r="4960" ht="15">
      <c r="D4960" s="392"/>
    </row>
    <row r="4961" ht="15">
      <c r="D4961" s="392"/>
    </row>
    <row r="4962" ht="15">
      <c r="D4962" s="392"/>
    </row>
    <row r="4963" ht="15">
      <c r="D4963" s="392"/>
    </row>
    <row r="4964" ht="15">
      <c r="D4964" s="392"/>
    </row>
    <row r="4965" ht="15">
      <c r="D4965" s="392"/>
    </row>
    <row r="4966" ht="15">
      <c r="D4966" s="392"/>
    </row>
    <row r="4967" ht="15">
      <c r="D4967" s="392"/>
    </row>
    <row r="4968" ht="15">
      <c r="D4968" s="392"/>
    </row>
    <row r="4969" ht="15">
      <c r="D4969" s="392"/>
    </row>
    <row r="4970" ht="15">
      <c r="D4970" s="392"/>
    </row>
    <row r="4971" ht="15">
      <c r="D4971" s="392"/>
    </row>
    <row r="4972" ht="15">
      <c r="D4972" s="392"/>
    </row>
    <row r="4973" ht="15">
      <c r="D4973" s="392"/>
    </row>
    <row r="4974" ht="15">
      <c r="D4974" s="392"/>
    </row>
    <row r="4975" ht="15">
      <c r="D4975" s="392"/>
    </row>
    <row r="4976" ht="15">
      <c r="D4976" s="392"/>
    </row>
    <row r="4977" ht="15">
      <c r="D4977" s="392"/>
    </row>
    <row r="4978" ht="15">
      <c r="D4978" s="392"/>
    </row>
    <row r="4979" ht="15">
      <c r="D4979" s="392"/>
    </row>
    <row r="4980" ht="15">
      <c r="D4980" s="392"/>
    </row>
    <row r="4981" ht="15">
      <c r="D4981" s="392"/>
    </row>
    <row r="4982" ht="15">
      <c r="D4982" s="392"/>
    </row>
    <row r="4983" ht="15">
      <c r="D4983" s="392"/>
    </row>
    <row r="4984" ht="15">
      <c r="D4984" s="392"/>
    </row>
    <row r="4985" ht="15">
      <c r="D4985" s="392"/>
    </row>
    <row r="4986" ht="15">
      <c r="D4986" s="392"/>
    </row>
    <row r="4987" ht="15">
      <c r="D4987" s="392"/>
    </row>
    <row r="4988" ht="15">
      <c r="D4988" s="392"/>
    </row>
    <row r="4989" ht="15">
      <c r="D4989" s="392"/>
    </row>
    <row r="4990" ht="15">
      <c r="D4990" s="392"/>
    </row>
    <row r="4991" ht="15">
      <c r="D4991" s="392"/>
    </row>
    <row r="4992" ht="15">
      <c r="D4992" s="392"/>
    </row>
    <row r="4993" ht="15">
      <c r="D4993" s="392"/>
    </row>
    <row r="4994" ht="15">
      <c r="D4994" s="392"/>
    </row>
    <row r="4995" ht="15">
      <c r="D4995" s="392"/>
    </row>
    <row r="4996" ht="15">
      <c r="D4996" s="392"/>
    </row>
    <row r="4997" ht="15">
      <c r="D4997" s="392"/>
    </row>
    <row r="4998" ht="15">
      <c r="D4998" s="392"/>
    </row>
    <row r="4999" ht="15">
      <c r="D4999" s="392"/>
    </row>
    <row r="5000" ht="15">
      <c r="D5000" s="392"/>
    </row>
  </sheetData>
  <mergeCells count="7">
    <mergeCell ref="A122:G126"/>
    <mergeCell ref="A1:G1"/>
    <mergeCell ref="C2:G2"/>
    <mergeCell ref="C3:G3"/>
    <mergeCell ref="C4:G4"/>
    <mergeCell ref="C29:G29"/>
    <mergeCell ref="A121:C121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49C5513A95FD4FBB1BE02C7C61ED20" ma:contentTypeVersion="10" ma:contentTypeDescription="Vytvoří nový dokument" ma:contentTypeScope="" ma:versionID="769f3b8d3986a204b40ac0c7c2f20577">
  <xsd:schema xmlns:xsd="http://www.w3.org/2001/XMLSchema" xmlns:xs="http://www.w3.org/2001/XMLSchema" xmlns:p="http://schemas.microsoft.com/office/2006/metadata/properties" xmlns:ns2="0236b40a-299c-40c2-9219-2099d1a85255" xmlns:ns3="4f773fcd-ff6d-4156-8784-33a809fa8303" targetNamespace="http://schemas.microsoft.com/office/2006/metadata/properties" ma:root="true" ma:fieldsID="62a18bf8678ed26de0629756117bbe50" ns2:_="" ns3:_="">
    <xsd:import namespace="0236b40a-299c-40c2-9219-2099d1a85255"/>
    <xsd:import namespace="4f773fcd-ff6d-4156-8784-33a809fa8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6b40a-299c-40c2-9219-2099d1a85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b6758b8a-ae69-4f5a-a9ae-8ff0c4f87e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3fcd-ff6d-4156-8784-33a809fa83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bf029f6-b250-4f98-9ece-92a2f756c34a}" ma:internalName="TaxCatchAll" ma:showField="CatchAllData" ma:web="4f773fcd-ff6d-4156-8784-33a809fa83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773fcd-ff6d-4156-8784-33a809fa8303" xsi:nil="true"/>
    <lcf76f155ced4ddcb4097134ff3c332f xmlns="0236b40a-299c-40c2-9219-2099d1a852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0051FF-38F2-4012-9565-73FD2F8FE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36b40a-299c-40c2-9219-2099d1a85255"/>
    <ds:schemaRef ds:uri="4f773fcd-ff6d-4156-8784-33a809fa8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FB5D6-5F06-49CE-B970-146487529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80B9D-DE7A-48BD-A639-98FBADD78E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36b40a-299c-40c2-9219-2099d1a85255"/>
    <ds:schemaRef ds:uri="http://purl.org/dc/elements/1.1/"/>
    <ds:schemaRef ds:uri="http://schemas.microsoft.com/office/2006/metadata/properties"/>
    <ds:schemaRef ds:uri="4f773fcd-ff6d-4156-8784-33a809fa83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Pavel Hanzel</cp:lastModifiedBy>
  <cp:lastPrinted>2022-11-21T08:25:04Z</cp:lastPrinted>
  <dcterms:created xsi:type="dcterms:W3CDTF">2021-03-22T17:28:22Z</dcterms:created>
  <dcterms:modified xsi:type="dcterms:W3CDTF">2024-02-14T12:34:59Z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0x010100F249C5513A95FD4FBB1BE02C7C61ED20</vt:lpwstr>
  </property>
  <property fmtid="{D5CDD505-2E9C-101B-9397-08002B2CF9AE}" pid="3" name="MediaServiceImageTags">
    <vt:lpwstr/>
  </property>
</Properties>
</file>