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ozpočet" sheetId="2" r:id="rId2"/>
  </sheets>
  <definedNames>
    <definedName name="__MAIN__">'Rozpočet'!$A$2:$AC$305</definedName>
    <definedName name="__MAIN1__">'KrycíList'!$A$1:$O$50</definedName>
    <definedName name="__MvymF__">'Rozpočet'!$A$13:$AC$13</definedName>
    <definedName name="__OobjF__">'Rozpočet'!$A$8:$AC$305</definedName>
    <definedName name="__OoddF__">'Rozpočet'!$A$10:$AC$16</definedName>
    <definedName name="__OradF__">'Rozpočet'!$A$12:$AC$13</definedName>
    <definedName name="Excel_BuiltIn_Print_Titles_2_1">'Rozpočet'!$2:$5</definedName>
    <definedName name="_xlnm.Print_Titles" localSheetId="1">'Rozpočet'!$2:$8</definedName>
  </definedNames>
  <calcPr fullCalcOnLoad="1"/>
</workbook>
</file>

<file path=xl/sharedStrings.xml><?xml version="1.0" encoding="utf-8"?>
<sst xmlns="http://schemas.openxmlformats.org/spreadsheetml/2006/main" count="922" uniqueCount="490">
  <si>
    <t>.</t>
  </si>
  <si>
    <t>B</t>
  </si>
  <si>
    <t>H</t>
  </si>
  <si>
    <t>O</t>
  </si>
  <si>
    <t>P</t>
  </si>
  <si>
    <t>S</t>
  </si>
  <si>
    <t>U</t>
  </si>
  <si>
    <t>m</t>
  </si>
  <si>
    <t>t</t>
  </si>
  <si>
    <t>Ř</t>
  </si>
  <si>
    <t>M2</t>
  </si>
  <si>
    <t>Mj</t>
  </si>
  <si>
    <t>m2</t>
  </si>
  <si>
    <t>m3</t>
  </si>
  <si>
    <t>wc</t>
  </si>
  <si>
    <t>001</t>
  </si>
  <si>
    <t>034</t>
  </si>
  <si>
    <t>061</t>
  </si>
  <si>
    <t>063</t>
  </si>
  <si>
    <t>064</t>
  </si>
  <si>
    <t>094</t>
  </si>
  <si>
    <t>095</t>
  </si>
  <si>
    <t>096</t>
  </si>
  <si>
    <t>097</t>
  </si>
  <si>
    <t>099</t>
  </si>
  <si>
    <t>1*2</t>
  </si>
  <si>
    <t>3*3</t>
  </si>
  <si>
    <t>711</t>
  </si>
  <si>
    <t>721</t>
  </si>
  <si>
    <t>722</t>
  </si>
  <si>
    <t>725</t>
  </si>
  <si>
    <t>735</t>
  </si>
  <si>
    <t>762</t>
  </si>
  <si>
    <t>766</t>
  </si>
  <si>
    <t>771</t>
  </si>
  <si>
    <t>776</t>
  </si>
  <si>
    <t>781</t>
  </si>
  <si>
    <t>783</t>
  </si>
  <si>
    <t>784</t>
  </si>
  <si>
    <t>HSV</t>
  </si>
  <si>
    <t>HZS</t>
  </si>
  <si>
    <t>KUS</t>
  </si>
  <si>
    <t>MON</t>
  </si>
  <si>
    <t>OST</t>
  </si>
  <si>
    <t>PSV</t>
  </si>
  <si>
    <t>VRN</t>
  </si>
  <si>
    <t>kus</t>
  </si>
  <si>
    <t>.Hdr</t>
  </si>
  <si>
    <t>2014</t>
  </si>
  <si>
    <t>Dne:</t>
  </si>
  <si>
    <t>Druh</t>
  </si>
  <si>
    <t>Mzdy</t>
  </si>
  <si>
    <t>% Dph</t>
  </si>
  <si>
    <t>3*5,1</t>
  </si>
  <si>
    <t>3,8*5</t>
  </si>
  <si>
    <t>7*2*1</t>
  </si>
  <si>
    <t>Název</t>
  </si>
  <si>
    <t>Oddíl</t>
  </si>
  <si>
    <t>Sazba</t>
  </si>
  <si>
    <t>malby</t>
  </si>
  <si>
    <t>sklad</t>
  </si>
  <si>
    <t>Daň</t>
  </si>
  <si>
    <t>Celkem</t>
  </si>
  <si>
    <t>Objekt</t>
  </si>
  <si>
    <t>Základ</t>
  </si>
  <si>
    <t>chodba</t>
  </si>
  <si>
    <t>kuchyn</t>
  </si>
  <si>
    <t>natery</t>
  </si>
  <si>
    <t>obyvak</t>
  </si>
  <si>
    <t>soubor</t>
  </si>
  <si>
    <t>0,9*1,1</t>
  </si>
  <si>
    <t>0,9*2*2</t>
  </si>
  <si>
    <t>1,1*0,9</t>
  </si>
  <si>
    <t>1,4*0,9</t>
  </si>
  <si>
    <t>1,5*1,5</t>
  </si>
  <si>
    <t>1,9*2*2</t>
  </si>
  <si>
    <t>2*1,4*2</t>
  </si>
  <si>
    <t>2,4*1,9</t>
  </si>
  <si>
    <t>2,4*2*2</t>
  </si>
  <si>
    <t>5,1*3,8</t>
  </si>
  <si>
    <t>7*0,2*5</t>
  </si>
  <si>
    <t>Datum :</t>
  </si>
  <si>
    <t>Dodávka</t>
  </si>
  <si>
    <t>Mzdy/Mj</t>
  </si>
  <si>
    <t>Nhod/Mj</t>
  </si>
  <si>
    <t>loznice</t>
  </si>
  <si>
    <t>montaze</t>
  </si>
  <si>
    <t>-0,7*2*2</t>
  </si>
  <si>
    <t>15641556</t>
  </si>
  <si>
    <t>15641557</t>
  </si>
  <si>
    <t>15641565</t>
  </si>
  <si>
    <t>44564000</t>
  </si>
  <si>
    <t>45645220</t>
  </si>
  <si>
    <t>45645228</t>
  </si>
  <si>
    <t>45645640</t>
  </si>
  <si>
    <t>45646500</t>
  </si>
  <si>
    <t>45646504</t>
  </si>
  <si>
    <t>45646540</t>
  </si>
  <si>
    <t>45646546</t>
  </si>
  <si>
    <t>45646548</t>
  </si>
  <si>
    <t>45646549</t>
  </si>
  <si>
    <t>45646550</t>
  </si>
  <si>
    <t>45864564</t>
  </si>
  <si>
    <t>46456451</t>
  </si>
  <si>
    <t>46456458</t>
  </si>
  <si>
    <t>46456459</t>
  </si>
  <si>
    <t>46545655</t>
  </si>
  <si>
    <t>46654560</t>
  </si>
  <si>
    <t>5,82*0,1</t>
  </si>
  <si>
    <t>52665651</t>
  </si>
  <si>
    <t>55514441</t>
  </si>
  <si>
    <t>55514504</t>
  </si>
  <si>
    <t>55514544</t>
  </si>
  <si>
    <t>56313333</t>
  </si>
  <si>
    <t>72000001</t>
  </si>
  <si>
    <t>72000002</t>
  </si>
  <si>
    <t>72000003</t>
  </si>
  <si>
    <t>72000004</t>
  </si>
  <si>
    <t>72000005</t>
  </si>
  <si>
    <t>72000006</t>
  </si>
  <si>
    <t>72000007</t>
  </si>
  <si>
    <t>72000008</t>
  </si>
  <si>
    <t>72000009</t>
  </si>
  <si>
    <t>72000010</t>
  </si>
  <si>
    <t>72000012</t>
  </si>
  <si>
    <t>72000400</t>
  </si>
  <si>
    <t>Název MJ</t>
  </si>
  <si>
    <t>Razítko:</t>
  </si>
  <si>
    <t>Sazba[%]</t>
  </si>
  <si>
    <t>Sokl pvc</t>
  </si>
  <si>
    <t>Soubor :</t>
  </si>
  <si>
    <t>Základna</t>
  </si>
  <si>
    <t>koupelna</t>
  </si>
  <si>
    <t>0,6*0,6*2</t>
  </si>
  <si>
    <t>0,6*1,4*2</t>
  </si>
  <si>
    <t>0,9*0,6*2</t>
  </si>
  <si>
    <t>1,6*0,6*2</t>
  </si>
  <si>
    <t>1,9*0,6*2</t>
  </si>
  <si>
    <t>2,4*0,6*2</t>
  </si>
  <si>
    <t>23,6*1,15</t>
  </si>
  <si>
    <t>340239211</t>
  </si>
  <si>
    <t>346244351</t>
  </si>
  <si>
    <t>612421626</t>
  </si>
  <si>
    <t>612473182</t>
  </si>
  <si>
    <t>631362021</t>
  </si>
  <si>
    <t>632451055</t>
  </si>
  <si>
    <t>632454561</t>
  </si>
  <si>
    <t>641954611</t>
  </si>
  <si>
    <t>642944121</t>
  </si>
  <si>
    <t>648991111</t>
  </si>
  <si>
    <t>711193121</t>
  </si>
  <si>
    <t>711193131</t>
  </si>
  <si>
    <t>721141103</t>
  </si>
  <si>
    <t>721171106</t>
  </si>
  <si>
    <t>721171107</t>
  </si>
  <si>
    <t>721171109</t>
  </si>
  <si>
    <t>721173205</t>
  </si>
  <si>
    <t>721194104</t>
  </si>
  <si>
    <t>721194105</t>
  </si>
  <si>
    <t>721194109</t>
  </si>
  <si>
    <t>721290112</t>
  </si>
  <si>
    <t>722176011</t>
  </si>
  <si>
    <t>722183001</t>
  </si>
  <si>
    <t>722220111</t>
  </si>
  <si>
    <t>722221118</t>
  </si>
  <si>
    <t>722224114</t>
  </si>
  <si>
    <t>722231003</t>
  </si>
  <si>
    <t>722290226</t>
  </si>
  <si>
    <t>722290234</t>
  </si>
  <si>
    <t>722290542</t>
  </si>
  <si>
    <t>725110811</t>
  </si>
  <si>
    <t>725112172</t>
  </si>
  <si>
    <t>725210821</t>
  </si>
  <si>
    <t>725212510</t>
  </si>
  <si>
    <t>725215102</t>
  </si>
  <si>
    <t>725222117</t>
  </si>
  <si>
    <t>725311121</t>
  </si>
  <si>
    <t>725333352</t>
  </si>
  <si>
    <t>725530823</t>
  </si>
  <si>
    <t>725610810</t>
  </si>
  <si>
    <t>725811161</t>
  </si>
  <si>
    <t>725820801</t>
  </si>
  <si>
    <t>725821412</t>
  </si>
  <si>
    <t>725850800</t>
  </si>
  <si>
    <t>725860811</t>
  </si>
  <si>
    <t>735000000</t>
  </si>
  <si>
    <t>735000080</t>
  </si>
  <si>
    <t>735127110</t>
  </si>
  <si>
    <t>762511002</t>
  </si>
  <si>
    <t>762511223</t>
  </si>
  <si>
    <t>762511242</t>
  </si>
  <si>
    <t>766622221</t>
  </si>
  <si>
    <t>766651512</t>
  </si>
  <si>
    <t>766651513</t>
  </si>
  <si>
    <t>766661112</t>
  </si>
  <si>
    <t>766661412</t>
  </si>
  <si>
    <t>766694111</t>
  </si>
  <si>
    <t>766695213</t>
  </si>
  <si>
    <t>766812115</t>
  </si>
  <si>
    <t>771575113</t>
  </si>
  <si>
    <t>771579191</t>
  </si>
  <si>
    <t>771579192</t>
  </si>
  <si>
    <t>771591111</t>
  </si>
  <si>
    <t>771591115</t>
  </si>
  <si>
    <t>775591913</t>
  </si>
  <si>
    <t>776491112</t>
  </si>
  <si>
    <t>776491113</t>
  </si>
  <si>
    <t>776491511</t>
  </si>
  <si>
    <t>776511820</t>
  </si>
  <si>
    <t>776521227</t>
  </si>
  <si>
    <t>776525111</t>
  </si>
  <si>
    <t>776590100</t>
  </si>
  <si>
    <t>781456311</t>
  </si>
  <si>
    <t>781474113</t>
  </si>
  <si>
    <t>781495111</t>
  </si>
  <si>
    <t>781495115</t>
  </si>
  <si>
    <t>783201811</t>
  </si>
  <si>
    <t>783221113</t>
  </si>
  <si>
    <t>783424140</t>
  </si>
  <si>
    <t>784402801</t>
  </si>
  <si>
    <t>784403801</t>
  </si>
  <si>
    <t>784453621</t>
  </si>
  <si>
    <t>784498911</t>
  </si>
  <si>
    <t>941955001</t>
  </si>
  <si>
    <t>952901111</t>
  </si>
  <si>
    <t>953941411</t>
  </si>
  <si>
    <t>954985421</t>
  </si>
  <si>
    <t>965043341</t>
  </si>
  <si>
    <t>965043543</t>
  </si>
  <si>
    <t>965082923</t>
  </si>
  <si>
    <t>968061125</t>
  </si>
  <si>
    <t>968062354</t>
  </si>
  <si>
    <t>968072455</t>
  </si>
  <si>
    <t>974031142</t>
  </si>
  <si>
    <t>978013191</t>
  </si>
  <si>
    <t>978059521</t>
  </si>
  <si>
    <t>979011111</t>
  </si>
  <si>
    <t>979011121</t>
  </si>
  <si>
    <t>979081111</t>
  </si>
  <si>
    <t>979081121</t>
  </si>
  <si>
    <t>979082111</t>
  </si>
  <si>
    <t>979082121</t>
  </si>
  <si>
    <t>979402121</t>
  </si>
  <si>
    <t>998011002</t>
  </si>
  <si>
    <t>998711102</t>
  </si>
  <si>
    <t>998721102</t>
  </si>
  <si>
    <t>998722102</t>
  </si>
  <si>
    <t>998725102</t>
  </si>
  <si>
    <t>998725421</t>
  </si>
  <si>
    <t>998735102</t>
  </si>
  <si>
    <t>998762102</t>
  </si>
  <si>
    <t>998766102</t>
  </si>
  <si>
    <t>998771102</t>
  </si>
  <si>
    <t>998776102</t>
  </si>
  <si>
    <t>998781102</t>
  </si>
  <si>
    <t>Faktura :</t>
  </si>
  <si>
    <t>Hm1[t]/Mj</t>
  </si>
  <si>
    <t>Hm2[t]/Mj</t>
  </si>
  <si>
    <t>Sazba DPH</t>
  </si>
  <si>
    <t>Zakázka :</t>
  </si>
  <si>
    <t>Řádek</t>
  </si>
  <si>
    <t>28/02/2014</t>
  </si>
  <si>
    <t>65,92*1,15</t>
  </si>
  <si>
    <t>Investor :</t>
  </si>
  <si>
    <t>Náklady/MJ</t>
  </si>
  <si>
    <t>Objednal :</t>
  </si>
  <si>
    <t>Typ oddílu</t>
  </si>
  <si>
    <t>sifon drez</t>
  </si>
  <si>
    <t>sifon vana</t>
  </si>
  <si>
    <t>1,4*0,9*0,1</t>
  </si>
  <si>
    <t>2,4*1,9*0,1</t>
  </si>
  <si>
    <t>5,82*0,0025</t>
  </si>
  <si>
    <t>Cena
celkem</t>
  </si>
  <si>
    <t>Cena celkem</t>
  </si>
  <si>
    <t>Normohodiny</t>
  </si>
  <si>
    <t>Vypracoval:</t>
  </si>
  <si>
    <t>Zpracoval :</t>
  </si>
  <si>
    <t>presun hmot</t>
  </si>
  <si>
    <t>Část :</t>
  </si>
  <si>
    <t>Částka</t>
  </si>
  <si>
    <t>Montáž</t>
  </si>
  <si>
    <t>1,4*0,9*0,12</t>
  </si>
  <si>
    <t>2,4*1,9*0,12</t>
  </si>
  <si>
    <t>Odsouhlasil:</t>
  </si>
  <si>
    <t>Projektant :</t>
  </si>
  <si>
    <t>Název nákladu</t>
  </si>
  <si>
    <t>kompletace ZT</t>
  </si>
  <si>
    <t>kulovy kohout</t>
  </si>
  <si>
    <t>vyplne otvoru</t>
  </si>
  <si>
    <t>sifon prackovy</t>
  </si>
  <si>
    <t>steny a pricky</t>
  </si>
  <si>
    <t>Hmoty1[t] za Mj</t>
  </si>
  <si>
    <t>Hmoty2[t] za Mj</t>
  </si>
  <si>
    <t>Ostatní náklady</t>
  </si>
  <si>
    <t>opravy bytu c.4</t>
  </si>
  <si>
    <t>vodovod vnitrni</t>
  </si>
  <si>
    <t>Přirážky</t>
  </si>
  <si>
    <t>Počet MJ</t>
  </si>
  <si>
    <t>DVIRKA PVC 20/20</t>
  </si>
  <si>
    <t>OBKLAD KERAMICKy</t>
  </si>
  <si>
    <t>Sloup k umyvadlu</t>
  </si>
  <si>
    <t>keramicka dlazba</t>
  </si>
  <si>
    <t>mrizka PVC 30/30</t>
  </si>
  <si>
    <t>sedatko wc olimp</t>
  </si>
  <si>
    <t>sifon umyvadlovy</t>
  </si>
  <si>
    <t>obklady keramicke</t>
  </si>
  <si>
    <t>podlahy povlakove</t>
  </si>
  <si>
    <t>podlahy z dlazdic</t>
  </si>
  <si>
    <t>Dílčí DPH</t>
  </si>
  <si>
    <t>izolace proti vode</t>
  </si>
  <si>
    <t>kanalizace vnitrni</t>
  </si>
  <si>
    <t>Lista prechodova Al</t>
  </si>
  <si>
    <t>konstrukce tesarske</t>
  </si>
  <si>
    <t>Číslo(SKP)</t>
  </si>
  <si>
    <t>Sazba [Kč]</t>
  </si>
  <si>
    <t>Umístění :</t>
  </si>
  <si>
    <t>Umyvadlo Lyra 1434.1</t>
  </si>
  <si>
    <t>kuchynska linka 1.8m</t>
  </si>
  <si>
    <t>prechod pryz 40/50mm</t>
  </si>
  <si>
    <t>sroub wc krytka bila</t>
  </si>
  <si>
    <t>5,1+5,1+5+5+4+4+15+15</t>
  </si>
  <si>
    <t>konstrukce truhlarske</t>
  </si>
  <si>
    <t>okno plast bile 50/50</t>
  </si>
  <si>
    <t>Kurz měny :</t>
  </si>
  <si>
    <t>Množství Mj</t>
  </si>
  <si>
    <t>Popis řádku</t>
  </si>
  <si>
    <t>190,95+7,92+5,82+65,92</t>
  </si>
  <si>
    <t>ZPET MTZ OTOPNY ZEBRIK</t>
  </si>
  <si>
    <t>flex hadice 1 1/2 40mm</t>
  </si>
  <si>
    <t>upravy povrchu vnitrni</t>
  </si>
  <si>
    <t>vyrovnani-chodba+spajs</t>
  </si>
  <si>
    <t>Celkové ostatní náklady</t>
  </si>
  <si>
    <t>DTZ OTOPNY ZEBRIK STENA</t>
  </si>
  <si>
    <t>POPLATEK ZA SKLADKU SUT</t>
  </si>
  <si>
    <t>napojeni na stav rozvod</t>
  </si>
  <si>
    <t>1 Kč za 1 Kč</t>
  </si>
  <si>
    <t>Cena vč. DPH</t>
  </si>
  <si>
    <t>Baterie  sprchova vanova</t>
  </si>
  <si>
    <t>c4r1000 15/15 IIj. bi/on</t>
  </si>
  <si>
    <t>leseni a stavebni vytahy</t>
  </si>
  <si>
    <t>od ven 1140235 kov/plast</t>
  </si>
  <si>
    <t>ostatni prace dopojovaci</t>
  </si>
  <si>
    <t>roh ventil 1/2x3/8 pr 10</t>
  </si>
  <si>
    <t>sekaci prace pro vodovod</t>
  </si>
  <si>
    <t>DVERE DREV SOLODUR 70/197</t>
  </si>
  <si>
    <t>DVERE DREV SOLODUR 80/197</t>
  </si>
  <si>
    <t>Ekostyren beton 300kg/1m3</t>
  </si>
  <si>
    <t>Ventil výtokový K1d G 3/4</t>
  </si>
  <si>
    <t>Vybourani koupelnove vany</t>
  </si>
  <si>
    <t>kolem vany 2m a sokl 10cm</t>
  </si>
  <si>
    <t>koupelna a wc nad obklady</t>
  </si>
  <si>
    <t>stavebni vypomoc vodovodu</t>
  </si>
  <si>
    <t>Množství [Mj]</t>
  </si>
  <si>
    <t>otopná tělesa</t>
  </si>
  <si>
    <t>Baterie drezova stojankova</t>
  </si>
  <si>
    <t>PVC krytina povlakove pasy</t>
  </si>
  <si>
    <t>Podlahy penetrace podkladu</t>
  </si>
  <si>
    <t>parapet vnitrni plast bily</t>
  </si>
  <si>
    <t>zaruben oc lisovana 70/197</t>
  </si>
  <si>
    <t>zaruben oc lisovana 80/197</t>
  </si>
  <si>
    <t>zaruben oc lisovana 90/197</t>
  </si>
  <si>
    <t>Atyp vypodlození nerovností</t>
  </si>
  <si>
    <t>Podlahy spárování silikonem</t>
  </si>
  <si>
    <t>elekticka trouba zabudovana</t>
  </si>
  <si>
    <t>brouseni hran obkladu u rohu</t>
  </si>
  <si>
    <t>dvere vstup PO 45min,kukatko</t>
  </si>
  <si>
    <t>elektricky sporak zabudovany</t>
  </si>
  <si>
    <t>podlahy a podlah. konstrukce</t>
  </si>
  <si>
    <t>ruzne dokoncovaci konstrukce</t>
  </si>
  <si>
    <t>sroub k umyvadlu d120 pr10mm</t>
  </si>
  <si>
    <t>Baterie umyvadlova stojankova</t>
  </si>
  <si>
    <t>OCHRANA POTRUBI MIRELON DN 16</t>
  </si>
  <si>
    <t>bourani a demolice konstrukci</t>
  </si>
  <si>
    <t>prechodova lista nerez siroka</t>
  </si>
  <si>
    <t>Dodatek číslo :</t>
  </si>
  <si>
    <t>Zakázka číslo :</t>
  </si>
  <si>
    <t>prorazeni otvoru a ost.bou.pr.</t>
  </si>
  <si>
    <t>dopojovaci prace zdravotechniky</t>
  </si>
  <si>
    <t>Archivní číslo :</t>
  </si>
  <si>
    <t>Rozpočet číslo :</t>
  </si>
  <si>
    <t>elektricky odsavac par s filtrem</t>
  </si>
  <si>
    <t>OSAZ A DOD KOVANI DVERI VNITRNICH</t>
  </si>
  <si>
    <t>D+M bezpecn KOVANI DVERI VSTUP-FAB</t>
  </si>
  <si>
    <t>Pretmeleni spoju a vrutu OSB desek</t>
  </si>
  <si>
    <t>sekaci prace pro vodu a kanalizaci</t>
  </si>
  <si>
    <t>oprava bytu c.4 Hlavní Nam.30 Krnov</t>
  </si>
  <si>
    <t>Položkový rozpočet</t>
  </si>
  <si>
    <t>Rozpočtové náklady</t>
  </si>
  <si>
    <t>Stavební objekt číslo :</t>
  </si>
  <si>
    <t>Odvoz suti a vybouraných hmot na skládku do 1 km</t>
  </si>
  <si>
    <t>Proplach a dezinfekce vodovodního potrubí do DN 80</t>
  </si>
  <si>
    <t>Demontáž sporáků plynových</t>
  </si>
  <si>
    <t>Seznam položek pro oddíl :</t>
  </si>
  <si>
    <t>Ventil průchozí Ke 83c G 1</t>
  </si>
  <si>
    <t>Základní rozpočtové náklady</t>
  </si>
  <si>
    <t>Nátěr synt potr do 50 zákl+2x</t>
  </si>
  <si>
    <t>Klozet keramický kombi s hlubokým splachováním odpad svislý</t>
  </si>
  <si>
    <t>Krycí list [ceny uvedeny v Kč]</t>
  </si>
  <si>
    <t>Účelové měrné jednotky (bez DPH)</t>
  </si>
  <si>
    <t>Celkové rozpočtové náklady (bezDPH)</t>
  </si>
  <si>
    <t>Demontáž baterie nástěnné do G 3 / 4</t>
  </si>
  <si>
    <t>Lepení plastové lišty soklové řezané</t>
  </si>
  <si>
    <t>Penetrace podkladu vnitřních obkladů</t>
  </si>
  <si>
    <t>Demontáž klozetů splachovací s nádrží</t>
  </si>
  <si>
    <t>Demontáž uzávěrů zápachu jednoduchých</t>
  </si>
  <si>
    <t>Spárování vnitřních obkladů silikonem</t>
  </si>
  <si>
    <t>Lešení lehké pomocné v podlah do 1,2 m</t>
  </si>
  <si>
    <t>Výztuž mazanin svařovanými sítěmi Kari</t>
  </si>
  <si>
    <t>Daň z přidané hodnoty (Rozpočet+Ostatní)</t>
  </si>
  <si>
    <t>Demontáž umyvadel bez výtokových armatur</t>
  </si>
  <si>
    <t>Oprava podlah dřevěných - broušení jemné</t>
  </si>
  <si>
    <t>Úprava podkladu nášlapných ploch vysátím</t>
  </si>
  <si>
    <t>Demontáž ventilů odpadních T 900 až T 902</t>
  </si>
  <si>
    <t>Osazování železných ventilací pl do 0,1 m2</t>
  </si>
  <si>
    <t>Přesun hmot pro budovy zděné výšky do 12 m</t>
  </si>
  <si>
    <t>Celkové náklady (Rozpočet +Ostatní) vč. DPH</t>
  </si>
  <si>
    <t>Spojování podlah z plastů svařování za tepla</t>
  </si>
  <si>
    <t>Vyvedení a upevnění odpadních výpustek DN 40</t>
  </si>
  <si>
    <t>Vyvedení a upevnění odpadních výpustek DN 50</t>
  </si>
  <si>
    <t>Ventil výtokový nástěnný pračkový G 1/2x80 mm</t>
  </si>
  <si>
    <t>Vyvedení a upevnění odpadních výpustek DN 100</t>
  </si>
  <si>
    <t>Vybourání kovových dveřních zárubní pl do 2 m2</t>
  </si>
  <si>
    <t>Montáž umyvadla připevněného na šrouby do zdiva</t>
  </si>
  <si>
    <t>Demontáž ohřívač elektrický tlakový do 200 litrů</t>
  </si>
  <si>
    <t>Demontáž povlakových podlah lepených s podložkou</t>
  </si>
  <si>
    <t>Obezdívka koupelnových van ploch rovných tl 65 mm z cihel plných pálených dl 290 mm na SMS 5 MPa</t>
  </si>
  <si>
    <t>Osazování ocelových zárubní dodatečné pl do 2,5 m2</t>
  </si>
  <si>
    <t>Přesun hmot pro kce tesařské v objektech v do 12 m</t>
  </si>
  <si>
    <t>Svislá doprava suti a vybouraných hmot ZKD podlaží</t>
  </si>
  <si>
    <t>Nástěnka pro výtokový ventil G 1/2 s jedním závitem</t>
  </si>
  <si>
    <t>Přesun hmot pro otopná tělesa v objektech v do 12 m</t>
  </si>
  <si>
    <t>Odstranění maleb oškrabáním v místnostech v do 3,8 m</t>
  </si>
  <si>
    <t>Rozvody vody z plastů svařované polyfuzně do D 16 mm</t>
  </si>
  <si>
    <t>Přesun hmot pro vnitřní vodovod v objektech v do 12 m</t>
  </si>
  <si>
    <t>Potrubí kanalizační z PVC hrdlové odpadní D 63x1,8 mm</t>
  </si>
  <si>
    <t>Potrubí kanalizační z PVC hrdlové odpadní D 75x1,8 mm</t>
  </si>
  <si>
    <t>Vysekání rýh ve zdivu cihelném hl do 70 mm š do 70 mm</t>
  </si>
  <si>
    <t>Potrubí kanalizační z PVC hrdlové odpadní D 110x2,2 mm</t>
  </si>
  <si>
    <t>Svislá doprava suti a vybouraných hmot za prvé podlaží</t>
  </si>
  <si>
    <t>Odstranění násypů pod podlahy tl do 100 mm pl přes 2 m2</t>
  </si>
  <si>
    <t>Odstranění nátěrů ze zámečnických konstrukcí oškrabáním</t>
  </si>
  <si>
    <t>Přesun hmot pro obklady keramické v objektech v do 12 m</t>
  </si>
  <si>
    <t>Přesun hmot pro podlahy povlakové v objektech v do 12 m</t>
  </si>
  <si>
    <t>Přesun hmot pro podlahy z dlaždic v objektech v do 12 m</t>
  </si>
  <si>
    <t>Příplatek k montáž podlah keramických za plochu do 5 m2</t>
  </si>
  <si>
    <t>Odpojení a připojení otopného tělesa ocelového po nátěru</t>
  </si>
  <si>
    <t>Přesun hmot pro vnitřní kanalizace v objektech v do 12 m</t>
  </si>
  <si>
    <t>Příplatek k montáž podlah keramických za omezený prostor</t>
  </si>
  <si>
    <t>Vnitřní omítka zdiva vápenná nebo vápenocementová hladká</t>
  </si>
  <si>
    <t>Vyvěšení nebo zavěšení dřevěných křídel dveří pl do 2 m2</t>
  </si>
  <si>
    <t>Zkouška těsnosti vodovodního potrubí závitového do DN 50</t>
  </si>
  <si>
    <t>Přesun hmot pro zařizovací předměty v objektech v do 12 m</t>
  </si>
  <si>
    <t>Potrubí kanalizační z PVC hrdlové připojovací D 50x1,8 mm</t>
  </si>
  <si>
    <t>Montáž kuchyňských linek dřevěných na stěnu délky do 2,4 m</t>
  </si>
  <si>
    <t>Lepení plastové lišty přechodové samolepicí soklíky a lišty</t>
  </si>
  <si>
    <t>Odvoz suti a vybouraných hmot na skládku ZKD 1 km přes 1 km</t>
  </si>
  <si>
    <t>Přesun hmot pro konstrukce truhlářské v objektech v do 12 m</t>
  </si>
  <si>
    <t>Montáž truhlářských prahů dveří 1křídlových šířky přes 10 cm</t>
  </si>
  <si>
    <t>Vana bez armatur výtokových 1700x750 se zápachovou uzávěrkou</t>
  </si>
  <si>
    <t>Vnitřní omítka zdiva vápenocementová ze suchých směsí štuková</t>
  </si>
  <si>
    <t>Osazování parapetních desek z plastických hmot š do 200 mm na MC</t>
  </si>
  <si>
    <t>Lepení pásů povlakových podlah plastových elektrostaticky vodivých</t>
  </si>
  <si>
    <t>Odsekání a odebrání obkladů stěn z vnitřních obkládaček pl do 2 m2</t>
  </si>
  <si>
    <t>Otlučení vnitřních omítek stěn MV nebo MVC stěn o rozsahu do 100 %</t>
  </si>
  <si>
    <t>Podlahové kce podkladové z desek OSB tl 12 mm na sraz šroubovaných</t>
  </si>
  <si>
    <t>Vybourání dřevěných rámů oken dvojitých nebo zdvojených pl do 1 m2</t>
  </si>
  <si>
    <t>Vnitrostaveništní vodorovná doprava suti a vybouraných hmot do 10 m</t>
  </si>
  <si>
    <t>Vyčištění budov bytové a občanské výstavby při výšce podlaží do 4 m</t>
  </si>
  <si>
    <t>Izolace proti zemní vlhkosti na svislé ploše těsnicí kaší AQUAFIN 2K</t>
  </si>
  <si>
    <t>Izolace proti zemní vlhkosti na vodorovné ploše těsnicí kaší AQUAFIN 2K</t>
  </si>
  <si>
    <t>Zazdívka otvorů pl do 4 m2 v příčkách nebo stěnách z cihel tl do 100 mm</t>
  </si>
  <si>
    <t>Montáž baterie umyvadlové a dřezové nástěnná porcelánové nebo kapotované</t>
  </si>
  <si>
    <t>C:\RozpNz\Data\Kovařík - 128, oprava bytu c4 Hlavní Nam 30 Krnov-var2.o32</t>
  </si>
  <si>
    <t>Odstranění maleb úplným omytím na sádrové omítce v místnostech v do 3,8 m</t>
  </si>
  <si>
    <t>Vnitrostaveništní vodorovná doprava suti a vybouraných hmot ZKD 5 m přes 10 m</t>
  </si>
  <si>
    <t>Montáž parapetních desek dřevěných, laminovaných šířky do 30 cm délky do 1,0 m</t>
  </si>
  <si>
    <t>Osazování dřevěných rámů pro okna špaletová dvojitá do 2,5 m2 na montážní pěnu</t>
  </si>
  <si>
    <t>Přesun hmot pro izolace proti vodě, vlhkosti a plynům v objektech výšky do 12 m</t>
  </si>
  <si>
    <t>Vyhlazení malířskou masou jednonásobně v místnostech nebo ve schodišti v do 3,8 m</t>
  </si>
  <si>
    <t>Montáž podlah keramických režných hladkých lepených disperzním lepidlem do 12 ks/m2</t>
  </si>
  <si>
    <t>Podlahové kce podkladové z desek OSB tl 15 mm nebroušených na pero a drážku lepených</t>
  </si>
  <si>
    <t>Nátěry syntetické KDK barva dražší lesklý povrch 1x antikorozní, 1x základní, 3x email</t>
  </si>
  <si>
    <t>Bourání podkladů pod dlažby betonových s potěrem nebo teracem tl do 100 mm pl přes 4 m2</t>
  </si>
  <si>
    <t>Montáž obkladů vnitřních keramických hladkých do 19 ks/m2 lepených flexibilním lepidlem</t>
  </si>
  <si>
    <t>Montáž dveřních křídel kompletizovaných protipožárních 1křídlových š do 0,8 m s kukátkem</t>
  </si>
  <si>
    <t>Dřez jednoduchý nerezový se zápachovou uzávěrkou s odkapávací miskou a plochou 560x480 mm</t>
  </si>
  <si>
    <t>Montáž oken kompletizovaných otevíravých zdvojených do rámů plochy do 0,40 m2 1křídlových</t>
  </si>
  <si>
    <t>Montáž dveřních křídel kompletizovaných otvíravých do ocelové zárubně 1křídlových š do 0,8 m</t>
  </si>
  <si>
    <t>Potěr pískocementový tl do 50 mm na mazaninách min.17 Mpa hlazený ocelovým hladítkem nebo litý</t>
  </si>
  <si>
    <t>Malby směsi PRIMALEX tekuté disperzní bílé omyvatelné dvojnásobné s penetrací místnost v do 3,8 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</si>
</sst>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#,##0.00;&quot;&quot;"/>
    <numFmt numFmtId="166" formatCode="0&quot; %&quot;"/>
    <numFmt numFmtId="167" formatCode="#,##0.00;\-#,##0.00;&quot;&quot;"/>
    <numFmt numFmtId="168" formatCode="#,##0.00&quot; Kč&quot;;\-#,##0.00&quot; Kč&quot;;&quot;&quot;"/>
    <numFmt numFmtId="169" formatCode="#,##0.00;;&quot;&quot;"/>
    <numFmt numFmtId="170" formatCode="#,##0.000"/>
    <numFmt numFmtId="171" formatCode="#,##0.00&quot; Kč&quot;;[Red]\-#,##0.00&quot; Kč&quot;"/>
    <numFmt numFmtId="172" formatCode="#,##0.00;\-#,##0.00"/>
    <numFmt numFmtId="173" formatCode="#,##0.000;\-#,##0.000;&quot;&quot;"/>
    <numFmt numFmtId="174" formatCode="_-* #,##0.00\,_K_č_-;\-* #,##0.00\,_K_č_-;_-* \-??\ _K_č_-;_-@_-"/>
  </numFmts>
  <fonts count="64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sz val="10"/>
      <color indexed="8"/>
      <name val="Andale Sans UI;Arial Unicode MS"/>
      <family val="1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/>
    </xf>
    <xf numFmtId="164" fontId="6" fillId="35" borderId="17" xfId="0" applyNumberFormat="1" applyFont="1" applyFill="1" applyBorder="1" applyAlignment="1">
      <alignment horizontal="center"/>
    </xf>
    <xf numFmtId="164" fontId="6" fillId="35" borderId="18" xfId="0" applyNumberFormat="1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165" fontId="0" fillId="33" borderId="15" xfId="0" applyNumberFormat="1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165" fontId="0" fillId="33" borderId="19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165" fontId="6" fillId="35" borderId="17" xfId="0" applyNumberFormat="1" applyFont="1" applyFill="1" applyBorder="1" applyAlignment="1">
      <alignment/>
    </xf>
    <xf numFmtId="165" fontId="6" fillId="35" borderId="17" xfId="0" applyNumberFormat="1" applyFont="1" applyFill="1" applyBorder="1" applyAlignment="1">
      <alignment/>
    </xf>
    <xf numFmtId="165" fontId="6" fillId="35" borderId="18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166" fontId="6" fillId="35" borderId="17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5" borderId="20" xfId="0" applyFont="1" applyFill="1" applyBorder="1" applyAlignment="1">
      <alignment horizontal="center"/>
    </xf>
    <xf numFmtId="4" fontId="0" fillId="33" borderId="19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6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/>
    </xf>
    <xf numFmtId="169" fontId="18" fillId="33" borderId="0" xfId="0" applyNumberFormat="1" applyFont="1" applyFill="1" applyBorder="1" applyAlignment="1">
      <alignment/>
    </xf>
    <xf numFmtId="169" fontId="20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9" fontId="6" fillId="33" borderId="0" xfId="0" applyNumberFormat="1" applyFont="1" applyFill="1" applyBorder="1" applyAlignment="1">
      <alignment/>
    </xf>
    <xf numFmtId="171" fontId="21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>
      <alignment/>
    </xf>
    <xf numFmtId="4" fontId="21" fillId="33" borderId="0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 horizontal="center"/>
    </xf>
    <xf numFmtId="169" fontId="9" fillId="34" borderId="15" xfId="0" applyNumberFormat="1" applyFont="1" applyFill="1" applyBorder="1" applyAlignment="1">
      <alignment horizontal="center"/>
    </xf>
    <xf numFmtId="169" fontId="22" fillId="34" borderId="15" xfId="0" applyNumberFormat="1" applyFont="1" applyFill="1" applyBorder="1" applyAlignment="1">
      <alignment horizontal="left"/>
    </xf>
    <xf numFmtId="0" fontId="23" fillId="34" borderId="15" xfId="0" applyFont="1" applyFill="1" applyBorder="1" applyAlignment="1">
      <alignment horizontal="center"/>
    </xf>
    <xf numFmtId="171" fontId="24" fillId="34" borderId="15" xfId="0" applyNumberFormat="1" applyFont="1" applyFill="1" applyBorder="1" applyAlignment="1">
      <alignment horizontal="center"/>
    </xf>
    <xf numFmtId="4" fontId="24" fillId="34" borderId="15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vertical="center"/>
    </xf>
    <xf numFmtId="0" fontId="15" fillId="34" borderId="17" xfId="0" applyFont="1" applyFill="1" applyBorder="1" applyAlignment="1">
      <alignment horizontal="center" vertical="center" wrapText="1"/>
    </xf>
    <xf numFmtId="4" fontId="15" fillId="34" borderId="1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33" borderId="17" xfId="0" applyFont="1" applyFill="1" applyBorder="1" applyAlignment="1">
      <alignment/>
    </xf>
    <xf numFmtId="169" fontId="12" fillId="33" borderId="17" xfId="0" applyNumberFormat="1" applyFont="1" applyFill="1" applyBorder="1" applyAlignment="1">
      <alignment horizontal="center"/>
    </xf>
    <xf numFmtId="169" fontId="25" fillId="33" borderId="17" xfId="0" applyNumberFormat="1" applyFont="1" applyFill="1" applyBorder="1" applyAlignment="1">
      <alignment/>
    </xf>
    <xf numFmtId="0" fontId="23" fillId="33" borderId="17" xfId="0" applyFont="1" applyFill="1" applyBorder="1" applyAlignment="1">
      <alignment/>
    </xf>
    <xf numFmtId="172" fontId="12" fillId="36" borderId="17" xfId="0" applyNumberFormat="1" applyFont="1" applyFill="1" applyBorder="1" applyAlignment="1">
      <alignment/>
    </xf>
    <xf numFmtId="4" fontId="12" fillId="36" borderId="17" xfId="0" applyNumberFormat="1" applyFont="1" applyFill="1" applyBorder="1" applyAlignment="1">
      <alignment/>
    </xf>
    <xf numFmtId="170" fontId="12" fillId="36" borderId="17" xfId="0" applyNumberFormat="1" applyFont="1" applyFill="1" applyBorder="1" applyAlignment="1">
      <alignment/>
    </xf>
    <xf numFmtId="4" fontId="12" fillId="36" borderId="17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right" vertical="top"/>
    </xf>
    <xf numFmtId="0" fontId="26" fillId="36" borderId="17" xfId="0" applyFont="1" applyFill="1" applyBorder="1" applyAlignment="1">
      <alignment vertical="top"/>
    </xf>
    <xf numFmtId="0" fontId="12" fillId="36" borderId="17" xfId="0" applyFont="1" applyFill="1" applyBorder="1" applyAlignment="1">
      <alignment horizontal="center" vertical="top"/>
    </xf>
    <xf numFmtId="0" fontId="12" fillId="36" borderId="17" xfId="0" applyFont="1" applyFill="1" applyBorder="1" applyAlignment="1">
      <alignment vertical="top"/>
    </xf>
    <xf numFmtId="0" fontId="12" fillId="36" borderId="17" xfId="0" applyFont="1" applyFill="1" applyBorder="1" applyAlignment="1">
      <alignment vertical="top" wrapText="1"/>
    </xf>
    <xf numFmtId="172" fontId="12" fillId="36" borderId="17" xfId="0" applyNumberFormat="1" applyFont="1" applyFill="1" applyBorder="1" applyAlignment="1">
      <alignment vertical="top"/>
    </xf>
    <xf numFmtId="4" fontId="12" fillId="36" borderId="17" xfId="0" applyNumberFormat="1" applyFont="1" applyFill="1" applyBorder="1" applyAlignment="1">
      <alignment vertical="top"/>
    </xf>
    <xf numFmtId="170" fontId="12" fillId="36" borderId="17" xfId="0" applyNumberFormat="1" applyFont="1" applyFill="1" applyBorder="1" applyAlignment="1">
      <alignment vertical="top"/>
    </xf>
    <xf numFmtId="4" fontId="12" fillId="36" borderId="17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vertical="top"/>
    </xf>
    <xf numFmtId="0" fontId="12" fillId="37" borderId="17" xfId="0" applyFont="1" applyFill="1" applyBorder="1" applyAlignment="1">
      <alignment horizontal="right" vertical="top"/>
    </xf>
    <xf numFmtId="0" fontId="12" fillId="37" borderId="17" xfId="0" applyFont="1" applyFill="1" applyBorder="1" applyAlignment="1">
      <alignment horizontal="center" vertical="top"/>
    </xf>
    <xf numFmtId="0" fontId="12" fillId="37" borderId="17" xfId="0" applyFont="1" applyFill="1" applyBorder="1" applyAlignment="1">
      <alignment vertical="top"/>
    </xf>
    <xf numFmtId="0" fontId="12" fillId="37" borderId="17" xfId="0" applyFont="1" applyFill="1" applyBorder="1" applyAlignment="1">
      <alignment vertical="top" wrapText="1"/>
    </xf>
    <xf numFmtId="172" fontId="12" fillId="37" borderId="17" xfId="0" applyNumberFormat="1" applyFont="1" applyFill="1" applyBorder="1" applyAlignment="1">
      <alignment vertical="top"/>
    </xf>
    <xf numFmtId="4" fontId="12" fillId="37" borderId="17" xfId="0" applyNumberFormat="1" applyFont="1" applyFill="1" applyBorder="1" applyAlignment="1">
      <alignment vertical="top"/>
    </xf>
    <xf numFmtId="170" fontId="12" fillId="37" borderId="17" xfId="0" applyNumberFormat="1" applyFont="1" applyFill="1" applyBorder="1" applyAlignment="1">
      <alignment vertical="top"/>
    </xf>
    <xf numFmtId="4" fontId="12" fillId="37" borderId="17" xfId="0" applyNumberFormat="1" applyFont="1" applyFill="1" applyBorder="1" applyAlignment="1">
      <alignment horizontal="right" vertical="top"/>
    </xf>
    <xf numFmtId="0" fontId="15" fillId="33" borderId="0" xfId="0" applyFont="1" applyFill="1" applyBorder="1" applyAlignment="1">
      <alignment vertical="top"/>
    </xf>
    <xf numFmtId="0" fontId="27" fillId="33" borderId="0" xfId="0" applyFont="1" applyFill="1" applyBorder="1" applyAlignment="1">
      <alignment vertical="top" wrapText="1"/>
    </xf>
    <xf numFmtId="0" fontId="15" fillId="33" borderId="0" xfId="0" applyFont="1" applyFill="1" applyBorder="1" applyAlignment="1">
      <alignment horizontal="center" vertical="top"/>
    </xf>
    <xf numFmtId="4" fontId="15" fillId="33" borderId="0" xfId="0" applyNumberFormat="1" applyFont="1" applyFill="1" applyBorder="1" applyAlignment="1">
      <alignment vertical="top"/>
    </xf>
    <xf numFmtId="170" fontId="15" fillId="33" borderId="0" xfId="0" applyNumberFormat="1" applyFont="1" applyFill="1" applyBorder="1" applyAlignment="1">
      <alignment vertical="top"/>
    </xf>
    <xf numFmtId="0" fontId="15" fillId="33" borderId="0" xfId="0" applyFont="1" applyFill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28" fillId="33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horizontal="right" vertical="top"/>
    </xf>
    <xf numFmtId="0" fontId="28" fillId="35" borderId="0" xfId="0" applyFont="1" applyFill="1" applyBorder="1" applyAlignment="1">
      <alignment horizontal="center" vertical="top"/>
    </xf>
    <xf numFmtId="0" fontId="5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 wrapText="1"/>
    </xf>
    <xf numFmtId="164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vertical="top"/>
    </xf>
    <xf numFmtId="170" fontId="28" fillId="35" borderId="0" xfId="0" applyNumberFormat="1" applyFont="1" applyFill="1" applyBorder="1" applyAlignment="1">
      <alignment vertical="top"/>
    </xf>
    <xf numFmtId="4" fontId="28" fillId="35" borderId="0" xfId="0" applyNumberFormat="1" applyFont="1" applyFill="1" applyBorder="1" applyAlignment="1">
      <alignment horizontal="right" vertical="top"/>
    </xf>
    <xf numFmtId="0" fontId="9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horizontal="center" vertical="top"/>
    </xf>
    <xf numFmtId="0" fontId="6" fillId="33" borderId="15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 wrapText="1"/>
    </xf>
    <xf numFmtId="170" fontId="0" fillId="33" borderId="15" xfId="0" applyNumberFormat="1" applyFont="1" applyFill="1" applyBorder="1" applyAlignment="1">
      <alignment vertical="top"/>
    </xf>
    <xf numFmtId="0" fontId="0" fillId="33" borderId="15" xfId="0" applyFont="1" applyFill="1" applyBorder="1" applyAlignment="1">
      <alignment horizontal="center" vertical="top"/>
    </xf>
    <xf numFmtId="4" fontId="0" fillId="33" borderId="15" xfId="0" applyNumberFormat="1" applyFont="1" applyFill="1" applyBorder="1" applyAlignment="1">
      <alignment vertical="top"/>
    </xf>
    <xf numFmtId="167" fontId="6" fillId="33" borderId="15" xfId="0" applyNumberFormat="1" applyFont="1" applyFill="1" applyBorder="1" applyAlignment="1">
      <alignment vertical="top"/>
    </xf>
    <xf numFmtId="167" fontId="9" fillId="33" borderId="15" xfId="0" applyNumberFormat="1" applyFont="1" applyFill="1" applyBorder="1" applyAlignment="1">
      <alignment vertical="top"/>
    </xf>
    <xf numFmtId="167" fontId="0" fillId="33" borderId="15" xfId="0" applyNumberFormat="1" applyFont="1" applyFill="1" applyBorder="1" applyAlignment="1">
      <alignment vertical="top"/>
    </xf>
    <xf numFmtId="173" fontId="0" fillId="33" borderId="15" xfId="0" applyNumberFormat="1" applyFont="1" applyFill="1" applyBorder="1" applyAlignment="1">
      <alignment vertical="top"/>
    </xf>
    <xf numFmtId="166" fontId="9" fillId="33" borderId="15" xfId="0" applyNumberFormat="1" applyFont="1" applyFill="1" applyBorder="1" applyAlignment="1">
      <alignment horizontal="right" vertical="top"/>
    </xf>
    <xf numFmtId="167" fontId="9" fillId="33" borderId="15" xfId="0" applyNumberFormat="1" applyFont="1" applyFill="1" applyBorder="1" applyAlignment="1">
      <alignment horizontal="right" vertical="top"/>
    </xf>
    <xf numFmtId="174" fontId="0" fillId="33" borderId="0" xfId="0" applyNumberFormat="1" applyFont="1" applyFill="1" applyBorder="1" applyAlignment="1">
      <alignment horizontal="right" vertical="top"/>
    </xf>
    <xf numFmtId="0" fontId="15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170" fontId="29" fillId="33" borderId="0" xfId="0" applyNumberFormat="1" applyFont="1" applyFill="1" applyBorder="1" applyAlignment="1">
      <alignment horizontal="right"/>
    </xf>
    <xf numFmtId="0" fontId="29" fillId="33" borderId="0" xfId="0" applyFont="1" applyFill="1" applyBorder="1" applyAlignment="1">
      <alignment horizontal="center"/>
    </xf>
    <xf numFmtId="4" fontId="29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vertical="top" wrapText="1"/>
    </xf>
    <xf numFmtId="0" fontId="13" fillId="34" borderId="13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/>
    </xf>
    <xf numFmtId="167" fontId="14" fillId="35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6" fillId="34" borderId="13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/>
    </xf>
    <xf numFmtId="167" fontId="6" fillId="35" borderId="0" xfId="0" applyNumberFormat="1" applyFont="1" applyFill="1" applyBorder="1" applyAlignment="1">
      <alignment horizontal="center" vertical="center"/>
    </xf>
    <xf numFmtId="167" fontId="12" fillId="35" borderId="18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169" fontId="6" fillId="35" borderId="15" xfId="0" applyNumberFormat="1" applyFont="1" applyFill="1" applyBorder="1" applyAlignment="1">
      <alignment horizontal="center" vertical="center"/>
    </xf>
    <xf numFmtId="167" fontId="0" fillId="33" borderId="15" xfId="0" applyNumberFormat="1" applyFont="1" applyFill="1" applyBorder="1" applyAlignment="1">
      <alignment horizontal="center"/>
    </xf>
    <xf numFmtId="167" fontId="0" fillId="33" borderId="19" xfId="0" applyNumberFormat="1" applyFont="1" applyFill="1" applyBorder="1" applyAlignment="1">
      <alignment horizontal="center"/>
    </xf>
    <xf numFmtId="168" fontId="0" fillId="33" borderId="15" xfId="0" applyNumberFormat="1" applyFont="1" applyFill="1" applyBorder="1" applyAlignment="1">
      <alignment horizontal="center"/>
    </xf>
    <xf numFmtId="168" fontId="9" fillId="33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2" fontId="6" fillId="35" borderId="17" xfId="0" applyNumberFormat="1" applyFont="1" applyFill="1" applyBorder="1" applyAlignment="1">
      <alignment horizontal="center"/>
    </xf>
    <xf numFmtId="4" fontId="6" fillId="35" borderId="18" xfId="0" applyNumberFormat="1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4" fontId="6" fillId="35" borderId="15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left" vertical="center" wrapText="1"/>
    </xf>
    <xf numFmtId="167" fontId="6" fillId="35" borderId="24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168" fontId="6" fillId="35" borderId="15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/>
    </xf>
    <xf numFmtId="167" fontId="6" fillId="33" borderId="24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167" fontId="12" fillId="33" borderId="25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9" fillId="33" borderId="15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/>
    </xf>
    <xf numFmtId="0" fontId="10" fillId="34" borderId="1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center"/>
    </xf>
    <xf numFmtId="169" fontId="18" fillId="33" borderId="0" xfId="0" applyNumberFormat="1" applyFont="1" applyFill="1" applyBorder="1" applyAlignment="1">
      <alignment horizontal="center"/>
    </xf>
    <xf numFmtId="169" fontId="20" fillId="33" borderId="0" xfId="0" applyNumberFormat="1" applyFont="1" applyFill="1" applyBorder="1" applyAlignment="1">
      <alignment/>
    </xf>
    <xf numFmtId="169" fontId="6" fillId="33" borderId="0" xfId="0" applyNumberFormat="1" applyFont="1" applyFill="1" applyBorder="1" applyAlignment="1">
      <alignment horizontal="center"/>
    </xf>
    <xf numFmtId="169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B2" sqref="B2:N3"/>
    </sheetView>
  </sheetViews>
  <sheetFormatPr defaultColWidth="11.7109375" defaultRowHeight="12.75"/>
  <cols>
    <col min="1" max="1" width="1.421875" style="1" customWidth="1"/>
    <col min="2" max="11" width="12.421875" style="2" customWidth="1"/>
    <col min="12" max="12" width="15.8515625" style="2" customWidth="1"/>
    <col min="13" max="13" width="17.421875" style="2" customWidth="1"/>
    <col min="14" max="14" width="12.421875" style="2" customWidth="1"/>
    <col min="15" max="15" width="1.421875" style="2" customWidth="1"/>
    <col min="16" max="16384" width="11.7109375" style="2" customWidth="1"/>
  </cols>
  <sheetData>
    <row r="1" spans="1:15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4" customHeight="1">
      <c r="A2" s="6"/>
      <c r="B2" s="176" t="s">
        <v>397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7"/>
    </row>
    <row r="3" spans="1:15" ht="27" customHeight="1">
      <c r="A3" s="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7"/>
    </row>
    <row r="4" spans="1:15" ht="24" customHeight="1">
      <c r="A4" s="6"/>
      <c r="B4" s="8" t="s">
        <v>259</v>
      </c>
      <c r="C4" s="177" t="s">
        <v>385</v>
      </c>
      <c r="D4" s="177"/>
      <c r="E4" s="177"/>
      <c r="F4" s="177"/>
      <c r="G4" s="177"/>
      <c r="H4" s="177"/>
      <c r="I4" s="9" t="s">
        <v>278</v>
      </c>
      <c r="J4" s="178"/>
      <c r="K4" s="178"/>
      <c r="L4" s="178"/>
      <c r="M4" s="178"/>
      <c r="N4" s="178"/>
      <c r="O4" s="10"/>
    </row>
    <row r="5" spans="1:15" ht="23.25" customHeight="1">
      <c r="A5" s="6"/>
      <c r="B5" s="11" t="s">
        <v>255</v>
      </c>
      <c r="C5" s="12"/>
      <c r="D5" s="179"/>
      <c r="E5" s="179"/>
      <c r="F5" s="13"/>
      <c r="G5" s="180"/>
      <c r="H5" s="180"/>
      <c r="I5" s="180"/>
      <c r="J5" s="180"/>
      <c r="K5" s="180"/>
      <c r="L5" s="180"/>
      <c r="M5" s="180"/>
      <c r="N5" s="180"/>
      <c r="O5" s="14"/>
    </row>
    <row r="6" spans="1:15" ht="15" customHeight="1">
      <c r="A6" s="6"/>
      <c r="B6" s="172" t="s">
        <v>375</v>
      </c>
      <c r="C6" s="172"/>
      <c r="D6" s="175" t="s">
        <v>48</v>
      </c>
      <c r="E6" s="175"/>
      <c r="F6" s="15" t="s">
        <v>315</v>
      </c>
      <c r="G6" s="172"/>
      <c r="H6" s="172"/>
      <c r="I6" s="172"/>
      <c r="J6" s="172"/>
      <c r="K6" s="172"/>
      <c r="L6" s="172"/>
      <c r="M6" s="172"/>
      <c r="N6" s="172"/>
      <c r="O6" s="14"/>
    </row>
    <row r="7" spans="1:15" ht="15" customHeight="1">
      <c r="A7" s="6"/>
      <c r="B7" s="172" t="s">
        <v>388</v>
      </c>
      <c r="C7" s="172"/>
      <c r="D7" s="175"/>
      <c r="E7" s="175"/>
      <c r="F7" s="15" t="s">
        <v>263</v>
      </c>
      <c r="G7" s="172"/>
      <c r="H7" s="172"/>
      <c r="I7" s="172"/>
      <c r="J7" s="172"/>
      <c r="K7" s="172"/>
      <c r="L7" s="172"/>
      <c r="M7" s="172"/>
      <c r="N7" s="172"/>
      <c r="O7" s="14"/>
    </row>
    <row r="8" spans="1:15" ht="15" customHeight="1">
      <c r="A8" s="6"/>
      <c r="B8" s="172" t="s">
        <v>379</v>
      </c>
      <c r="C8" s="172"/>
      <c r="D8" s="175" t="s">
        <v>472</v>
      </c>
      <c r="E8" s="175"/>
      <c r="F8" s="15" t="s">
        <v>265</v>
      </c>
      <c r="G8" s="170"/>
      <c r="H8" s="170"/>
      <c r="I8" s="170"/>
      <c r="J8" s="170"/>
      <c r="K8" s="170"/>
      <c r="L8" s="170"/>
      <c r="M8" s="170"/>
      <c r="N8" s="170"/>
      <c r="O8" s="14"/>
    </row>
    <row r="9" spans="1:15" ht="15" customHeight="1">
      <c r="A9" s="6"/>
      <c r="B9" s="172" t="s">
        <v>374</v>
      </c>
      <c r="C9" s="172"/>
      <c r="D9" s="175"/>
      <c r="E9" s="175"/>
      <c r="F9" s="15" t="s">
        <v>284</v>
      </c>
      <c r="G9" s="170"/>
      <c r="H9" s="170"/>
      <c r="I9" s="170"/>
      <c r="J9" s="170"/>
      <c r="K9" s="170"/>
      <c r="L9" s="170"/>
      <c r="M9" s="170"/>
      <c r="N9" s="170"/>
      <c r="O9" s="14"/>
    </row>
    <row r="10" spans="1:15" ht="15" customHeight="1">
      <c r="A10" s="6"/>
      <c r="B10" s="172" t="s">
        <v>378</v>
      </c>
      <c r="C10" s="172"/>
      <c r="D10" s="172"/>
      <c r="E10" s="172"/>
      <c r="F10" s="15" t="s">
        <v>276</v>
      </c>
      <c r="G10" s="170"/>
      <c r="H10" s="170"/>
      <c r="I10" s="170"/>
      <c r="J10" s="170"/>
      <c r="K10" s="170"/>
      <c r="L10" s="170"/>
      <c r="M10" s="170"/>
      <c r="N10" s="170"/>
      <c r="O10" s="14"/>
    </row>
    <row r="11" spans="1:15" ht="15" customHeight="1">
      <c r="A11" s="6"/>
      <c r="B11" s="172" t="s">
        <v>81</v>
      </c>
      <c r="C11" s="172"/>
      <c r="D11" s="145" t="s">
        <v>261</v>
      </c>
      <c r="E11" s="145"/>
      <c r="F11" s="15"/>
      <c r="G11" s="172"/>
      <c r="H11" s="172"/>
      <c r="I11" s="172"/>
      <c r="J11" s="172"/>
      <c r="K11" s="172"/>
      <c r="L11" s="172"/>
      <c r="M11" s="172"/>
      <c r="N11" s="172"/>
      <c r="O11" s="14"/>
    </row>
    <row r="12" spans="1:15" ht="15" customHeight="1">
      <c r="A12" s="6"/>
      <c r="B12" s="170" t="s">
        <v>323</v>
      </c>
      <c r="C12" s="170"/>
      <c r="D12" s="171" t="s">
        <v>335</v>
      </c>
      <c r="E12" s="171"/>
      <c r="F12" s="15" t="s">
        <v>130</v>
      </c>
      <c r="G12" s="172" t="s">
        <v>472</v>
      </c>
      <c r="H12" s="172"/>
      <c r="I12" s="172"/>
      <c r="J12" s="172"/>
      <c r="K12" s="172"/>
      <c r="L12" s="172"/>
      <c r="M12" s="172"/>
      <c r="N12" s="172"/>
      <c r="O12" s="14"/>
    </row>
    <row r="13" spans="1:15" ht="15" customHeight="1">
      <c r="A13" s="6"/>
      <c r="B13" s="173" t="s">
        <v>387</v>
      </c>
      <c r="C13" s="173"/>
      <c r="D13" s="173"/>
      <c r="E13" s="173"/>
      <c r="F13" s="173"/>
      <c r="G13" s="174" t="s">
        <v>293</v>
      </c>
      <c r="H13" s="174"/>
      <c r="I13" s="174"/>
      <c r="J13" s="174"/>
      <c r="K13" s="174"/>
      <c r="L13" s="146" t="s">
        <v>275</v>
      </c>
      <c r="M13" s="146"/>
      <c r="N13" s="146"/>
      <c r="O13" s="14"/>
    </row>
    <row r="14" spans="1:15" ht="15" customHeight="1">
      <c r="A14" s="6"/>
      <c r="B14" s="16" t="s">
        <v>266</v>
      </c>
      <c r="C14" s="17" t="s">
        <v>82</v>
      </c>
      <c r="D14" s="17" t="s">
        <v>280</v>
      </c>
      <c r="E14" s="18" t="s">
        <v>40</v>
      </c>
      <c r="F14" s="19" t="s">
        <v>296</v>
      </c>
      <c r="G14" s="159" t="s">
        <v>285</v>
      </c>
      <c r="H14" s="159"/>
      <c r="I14" s="159"/>
      <c r="J14" s="21" t="s">
        <v>279</v>
      </c>
      <c r="K14" s="22" t="s">
        <v>258</v>
      </c>
      <c r="L14" s="14"/>
      <c r="M14" s="3"/>
      <c r="N14" s="3"/>
      <c r="O14" s="14"/>
    </row>
    <row r="15" spans="1:15" ht="15" customHeight="1">
      <c r="A15" s="6"/>
      <c r="B15" s="23" t="s">
        <v>39</v>
      </c>
      <c r="C15" s="24">
        <f>SUMIF(Rozpočet!F9:F306,B15,Rozpočet!L9:L306)</f>
        <v>0</v>
      </c>
      <c r="D15" s="24">
        <f>SUMIF(Rozpočet!F9:F306,B15,Rozpočet!M9:M306)</f>
        <v>0</v>
      </c>
      <c r="E15" s="25">
        <f>SUMIF(Rozpočet!F9:F306,B15,Rozpočet!N9:N306)</f>
        <v>0</v>
      </c>
      <c r="F15" s="26">
        <f>SUMIF(Rozpočet!F9:F306,B15,Rozpočet!O9:O306)</f>
        <v>0</v>
      </c>
      <c r="G15" s="167"/>
      <c r="H15" s="167"/>
      <c r="I15" s="167"/>
      <c r="J15" s="27"/>
      <c r="K15" s="28"/>
      <c r="L15" s="14"/>
      <c r="M15" s="3"/>
      <c r="N15" s="3"/>
      <c r="O15" s="14"/>
    </row>
    <row r="16" spans="1:15" ht="15" customHeight="1">
      <c r="A16" s="6"/>
      <c r="B16" s="23" t="s">
        <v>44</v>
      </c>
      <c r="C16" s="24">
        <f>SUMIF(Rozpočet!F9:F306,B16,Rozpočet!L9:L306)</f>
        <v>0</v>
      </c>
      <c r="D16" s="24">
        <f>SUMIF(Rozpočet!F9:F306,B16,Rozpočet!M9:M306)</f>
        <v>0</v>
      </c>
      <c r="E16" s="25">
        <f>SUMIF(Rozpočet!F9:F306,B16,Rozpočet!N9:N306)</f>
        <v>0</v>
      </c>
      <c r="F16" s="26">
        <f>SUMIF(Rozpočet!F9:F306,B16,Rozpočet!O9:O306)</f>
        <v>0</v>
      </c>
      <c r="G16" s="167"/>
      <c r="H16" s="167"/>
      <c r="I16" s="167"/>
      <c r="J16" s="27"/>
      <c r="K16" s="28"/>
      <c r="L16" s="14"/>
      <c r="M16" s="3"/>
      <c r="N16" s="3"/>
      <c r="O16" s="14"/>
    </row>
    <row r="17" spans="1:15" ht="15" customHeight="1">
      <c r="A17" s="6"/>
      <c r="B17" s="23" t="s">
        <v>42</v>
      </c>
      <c r="C17" s="24">
        <f>SUMIF(Rozpočet!F9:F306,B17,Rozpočet!L9:L306)</f>
        <v>0</v>
      </c>
      <c r="D17" s="24">
        <f>SUMIF(Rozpočet!F9:F306,B17,Rozpočet!M9:M306)</f>
        <v>0</v>
      </c>
      <c r="E17" s="25">
        <f>SUMIF(Rozpočet!F9:F306,B17,Rozpočet!N9:N306)</f>
        <v>0</v>
      </c>
      <c r="F17" s="26">
        <f>SUMIF(Rozpočet!F9:F306,B17,Rozpočet!O9:O306)</f>
        <v>0</v>
      </c>
      <c r="G17" s="167"/>
      <c r="H17" s="167"/>
      <c r="I17" s="167"/>
      <c r="J17" s="27"/>
      <c r="K17" s="28"/>
      <c r="L17" s="14"/>
      <c r="M17" s="3"/>
      <c r="N17" s="3"/>
      <c r="O17" s="14"/>
    </row>
    <row r="18" spans="1:15" ht="15" customHeight="1">
      <c r="A18" s="6"/>
      <c r="B18" s="23" t="s">
        <v>45</v>
      </c>
      <c r="C18" s="24">
        <f>SUMIF(Rozpočet!F9:F306,B18,Rozpočet!L9:L306)</f>
        <v>0</v>
      </c>
      <c r="D18" s="24">
        <f>SUMIF(Rozpočet!F9:F306,B18,Rozpočet!M9:M306)</f>
        <v>0</v>
      </c>
      <c r="E18" s="25">
        <f>SUMIF(Rozpočet!F9:F306,B18,Rozpočet!N9:N306)</f>
        <v>0</v>
      </c>
      <c r="F18" s="26">
        <f>SUMIF(Rozpočet!F9:F306,B18,Rozpočet!O9:O306)</f>
        <v>0</v>
      </c>
      <c r="G18" s="167"/>
      <c r="H18" s="167"/>
      <c r="I18" s="167"/>
      <c r="J18" s="27"/>
      <c r="K18" s="28"/>
      <c r="L18" s="14"/>
      <c r="M18" s="3"/>
      <c r="N18" s="3"/>
      <c r="O18" s="14"/>
    </row>
    <row r="19" spans="1:15" ht="15" customHeight="1">
      <c r="A19" s="6"/>
      <c r="B19" s="23" t="s">
        <v>43</v>
      </c>
      <c r="C19" s="24">
        <f>Rozpočet!L7-SUM(C15:C18)</f>
        <v>0</v>
      </c>
      <c r="D19" s="24">
        <f>Rozpočet!M7-SUM(D15:D18)</f>
        <v>0</v>
      </c>
      <c r="E19" s="25">
        <f>Rozpočet!N7-SUM(E15:E18)</f>
        <v>0</v>
      </c>
      <c r="F19" s="26">
        <f>Rozpočet!O7-SUM(F15:F18)</f>
        <v>0</v>
      </c>
      <c r="G19" s="167"/>
      <c r="H19" s="167"/>
      <c r="I19" s="167"/>
      <c r="J19" s="27"/>
      <c r="K19" s="28"/>
      <c r="L19" s="29" t="s">
        <v>49</v>
      </c>
      <c r="M19" s="3"/>
      <c r="N19" s="3"/>
      <c r="O19" s="14"/>
    </row>
    <row r="20" spans="1:15" ht="15" customHeight="1">
      <c r="A20" s="6"/>
      <c r="B20" s="30" t="s">
        <v>62</v>
      </c>
      <c r="C20" s="31">
        <f>SUM(C15:C19)</f>
        <v>0</v>
      </c>
      <c r="D20" s="31">
        <f>SUM(D15:D19)</f>
        <v>0</v>
      </c>
      <c r="E20" s="32">
        <f>SUM(E15:E19)</f>
        <v>0</v>
      </c>
      <c r="F20" s="33">
        <f>SUM(F15:F19)</f>
        <v>0</v>
      </c>
      <c r="G20" s="167"/>
      <c r="H20" s="167"/>
      <c r="I20" s="167"/>
      <c r="J20" s="27"/>
      <c r="K20" s="28"/>
      <c r="L20" s="14"/>
      <c r="M20" s="34"/>
      <c r="N20" s="34"/>
      <c r="O20" s="14"/>
    </row>
    <row r="21" spans="1:15" ht="15" customHeight="1">
      <c r="A21" s="6"/>
      <c r="B21" s="168" t="s">
        <v>394</v>
      </c>
      <c r="C21" s="168"/>
      <c r="D21" s="168"/>
      <c r="E21" s="169">
        <f>SUM(C20:E20)</f>
        <v>0</v>
      </c>
      <c r="F21" s="169"/>
      <c r="G21" s="167"/>
      <c r="H21" s="167"/>
      <c r="I21" s="167"/>
      <c r="J21" s="27"/>
      <c r="K21" s="28"/>
      <c r="L21" s="146" t="s">
        <v>283</v>
      </c>
      <c r="M21" s="146"/>
      <c r="N21" s="146"/>
      <c r="O21" s="14"/>
    </row>
    <row r="22" spans="1:15" ht="15" customHeight="1">
      <c r="A22" s="6"/>
      <c r="B22" s="165" t="s">
        <v>296</v>
      </c>
      <c r="C22" s="165"/>
      <c r="D22" s="165"/>
      <c r="E22" s="166">
        <f>F20</f>
        <v>0</v>
      </c>
      <c r="F22" s="166"/>
      <c r="G22" s="167"/>
      <c r="H22" s="167"/>
      <c r="I22" s="167"/>
      <c r="J22" s="27"/>
      <c r="K22" s="28"/>
      <c r="L22" s="35"/>
      <c r="M22" s="3"/>
      <c r="N22" s="3"/>
      <c r="O22" s="14"/>
    </row>
    <row r="23" spans="1:15" ht="15" customHeight="1">
      <c r="A23" s="6"/>
      <c r="B23" s="161" t="s">
        <v>399</v>
      </c>
      <c r="C23" s="161"/>
      <c r="D23" s="161"/>
      <c r="E23" s="162">
        <f>E21+E22</f>
        <v>0</v>
      </c>
      <c r="F23" s="162"/>
      <c r="G23" s="163" t="s">
        <v>331</v>
      </c>
      <c r="H23" s="163"/>
      <c r="I23" s="163"/>
      <c r="J23" s="164">
        <f>SUM(J15:J22)</f>
        <v>0</v>
      </c>
      <c r="K23" s="164"/>
      <c r="L23" s="14"/>
      <c r="M23" s="3"/>
      <c r="N23" s="3"/>
      <c r="O23" s="14"/>
    </row>
    <row r="24" spans="1:15" ht="15" customHeight="1">
      <c r="A24" s="6"/>
      <c r="B24" s="161"/>
      <c r="C24" s="161"/>
      <c r="D24" s="161"/>
      <c r="E24" s="162"/>
      <c r="F24" s="162"/>
      <c r="G24" s="163"/>
      <c r="H24" s="163"/>
      <c r="I24" s="163"/>
      <c r="J24" s="164"/>
      <c r="K24" s="164"/>
      <c r="L24" s="14"/>
      <c r="M24" s="3"/>
      <c r="N24" s="3"/>
      <c r="O24" s="14"/>
    </row>
    <row r="25" spans="1:15" ht="15" customHeight="1">
      <c r="A25" s="6"/>
      <c r="B25" s="146" t="s">
        <v>408</v>
      </c>
      <c r="C25" s="146"/>
      <c r="D25" s="146"/>
      <c r="E25" s="146"/>
      <c r="F25" s="146"/>
      <c r="G25" s="156" t="s">
        <v>308</v>
      </c>
      <c r="H25" s="156"/>
      <c r="I25" s="156"/>
      <c r="J25" s="156"/>
      <c r="K25" s="156"/>
      <c r="L25" s="14"/>
      <c r="M25" s="3"/>
      <c r="N25" s="3"/>
      <c r="O25" s="14"/>
    </row>
    <row r="26" spans="1:15" ht="15" customHeight="1">
      <c r="A26" s="6"/>
      <c r="B26" s="30" t="s">
        <v>128</v>
      </c>
      <c r="C26" s="157" t="s">
        <v>64</v>
      </c>
      <c r="D26" s="157"/>
      <c r="E26" s="158" t="s">
        <v>61</v>
      </c>
      <c r="F26" s="158"/>
      <c r="G26" s="20"/>
      <c r="H26" s="159" t="s">
        <v>131</v>
      </c>
      <c r="I26" s="159"/>
      <c r="J26" s="160" t="s">
        <v>61</v>
      </c>
      <c r="K26" s="160"/>
      <c r="L26" s="14"/>
      <c r="M26" s="3"/>
      <c r="N26" s="3"/>
      <c r="O26" s="14"/>
    </row>
    <row r="27" spans="1:15" ht="15" customHeight="1">
      <c r="A27" s="6"/>
      <c r="B27" s="36">
        <v>15</v>
      </c>
      <c r="C27" s="152">
        <f>SUMIF(Rozpočet!T9:T306,B27,Rozpočet!K9:K306)+H27</f>
        <v>0</v>
      </c>
      <c r="D27" s="152"/>
      <c r="E27" s="153">
        <f>C27/100*B27</f>
        <v>0</v>
      </c>
      <c r="F27" s="153"/>
      <c r="G27" s="37"/>
      <c r="H27" s="155">
        <f>SUMIF(K15:K22,B27,J15:J22)</f>
        <v>0</v>
      </c>
      <c r="I27" s="155"/>
      <c r="J27" s="154">
        <f>H27*B27/100</f>
        <v>0</v>
      </c>
      <c r="K27" s="154"/>
      <c r="L27" s="29" t="s">
        <v>49</v>
      </c>
      <c r="M27" s="3"/>
      <c r="N27" s="3"/>
      <c r="O27" s="14"/>
    </row>
    <row r="28" spans="1:15" ht="15" customHeight="1">
      <c r="A28" s="6"/>
      <c r="B28" s="36">
        <v>21</v>
      </c>
      <c r="C28" s="152">
        <f>SUMIF(Rozpočet!T9:T306,B28,Rozpočet!K9:K306)+H28</f>
        <v>0</v>
      </c>
      <c r="D28" s="152"/>
      <c r="E28" s="153">
        <f>C28/100*B28</f>
        <v>0</v>
      </c>
      <c r="F28" s="153"/>
      <c r="G28" s="37"/>
      <c r="H28" s="154">
        <f>SUMIF(K15:K22,B28,J15:J22)</f>
        <v>0</v>
      </c>
      <c r="I28" s="154"/>
      <c r="J28" s="154">
        <f>H28*B28/100</f>
        <v>0</v>
      </c>
      <c r="K28" s="154"/>
      <c r="L28" s="14"/>
      <c r="M28" s="3"/>
      <c r="N28" s="3"/>
      <c r="O28" s="14"/>
    </row>
    <row r="29" spans="1:15" ht="15" customHeight="1">
      <c r="A29" s="6"/>
      <c r="B29" s="36">
        <v>0</v>
      </c>
      <c r="C29" s="152">
        <f>(E23+J23)-(C27+C28)</f>
        <v>0</v>
      </c>
      <c r="D29" s="152"/>
      <c r="E29" s="153">
        <f>C29/100*B29</f>
        <v>0</v>
      </c>
      <c r="F29" s="153"/>
      <c r="G29" s="37"/>
      <c r="H29" s="154">
        <f>J23-(H27+H28)</f>
        <v>0</v>
      </c>
      <c r="I29" s="154"/>
      <c r="J29" s="154">
        <f>H29*B29/100</f>
        <v>0</v>
      </c>
      <c r="K29" s="154"/>
      <c r="L29" s="146" t="s">
        <v>127</v>
      </c>
      <c r="M29" s="146"/>
      <c r="N29" s="146"/>
      <c r="O29" s="14"/>
    </row>
    <row r="30" spans="1:15" ht="15" customHeight="1">
      <c r="A30" s="6"/>
      <c r="B30" s="147"/>
      <c r="C30" s="148">
        <f>ROUNDUP(C27+C28+C29,1)</f>
        <v>0</v>
      </c>
      <c r="D30" s="148"/>
      <c r="E30" s="149">
        <f>ROUNDUP(E27+E28+E29,1)</f>
        <v>0</v>
      </c>
      <c r="F30" s="149"/>
      <c r="G30" s="150"/>
      <c r="H30" s="150"/>
      <c r="I30" s="150"/>
      <c r="J30" s="151">
        <f>J27+J28+J29</f>
        <v>0</v>
      </c>
      <c r="K30" s="151"/>
      <c r="L30" s="14"/>
      <c r="M30" s="3"/>
      <c r="N30" s="3"/>
      <c r="O30" s="14"/>
    </row>
    <row r="31" spans="1:15" ht="15" customHeight="1">
      <c r="A31" s="6"/>
      <c r="B31" s="147"/>
      <c r="C31" s="148"/>
      <c r="D31" s="148"/>
      <c r="E31" s="149"/>
      <c r="F31" s="149"/>
      <c r="G31" s="150"/>
      <c r="H31" s="150"/>
      <c r="I31" s="150"/>
      <c r="J31" s="151"/>
      <c r="K31" s="151"/>
      <c r="L31" s="14"/>
      <c r="M31" s="3"/>
      <c r="N31" s="3"/>
      <c r="O31" s="14"/>
    </row>
    <row r="32" spans="1:15" ht="15" customHeight="1">
      <c r="A32" s="6"/>
      <c r="B32" s="141" t="s">
        <v>415</v>
      </c>
      <c r="C32" s="141"/>
      <c r="D32" s="141"/>
      <c r="E32" s="141"/>
      <c r="F32" s="141"/>
      <c r="G32" s="142" t="s">
        <v>398</v>
      </c>
      <c r="H32" s="142"/>
      <c r="I32" s="142"/>
      <c r="J32" s="142"/>
      <c r="K32" s="142"/>
      <c r="L32" s="3"/>
      <c r="M32" s="3"/>
      <c r="N32" s="3"/>
      <c r="O32" s="14"/>
    </row>
    <row r="33" spans="1:15" ht="15" customHeight="1">
      <c r="A33" s="6"/>
      <c r="B33" s="143">
        <f>C30+E30</f>
        <v>0</v>
      </c>
      <c r="C33" s="143"/>
      <c r="D33" s="143"/>
      <c r="E33" s="143"/>
      <c r="F33" s="143"/>
      <c r="G33" s="144" t="s">
        <v>126</v>
      </c>
      <c r="H33" s="144"/>
      <c r="I33" s="144"/>
      <c r="J33" s="17" t="s">
        <v>297</v>
      </c>
      <c r="K33" s="38" t="s">
        <v>264</v>
      </c>
      <c r="L33" s="3"/>
      <c r="M33" s="3"/>
      <c r="N33" s="3"/>
      <c r="O33" s="14"/>
    </row>
    <row r="34" spans="1:15" ht="15" customHeight="1">
      <c r="A34" s="6"/>
      <c r="B34" s="143"/>
      <c r="C34" s="143"/>
      <c r="D34" s="143"/>
      <c r="E34" s="143"/>
      <c r="F34" s="143"/>
      <c r="G34" s="145"/>
      <c r="H34" s="145"/>
      <c r="I34" s="145"/>
      <c r="J34" s="15"/>
      <c r="K34" s="39">
        <f>IF(J34&gt;0,E23/J34,"")</f>
      </c>
      <c r="L34" s="3"/>
      <c r="M34" s="3"/>
      <c r="N34" s="3"/>
      <c r="O34" s="14"/>
    </row>
    <row r="35" spans="1:15" ht="15" customHeight="1">
      <c r="A35" s="6"/>
      <c r="B35" s="143"/>
      <c r="C35" s="143"/>
      <c r="D35" s="143"/>
      <c r="E35" s="143"/>
      <c r="F35" s="143"/>
      <c r="G35" s="145"/>
      <c r="H35" s="145"/>
      <c r="I35" s="145"/>
      <c r="J35" s="15"/>
      <c r="K35" s="39">
        <f>IF(J35&gt;0,E23/J35,"")</f>
      </c>
      <c r="L35" s="3"/>
      <c r="M35" s="3"/>
      <c r="N35" s="3"/>
      <c r="O35" s="14"/>
    </row>
    <row r="36" spans="1:15" ht="15" customHeight="1">
      <c r="A36" s="6"/>
      <c r="B36" s="143"/>
      <c r="C36" s="143"/>
      <c r="D36" s="143"/>
      <c r="E36" s="143"/>
      <c r="F36" s="143"/>
      <c r="G36" s="145"/>
      <c r="H36" s="145"/>
      <c r="I36" s="145"/>
      <c r="J36" s="15"/>
      <c r="K36" s="39">
        <f>IF(J36&gt;0,E23/J36,"")</f>
      </c>
      <c r="L36" s="3"/>
      <c r="M36" s="3"/>
      <c r="N36" s="3"/>
      <c r="O36" s="14"/>
    </row>
    <row r="37" spans="1:15" ht="7.5" customHeight="1">
      <c r="A37" s="3"/>
      <c r="B37" s="40"/>
      <c r="C37" s="40"/>
      <c r="D37" s="40"/>
      <c r="E37" s="40"/>
      <c r="F37" s="40"/>
      <c r="G37" s="41"/>
      <c r="H37" s="41"/>
      <c r="I37" s="41"/>
      <c r="J37" s="41"/>
      <c r="K37" s="41"/>
      <c r="L37" s="40"/>
      <c r="M37" s="40"/>
      <c r="N37" s="40"/>
      <c r="O37" s="3"/>
    </row>
    <row r="38" spans="1:15" ht="96.75" customHeight="1">
      <c r="A38" s="3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3"/>
    </row>
  </sheetData>
  <sheetProtection/>
  <mergeCells count="79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G14:I14"/>
    <mergeCell ref="G15:I15"/>
    <mergeCell ref="G16:I16"/>
    <mergeCell ref="G17:I17"/>
    <mergeCell ref="B12:C12"/>
    <mergeCell ref="D12:E12"/>
    <mergeCell ref="G12:N12"/>
    <mergeCell ref="B13:F13"/>
    <mergeCell ref="G13:K13"/>
    <mergeCell ref="L13:N13"/>
    <mergeCell ref="G18:I18"/>
    <mergeCell ref="G19:I19"/>
    <mergeCell ref="G20:I20"/>
    <mergeCell ref="B21:D21"/>
    <mergeCell ref="E21:F21"/>
    <mergeCell ref="G21:I21"/>
    <mergeCell ref="B23:D24"/>
    <mergeCell ref="E23:F24"/>
    <mergeCell ref="G23:I24"/>
    <mergeCell ref="J23:K24"/>
    <mergeCell ref="L21:N21"/>
    <mergeCell ref="B22:D22"/>
    <mergeCell ref="E22:F22"/>
    <mergeCell ref="G22:I22"/>
    <mergeCell ref="B25:F25"/>
    <mergeCell ref="G25:K25"/>
    <mergeCell ref="C26:D26"/>
    <mergeCell ref="E26:F26"/>
    <mergeCell ref="H26:I26"/>
    <mergeCell ref="J26:K26"/>
    <mergeCell ref="C28:D28"/>
    <mergeCell ref="E28:F28"/>
    <mergeCell ref="H28:I28"/>
    <mergeCell ref="J28:K28"/>
    <mergeCell ref="C27:D27"/>
    <mergeCell ref="E27:F27"/>
    <mergeCell ref="H27:I27"/>
    <mergeCell ref="J27:K27"/>
    <mergeCell ref="L29:N29"/>
    <mergeCell ref="B30:B31"/>
    <mergeCell ref="C30:D31"/>
    <mergeCell ref="E30:F31"/>
    <mergeCell ref="G30:I31"/>
    <mergeCell ref="J30:K31"/>
    <mergeCell ref="C29:D29"/>
    <mergeCell ref="E29:F29"/>
    <mergeCell ref="H29:I29"/>
    <mergeCell ref="J29:K29"/>
    <mergeCell ref="B38:N38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5"/>
  <sheetViews>
    <sheetView zoomScalePageLayoutView="0" workbookViewId="0" topLeftCell="A1">
      <pane xSplit="6" ySplit="8" topLeftCell="H82" activePane="bottomRight" state="frozen"/>
      <selection pane="topLeft" activeCell="A1" sqref="A1"/>
      <selection pane="topRight" activeCell="G1" sqref="G1"/>
      <selection pane="bottomLeft" activeCell="A9" sqref="A9"/>
      <selection pane="bottomRight" activeCell="K89" sqref="K89"/>
    </sheetView>
  </sheetViews>
  <sheetFormatPr defaultColWidth="11.5742187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42" customWidth="1"/>
    <col min="10" max="10" width="11.7109375" style="2" customWidth="1"/>
    <col min="11" max="11" width="15.421875" style="2" customWidth="1"/>
    <col min="12" max="12" width="11.7109375" style="43" customWidth="1"/>
    <col min="13" max="15" width="11.57421875" style="43" customWidth="1"/>
    <col min="16" max="16" width="11.140625" style="44" customWidth="1"/>
    <col min="17" max="19" width="0" style="2" hidden="1" customWidth="1"/>
    <col min="20" max="20" width="11.7109375" style="45" customWidth="1"/>
    <col min="21" max="21" width="0" style="45" hidden="1" customWidth="1"/>
    <col min="22" max="22" width="1.7109375" style="2" customWidth="1"/>
    <col min="23" max="243" width="11.57421875" style="2" customWidth="1"/>
  </cols>
  <sheetData>
    <row r="1" spans="1:256" s="50" customFormat="1" ht="12.75" customHeight="1" hidden="1">
      <c r="A1" s="46" t="s">
        <v>47</v>
      </c>
      <c r="B1" s="47" t="s">
        <v>63</v>
      </c>
      <c r="C1" s="47" t="s">
        <v>57</v>
      </c>
      <c r="D1" s="47" t="s">
        <v>50</v>
      </c>
      <c r="E1" s="47" t="s">
        <v>260</v>
      </c>
      <c r="F1" s="47" t="s">
        <v>313</v>
      </c>
      <c r="G1" s="47" t="s">
        <v>56</v>
      </c>
      <c r="H1" s="47" t="s">
        <v>352</v>
      </c>
      <c r="I1" s="47" t="s">
        <v>11</v>
      </c>
      <c r="J1" s="47" t="s">
        <v>314</v>
      </c>
      <c r="K1" s="47" t="s">
        <v>273</v>
      </c>
      <c r="L1" s="48" t="s">
        <v>82</v>
      </c>
      <c r="M1" s="48" t="s">
        <v>280</v>
      </c>
      <c r="N1" s="48" t="s">
        <v>40</v>
      </c>
      <c r="O1" s="48" t="s">
        <v>296</v>
      </c>
      <c r="P1" s="49" t="s">
        <v>291</v>
      </c>
      <c r="Q1" s="47" t="s">
        <v>292</v>
      </c>
      <c r="R1" s="47" t="s">
        <v>274</v>
      </c>
      <c r="S1" s="47" t="s">
        <v>51</v>
      </c>
      <c r="T1" s="47" t="s">
        <v>52</v>
      </c>
      <c r="U1" s="47" t="s">
        <v>336</v>
      </c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2" ht="29.25" customHeight="1">
      <c r="A2" s="51"/>
      <c r="B2" s="3"/>
      <c r="C2" s="3"/>
      <c r="D2" s="3"/>
      <c r="E2" s="3"/>
      <c r="F2" s="3"/>
      <c r="G2" s="181" t="s">
        <v>386</v>
      </c>
      <c r="H2" s="181"/>
      <c r="I2" s="181"/>
      <c r="J2" s="181"/>
      <c r="K2" s="181"/>
      <c r="L2" s="52"/>
      <c r="M2" s="52"/>
      <c r="N2" s="52"/>
      <c r="O2" s="52"/>
      <c r="P2" s="52"/>
      <c r="Q2" s="52"/>
      <c r="R2" s="52"/>
      <c r="S2" s="52"/>
      <c r="T2" s="53"/>
      <c r="U2" s="53"/>
      <c r="V2" s="3"/>
    </row>
    <row r="3" spans="1:22" ht="18.75" customHeight="1">
      <c r="A3" s="3"/>
      <c r="B3" s="54" t="s">
        <v>259</v>
      </c>
      <c r="C3" s="55"/>
      <c r="D3" s="182" t="str">
        <f>KrycíList!D6</f>
        <v>2014</v>
      </c>
      <c r="E3" s="182"/>
      <c r="F3" s="182"/>
      <c r="G3" s="56" t="str">
        <f>KrycíList!C4</f>
        <v>oprava bytu c.4 Hlavní Nam.30 Krnov</v>
      </c>
      <c r="H3" s="183">
        <f>KrycíList!J4</f>
        <v>0</v>
      </c>
      <c r="I3" s="183"/>
      <c r="J3" s="183"/>
      <c r="K3" s="183"/>
      <c r="L3" s="57"/>
      <c r="M3" s="57"/>
      <c r="N3" s="57"/>
      <c r="O3" s="58"/>
      <c r="P3" s="58"/>
      <c r="Q3" s="58"/>
      <c r="R3" s="58"/>
      <c r="S3" s="58"/>
      <c r="T3" s="58"/>
      <c r="U3" s="58"/>
      <c r="V3" s="55"/>
    </row>
    <row r="4" spans="1:22" ht="14.25" customHeight="1">
      <c r="A4" s="3"/>
      <c r="B4" s="3"/>
      <c r="C4" s="3"/>
      <c r="D4" s="184">
        <f>KrycíList!C5</f>
        <v>0</v>
      </c>
      <c r="E4" s="184"/>
      <c r="F4" s="184"/>
      <c r="G4" s="59">
        <f>KrycíList!G5</f>
        <v>0</v>
      </c>
      <c r="H4" s="185">
        <f>KrycíList!D5</f>
        <v>0</v>
      </c>
      <c r="I4" s="185"/>
      <c r="J4" s="55"/>
      <c r="K4" s="60"/>
      <c r="L4" s="61"/>
      <c r="M4" s="61"/>
      <c r="N4" s="61"/>
      <c r="O4" s="61"/>
      <c r="P4" s="61"/>
      <c r="Q4" s="61"/>
      <c r="R4" s="61"/>
      <c r="S4" s="61"/>
      <c r="T4" s="62"/>
      <c r="U4" s="62"/>
      <c r="V4" s="3"/>
    </row>
    <row r="5" spans="1:22" ht="11.25" customHeight="1">
      <c r="A5" s="3"/>
      <c r="B5" s="63"/>
      <c r="C5" s="63"/>
      <c r="D5" s="64"/>
      <c r="E5" s="64"/>
      <c r="F5" s="64"/>
      <c r="G5" s="65" t="str">
        <f>KrycíList!G12</f>
        <v>C:\RozpNz\Data\Kovařík - 128, oprava bytu c4 Hlavní Nam 30 Krnov-var2.o32</v>
      </c>
      <c r="H5" s="64"/>
      <c r="I5" s="64"/>
      <c r="J5" s="66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3" t="s">
        <v>0</v>
      </c>
    </row>
    <row r="6" spans="1:256" s="74" customFormat="1" ht="21.75" customHeight="1">
      <c r="A6" s="69"/>
      <c r="B6" s="70" t="s">
        <v>63</v>
      </c>
      <c r="C6" s="70" t="s">
        <v>57</v>
      </c>
      <c r="D6" s="71" t="s">
        <v>50</v>
      </c>
      <c r="E6" s="70" t="s">
        <v>9</v>
      </c>
      <c r="F6" s="70" t="s">
        <v>313</v>
      </c>
      <c r="G6" s="70" t="s">
        <v>325</v>
      </c>
      <c r="H6" s="70" t="s">
        <v>324</v>
      </c>
      <c r="I6" s="70" t="s">
        <v>11</v>
      </c>
      <c r="J6" s="70" t="s">
        <v>58</v>
      </c>
      <c r="K6" s="72" t="s">
        <v>272</v>
      </c>
      <c r="L6" s="73" t="s">
        <v>82</v>
      </c>
      <c r="M6" s="73" t="s">
        <v>280</v>
      </c>
      <c r="N6" s="73" t="s">
        <v>40</v>
      </c>
      <c r="O6" s="73" t="s">
        <v>296</v>
      </c>
      <c r="P6" s="73" t="s">
        <v>256</v>
      </c>
      <c r="Q6" s="73" t="s">
        <v>257</v>
      </c>
      <c r="R6" s="73" t="s">
        <v>84</v>
      </c>
      <c r="S6" s="73" t="s">
        <v>83</v>
      </c>
      <c r="T6" s="73" t="s">
        <v>52</v>
      </c>
      <c r="U6" s="73" t="s">
        <v>336</v>
      </c>
      <c r="V6" s="69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ht="14.25" customHeight="1">
      <c r="A7" s="3"/>
      <c r="B7" s="75"/>
      <c r="C7" s="75"/>
      <c r="D7" s="76">
        <f>KrycíList!C8</f>
        <v>0</v>
      </c>
      <c r="E7" s="76"/>
      <c r="F7" s="76"/>
      <c r="G7" s="77"/>
      <c r="H7" s="76"/>
      <c r="I7" s="76"/>
      <c r="J7" s="78"/>
      <c r="K7" s="79">
        <f aca="true" t="shared" si="0" ref="K7:S7">SUMIF($D9:$D307,"B",K9:K307)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5.173830423000224</v>
      </c>
      <c r="Q7" s="80">
        <f t="shared" si="0"/>
        <v>5.592580000000026</v>
      </c>
      <c r="R7" s="81">
        <f t="shared" si="0"/>
        <v>332.6184779772123</v>
      </c>
      <c r="S7" s="80">
        <f t="shared" si="0"/>
        <v>29095.291206330658</v>
      </c>
      <c r="T7" s="82">
        <f>ROUNDUP(SUMIF($D9:$D307,"B",T9:T307),1)</f>
        <v>0</v>
      </c>
      <c r="U7" s="82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83"/>
      <c r="J8" s="3"/>
      <c r="K8" s="3"/>
      <c r="L8" s="52"/>
      <c r="M8" s="52"/>
      <c r="N8" s="52"/>
      <c r="O8" s="52"/>
      <c r="P8" s="52"/>
      <c r="Q8" s="52"/>
      <c r="R8" s="52"/>
      <c r="S8" s="52"/>
      <c r="T8" s="53"/>
      <c r="U8" s="53"/>
      <c r="V8" s="3"/>
    </row>
    <row r="9" spans="1:22" ht="15">
      <c r="A9" s="3"/>
      <c r="B9" s="84" t="s">
        <v>15</v>
      </c>
      <c r="C9" s="85"/>
      <c r="D9" s="86" t="s">
        <v>1</v>
      </c>
      <c r="E9" s="85"/>
      <c r="F9" s="87"/>
      <c r="G9" s="88" t="s">
        <v>294</v>
      </c>
      <c r="H9" s="85"/>
      <c r="I9" s="86"/>
      <c r="J9" s="85"/>
      <c r="K9" s="89">
        <f aca="true" t="shared" si="1" ref="K9:T9">SUMIF($D10:$D305,"O",K10:K305)</f>
        <v>0</v>
      </c>
      <c r="L9" s="90">
        <f t="shared" si="1"/>
        <v>0</v>
      </c>
      <c r="M9" s="90">
        <f t="shared" si="1"/>
        <v>0</v>
      </c>
      <c r="N9" s="90">
        <f t="shared" si="1"/>
        <v>0</v>
      </c>
      <c r="O9" s="90">
        <f t="shared" si="1"/>
        <v>0</v>
      </c>
      <c r="P9" s="91">
        <f t="shared" si="1"/>
        <v>5.173830423000224</v>
      </c>
      <c r="Q9" s="91">
        <f t="shared" si="1"/>
        <v>5.592580000000026</v>
      </c>
      <c r="R9" s="91">
        <f t="shared" si="1"/>
        <v>332.6184779772123</v>
      </c>
      <c r="S9" s="90">
        <f t="shared" si="1"/>
        <v>29095.291206330658</v>
      </c>
      <c r="T9" s="92">
        <f t="shared" si="1"/>
        <v>0</v>
      </c>
      <c r="U9" s="92">
        <f>K9+T9</f>
        <v>0</v>
      </c>
      <c r="V9" s="93"/>
    </row>
    <row r="10" spans="1:22" ht="12.75" outlineLevel="1">
      <c r="A10" s="3"/>
      <c r="B10" s="94"/>
      <c r="C10" s="95" t="s">
        <v>16</v>
      </c>
      <c r="D10" s="96" t="s">
        <v>3</v>
      </c>
      <c r="E10" s="97"/>
      <c r="F10" s="97" t="s">
        <v>39</v>
      </c>
      <c r="G10" s="98" t="s">
        <v>290</v>
      </c>
      <c r="H10" s="97"/>
      <c r="I10" s="96"/>
      <c r="J10" s="97"/>
      <c r="K10" s="99">
        <f>SUBTOTAL(9,K11:K16)</f>
        <v>0</v>
      </c>
      <c r="L10" s="100">
        <f>SUBTOTAL(9,L11:L16)</f>
        <v>0</v>
      </c>
      <c r="M10" s="100">
        <f>SUBTOTAL(9,M11:M16)</f>
        <v>0</v>
      </c>
      <c r="N10" s="100">
        <f>SUBTOTAL(9,N11:N16)</f>
        <v>0</v>
      </c>
      <c r="O10" s="100">
        <f>SUBTOTAL(9,O11:O16)</f>
        <v>0</v>
      </c>
      <c r="P10" s="101">
        <f>SUMPRODUCT(P11:P16,$H11:$H16)</f>
        <v>0.554284</v>
      </c>
      <c r="Q10" s="101">
        <f>SUMPRODUCT(Q11:Q16,$H11:$H16)</f>
        <v>0</v>
      </c>
      <c r="R10" s="101">
        <f>SUMPRODUCT(R11:R16,$H11:$H16)</f>
        <v>3.9361599999990857</v>
      </c>
      <c r="S10" s="100">
        <f>SUMPRODUCT(S11:S16,$H11:$H16)</f>
        <v>346.6865919999184</v>
      </c>
      <c r="T10" s="102">
        <f>SUMPRODUCT(T11:T16,$K11:$K16)/100</f>
        <v>0</v>
      </c>
      <c r="U10" s="102">
        <f>K10+T10</f>
        <v>0</v>
      </c>
      <c r="V10" s="93"/>
    </row>
    <row r="11" spans="1:22" ht="12.75" outlineLevel="2">
      <c r="A11" s="3"/>
      <c r="B11" s="110"/>
      <c r="C11" s="111"/>
      <c r="D11" s="112"/>
      <c r="E11" s="113" t="s">
        <v>392</v>
      </c>
      <c r="F11" s="114"/>
      <c r="G11" s="115"/>
      <c r="H11" s="114"/>
      <c r="I11" s="112"/>
      <c r="J11" s="114"/>
      <c r="K11" s="116"/>
      <c r="L11" s="117"/>
      <c r="M11" s="117"/>
      <c r="N11" s="117"/>
      <c r="O11" s="117"/>
      <c r="P11" s="118"/>
      <c r="Q11" s="118"/>
      <c r="R11" s="118"/>
      <c r="S11" s="118"/>
      <c r="T11" s="119"/>
      <c r="U11" s="119"/>
      <c r="V11" s="93"/>
    </row>
    <row r="12" spans="1:22" ht="25.5" outlineLevel="2">
      <c r="A12" s="3"/>
      <c r="B12" s="93"/>
      <c r="C12" s="93"/>
      <c r="D12" s="120" t="s">
        <v>4</v>
      </c>
      <c r="E12" s="121">
        <v>1</v>
      </c>
      <c r="F12" s="122" t="s">
        <v>141</v>
      </c>
      <c r="G12" s="123" t="s">
        <v>425</v>
      </c>
      <c r="H12" s="124">
        <v>2.64</v>
      </c>
      <c r="I12" s="125" t="s">
        <v>12</v>
      </c>
      <c r="J12" s="126"/>
      <c r="K12" s="127">
        <f>H12*J12</f>
        <v>0</v>
      </c>
      <c r="L12" s="128">
        <f>IF(D12="S",K12,"")</f>
      </c>
      <c r="M12" s="129">
        <f>IF(OR(D12="P",D12="U"),K12,"")</f>
        <v>0</v>
      </c>
      <c r="N12" s="129">
        <f>IF(D12="H",K12,"")</f>
      </c>
      <c r="O12" s="129">
        <f>IF(D12="V",K12,"")</f>
      </c>
      <c r="P12" s="130">
        <v>0.11585</v>
      </c>
      <c r="Q12" s="130">
        <v>0</v>
      </c>
      <c r="R12" s="130">
        <v>0.9689999999997667</v>
      </c>
      <c r="S12" s="126">
        <v>86.11779999997948</v>
      </c>
      <c r="T12" s="131">
        <v>15</v>
      </c>
      <c r="U12" s="132">
        <f>K12*(T12+100)/100</f>
        <v>0</v>
      </c>
      <c r="V12" s="133"/>
    </row>
    <row r="13" spans="1:256" s="50" customFormat="1" ht="10.5" customHeight="1" outlineLevel="3">
      <c r="A13" s="134"/>
      <c r="B13" s="135"/>
      <c r="C13" s="135"/>
      <c r="D13" s="135"/>
      <c r="E13" s="135"/>
      <c r="F13" s="135"/>
      <c r="G13" s="135" t="s">
        <v>136</v>
      </c>
      <c r="H13" s="136">
        <v>1.92</v>
      </c>
      <c r="I13" s="137"/>
      <c r="J13" s="135"/>
      <c r="K13" s="135"/>
      <c r="L13" s="138"/>
      <c r="M13" s="138"/>
      <c r="N13" s="138"/>
      <c r="O13" s="138"/>
      <c r="P13" s="138"/>
      <c r="Q13" s="138"/>
      <c r="R13" s="138"/>
      <c r="S13" s="138"/>
      <c r="T13" s="139"/>
      <c r="U13" s="139"/>
      <c r="V13" s="135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2" s="50" customFormat="1" ht="10.5" customHeight="1" outlineLevel="3">
      <c r="A14" s="134"/>
      <c r="B14" s="135"/>
      <c r="C14" s="135"/>
      <c r="D14" s="135"/>
      <c r="E14" s="135"/>
      <c r="F14" s="135"/>
      <c r="G14" s="135" t="s">
        <v>133</v>
      </c>
      <c r="H14" s="136">
        <v>0.72</v>
      </c>
      <c r="I14" s="137"/>
      <c r="J14" s="135"/>
      <c r="K14" s="135"/>
      <c r="L14" s="138"/>
      <c r="M14" s="138"/>
      <c r="N14" s="138"/>
      <c r="O14" s="138"/>
      <c r="P14" s="138"/>
      <c r="Q14" s="138"/>
      <c r="R14" s="138"/>
      <c r="S14" s="138"/>
      <c r="T14" s="139"/>
      <c r="U14" s="139"/>
      <c r="V14" s="135"/>
    </row>
    <row r="15" spans="1:22" ht="25.5" outlineLevel="2">
      <c r="A15" s="3"/>
      <c r="B15" s="93"/>
      <c r="C15" s="93"/>
      <c r="D15" s="120" t="s">
        <v>4</v>
      </c>
      <c r="E15" s="121">
        <v>2</v>
      </c>
      <c r="F15" s="122" t="s">
        <v>140</v>
      </c>
      <c r="G15" s="123" t="s">
        <v>470</v>
      </c>
      <c r="H15" s="124">
        <v>2</v>
      </c>
      <c r="I15" s="125" t="s">
        <v>12</v>
      </c>
      <c r="J15" s="126"/>
      <c r="K15" s="127">
        <f>H15*J15</f>
        <v>0</v>
      </c>
      <c r="L15" s="128">
        <f>IF(D15="S",K15,"")</f>
      </c>
      <c r="M15" s="129">
        <f>IF(OR(D15="P",D15="U"),K15,"")</f>
        <v>0</v>
      </c>
      <c r="N15" s="129">
        <f>IF(D15="H",K15,"")</f>
      </c>
      <c r="O15" s="129">
        <f>IF(D15="V",K15,"")</f>
      </c>
      <c r="P15" s="130">
        <v>0.12422</v>
      </c>
      <c r="Q15" s="130">
        <v>0</v>
      </c>
      <c r="R15" s="130">
        <v>0.6889999999998508</v>
      </c>
      <c r="S15" s="126">
        <v>59.66779999998626</v>
      </c>
      <c r="T15" s="131">
        <v>15</v>
      </c>
      <c r="U15" s="132">
        <f>K15*(T15+100)/100</f>
        <v>0</v>
      </c>
      <c r="V15" s="133"/>
    </row>
    <row r="16" spans="1:22" s="50" customFormat="1" ht="10.5" customHeight="1" outlineLevel="3">
      <c r="A16" s="134"/>
      <c r="B16" s="135"/>
      <c r="C16" s="135"/>
      <c r="D16" s="135"/>
      <c r="E16" s="135"/>
      <c r="F16" s="135"/>
      <c r="G16" s="135" t="s">
        <v>25</v>
      </c>
      <c r="H16" s="136">
        <v>2</v>
      </c>
      <c r="I16" s="137"/>
      <c r="J16" s="135"/>
      <c r="K16" s="135"/>
      <c r="L16" s="138"/>
      <c r="M16" s="138"/>
      <c r="N16" s="138"/>
      <c r="O16" s="138"/>
      <c r="P16" s="138"/>
      <c r="Q16" s="138"/>
      <c r="R16" s="138"/>
      <c r="S16" s="138"/>
      <c r="T16" s="139"/>
      <c r="U16" s="139"/>
      <c r="V16" s="135"/>
    </row>
    <row r="17" spans="1:22" ht="12.75" outlineLevel="1">
      <c r="A17" s="3"/>
      <c r="B17" s="94"/>
      <c r="C17" s="95" t="s">
        <v>17</v>
      </c>
      <c r="D17" s="96" t="s">
        <v>3</v>
      </c>
      <c r="E17" s="97"/>
      <c r="F17" s="97" t="s">
        <v>39</v>
      </c>
      <c r="G17" s="98" t="s">
        <v>329</v>
      </c>
      <c r="H17" s="97"/>
      <c r="I17" s="96"/>
      <c r="J17" s="97"/>
      <c r="K17" s="99">
        <f>SUBTOTAL(9,K18:K30)</f>
        <v>0</v>
      </c>
      <c r="L17" s="100">
        <f>SUBTOTAL(9,L18:L30)</f>
        <v>0</v>
      </c>
      <c r="M17" s="100">
        <f>SUBTOTAL(9,M18:M30)</f>
        <v>0</v>
      </c>
      <c r="N17" s="100">
        <f>SUBTOTAL(9,N18:N30)</f>
        <v>0</v>
      </c>
      <c r="O17" s="100">
        <f>SUBTOTAL(9,O18:O30)</f>
        <v>0</v>
      </c>
      <c r="P17" s="101">
        <f>SUMPRODUCT(P18:P30,$H18:$H30)</f>
        <v>1.3186664</v>
      </c>
      <c r="Q17" s="101">
        <f>SUMPRODUCT(Q18:Q30,$H18:$H30)</f>
        <v>0</v>
      </c>
      <c r="R17" s="101">
        <f>SUMPRODUCT(R18:R30,$H18:$H30)</f>
        <v>13.261359999996367</v>
      </c>
      <c r="S17" s="100">
        <f>SUMPRODUCT(S18:S30,$H18:$H30)</f>
        <v>1281.533727999622</v>
      </c>
      <c r="T17" s="102">
        <f>SUMPRODUCT(T18:T30,$K18:$K30)/100</f>
        <v>0</v>
      </c>
      <c r="U17" s="102">
        <f>K17+T17</f>
        <v>0</v>
      </c>
      <c r="V17" s="93"/>
    </row>
    <row r="18" spans="1:22" ht="12.75" outlineLevel="2">
      <c r="A18" s="3"/>
      <c r="B18" s="110"/>
      <c r="C18" s="111"/>
      <c r="D18" s="112"/>
      <c r="E18" s="113" t="s">
        <v>392</v>
      </c>
      <c r="F18" s="114"/>
      <c r="G18" s="115"/>
      <c r="H18" s="114"/>
      <c r="I18" s="112"/>
      <c r="J18" s="114"/>
      <c r="K18" s="116"/>
      <c r="L18" s="117"/>
      <c r="M18" s="117"/>
      <c r="N18" s="117"/>
      <c r="O18" s="117"/>
      <c r="P18" s="118"/>
      <c r="Q18" s="118"/>
      <c r="R18" s="118"/>
      <c r="S18" s="118"/>
      <c r="T18" s="119"/>
      <c r="U18" s="119"/>
      <c r="V18" s="93"/>
    </row>
    <row r="19" spans="1:22" ht="12.75" outlineLevel="2">
      <c r="A19" s="3"/>
      <c r="B19" s="93"/>
      <c r="C19" s="93"/>
      <c r="D19" s="120" t="s">
        <v>4</v>
      </c>
      <c r="E19" s="121">
        <v>1</v>
      </c>
      <c r="F19" s="122" t="s">
        <v>142</v>
      </c>
      <c r="G19" s="123" t="s">
        <v>448</v>
      </c>
      <c r="H19" s="124">
        <v>23.6</v>
      </c>
      <c r="I19" s="125" t="s">
        <v>12</v>
      </c>
      <c r="J19" s="126"/>
      <c r="K19" s="127">
        <f>H19*J19</f>
        <v>0</v>
      </c>
      <c r="L19" s="128">
        <f>IF(D19="S",K19,"")</f>
      </c>
      <c r="M19" s="129">
        <f>IF(OR(D19="P",D19="U"),K19,"")</f>
        <v>0</v>
      </c>
      <c r="N19" s="129">
        <f>IF(D19="H",K19,"")</f>
      </c>
      <c r="O19" s="129">
        <f>IF(D19="V",K19,"")</f>
      </c>
      <c r="P19" s="130">
        <v>0.04414</v>
      </c>
      <c r="Q19" s="130">
        <v>0</v>
      </c>
      <c r="R19" s="130">
        <v>0.42499999999984084</v>
      </c>
      <c r="S19" s="126">
        <v>40.51999999998363</v>
      </c>
      <c r="T19" s="131">
        <v>15</v>
      </c>
      <c r="U19" s="132">
        <f>K19*(T19+100)/100</f>
        <v>0</v>
      </c>
      <c r="V19" s="133"/>
    </row>
    <row r="20" spans="1:22" s="50" customFormat="1" ht="10.5" customHeight="1" outlineLevel="3">
      <c r="A20" s="134"/>
      <c r="B20" s="135"/>
      <c r="C20" s="135"/>
      <c r="D20" s="135"/>
      <c r="E20" s="135"/>
      <c r="F20" s="135"/>
      <c r="G20" s="135" t="s">
        <v>76</v>
      </c>
      <c r="H20" s="136">
        <v>5.6</v>
      </c>
      <c r="I20" s="137"/>
      <c r="J20" s="135"/>
      <c r="K20" s="135"/>
      <c r="L20" s="138"/>
      <c r="M20" s="138"/>
      <c r="N20" s="138"/>
      <c r="O20" s="138"/>
      <c r="P20" s="138"/>
      <c r="Q20" s="138"/>
      <c r="R20" s="138"/>
      <c r="S20" s="138"/>
      <c r="T20" s="139"/>
      <c r="U20" s="139"/>
      <c r="V20" s="135"/>
    </row>
    <row r="21" spans="1:22" s="50" customFormat="1" ht="10.5" customHeight="1" outlineLevel="3">
      <c r="A21" s="134"/>
      <c r="B21" s="135"/>
      <c r="C21" s="135"/>
      <c r="D21" s="135"/>
      <c r="E21" s="135"/>
      <c r="F21" s="135"/>
      <c r="G21" s="135" t="s">
        <v>71</v>
      </c>
      <c r="H21" s="136">
        <v>3.6</v>
      </c>
      <c r="I21" s="137"/>
      <c r="J21" s="135"/>
      <c r="K21" s="135"/>
      <c r="L21" s="138"/>
      <c r="M21" s="138"/>
      <c r="N21" s="138"/>
      <c r="O21" s="138"/>
      <c r="P21" s="138"/>
      <c r="Q21" s="138"/>
      <c r="R21" s="138"/>
      <c r="S21" s="138"/>
      <c r="T21" s="139"/>
      <c r="U21" s="139"/>
      <c r="V21" s="135"/>
    </row>
    <row r="22" spans="1:22" s="50" customFormat="1" ht="10.5" customHeight="1" outlineLevel="3">
      <c r="A22" s="134"/>
      <c r="B22" s="135"/>
      <c r="C22" s="135"/>
      <c r="D22" s="135"/>
      <c r="E22" s="135"/>
      <c r="F22" s="135"/>
      <c r="G22" s="135" t="s">
        <v>78</v>
      </c>
      <c r="H22" s="136">
        <v>9.6</v>
      </c>
      <c r="I22" s="137"/>
      <c r="J22" s="135"/>
      <c r="K22" s="135"/>
      <c r="L22" s="138"/>
      <c r="M22" s="138"/>
      <c r="N22" s="138"/>
      <c r="O22" s="138"/>
      <c r="P22" s="138"/>
      <c r="Q22" s="138"/>
      <c r="R22" s="138"/>
      <c r="S22" s="138"/>
      <c r="T22" s="139"/>
      <c r="U22" s="139"/>
      <c r="V22" s="135"/>
    </row>
    <row r="23" spans="1:22" s="50" customFormat="1" ht="10.5" customHeight="1" outlineLevel="3">
      <c r="A23" s="134"/>
      <c r="B23" s="135"/>
      <c r="C23" s="135"/>
      <c r="D23" s="135"/>
      <c r="E23" s="135"/>
      <c r="F23" s="135"/>
      <c r="G23" s="135" t="s">
        <v>75</v>
      </c>
      <c r="H23" s="136">
        <v>7.6</v>
      </c>
      <c r="I23" s="137"/>
      <c r="J23" s="135"/>
      <c r="K23" s="135"/>
      <c r="L23" s="138"/>
      <c r="M23" s="138"/>
      <c r="N23" s="138"/>
      <c r="O23" s="138"/>
      <c r="P23" s="138"/>
      <c r="Q23" s="138"/>
      <c r="R23" s="138"/>
      <c r="S23" s="138"/>
      <c r="T23" s="139"/>
      <c r="U23" s="139"/>
      <c r="V23" s="135"/>
    </row>
    <row r="24" spans="1:22" s="50" customFormat="1" ht="10.5" customHeight="1" outlineLevel="3">
      <c r="A24" s="134"/>
      <c r="B24" s="135"/>
      <c r="C24" s="135"/>
      <c r="D24" s="135"/>
      <c r="E24" s="135"/>
      <c r="F24" s="135"/>
      <c r="G24" s="135" t="s">
        <v>87</v>
      </c>
      <c r="H24" s="136">
        <v>-2.8</v>
      </c>
      <c r="I24" s="137"/>
      <c r="J24" s="135"/>
      <c r="K24" s="135"/>
      <c r="L24" s="138"/>
      <c r="M24" s="138"/>
      <c r="N24" s="138"/>
      <c r="O24" s="138"/>
      <c r="P24" s="138"/>
      <c r="Q24" s="138"/>
      <c r="R24" s="138"/>
      <c r="S24" s="138"/>
      <c r="T24" s="139"/>
      <c r="U24" s="139"/>
      <c r="V24" s="135"/>
    </row>
    <row r="25" spans="1:22" ht="12.75" outlineLevel="2">
      <c r="A25" s="3"/>
      <c r="B25" s="93"/>
      <c r="C25" s="93"/>
      <c r="D25" s="120" t="s">
        <v>4</v>
      </c>
      <c r="E25" s="121">
        <v>2</v>
      </c>
      <c r="F25" s="122" t="s">
        <v>143</v>
      </c>
      <c r="G25" s="123" t="s">
        <v>459</v>
      </c>
      <c r="H25" s="124">
        <v>7.92</v>
      </c>
      <c r="I25" s="125" t="s">
        <v>12</v>
      </c>
      <c r="J25" s="126"/>
      <c r="K25" s="127">
        <f>H25*J25</f>
        <v>0</v>
      </c>
      <c r="L25" s="128">
        <f>IF(D25="S",K25,"")</f>
      </c>
      <c r="M25" s="129">
        <f>IF(OR(D25="P",D25="U"),K25,"")</f>
        <v>0</v>
      </c>
      <c r="N25" s="129">
        <f>IF(D25="H",K25,"")</f>
      </c>
      <c r="O25" s="129">
        <f>IF(D25="V",K25,"")</f>
      </c>
      <c r="P25" s="130">
        <v>0.03497</v>
      </c>
      <c r="Q25" s="130">
        <v>0</v>
      </c>
      <c r="R25" s="130">
        <v>0.4080000000000155</v>
      </c>
      <c r="S25" s="126">
        <v>41.06840000000104</v>
      </c>
      <c r="T25" s="131">
        <v>15</v>
      </c>
      <c r="U25" s="132">
        <f>K25*(T25+100)/100</f>
        <v>0</v>
      </c>
      <c r="V25" s="133"/>
    </row>
    <row r="26" spans="1:22" s="50" customFormat="1" ht="10.5" customHeight="1" outlineLevel="3">
      <c r="A26" s="134"/>
      <c r="B26" s="135"/>
      <c r="C26" s="135"/>
      <c r="D26" s="135"/>
      <c r="E26" s="135"/>
      <c r="F26" s="135"/>
      <c r="G26" s="135" t="s">
        <v>350</v>
      </c>
      <c r="H26" s="136">
        <v>0</v>
      </c>
      <c r="I26" s="137"/>
      <c r="J26" s="135"/>
      <c r="K26" s="135"/>
      <c r="L26" s="138"/>
      <c r="M26" s="138"/>
      <c r="N26" s="138"/>
      <c r="O26" s="138"/>
      <c r="P26" s="138"/>
      <c r="Q26" s="138"/>
      <c r="R26" s="138"/>
      <c r="S26" s="138"/>
      <c r="T26" s="139"/>
      <c r="U26" s="139"/>
      <c r="V26" s="135"/>
    </row>
    <row r="27" spans="1:22" s="50" customFormat="1" ht="10.5" customHeight="1" outlineLevel="3">
      <c r="A27" s="134"/>
      <c r="B27" s="135"/>
      <c r="C27" s="135"/>
      <c r="D27" s="135"/>
      <c r="E27" s="135"/>
      <c r="F27" s="135"/>
      <c r="G27" s="135" t="s">
        <v>134</v>
      </c>
      <c r="H27" s="136">
        <v>1.68</v>
      </c>
      <c r="I27" s="137"/>
      <c r="J27" s="135"/>
      <c r="K27" s="135"/>
      <c r="L27" s="138"/>
      <c r="M27" s="138"/>
      <c r="N27" s="138"/>
      <c r="O27" s="138"/>
      <c r="P27" s="138"/>
      <c r="Q27" s="138"/>
      <c r="R27" s="138"/>
      <c r="S27" s="138"/>
      <c r="T27" s="139"/>
      <c r="U27" s="139"/>
      <c r="V27" s="135"/>
    </row>
    <row r="28" spans="1:22" s="50" customFormat="1" ht="10.5" customHeight="1" outlineLevel="3">
      <c r="A28" s="134"/>
      <c r="B28" s="135"/>
      <c r="C28" s="135"/>
      <c r="D28" s="135"/>
      <c r="E28" s="135"/>
      <c r="F28" s="135"/>
      <c r="G28" s="135" t="s">
        <v>135</v>
      </c>
      <c r="H28" s="136">
        <v>1.08</v>
      </c>
      <c r="I28" s="137"/>
      <c r="J28" s="135"/>
      <c r="K28" s="135"/>
      <c r="L28" s="138"/>
      <c r="M28" s="138"/>
      <c r="N28" s="138"/>
      <c r="O28" s="138"/>
      <c r="P28" s="138"/>
      <c r="Q28" s="138"/>
      <c r="R28" s="138"/>
      <c r="S28" s="138"/>
      <c r="T28" s="139"/>
      <c r="U28" s="139"/>
      <c r="V28" s="135"/>
    </row>
    <row r="29" spans="1:22" s="50" customFormat="1" ht="10.5" customHeight="1" outlineLevel="3">
      <c r="A29" s="134"/>
      <c r="B29" s="135"/>
      <c r="C29" s="135"/>
      <c r="D29" s="135"/>
      <c r="E29" s="135"/>
      <c r="F29" s="135"/>
      <c r="G29" s="135" t="s">
        <v>138</v>
      </c>
      <c r="H29" s="136">
        <v>2.88</v>
      </c>
      <c r="I29" s="137"/>
      <c r="J29" s="135"/>
      <c r="K29" s="135"/>
      <c r="L29" s="138"/>
      <c r="M29" s="138"/>
      <c r="N29" s="138"/>
      <c r="O29" s="138"/>
      <c r="P29" s="138"/>
      <c r="Q29" s="138"/>
      <c r="R29" s="138"/>
      <c r="S29" s="138"/>
      <c r="T29" s="139"/>
      <c r="U29" s="139"/>
      <c r="V29" s="135"/>
    </row>
    <row r="30" spans="1:22" s="50" customFormat="1" ht="10.5" customHeight="1" outlineLevel="3">
      <c r="A30" s="134"/>
      <c r="B30" s="135"/>
      <c r="C30" s="135"/>
      <c r="D30" s="135"/>
      <c r="E30" s="135"/>
      <c r="F30" s="135"/>
      <c r="G30" s="135" t="s">
        <v>137</v>
      </c>
      <c r="H30" s="136">
        <v>2.28</v>
      </c>
      <c r="I30" s="137"/>
      <c r="J30" s="135"/>
      <c r="K30" s="135"/>
      <c r="L30" s="138"/>
      <c r="M30" s="138"/>
      <c r="N30" s="138"/>
      <c r="O30" s="138"/>
      <c r="P30" s="138"/>
      <c r="Q30" s="138"/>
      <c r="R30" s="138"/>
      <c r="S30" s="138"/>
      <c r="T30" s="139"/>
      <c r="U30" s="139"/>
      <c r="V30" s="135"/>
    </row>
    <row r="31" spans="1:22" ht="12.75" outlineLevel="1">
      <c r="A31" s="3"/>
      <c r="B31" s="94"/>
      <c r="C31" s="95" t="s">
        <v>18</v>
      </c>
      <c r="D31" s="96" t="s">
        <v>3</v>
      </c>
      <c r="E31" s="97"/>
      <c r="F31" s="97" t="s">
        <v>39</v>
      </c>
      <c r="G31" s="98" t="s">
        <v>367</v>
      </c>
      <c r="H31" s="97"/>
      <c r="I31" s="96"/>
      <c r="J31" s="97"/>
      <c r="K31" s="99">
        <f>SUBTOTAL(9,K32:K40)</f>
        <v>0</v>
      </c>
      <c r="L31" s="100">
        <f>SUBTOTAL(9,L32:L40)</f>
        <v>0</v>
      </c>
      <c r="M31" s="100">
        <f>SUBTOTAL(9,M32:M40)</f>
        <v>0</v>
      </c>
      <c r="N31" s="100">
        <f>SUBTOTAL(9,N32:N40)</f>
        <v>0</v>
      </c>
      <c r="O31" s="100">
        <f>SUBTOTAL(9,O32:O40)</f>
        <v>0</v>
      </c>
      <c r="P31" s="101">
        <f>SUMPRODUCT(P32:P40,$H32:$H40)</f>
        <v>1.0445890230000001</v>
      </c>
      <c r="Q31" s="101">
        <f>SUMPRODUCT(Q32:Q40,$H32:$H40)</f>
        <v>0</v>
      </c>
      <c r="R31" s="101">
        <f>SUMPRODUCT(R32:R40,$H32:$H40)</f>
        <v>2.799871049999266</v>
      </c>
      <c r="S31" s="100">
        <f>SUMPRODUCT(S32:S40,$H32:$H40)</f>
        <v>246.4745817899363</v>
      </c>
      <c r="T31" s="102">
        <f>SUMPRODUCT(T32:T40,$K32:$K40)/100</f>
        <v>0</v>
      </c>
      <c r="U31" s="102">
        <f>K31+T31</f>
        <v>0</v>
      </c>
      <c r="V31" s="93"/>
    </row>
    <row r="32" spans="1:22" ht="12.75" outlineLevel="2">
      <c r="A32" s="3"/>
      <c r="B32" s="110"/>
      <c r="C32" s="111"/>
      <c r="D32" s="112"/>
      <c r="E32" s="113" t="s">
        <v>392</v>
      </c>
      <c r="F32" s="114"/>
      <c r="G32" s="115"/>
      <c r="H32" s="114"/>
      <c r="I32" s="112"/>
      <c r="J32" s="114"/>
      <c r="K32" s="116"/>
      <c r="L32" s="117"/>
      <c r="M32" s="117"/>
      <c r="N32" s="117"/>
      <c r="O32" s="117"/>
      <c r="P32" s="118"/>
      <c r="Q32" s="118"/>
      <c r="R32" s="118"/>
      <c r="S32" s="118"/>
      <c r="T32" s="119"/>
      <c r="U32" s="119"/>
      <c r="V32" s="93"/>
    </row>
    <row r="33" spans="1:22" ht="25.5" outlineLevel="2">
      <c r="A33" s="3"/>
      <c r="B33" s="93"/>
      <c r="C33" s="93"/>
      <c r="D33" s="120" t="s">
        <v>4</v>
      </c>
      <c r="E33" s="121">
        <v>1</v>
      </c>
      <c r="F33" s="122" t="s">
        <v>145</v>
      </c>
      <c r="G33" s="123" t="s">
        <v>488</v>
      </c>
      <c r="H33" s="124">
        <v>5.82</v>
      </c>
      <c r="I33" s="125" t="s">
        <v>12</v>
      </c>
      <c r="J33" s="126"/>
      <c r="K33" s="127">
        <f>H33*J33</f>
        <v>0</v>
      </c>
      <c r="L33" s="128">
        <f>IF(D33="S",K33,"")</f>
      </c>
      <c r="M33" s="129">
        <f>IF(OR(D33="P",D33="U"),K33,"")</f>
        <v>0</v>
      </c>
      <c r="N33" s="129">
        <f>IF(D33="H",K33,"")</f>
      </c>
      <c r="O33" s="129">
        <f>IF(D33="V",K33,"")</f>
      </c>
      <c r="P33" s="130">
        <v>0.10965000000000001</v>
      </c>
      <c r="Q33" s="130">
        <v>0</v>
      </c>
      <c r="R33" s="130">
        <v>0.44299999999986994</v>
      </c>
      <c r="S33" s="126">
        <v>38.95859999998868</v>
      </c>
      <c r="T33" s="131">
        <v>15</v>
      </c>
      <c r="U33" s="132">
        <f>K33*(T33+100)/100</f>
        <v>0</v>
      </c>
      <c r="V33" s="133"/>
    </row>
    <row r="34" spans="1:22" s="50" customFormat="1" ht="10.5" customHeight="1" outlineLevel="3">
      <c r="A34" s="134"/>
      <c r="B34" s="135"/>
      <c r="C34" s="135"/>
      <c r="D34" s="135"/>
      <c r="E34" s="135"/>
      <c r="F34" s="135"/>
      <c r="G34" s="135" t="s">
        <v>73</v>
      </c>
      <c r="H34" s="136">
        <v>1.26</v>
      </c>
      <c r="I34" s="137"/>
      <c r="J34" s="135"/>
      <c r="K34" s="135"/>
      <c r="L34" s="138"/>
      <c r="M34" s="138"/>
      <c r="N34" s="138"/>
      <c r="O34" s="138"/>
      <c r="P34" s="138"/>
      <c r="Q34" s="138"/>
      <c r="R34" s="138"/>
      <c r="S34" s="138"/>
      <c r="T34" s="139"/>
      <c r="U34" s="139"/>
      <c r="V34" s="135"/>
    </row>
    <row r="35" spans="1:22" s="50" customFormat="1" ht="10.5" customHeight="1" outlineLevel="3">
      <c r="A35" s="134"/>
      <c r="B35" s="135"/>
      <c r="C35" s="135"/>
      <c r="D35" s="135"/>
      <c r="E35" s="135"/>
      <c r="F35" s="135"/>
      <c r="G35" s="135" t="s">
        <v>77</v>
      </c>
      <c r="H35" s="136">
        <v>4.56</v>
      </c>
      <c r="I35" s="137"/>
      <c r="J35" s="135"/>
      <c r="K35" s="135"/>
      <c r="L35" s="138"/>
      <c r="M35" s="138"/>
      <c r="N35" s="138"/>
      <c r="O35" s="138"/>
      <c r="P35" s="138"/>
      <c r="Q35" s="138"/>
      <c r="R35" s="138"/>
      <c r="S35" s="138"/>
      <c r="T35" s="139"/>
      <c r="U35" s="139"/>
      <c r="V35" s="135"/>
    </row>
    <row r="36" spans="1:22" ht="12.75" outlineLevel="2">
      <c r="A36" s="3"/>
      <c r="B36" s="93"/>
      <c r="C36" s="93"/>
      <c r="D36" s="120" t="s">
        <v>4</v>
      </c>
      <c r="E36" s="121">
        <v>2</v>
      </c>
      <c r="F36" s="122" t="s">
        <v>146</v>
      </c>
      <c r="G36" s="123" t="s">
        <v>346</v>
      </c>
      <c r="H36" s="124">
        <v>0.6984</v>
      </c>
      <c r="I36" s="125" t="s">
        <v>13</v>
      </c>
      <c r="J36" s="126"/>
      <c r="K36" s="127">
        <f>H36*J36</f>
        <v>0</v>
      </c>
      <c r="L36" s="128">
        <f>IF(D36="S",K36,"")</f>
      </c>
      <c r="M36" s="129">
        <f>IF(OR(D36="P",D36="U"),K36,"")</f>
        <v>0</v>
      </c>
      <c r="N36" s="129">
        <f>IF(D36="H",K36,"")</f>
      </c>
      <c r="O36" s="129">
        <f>IF(D36="V",K36,"")</f>
      </c>
      <c r="P36" s="130">
        <v>0.56</v>
      </c>
      <c r="Q36" s="130">
        <v>0</v>
      </c>
      <c r="R36" s="130">
        <v>0</v>
      </c>
      <c r="S36" s="126">
        <v>0</v>
      </c>
      <c r="T36" s="131">
        <v>15</v>
      </c>
      <c r="U36" s="132">
        <f>K36*(T36+100)/100</f>
        <v>0</v>
      </c>
      <c r="V36" s="133"/>
    </row>
    <row r="37" spans="1:22" s="50" customFormat="1" ht="10.5" customHeight="1" outlineLevel="3">
      <c r="A37" s="134"/>
      <c r="B37" s="135"/>
      <c r="C37" s="135"/>
      <c r="D37" s="135"/>
      <c r="E37" s="135"/>
      <c r="F37" s="135"/>
      <c r="G37" s="135" t="s">
        <v>281</v>
      </c>
      <c r="H37" s="136">
        <v>0.1512</v>
      </c>
      <c r="I37" s="137"/>
      <c r="J37" s="135"/>
      <c r="K37" s="135"/>
      <c r="L37" s="138"/>
      <c r="M37" s="138"/>
      <c r="N37" s="138"/>
      <c r="O37" s="138"/>
      <c r="P37" s="138"/>
      <c r="Q37" s="138"/>
      <c r="R37" s="138"/>
      <c r="S37" s="138"/>
      <c r="T37" s="139"/>
      <c r="U37" s="139"/>
      <c r="V37" s="135"/>
    </row>
    <row r="38" spans="1:22" s="50" customFormat="1" ht="10.5" customHeight="1" outlineLevel="3">
      <c r="A38" s="134"/>
      <c r="B38" s="135"/>
      <c r="C38" s="135"/>
      <c r="D38" s="135"/>
      <c r="E38" s="135"/>
      <c r="F38" s="135"/>
      <c r="G38" s="135" t="s">
        <v>282</v>
      </c>
      <c r="H38" s="136">
        <v>0.5472</v>
      </c>
      <c r="I38" s="137"/>
      <c r="J38" s="135"/>
      <c r="K38" s="135"/>
      <c r="L38" s="138"/>
      <c r="M38" s="138"/>
      <c r="N38" s="138"/>
      <c r="O38" s="138"/>
      <c r="P38" s="138"/>
      <c r="Q38" s="138"/>
      <c r="R38" s="138"/>
      <c r="S38" s="138"/>
      <c r="T38" s="139"/>
      <c r="U38" s="139"/>
      <c r="V38" s="135"/>
    </row>
    <row r="39" spans="1:22" ht="12.75" outlineLevel="2">
      <c r="A39" s="3"/>
      <c r="B39" s="93"/>
      <c r="C39" s="93"/>
      <c r="D39" s="120" t="s">
        <v>4</v>
      </c>
      <c r="E39" s="121">
        <v>3</v>
      </c>
      <c r="F39" s="122" t="s">
        <v>144</v>
      </c>
      <c r="G39" s="123" t="s">
        <v>407</v>
      </c>
      <c r="H39" s="124">
        <v>0.01455</v>
      </c>
      <c r="I39" s="125" t="s">
        <v>8</v>
      </c>
      <c r="J39" s="126"/>
      <c r="K39" s="127">
        <f>H39*J39</f>
        <v>0</v>
      </c>
      <c r="L39" s="128">
        <f>IF(D39="S",K39,"")</f>
      </c>
      <c r="M39" s="129">
        <f>IF(OR(D39="P",D39="U"),K39,"")</f>
        <v>0</v>
      </c>
      <c r="N39" s="129">
        <f>IF(D39="H",K39,"")</f>
      </c>
      <c r="O39" s="129">
        <f>IF(D39="V",K39,"")</f>
      </c>
      <c r="P39" s="130">
        <v>1.05306</v>
      </c>
      <c r="Q39" s="130">
        <v>0</v>
      </c>
      <c r="R39" s="130">
        <v>15.231000000001586</v>
      </c>
      <c r="S39" s="126">
        <v>1356.3938000001513</v>
      </c>
      <c r="T39" s="131">
        <v>15</v>
      </c>
      <c r="U39" s="132">
        <f>K39*(T39+100)/100</f>
        <v>0</v>
      </c>
      <c r="V39" s="133"/>
    </row>
    <row r="40" spans="1:22" s="50" customFormat="1" ht="10.5" customHeight="1" outlineLevel="3">
      <c r="A40" s="134"/>
      <c r="B40" s="135"/>
      <c r="C40" s="135"/>
      <c r="D40" s="135"/>
      <c r="E40" s="135"/>
      <c r="F40" s="135"/>
      <c r="G40" s="135" t="s">
        <v>271</v>
      </c>
      <c r="H40" s="136">
        <v>0.0146</v>
      </c>
      <c r="I40" s="137"/>
      <c r="J40" s="135"/>
      <c r="K40" s="135"/>
      <c r="L40" s="138"/>
      <c r="M40" s="138"/>
      <c r="N40" s="138"/>
      <c r="O40" s="138"/>
      <c r="P40" s="138"/>
      <c r="Q40" s="138"/>
      <c r="R40" s="138"/>
      <c r="S40" s="138"/>
      <c r="T40" s="139"/>
      <c r="U40" s="139"/>
      <c r="V40" s="135"/>
    </row>
    <row r="41" spans="1:22" ht="12.75" outlineLevel="1">
      <c r="A41" s="3"/>
      <c r="B41" s="94"/>
      <c r="C41" s="95" t="s">
        <v>19</v>
      </c>
      <c r="D41" s="96" t="s">
        <v>3</v>
      </c>
      <c r="E41" s="97"/>
      <c r="F41" s="97" t="s">
        <v>39</v>
      </c>
      <c r="G41" s="98" t="s">
        <v>288</v>
      </c>
      <c r="H41" s="97"/>
      <c r="I41" s="96"/>
      <c r="J41" s="97"/>
      <c r="K41" s="99">
        <f>SUBTOTAL(9,K42:K50)</f>
        <v>0</v>
      </c>
      <c r="L41" s="100">
        <f>SUBTOTAL(9,L42:L50)</f>
        <v>0</v>
      </c>
      <c r="M41" s="100">
        <f>SUBTOTAL(9,M42:M50)</f>
        <v>0</v>
      </c>
      <c r="N41" s="100">
        <f>SUBTOTAL(9,N42:N50)</f>
        <v>0</v>
      </c>
      <c r="O41" s="100">
        <f>SUBTOTAL(9,O42:O50)</f>
        <v>0</v>
      </c>
      <c r="P41" s="101">
        <f>SUMPRODUCT(P42:P50,$H42:$H50)</f>
        <v>0.369125</v>
      </c>
      <c r="Q41" s="101">
        <f>SUMPRODUCT(Q42:Q50,$H42:$H50)</f>
        <v>0</v>
      </c>
      <c r="R41" s="101">
        <f>SUMPRODUCT(R42:R50,$H42:$H50)</f>
        <v>12.329499999997012</v>
      </c>
      <c r="S41" s="100">
        <f>SUMPRODUCT(S42:S50,$H42:$H50)</f>
        <v>1088.344899999729</v>
      </c>
      <c r="T41" s="102">
        <f>SUMPRODUCT(T42:T50,$K42:$K50)/100</f>
        <v>0</v>
      </c>
      <c r="U41" s="102">
        <f>K41+T41</f>
        <v>0</v>
      </c>
      <c r="V41" s="93"/>
    </row>
    <row r="42" spans="1:22" ht="12.75" outlineLevel="2">
      <c r="A42" s="3"/>
      <c r="B42" s="110"/>
      <c r="C42" s="111"/>
      <c r="D42" s="112"/>
      <c r="E42" s="113" t="s">
        <v>392</v>
      </c>
      <c r="F42" s="114"/>
      <c r="G42" s="115"/>
      <c r="H42" s="114"/>
      <c r="I42" s="112"/>
      <c r="J42" s="114"/>
      <c r="K42" s="116"/>
      <c r="L42" s="117"/>
      <c r="M42" s="117"/>
      <c r="N42" s="117"/>
      <c r="O42" s="117"/>
      <c r="P42" s="118"/>
      <c r="Q42" s="118"/>
      <c r="R42" s="118"/>
      <c r="S42" s="118"/>
      <c r="T42" s="119"/>
      <c r="U42" s="119"/>
      <c r="V42" s="93"/>
    </row>
    <row r="43" spans="1:22" ht="12.75" outlineLevel="2">
      <c r="A43" s="3"/>
      <c r="B43" s="93"/>
      <c r="C43" s="93"/>
      <c r="D43" s="120" t="s">
        <v>4</v>
      </c>
      <c r="E43" s="121">
        <v>1</v>
      </c>
      <c r="F43" s="122" t="s">
        <v>148</v>
      </c>
      <c r="G43" s="123" t="s">
        <v>426</v>
      </c>
      <c r="H43" s="124">
        <v>7</v>
      </c>
      <c r="I43" s="125" t="s">
        <v>46</v>
      </c>
      <c r="J43" s="126"/>
      <c r="K43" s="127">
        <f aca="true" t="shared" si="2" ref="K43:K50">H43*J43</f>
        <v>0</v>
      </c>
      <c r="L43" s="128">
        <f aca="true" t="shared" si="3" ref="L43:L50">IF(D43="S",K43,"")</f>
      </c>
      <c r="M43" s="129">
        <f aca="true" t="shared" si="4" ref="M43:M50">IF(OR(D43="P",D43="U"),K43,"")</f>
        <v>0</v>
      </c>
      <c r="N43" s="129">
        <f aca="true" t="shared" si="5" ref="N43:N50">IF(D43="H",K43,"")</f>
      </c>
      <c r="O43" s="129">
        <f aca="true" t="shared" si="6" ref="O43:O50">IF(D43="V",K43,"")</f>
      </c>
      <c r="P43" s="130">
        <v>0.05139</v>
      </c>
      <c r="Q43" s="130">
        <v>0</v>
      </c>
      <c r="R43" s="130">
        <v>1.6069999999995161</v>
      </c>
      <c r="S43" s="126">
        <v>141.7193999999562</v>
      </c>
      <c r="T43" s="131">
        <v>15</v>
      </c>
      <c r="U43" s="132">
        <f aca="true" t="shared" si="7" ref="U43:U50">K43*(T43+100)/100</f>
        <v>0</v>
      </c>
      <c r="V43" s="133"/>
    </row>
    <row r="44" spans="1:22" ht="12.75" outlineLevel="2">
      <c r="A44" s="3"/>
      <c r="B44" s="93"/>
      <c r="C44" s="93"/>
      <c r="D44" s="120" t="s">
        <v>5</v>
      </c>
      <c r="E44" s="121">
        <v>2</v>
      </c>
      <c r="F44" s="122" t="s">
        <v>103</v>
      </c>
      <c r="G44" s="123" t="s">
        <v>360</v>
      </c>
      <c r="H44" s="124">
        <v>1</v>
      </c>
      <c r="I44" s="125" t="s">
        <v>46</v>
      </c>
      <c r="J44" s="126"/>
      <c r="K44" s="127">
        <f t="shared" si="2"/>
        <v>0</v>
      </c>
      <c r="L44" s="128">
        <f t="shared" si="3"/>
        <v>0</v>
      </c>
      <c r="M44" s="129">
        <f t="shared" si="4"/>
      </c>
      <c r="N44" s="129">
        <f t="shared" si="5"/>
      </c>
      <c r="O44" s="129">
        <f t="shared" si="6"/>
      </c>
      <c r="P44" s="130">
        <v>0</v>
      </c>
      <c r="Q44" s="130">
        <v>0</v>
      </c>
      <c r="R44" s="130">
        <v>0</v>
      </c>
      <c r="S44" s="126">
        <v>0</v>
      </c>
      <c r="T44" s="131">
        <v>15</v>
      </c>
      <c r="U44" s="132">
        <f t="shared" si="7"/>
        <v>0</v>
      </c>
      <c r="V44" s="133"/>
    </row>
    <row r="45" spans="1:22" ht="12.75" outlineLevel="2">
      <c r="A45" s="3"/>
      <c r="B45" s="93"/>
      <c r="C45" s="93"/>
      <c r="D45" s="120" t="s">
        <v>5</v>
      </c>
      <c r="E45" s="121">
        <v>3</v>
      </c>
      <c r="F45" s="122" t="s">
        <v>104</v>
      </c>
      <c r="G45" s="123" t="s">
        <v>359</v>
      </c>
      <c r="H45" s="124">
        <v>3</v>
      </c>
      <c r="I45" s="125" t="s">
        <v>46</v>
      </c>
      <c r="J45" s="126"/>
      <c r="K45" s="127">
        <f t="shared" si="2"/>
        <v>0</v>
      </c>
      <c r="L45" s="128">
        <f t="shared" si="3"/>
        <v>0</v>
      </c>
      <c r="M45" s="129">
        <f t="shared" si="4"/>
      </c>
      <c r="N45" s="129">
        <f t="shared" si="5"/>
      </c>
      <c r="O45" s="129">
        <f t="shared" si="6"/>
      </c>
      <c r="P45" s="130">
        <v>0</v>
      </c>
      <c r="Q45" s="130">
        <v>0</v>
      </c>
      <c r="R45" s="130">
        <v>0</v>
      </c>
      <c r="S45" s="126">
        <v>0</v>
      </c>
      <c r="T45" s="131">
        <v>15</v>
      </c>
      <c r="U45" s="132">
        <f t="shared" si="7"/>
        <v>0</v>
      </c>
      <c r="V45" s="133"/>
    </row>
    <row r="46" spans="1:22" ht="12.75" outlineLevel="2">
      <c r="A46" s="3"/>
      <c r="B46" s="93"/>
      <c r="C46" s="93"/>
      <c r="D46" s="120" t="s">
        <v>5</v>
      </c>
      <c r="E46" s="121">
        <v>4</v>
      </c>
      <c r="F46" s="122" t="s">
        <v>105</v>
      </c>
      <c r="G46" s="123" t="s">
        <v>358</v>
      </c>
      <c r="H46" s="124">
        <v>3</v>
      </c>
      <c r="I46" s="125" t="s">
        <v>46</v>
      </c>
      <c r="J46" s="126"/>
      <c r="K46" s="127">
        <f t="shared" si="2"/>
        <v>0</v>
      </c>
      <c r="L46" s="128">
        <f t="shared" si="3"/>
        <v>0</v>
      </c>
      <c r="M46" s="129">
        <f t="shared" si="4"/>
      </c>
      <c r="N46" s="129">
        <f t="shared" si="5"/>
      </c>
      <c r="O46" s="129">
        <f t="shared" si="6"/>
      </c>
      <c r="P46" s="130">
        <v>0</v>
      </c>
      <c r="Q46" s="130">
        <v>0</v>
      </c>
      <c r="R46" s="130">
        <v>0</v>
      </c>
      <c r="S46" s="126">
        <v>0</v>
      </c>
      <c r="T46" s="131">
        <v>15</v>
      </c>
      <c r="U46" s="132">
        <f t="shared" si="7"/>
        <v>0</v>
      </c>
      <c r="V46" s="133"/>
    </row>
    <row r="47" spans="1:22" ht="25.5" outlineLevel="2">
      <c r="A47" s="3"/>
      <c r="B47" s="93"/>
      <c r="C47" s="93"/>
      <c r="D47" s="120" t="s">
        <v>4</v>
      </c>
      <c r="E47" s="121">
        <v>5</v>
      </c>
      <c r="F47" s="122" t="s">
        <v>147</v>
      </c>
      <c r="G47" s="123" t="s">
        <v>476</v>
      </c>
      <c r="H47" s="124">
        <v>1</v>
      </c>
      <c r="I47" s="125" t="s">
        <v>46</v>
      </c>
      <c r="J47" s="126"/>
      <c r="K47" s="127">
        <f t="shared" si="2"/>
        <v>0</v>
      </c>
      <c r="L47" s="128">
        <f t="shared" si="3"/>
      </c>
      <c r="M47" s="129">
        <f t="shared" si="4"/>
        <v>0</v>
      </c>
      <c r="N47" s="129">
        <f t="shared" si="5"/>
      </c>
      <c r="O47" s="129">
        <f t="shared" si="6"/>
      </c>
      <c r="P47" s="130">
        <v>0.00497</v>
      </c>
      <c r="Q47" s="130">
        <v>0</v>
      </c>
      <c r="R47" s="130">
        <v>0.9200000000004138</v>
      </c>
      <c r="S47" s="126">
        <v>82.11400000003675</v>
      </c>
      <c r="T47" s="131">
        <v>15</v>
      </c>
      <c r="U47" s="132">
        <f t="shared" si="7"/>
        <v>0</v>
      </c>
      <c r="V47" s="133"/>
    </row>
    <row r="48" spans="1:22" ht="12.75" outlineLevel="2">
      <c r="A48" s="3"/>
      <c r="B48" s="93"/>
      <c r="C48" s="93"/>
      <c r="D48" s="120" t="s">
        <v>5</v>
      </c>
      <c r="E48" s="121">
        <v>6</v>
      </c>
      <c r="F48" s="122" t="s">
        <v>97</v>
      </c>
      <c r="G48" s="123" t="s">
        <v>322</v>
      </c>
      <c r="H48" s="124">
        <v>1</v>
      </c>
      <c r="I48" s="125" t="s">
        <v>46</v>
      </c>
      <c r="J48" s="126"/>
      <c r="K48" s="127">
        <f t="shared" si="2"/>
        <v>0</v>
      </c>
      <c r="L48" s="128">
        <f t="shared" si="3"/>
        <v>0</v>
      </c>
      <c r="M48" s="129">
        <f t="shared" si="4"/>
      </c>
      <c r="N48" s="129">
        <f t="shared" si="5"/>
      </c>
      <c r="O48" s="129">
        <f t="shared" si="6"/>
      </c>
      <c r="P48" s="130">
        <v>0</v>
      </c>
      <c r="Q48" s="130">
        <v>0</v>
      </c>
      <c r="R48" s="130">
        <v>0</v>
      </c>
      <c r="S48" s="126">
        <v>0</v>
      </c>
      <c r="T48" s="131">
        <v>15</v>
      </c>
      <c r="U48" s="132">
        <f t="shared" si="7"/>
        <v>0</v>
      </c>
      <c r="V48" s="133"/>
    </row>
    <row r="49" spans="1:22" ht="12.75" outlineLevel="2">
      <c r="A49" s="3"/>
      <c r="B49" s="93"/>
      <c r="C49" s="93"/>
      <c r="D49" s="120" t="s">
        <v>4</v>
      </c>
      <c r="E49" s="121">
        <v>7</v>
      </c>
      <c r="F49" s="122" t="s">
        <v>149</v>
      </c>
      <c r="G49" s="123" t="s">
        <v>460</v>
      </c>
      <c r="H49" s="124">
        <v>0.5</v>
      </c>
      <c r="I49" s="125" t="s">
        <v>7</v>
      </c>
      <c r="J49" s="126"/>
      <c r="K49" s="127">
        <f t="shared" si="2"/>
        <v>0</v>
      </c>
      <c r="L49" s="128">
        <f t="shared" si="3"/>
      </c>
      <c r="M49" s="129">
        <f t="shared" si="4"/>
        <v>0</v>
      </c>
      <c r="N49" s="129">
        <f t="shared" si="5"/>
      </c>
      <c r="O49" s="129">
        <f t="shared" si="6"/>
      </c>
      <c r="P49" s="130">
        <v>0.00885</v>
      </c>
      <c r="Q49" s="130">
        <v>0</v>
      </c>
      <c r="R49" s="130">
        <v>0.32099999999996953</v>
      </c>
      <c r="S49" s="126">
        <v>28.390199999997378</v>
      </c>
      <c r="T49" s="131">
        <v>15</v>
      </c>
      <c r="U49" s="132">
        <f t="shared" si="7"/>
        <v>0</v>
      </c>
      <c r="V49" s="133"/>
    </row>
    <row r="50" spans="1:22" ht="12.75" outlineLevel="2">
      <c r="A50" s="3"/>
      <c r="B50" s="93"/>
      <c r="C50" s="93"/>
      <c r="D50" s="120" t="s">
        <v>5</v>
      </c>
      <c r="E50" s="121">
        <v>8</v>
      </c>
      <c r="F50" s="122" t="s">
        <v>96</v>
      </c>
      <c r="G50" s="123" t="s">
        <v>357</v>
      </c>
      <c r="H50" s="124">
        <v>0.5</v>
      </c>
      <c r="I50" s="125" t="s">
        <v>7</v>
      </c>
      <c r="J50" s="126"/>
      <c r="K50" s="127">
        <f t="shared" si="2"/>
        <v>0</v>
      </c>
      <c r="L50" s="128">
        <f t="shared" si="3"/>
        <v>0</v>
      </c>
      <c r="M50" s="129">
        <f t="shared" si="4"/>
      </c>
      <c r="N50" s="129">
        <f t="shared" si="5"/>
      </c>
      <c r="O50" s="129">
        <f t="shared" si="6"/>
      </c>
      <c r="P50" s="130">
        <v>0</v>
      </c>
      <c r="Q50" s="130">
        <v>0</v>
      </c>
      <c r="R50" s="130">
        <v>0</v>
      </c>
      <c r="S50" s="126">
        <v>0</v>
      </c>
      <c r="T50" s="131">
        <v>15</v>
      </c>
      <c r="U50" s="132">
        <f t="shared" si="7"/>
        <v>0</v>
      </c>
      <c r="V50" s="133"/>
    </row>
    <row r="51" spans="1:22" ht="12.75" outlineLevel="1">
      <c r="A51" s="3"/>
      <c r="B51" s="94"/>
      <c r="C51" s="95" t="s">
        <v>20</v>
      </c>
      <c r="D51" s="96" t="s">
        <v>3</v>
      </c>
      <c r="E51" s="97"/>
      <c r="F51" s="97" t="s">
        <v>39</v>
      </c>
      <c r="G51" s="98" t="s">
        <v>339</v>
      </c>
      <c r="H51" s="97"/>
      <c r="I51" s="96"/>
      <c r="J51" s="97"/>
      <c r="K51" s="99">
        <f>SUBTOTAL(9,K52:K61)</f>
        <v>0</v>
      </c>
      <c r="L51" s="100">
        <f>SUBTOTAL(9,L52:L61)</f>
        <v>0</v>
      </c>
      <c r="M51" s="100">
        <f>SUBTOTAL(9,M52:M61)</f>
        <v>0</v>
      </c>
      <c r="N51" s="100">
        <f>SUBTOTAL(9,N52:N61)</f>
        <v>0</v>
      </c>
      <c r="O51" s="100">
        <f>SUBTOTAL(9,O52:O61)</f>
        <v>0</v>
      </c>
      <c r="P51" s="101">
        <f>SUMPRODUCT(P52:P61,$H52:$H61)</f>
        <v>0.10545779999999999</v>
      </c>
      <c r="Q51" s="101">
        <f>SUMPRODUCT(Q52:Q61,$H52:$H61)</f>
        <v>0</v>
      </c>
      <c r="R51" s="101">
        <f>SUMPRODUCT(R52:R61,$H52:$H61)</f>
        <v>8.752279999996933</v>
      </c>
      <c r="S51" s="100">
        <f>SUMPRODUCT(S52:S61,$H52:$H61)</f>
        <v>787.705199999724</v>
      </c>
      <c r="T51" s="102">
        <f>SUMPRODUCT(T52:T61,$K52:$K61)/100</f>
        <v>0</v>
      </c>
      <c r="U51" s="102">
        <f>K51+T51</f>
        <v>0</v>
      </c>
      <c r="V51" s="93"/>
    </row>
    <row r="52" spans="1:22" ht="12.75" outlineLevel="2">
      <c r="A52" s="3"/>
      <c r="B52" s="110"/>
      <c r="C52" s="111"/>
      <c r="D52" s="112"/>
      <c r="E52" s="113" t="s">
        <v>392</v>
      </c>
      <c r="F52" s="114"/>
      <c r="G52" s="115"/>
      <c r="H52" s="114"/>
      <c r="I52" s="112"/>
      <c r="J52" s="114"/>
      <c r="K52" s="116"/>
      <c r="L52" s="117"/>
      <c r="M52" s="117"/>
      <c r="N52" s="117"/>
      <c r="O52" s="117"/>
      <c r="P52" s="118"/>
      <c r="Q52" s="118"/>
      <c r="R52" s="118"/>
      <c r="S52" s="118"/>
      <c r="T52" s="119"/>
      <c r="U52" s="119"/>
      <c r="V52" s="93"/>
    </row>
    <row r="53" spans="1:22" ht="12.75" outlineLevel="2">
      <c r="A53" s="3"/>
      <c r="B53" s="93"/>
      <c r="C53" s="93"/>
      <c r="D53" s="120" t="s">
        <v>4</v>
      </c>
      <c r="E53" s="121">
        <v>1</v>
      </c>
      <c r="F53" s="122" t="s">
        <v>223</v>
      </c>
      <c r="G53" s="123" t="s">
        <v>406</v>
      </c>
      <c r="H53" s="124">
        <v>71.74</v>
      </c>
      <c r="I53" s="125" t="s">
        <v>12</v>
      </c>
      <c r="J53" s="126"/>
      <c r="K53" s="127">
        <f>H53*J53</f>
        <v>0</v>
      </c>
      <c r="L53" s="128">
        <f>IF(D53="S",K53,"")</f>
      </c>
      <c r="M53" s="129">
        <f>IF(OR(D53="P",D53="U"),K53,"")</f>
        <v>0</v>
      </c>
      <c r="N53" s="129">
        <f>IF(D53="H",K53,"")</f>
      </c>
      <c r="O53" s="129">
        <f>IF(D53="V",K53,"")</f>
      </c>
      <c r="P53" s="130">
        <v>0.00147</v>
      </c>
      <c r="Q53" s="130">
        <v>0</v>
      </c>
      <c r="R53" s="130">
        <v>0.12199999999995727</v>
      </c>
      <c r="S53" s="126">
        <v>10.979999999996153</v>
      </c>
      <c r="T53" s="131">
        <v>15</v>
      </c>
      <c r="U53" s="132">
        <f>K53*(T53+100)/100</f>
        <v>0</v>
      </c>
      <c r="V53" s="133"/>
    </row>
    <row r="54" spans="1:22" s="50" customFormat="1" ht="10.5" customHeight="1" outlineLevel="3">
      <c r="A54" s="134"/>
      <c r="B54" s="135"/>
      <c r="C54" s="135"/>
      <c r="D54" s="135"/>
      <c r="E54" s="135"/>
      <c r="F54" s="135"/>
      <c r="G54" s="135" t="s">
        <v>53</v>
      </c>
      <c r="H54" s="136">
        <v>15.3</v>
      </c>
      <c r="I54" s="137"/>
      <c r="J54" s="135"/>
      <c r="K54" s="135"/>
      <c r="L54" s="138"/>
      <c r="M54" s="138"/>
      <c r="N54" s="138"/>
      <c r="O54" s="138"/>
      <c r="P54" s="138"/>
      <c r="Q54" s="138"/>
      <c r="R54" s="138"/>
      <c r="S54" s="138"/>
      <c r="T54" s="139"/>
      <c r="U54" s="139"/>
      <c r="V54" s="135"/>
    </row>
    <row r="55" spans="1:22" s="50" customFormat="1" ht="10.5" customHeight="1" outlineLevel="3">
      <c r="A55" s="134"/>
      <c r="B55" s="135"/>
      <c r="C55" s="135"/>
      <c r="D55" s="135"/>
      <c r="E55" s="135"/>
      <c r="F55" s="135"/>
      <c r="G55" s="135" t="s">
        <v>54</v>
      </c>
      <c r="H55" s="136">
        <v>19</v>
      </c>
      <c r="I55" s="137"/>
      <c r="J55" s="135"/>
      <c r="K55" s="135"/>
      <c r="L55" s="138"/>
      <c r="M55" s="138"/>
      <c r="N55" s="138"/>
      <c r="O55" s="138"/>
      <c r="P55" s="138"/>
      <c r="Q55" s="138"/>
      <c r="R55" s="138"/>
      <c r="S55" s="138"/>
      <c r="T55" s="139"/>
      <c r="U55" s="139"/>
      <c r="V55" s="135"/>
    </row>
    <row r="56" spans="1:22" s="50" customFormat="1" ht="10.5" customHeight="1" outlineLevel="3">
      <c r="A56" s="134"/>
      <c r="B56" s="135"/>
      <c r="C56" s="135"/>
      <c r="D56" s="135"/>
      <c r="E56" s="135"/>
      <c r="F56" s="135"/>
      <c r="G56" s="135" t="s">
        <v>26</v>
      </c>
      <c r="H56" s="136">
        <v>9</v>
      </c>
      <c r="I56" s="137"/>
      <c r="J56" s="135"/>
      <c r="K56" s="135"/>
      <c r="L56" s="138"/>
      <c r="M56" s="138"/>
      <c r="N56" s="138"/>
      <c r="O56" s="138"/>
      <c r="P56" s="138"/>
      <c r="Q56" s="138"/>
      <c r="R56" s="138"/>
      <c r="S56" s="138"/>
      <c r="T56" s="139"/>
      <c r="U56" s="139"/>
      <c r="V56" s="135"/>
    </row>
    <row r="57" spans="1:22" s="50" customFormat="1" ht="10.5" customHeight="1" outlineLevel="3">
      <c r="A57" s="134"/>
      <c r="B57" s="135"/>
      <c r="C57" s="135"/>
      <c r="D57" s="135"/>
      <c r="E57" s="135"/>
      <c r="F57" s="135"/>
      <c r="G57" s="135" t="s">
        <v>79</v>
      </c>
      <c r="H57" s="136">
        <v>19.38</v>
      </c>
      <c r="I57" s="137"/>
      <c r="J57" s="135"/>
      <c r="K57" s="135"/>
      <c r="L57" s="138"/>
      <c r="M57" s="138"/>
      <c r="N57" s="138"/>
      <c r="O57" s="138"/>
      <c r="P57" s="138"/>
      <c r="Q57" s="138"/>
      <c r="R57" s="138"/>
      <c r="S57" s="138"/>
      <c r="T57" s="139"/>
      <c r="U57" s="139"/>
      <c r="V57" s="135"/>
    </row>
    <row r="58" spans="1:22" s="50" customFormat="1" ht="10.5" customHeight="1" outlineLevel="3">
      <c r="A58" s="134"/>
      <c r="B58" s="135"/>
      <c r="C58" s="135"/>
      <c r="D58" s="135"/>
      <c r="E58" s="135"/>
      <c r="F58" s="135"/>
      <c r="G58" s="135" t="s">
        <v>73</v>
      </c>
      <c r="H58" s="136">
        <v>1.26</v>
      </c>
      <c r="I58" s="137"/>
      <c r="J58" s="135"/>
      <c r="K58" s="135"/>
      <c r="L58" s="138"/>
      <c r="M58" s="138"/>
      <c r="N58" s="138"/>
      <c r="O58" s="138"/>
      <c r="P58" s="138"/>
      <c r="Q58" s="138"/>
      <c r="R58" s="138"/>
      <c r="S58" s="138"/>
      <c r="T58" s="139"/>
      <c r="U58" s="139"/>
      <c r="V58" s="135"/>
    </row>
    <row r="59" spans="1:22" s="50" customFormat="1" ht="10.5" customHeight="1" outlineLevel="3">
      <c r="A59" s="134"/>
      <c r="B59" s="135"/>
      <c r="C59" s="135"/>
      <c r="D59" s="135"/>
      <c r="E59" s="135"/>
      <c r="F59" s="135"/>
      <c r="G59" s="135" t="s">
        <v>77</v>
      </c>
      <c r="H59" s="136">
        <v>4.56</v>
      </c>
      <c r="I59" s="137"/>
      <c r="J59" s="135"/>
      <c r="K59" s="135"/>
      <c r="L59" s="138"/>
      <c r="M59" s="138"/>
      <c r="N59" s="138"/>
      <c r="O59" s="138"/>
      <c r="P59" s="138"/>
      <c r="Q59" s="138"/>
      <c r="R59" s="138"/>
      <c r="S59" s="138"/>
      <c r="T59" s="139"/>
      <c r="U59" s="139"/>
      <c r="V59" s="135"/>
    </row>
    <row r="60" spans="1:22" s="50" customFormat="1" ht="10.5" customHeight="1" outlineLevel="3">
      <c r="A60" s="134"/>
      <c r="B60" s="135"/>
      <c r="C60" s="135"/>
      <c r="D60" s="135"/>
      <c r="E60" s="135"/>
      <c r="F60" s="135"/>
      <c r="G60" s="135" t="s">
        <v>70</v>
      </c>
      <c r="H60" s="136">
        <v>0.99</v>
      </c>
      <c r="I60" s="137"/>
      <c r="J60" s="135"/>
      <c r="K60" s="135"/>
      <c r="L60" s="138"/>
      <c r="M60" s="138"/>
      <c r="N60" s="138"/>
      <c r="O60" s="138"/>
      <c r="P60" s="138"/>
      <c r="Q60" s="138"/>
      <c r="R60" s="138"/>
      <c r="S60" s="138"/>
      <c r="T60" s="139"/>
      <c r="U60" s="139"/>
      <c r="V60" s="135"/>
    </row>
    <row r="61" spans="1:22" s="50" customFormat="1" ht="10.5" customHeight="1" outlineLevel="3">
      <c r="A61" s="134"/>
      <c r="B61" s="135"/>
      <c r="C61" s="135"/>
      <c r="D61" s="135"/>
      <c r="E61" s="135"/>
      <c r="F61" s="135"/>
      <c r="G61" s="135" t="s">
        <v>74</v>
      </c>
      <c r="H61" s="136">
        <v>2.25</v>
      </c>
      <c r="I61" s="137"/>
      <c r="J61" s="135"/>
      <c r="K61" s="135"/>
      <c r="L61" s="138"/>
      <c r="M61" s="138"/>
      <c r="N61" s="138"/>
      <c r="O61" s="138"/>
      <c r="P61" s="138"/>
      <c r="Q61" s="138"/>
      <c r="R61" s="138"/>
      <c r="S61" s="138"/>
      <c r="T61" s="139"/>
      <c r="U61" s="139"/>
      <c r="V61" s="135"/>
    </row>
    <row r="62" spans="1:22" ht="12.75" outlineLevel="1">
      <c r="A62" s="3"/>
      <c r="B62" s="94"/>
      <c r="C62" s="95" t="s">
        <v>21</v>
      </c>
      <c r="D62" s="96" t="s">
        <v>3</v>
      </c>
      <c r="E62" s="97"/>
      <c r="F62" s="97" t="s">
        <v>39</v>
      </c>
      <c r="G62" s="98" t="s">
        <v>368</v>
      </c>
      <c r="H62" s="97"/>
      <c r="I62" s="96"/>
      <c r="J62" s="97"/>
      <c r="K62" s="99">
        <f>SUBTOTAL(9,K63:K75)</f>
        <v>0</v>
      </c>
      <c r="L62" s="100">
        <f>SUBTOTAL(9,L63:L75)</f>
        <v>0</v>
      </c>
      <c r="M62" s="100">
        <f>SUBTOTAL(9,M63:M75)</f>
        <v>0</v>
      </c>
      <c r="N62" s="100">
        <f>SUBTOTAL(9,N63:N75)</f>
        <v>0</v>
      </c>
      <c r="O62" s="100">
        <f>SUBTOTAL(9,O63:O75)</f>
        <v>0</v>
      </c>
      <c r="P62" s="101">
        <f>SUMPRODUCT(P63:P75,$H63:$H75)</f>
        <v>0.0241696</v>
      </c>
      <c r="Q62" s="101">
        <f>SUMPRODUCT(Q63:Q75,$H63:$H75)</f>
        <v>0</v>
      </c>
      <c r="R62" s="101">
        <f>SUMPRODUCT(R63:R75,$H63:$H75)</f>
        <v>23.785919999999987</v>
      </c>
      <c r="S62" s="100">
        <f>SUMPRODUCT(S63:S75,$H63:$H75)</f>
        <v>1907.6307839999993</v>
      </c>
      <c r="T62" s="102">
        <f>SUMPRODUCT(T63:T75,$K63:$K75)/100</f>
        <v>0</v>
      </c>
      <c r="U62" s="102">
        <f>K62+T62</f>
        <v>0</v>
      </c>
      <c r="V62" s="93"/>
    </row>
    <row r="63" spans="1:22" ht="12.75" outlineLevel="2">
      <c r="A63" s="3"/>
      <c r="B63" s="110"/>
      <c r="C63" s="111"/>
      <c r="D63" s="112"/>
      <c r="E63" s="113" t="s">
        <v>392</v>
      </c>
      <c r="F63" s="114"/>
      <c r="G63" s="115"/>
      <c r="H63" s="114"/>
      <c r="I63" s="112"/>
      <c r="J63" s="114"/>
      <c r="K63" s="116"/>
      <c r="L63" s="117"/>
      <c r="M63" s="117"/>
      <c r="N63" s="117"/>
      <c r="O63" s="117"/>
      <c r="P63" s="118"/>
      <c r="Q63" s="118"/>
      <c r="R63" s="118"/>
      <c r="S63" s="118"/>
      <c r="T63" s="119"/>
      <c r="U63" s="119"/>
      <c r="V63" s="93"/>
    </row>
    <row r="64" spans="1:22" ht="12.75" outlineLevel="2">
      <c r="A64" s="3"/>
      <c r="B64" s="93"/>
      <c r="C64" s="93"/>
      <c r="D64" s="120" t="s">
        <v>4</v>
      </c>
      <c r="E64" s="121">
        <v>1</v>
      </c>
      <c r="F64" s="122" t="s">
        <v>224</v>
      </c>
      <c r="G64" s="123" t="s">
        <v>467</v>
      </c>
      <c r="H64" s="124">
        <v>71.74</v>
      </c>
      <c r="I64" s="125" t="s">
        <v>12</v>
      </c>
      <c r="J64" s="126"/>
      <c r="K64" s="127">
        <f>H64*J64</f>
        <v>0</v>
      </c>
      <c r="L64" s="128">
        <f>IF(D64="S",K64,"")</f>
      </c>
      <c r="M64" s="129">
        <f>IF(OR(D64="P",D64="U"),K64,"")</f>
        <v>0</v>
      </c>
      <c r="N64" s="129">
        <f>IF(D64="H",K64,"")</f>
      </c>
      <c r="O64" s="129">
        <f>IF(D64="V",K64,"")</f>
      </c>
      <c r="P64" s="130">
        <v>4E-05</v>
      </c>
      <c r="Q64" s="130">
        <v>0</v>
      </c>
      <c r="R64" s="130">
        <v>0.3079999999999927</v>
      </c>
      <c r="S64" s="126">
        <v>24.70159999999942</v>
      </c>
      <c r="T64" s="131">
        <v>15</v>
      </c>
      <c r="U64" s="132">
        <f>K64*(T64+100)/100</f>
        <v>0</v>
      </c>
      <c r="V64" s="133"/>
    </row>
    <row r="65" spans="1:22" s="50" customFormat="1" ht="10.5" customHeight="1" outlineLevel="3">
      <c r="A65" s="134"/>
      <c r="B65" s="135"/>
      <c r="C65" s="135"/>
      <c r="D65" s="135"/>
      <c r="E65" s="135"/>
      <c r="F65" s="135"/>
      <c r="G65" s="135" t="s">
        <v>53</v>
      </c>
      <c r="H65" s="136">
        <v>15.3</v>
      </c>
      <c r="I65" s="137"/>
      <c r="J65" s="135"/>
      <c r="K65" s="135"/>
      <c r="L65" s="138"/>
      <c r="M65" s="138"/>
      <c r="N65" s="138"/>
      <c r="O65" s="138"/>
      <c r="P65" s="138"/>
      <c r="Q65" s="138"/>
      <c r="R65" s="138"/>
      <c r="S65" s="138"/>
      <c r="T65" s="139"/>
      <c r="U65" s="139"/>
      <c r="V65" s="135"/>
    </row>
    <row r="66" spans="1:22" s="50" customFormat="1" ht="10.5" customHeight="1" outlineLevel="3">
      <c r="A66" s="134"/>
      <c r="B66" s="135"/>
      <c r="C66" s="135"/>
      <c r="D66" s="135"/>
      <c r="E66" s="135"/>
      <c r="F66" s="135"/>
      <c r="G66" s="135" t="s">
        <v>54</v>
      </c>
      <c r="H66" s="136">
        <v>19</v>
      </c>
      <c r="I66" s="137"/>
      <c r="J66" s="135"/>
      <c r="K66" s="135"/>
      <c r="L66" s="138"/>
      <c r="M66" s="138"/>
      <c r="N66" s="138"/>
      <c r="O66" s="138"/>
      <c r="P66" s="138"/>
      <c r="Q66" s="138"/>
      <c r="R66" s="138"/>
      <c r="S66" s="138"/>
      <c r="T66" s="139"/>
      <c r="U66" s="139"/>
      <c r="V66" s="135"/>
    </row>
    <row r="67" spans="1:22" s="50" customFormat="1" ht="10.5" customHeight="1" outlineLevel="3">
      <c r="A67" s="134"/>
      <c r="B67" s="135"/>
      <c r="C67" s="135"/>
      <c r="D67" s="135"/>
      <c r="E67" s="135"/>
      <c r="F67" s="135"/>
      <c r="G67" s="135" t="s">
        <v>26</v>
      </c>
      <c r="H67" s="136">
        <v>9</v>
      </c>
      <c r="I67" s="137"/>
      <c r="J67" s="135"/>
      <c r="K67" s="135"/>
      <c r="L67" s="138"/>
      <c r="M67" s="138"/>
      <c r="N67" s="138"/>
      <c r="O67" s="138"/>
      <c r="P67" s="138"/>
      <c r="Q67" s="138"/>
      <c r="R67" s="138"/>
      <c r="S67" s="138"/>
      <c r="T67" s="139"/>
      <c r="U67" s="139"/>
      <c r="V67" s="135"/>
    </row>
    <row r="68" spans="1:22" s="50" customFormat="1" ht="10.5" customHeight="1" outlineLevel="3">
      <c r="A68" s="134"/>
      <c r="B68" s="135"/>
      <c r="C68" s="135"/>
      <c r="D68" s="135"/>
      <c r="E68" s="135"/>
      <c r="F68" s="135"/>
      <c r="G68" s="135" t="s">
        <v>79</v>
      </c>
      <c r="H68" s="136">
        <v>19.38</v>
      </c>
      <c r="I68" s="137"/>
      <c r="J68" s="135"/>
      <c r="K68" s="135"/>
      <c r="L68" s="138"/>
      <c r="M68" s="138"/>
      <c r="N68" s="138"/>
      <c r="O68" s="138"/>
      <c r="P68" s="138"/>
      <c r="Q68" s="138"/>
      <c r="R68" s="138"/>
      <c r="S68" s="138"/>
      <c r="T68" s="139"/>
      <c r="U68" s="139"/>
      <c r="V68" s="135"/>
    </row>
    <row r="69" spans="1:22" s="50" customFormat="1" ht="10.5" customHeight="1" outlineLevel="3">
      <c r="A69" s="134"/>
      <c r="B69" s="135"/>
      <c r="C69" s="135"/>
      <c r="D69" s="135"/>
      <c r="E69" s="135"/>
      <c r="F69" s="135"/>
      <c r="G69" s="135" t="s">
        <v>73</v>
      </c>
      <c r="H69" s="136">
        <v>1.26</v>
      </c>
      <c r="I69" s="137"/>
      <c r="J69" s="135"/>
      <c r="K69" s="135"/>
      <c r="L69" s="138"/>
      <c r="M69" s="138"/>
      <c r="N69" s="138"/>
      <c r="O69" s="138"/>
      <c r="P69" s="138"/>
      <c r="Q69" s="138"/>
      <c r="R69" s="138"/>
      <c r="S69" s="138"/>
      <c r="T69" s="139"/>
      <c r="U69" s="139"/>
      <c r="V69" s="135"/>
    </row>
    <row r="70" spans="1:22" s="50" customFormat="1" ht="10.5" customHeight="1" outlineLevel="3">
      <c r="A70" s="134"/>
      <c r="B70" s="135"/>
      <c r="C70" s="135"/>
      <c r="D70" s="135"/>
      <c r="E70" s="135"/>
      <c r="F70" s="135"/>
      <c r="G70" s="135" t="s">
        <v>77</v>
      </c>
      <c r="H70" s="136">
        <v>4.56</v>
      </c>
      <c r="I70" s="137"/>
      <c r="J70" s="135"/>
      <c r="K70" s="135"/>
      <c r="L70" s="138"/>
      <c r="M70" s="138"/>
      <c r="N70" s="138"/>
      <c r="O70" s="138"/>
      <c r="P70" s="138"/>
      <c r="Q70" s="138"/>
      <c r="R70" s="138"/>
      <c r="S70" s="138"/>
      <c r="T70" s="139"/>
      <c r="U70" s="139"/>
      <c r="V70" s="135"/>
    </row>
    <row r="71" spans="1:22" s="50" customFormat="1" ht="10.5" customHeight="1" outlineLevel="3">
      <c r="A71" s="134"/>
      <c r="B71" s="135"/>
      <c r="C71" s="135"/>
      <c r="D71" s="135"/>
      <c r="E71" s="135"/>
      <c r="F71" s="135"/>
      <c r="G71" s="135" t="s">
        <v>70</v>
      </c>
      <c r="H71" s="136">
        <v>0.99</v>
      </c>
      <c r="I71" s="137"/>
      <c r="J71" s="135"/>
      <c r="K71" s="135"/>
      <c r="L71" s="138"/>
      <c r="M71" s="138"/>
      <c r="N71" s="138"/>
      <c r="O71" s="138"/>
      <c r="P71" s="138"/>
      <c r="Q71" s="138"/>
      <c r="R71" s="138"/>
      <c r="S71" s="138"/>
      <c r="T71" s="139"/>
      <c r="U71" s="139"/>
      <c r="V71" s="135"/>
    </row>
    <row r="72" spans="1:22" s="50" customFormat="1" ht="10.5" customHeight="1" outlineLevel="3">
      <c r="A72" s="134"/>
      <c r="B72" s="135"/>
      <c r="C72" s="135"/>
      <c r="D72" s="135"/>
      <c r="E72" s="135"/>
      <c r="F72" s="135"/>
      <c r="G72" s="135" t="s">
        <v>74</v>
      </c>
      <c r="H72" s="136">
        <v>2.25</v>
      </c>
      <c r="I72" s="137"/>
      <c r="J72" s="135"/>
      <c r="K72" s="135"/>
      <c r="L72" s="138"/>
      <c r="M72" s="138"/>
      <c r="N72" s="138"/>
      <c r="O72" s="138"/>
      <c r="P72" s="138"/>
      <c r="Q72" s="138"/>
      <c r="R72" s="138"/>
      <c r="S72" s="138"/>
      <c r="T72" s="139"/>
      <c r="U72" s="139"/>
      <c r="V72" s="135"/>
    </row>
    <row r="73" spans="1:22" ht="12.75" outlineLevel="2">
      <c r="A73" s="3"/>
      <c r="B73" s="93"/>
      <c r="C73" s="93"/>
      <c r="D73" s="120" t="s">
        <v>4</v>
      </c>
      <c r="E73" s="121">
        <v>2</v>
      </c>
      <c r="F73" s="122" t="s">
        <v>225</v>
      </c>
      <c r="G73" s="123" t="s">
        <v>413</v>
      </c>
      <c r="H73" s="124">
        <v>2</v>
      </c>
      <c r="I73" s="125" t="s">
        <v>46</v>
      </c>
      <c r="J73" s="126"/>
      <c r="K73" s="127">
        <f>H73*J73</f>
        <v>0</v>
      </c>
      <c r="L73" s="128">
        <f>IF(D73="S",K73,"")</f>
      </c>
      <c r="M73" s="129">
        <f>IF(OR(D73="P",D73="U"),K73,"")</f>
        <v>0</v>
      </c>
      <c r="N73" s="129">
        <f>IF(D73="H",K73,"")</f>
      </c>
      <c r="O73" s="129">
        <f>IF(D73="V",K73,"")</f>
      </c>
      <c r="P73" s="130">
        <v>0.01065</v>
      </c>
      <c r="Q73" s="130">
        <v>0</v>
      </c>
      <c r="R73" s="130">
        <v>0.8450000000002547</v>
      </c>
      <c r="S73" s="126">
        <v>67.76900000002043</v>
      </c>
      <c r="T73" s="131">
        <v>15</v>
      </c>
      <c r="U73" s="132">
        <f>K73*(T73+100)/100</f>
        <v>0</v>
      </c>
      <c r="V73" s="133"/>
    </row>
    <row r="74" spans="1:22" ht="12.75" outlineLevel="2">
      <c r="A74" s="3"/>
      <c r="B74" s="93"/>
      <c r="C74" s="93"/>
      <c r="D74" s="120" t="s">
        <v>5</v>
      </c>
      <c r="E74" s="121">
        <v>3</v>
      </c>
      <c r="F74" s="122" t="s">
        <v>92</v>
      </c>
      <c r="G74" s="123" t="s">
        <v>298</v>
      </c>
      <c r="H74" s="124">
        <v>1</v>
      </c>
      <c r="I74" s="125" t="s">
        <v>41</v>
      </c>
      <c r="J74" s="126"/>
      <c r="K74" s="127">
        <f>H74*J74</f>
        <v>0</v>
      </c>
      <c r="L74" s="128">
        <f>IF(D74="S",K74,"")</f>
        <v>0</v>
      </c>
      <c r="M74" s="129">
        <f>IF(OR(D74="P",D74="U"),K74,"")</f>
      </c>
      <c r="N74" s="129">
        <f>IF(D74="H",K74,"")</f>
      </c>
      <c r="O74" s="129">
        <f>IF(D74="V",K74,"")</f>
      </c>
      <c r="P74" s="130">
        <v>0</v>
      </c>
      <c r="Q74" s="130">
        <v>0</v>
      </c>
      <c r="R74" s="130">
        <v>0</v>
      </c>
      <c r="S74" s="126">
        <v>0</v>
      </c>
      <c r="T74" s="131">
        <v>15</v>
      </c>
      <c r="U74" s="132">
        <f>K74*(T74+100)/100</f>
        <v>0</v>
      </c>
      <c r="V74" s="133"/>
    </row>
    <row r="75" spans="1:22" ht="12.75" outlineLevel="2">
      <c r="A75" s="3"/>
      <c r="B75" s="93"/>
      <c r="C75" s="93"/>
      <c r="D75" s="120" t="s">
        <v>5</v>
      </c>
      <c r="E75" s="121">
        <v>4</v>
      </c>
      <c r="F75" s="122" t="s">
        <v>93</v>
      </c>
      <c r="G75" s="123" t="s">
        <v>302</v>
      </c>
      <c r="H75" s="124">
        <v>1</v>
      </c>
      <c r="I75" s="125" t="s">
        <v>41</v>
      </c>
      <c r="J75" s="126"/>
      <c r="K75" s="127">
        <f>H75*J75</f>
        <v>0</v>
      </c>
      <c r="L75" s="128">
        <f>IF(D75="S",K75,"")</f>
        <v>0</v>
      </c>
      <c r="M75" s="129">
        <f>IF(OR(D75="P",D75="U"),K75,"")</f>
      </c>
      <c r="N75" s="129">
        <f>IF(D75="H",K75,"")</f>
      </c>
      <c r="O75" s="129">
        <f>IF(D75="V",K75,"")</f>
      </c>
      <c r="P75" s="130">
        <v>0</v>
      </c>
      <c r="Q75" s="130">
        <v>0</v>
      </c>
      <c r="R75" s="130">
        <v>0</v>
      </c>
      <c r="S75" s="126">
        <v>0</v>
      </c>
      <c r="T75" s="131">
        <v>15</v>
      </c>
      <c r="U75" s="132">
        <f>K75*(T75+100)/100</f>
        <v>0</v>
      </c>
      <c r="V75" s="133"/>
    </row>
    <row r="76" spans="1:22" ht="12.75" outlineLevel="1">
      <c r="A76" s="3"/>
      <c r="B76" s="94"/>
      <c r="C76" s="95" t="s">
        <v>22</v>
      </c>
      <c r="D76" s="96" t="s">
        <v>3</v>
      </c>
      <c r="E76" s="97"/>
      <c r="F76" s="97" t="s">
        <v>39</v>
      </c>
      <c r="G76" s="98" t="s">
        <v>372</v>
      </c>
      <c r="H76" s="97"/>
      <c r="I76" s="96"/>
      <c r="J76" s="97"/>
      <c r="K76" s="99">
        <f>SUBTOTAL(9,K77:K106)</f>
        <v>0</v>
      </c>
      <c r="L76" s="100">
        <f>SUBTOTAL(9,L77:L106)</f>
        <v>0</v>
      </c>
      <c r="M76" s="100">
        <f>SUBTOTAL(9,M77:M106)</f>
        <v>0</v>
      </c>
      <c r="N76" s="100">
        <f>SUBTOTAL(9,N77:N106)</f>
        <v>0</v>
      </c>
      <c r="O76" s="100">
        <f>SUBTOTAL(9,O77:O106)</f>
        <v>0</v>
      </c>
      <c r="P76" s="101">
        <f>SUMPRODUCT(P77:P106,$H77:$H106)</f>
        <v>0.0173625</v>
      </c>
      <c r="Q76" s="101">
        <f>SUMPRODUCT(Q77:Q106,$H77:$H106)</f>
        <v>3.24387</v>
      </c>
      <c r="R76" s="101">
        <f>SUMPRODUCT(R77:R106,$H77:$H106)</f>
        <v>57.83710400001232</v>
      </c>
      <c r="S76" s="100">
        <f>SUMPRODUCT(S77:S106,$H77:$H106)</f>
        <v>4638.535740800989</v>
      </c>
      <c r="T76" s="102">
        <f>SUMPRODUCT(T77:T106,$K77:$K106)/100</f>
        <v>0</v>
      </c>
      <c r="U76" s="102">
        <f>K76+T76</f>
        <v>0</v>
      </c>
      <c r="V76" s="93"/>
    </row>
    <row r="77" spans="1:22" ht="12.75" outlineLevel="2">
      <c r="A77" s="3"/>
      <c r="B77" s="110"/>
      <c r="C77" s="111"/>
      <c r="D77" s="112"/>
      <c r="E77" s="113" t="s">
        <v>392</v>
      </c>
      <c r="F77" s="114"/>
      <c r="G77" s="115"/>
      <c r="H77" s="114"/>
      <c r="I77" s="112"/>
      <c r="J77" s="114"/>
      <c r="K77" s="116"/>
      <c r="L77" s="117"/>
      <c r="M77" s="117"/>
      <c r="N77" s="117"/>
      <c r="O77" s="117"/>
      <c r="P77" s="118"/>
      <c r="Q77" s="118"/>
      <c r="R77" s="118"/>
      <c r="S77" s="118"/>
      <c r="T77" s="119"/>
      <c r="U77" s="119"/>
      <c r="V77" s="93"/>
    </row>
    <row r="78" spans="1:22" ht="12.75" outlineLevel="2">
      <c r="A78" s="3"/>
      <c r="B78" s="93"/>
      <c r="C78" s="93"/>
      <c r="D78" s="120" t="s">
        <v>4</v>
      </c>
      <c r="E78" s="121">
        <v>1</v>
      </c>
      <c r="F78" s="122" t="s">
        <v>240</v>
      </c>
      <c r="G78" s="123" t="s">
        <v>466</v>
      </c>
      <c r="H78" s="124">
        <v>6.788000000000466</v>
      </c>
      <c r="I78" s="125" t="s">
        <v>8</v>
      </c>
      <c r="J78" s="126"/>
      <c r="K78" s="127">
        <f aca="true" t="shared" si="8" ref="K78:K85">H78*J78</f>
        <v>0</v>
      </c>
      <c r="L78" s="128">
        <f aca="true" t="shared" si="9" ref="L78:L85">IF(D78="S",K78,"")</f>
      </c>
      <c r="M78" s="129">
        <f aca="true" t="shared" si="10" ref="M78:M85">IF(OR(D78="P",D78="U"),K78,"")</f>
        <v>0</v>
      </c>
      <c r="N78" s="129">
        <f aca="true" t="shared" si="11" ref="N78:N85">IF(D78="H",K78,"")</f>
      </c>
      <c r="O78" s="129">
        <f aca="true" t="shared" si="12" ref="O78:O85">IF(D78="V",K78,"")</f>
      </c>
      <c r="P78" s="130">
        <v>0</v>
      </c>
      <c r="Q78" s="130">
        <v>0</v>
      </c>
      <c r="R78" s="130">
        <v>0.9420000000000073</v>
      </c>
      <c r="S78" s="126">
        <v>75.54840000000058</v>
      </c>
      <c r="T78" s="131">
        <v>15</v>
      </c>
      <c r="U78" s="132">
        <f aca="true" t="shared" si="13" ref="U78:U85">K78*(T78+100)/100</f>
        <v>0</v>
      </c>
      <c r="V78" s="133"/>
    </row>
    <row r="79" spans="1:22" ht="25.5" outlineLevel="2">
      <c r="A79" s="3"/>
      <c r="B79" s="93"/>
      <c r="C79" s="93"/>
      <c r="D79" s="120" t="s">
        <v>4</v>
      </c>
      <c r="E79" s="121">
        <v>2</v>
      </c>
      <c r="F79" s="122" t="s">
        <v>241</v>
      </c>
      <c r="G79" s="123" t="s">
        <v>474</v>
      </c>
      <c r="H79" s="124">
        <v>6.788000000000466</v>
      </c>
      <c r="I79" s="125" t="s">
        <v>8</v>
      </c>
      <c r="J79" s="126"/>
      <c r="K79" s="127">
        <f t="shared" si="8"/>
        <v>0</v>
      </c>
      <c r="L79" s="128">
        <f t="shared" si="9"/>
      </c>
      <c r="M79" s="129">
        <f t="shared" si="10"/>
        <v>0</v>
      </c>
      <c r="N79" s="129">
        <f t="shared" si="11"/>
      </c>
      <c r="O79" s="129">
        <f t="shared" si="12"/>
      </c>
      <c r="P79" s="130">
        <v>0</v>
      </c>
      <c r="Q79" s="130">
        <v>0</v>
      </c>
      <c r="R79" s="130">
        <v>0.10500000000001818</v>
      </c>
      <c r="S79" s="126">
        <v>8.42100000000146</v>
      </c>
      <c r="T79" s="131">
        <v>15</v>
      </c>
      <c r="U79" s="132">
        <f t="shared" si="13"/>
        <v>0</v>
      </c>
      <c r="V79" s="133"/>
    </row>
    <row r="80" spans="1:22" ht="12.75" outlineLevel="2">
      <c r="A80" s="3"/>
      <c r="B80" s="93"/>
      <c r="C80" s="93"/>
      <c r="D80" s="120" t="s">
        <v>4</v>
      </c>
      <c r="E80" s="121">
        <v>3</v>
      </c>
      <c r="F80" s="122" t="s">
        <v>236</v>
      </c>
      <c r="G80" s="123" t="s">
        <v>438</v>
      </c>
      <c r="H80" s="124">
        <v>6.788000000000466</v>
      </c>
      <c r="I80" s="125" t="s">
        <v>8</v>
      </c>
      <c r="J80" s="126"/>
      <c r="K80" s="127">
        <f t="shared" si="8"/>
        <v>0</v>
      </c>
      <c r="L80" s="128">
        <f t="shared" si="9"/>
      </c>
      <c r="M80" s="129">
        <f t="shared" si="10"/>
        <v>0</v>
      </c>
      <c r="N80" s="129">
        <f t="shared" si="11"/>
      </c>
      <c r="O80" s="129">
        <f t="shared" si="12"/>
      </c>
      <c r="P80" s="130">
        <v>0</v>
      </c>
      <c r="Q80" s="130">
        <v>0</v>
      </c>
      <c r="R80" s="130">
        <v>0.9329999999999926</v>
      </c>
      <c r="S80" s="126">
        <v>74.8265999999994</v>
      </c>
      <c r="T80" s="131">
        <v>15</v>
      </c>
      <c r="U80" s="132">
        <f t="shared" si="13"/>
        <v>0</v>
      </c>
      <c r="V80" s="133"/>
    </row>
    <row r="81" spans="1:22" ht="12.75" outlineLevel="2">
      <c r="A81" s="3"/>
      <c r="B81" s="93"/>
      <c r="C81" s="93"/>
      <c r="D81" s="120" t="s">
        <v>4</v>
      </c>
      <c r="E81" s="121">
        <v>4</v>
      </c>
      <c r="F81" s="122" t="s">
        <v>237</v>
      </c>
      <c r="G81" s="123" t="s">
        <v>428</v>
      </c>
      <c r="H81" s="124">
        <v>13.559999999997672</v>
      </c>
      <c r="I81" s="125" t="s">
        <v>8</v>
      </c>
      <c r="J81" s="126"/>
      <c r="K81" s="127">
        <f t="shared" si="8"/>
        <v>0</v>
      </c>
      <c r="L81" s="128">
        <f t="shared" si="9"/>
      </c>
      <c r="M81" s="129">
        <f t="shared" si="10"/>
        <v>0</v>
      </c>
      <c r="N81" s="129">
        <f t="shared" si="11"/>
      </c>
      <c r="O81" s="129">
        <f t="shared" si="12"/>
      </c>
      <c r="P81" s="130">
        <v>0</v>
      </c>
      <c r="Q81" s="130">
        <v>0</v>
      </c>
      <c r="R81" s="130">
        <v>0.400000000000091</v>
      </c>
      <c r="S81" s="126">
        <v>32.0800000000073</v>
      </c>
      <c r="T81" s="131">
        <v>15</v>
      </c>
      <c r="U81" s="132">
        <f t="shared" si="13"/>
        <v>0</v>
      </c>
      <c r="V81" s="133"/>
    </row>
    <row r="82" spans="1:22" ht="12.75" outlineLevel="2">
      <c r="A82" s="3"/>
      <c r="B82" s="93"/>
      <c r="C82" s="93"/>
      <c r="D82" s="120" t="s">
        <v>4</v>
      </c>
      <c r="E82" s="121">
        <v>5</v>
      </c>
      <c r="F82" s="122" t="s">
        <v>238</v>
      </c>
      <c r="G82" s="123" t="s">
        <v>389</v>
      </c>
      <c r="H82" s="124">
        <v>6.788000000000466</v>
      </c>
      <c r="I82" s="125" t="s">
        <v>8</v>
      </c>
      <c r="J82" s="126"/>
      <c r="K82" s="127">
        <f t="shared" si="8"/>
        <v>0</v>
      </c>
      <c r="L82" s="128">
        <f t="shared" si="9"/>
      </c>
      <c r="M82" s="129">
        <f t="shared" si="10"/>
        <v>0</v>
      </c>
      <c r="N82" s="129">
        <f t="shared" si="11"/>
      </c>
      <c r="O82" s="129">
        <f t="shared" si="12"/>
      </c>
      <c r="P82" s="130">
        <v>0</v>
      </c>
      <c r="Q82" s="130">
        <v>0</v>
      </c>
      <c r="R82" s="130">
        <v>0.48999999999978167</v>
      </c>
      <c r="S82" s="126">
        <v>39.297999999982494</v>
      </c>
      <c r="T82" s="131">
        <v>15</v>
      </c>
      <c r="U82" s="132">
        <f t="shared" si="13"/>
        <v>0</v>
      </c>
      <c r="V82" s="133"/>
    </row>
    <row r="83" spans="1:22" ht="12.75" outlineLevel="2">
      <c r="A83" s="3"/>
      <c r="B83" s="93"/>
      <c r="C83" s="93"/>
      <c r="D83" s="120" t="s">
        <v>4</v>
      </c>
      <c r="E83" s="121">
        <v>6</v>
      </c>
      <c r="F83" s="122" t="s">
        <v>239</v>
      </c>
      <c r="G83" s="123" t="s">
        <v>455</v>
      </c>
      <c r="H83" s="124">
        <v>74.57999999995809</v>
      </c>
      <c r="I83" s="125" t="s">
        <v>8</v>
      </c>
      <c r="J83" s="126"/>
      <c r="K83" s="127">
        <f t="shared" si="8"/>
        <v>0</v>
      </c>
      <c r="L83" s="128">
        <f t="shared" si="9"/>
      </c>
      <c r="M83" s="129">
        <f t="shared" si="10"/>
        <v>0</v>
      </c>
      <c r="N83" s="129">
        <f t="shared" si="11"/>
      </c>
      <c r="O83" s="129">
        <f t="shared" si="12"/>
      </c>
      <c r="P83" s="130">
        <v>0</v>
      </c>
      <c r="Q83" s="130">
        <v>0</v>
      </c>
      <c r="R83" s="130">
        <v>0</v>
      </c>
      <c r="S83" s="126">
        <v>0</v>
      </c>
      <c r="T83" s="131">
        <v>15</v>
      </c>
      <c r="U83" s="132">
        <f t="shared" si="13"/>
        <v>0</v>
      </c>
      <c r="V83" s="133"/>
    </row>
    <row r="84" spans="1:22" ht="12.75" outlineLevel="2">
      <c r="A84" s="3"/>
      <c r="B84" s="93"/>
      <c r="C84" s="93"/>
      <c r="D84" s="120" t="s">
        <v>4</v>
      </c>
      <c r="E84" s="121">
        <v>7</v>
      </c>
      <c r="F84" s="122" t="s">
        <v>242</v>
      </c>
      <c r="G84" s="123" t="s">
        <v>333</v>
      </c>
      <c r="H84" s="124">
        <v>6.788000000000466</v>
      </c>
      <c r="I84" s="125" t="s">
        <v>8</v>
      </c>
      <c r="J84" s="126"/>
      <c r="K84" s="127">
        <f t="shared" si="8"/>
        <v>0</v>
      </c>
      <c r="L84" s="128">
        <f t="shared" si="9"/>
      </c>
      <c r="M84" s="129">
        <f t="shared" si="10"/>
        <v>0</v>
      </c>
      <c r="N84" s="129">
        <f t="shared" si="11"/>
      </c>
      <c r="O84" s="129">
        <f t="shared" si="12"/>
      </c>
      <c r="P84" s="130">
        <v>0</v>
      </c>
      <c r="Q84" s="130">
        <v>0</v>
      </c>
      <c r="R84" s="130">
        <v>0</v>
      </c>
      <c r="S84" s="126">
        <v>0</v>
      </c>
      <c r="T84" s="131">
        <v>15</v>
      </c>
      <c r="U84" s="132">
        <f t="shared" si="13"/>
        <v>0</v>
      </c>
      <c r="V84" s="133"/>
    </row>
    <row r="85" spans="1:22" ht="25.5" outlineLevel="2">
      <c r="A85" s="3"/>
      <c r="B85" s="93"/>
      <c r="C85" s="93"/>
      <c r="D85" s="120" t="s">
        <v>4</v>
      </c>
      <c r="E85" s="121">
        <v>8</v>
      </c>
      <c r="F85" s="122" t="s">
        <v>227</v>
      </c>
      <c r="G85" s="123" t="s">
        <v>482</v>
      </c>
      <c r="H85" s="124">
        <v>0.582</v>
      </c>
      <c r="I85" s="125" t="s">
        <v>13</v>
      </c>
      <c r="J85" s="126"/>
      <c r="K85" s="127">
        <f t="shared" si="8"/>
        <v>0</v>
      </c>
      <c r="L85" s="128">
        <f t="shared" si="9"/>
      </c>
      <c r="M85" s="129">
        <f t="shared" si="10"/>
        <v>0</v>
      </c>
      <c r="N85" s="129">
        <f t="shared" si="11"/>
      </c>
      <c r="O85" s="129">
        <f t="shared" si="12"/>
      </c>
      <c r="P85" s="130">
        <v>0</v>
      </c>
      <c r="Q85" s="130">
        <v>2.2</v>
      </c>
      <c r="R85" s="130">
        <v>7.510000000001582</v>
      </c>
      <c r="S85" s="126">
        <v>602.3020000001269</v>
      </c>
      <c r="T85" s="131">
        <v>15</v>
      </c>
      <c r="U85" s="132">
        <f t="shared" si="13"/>
        <v>0</v>
      </c>
      <c r="V85" s="133"/>
    </row>
    <row r="86" spans="1:22" s="50" customFormat="1" ht="10.5" customHeight="1" outlineLevel="3">
      <c r="A86" s="134"/>
      <c r="B86" s="135"/>
      <c r="C86" s="135"/>
      <c r="D86" s="135"/>
      <c r="E86" s="135"/>
      <c r="F86" s="135"/>
      <c r="G86" s="135" t="s">
        <v>269</v>
      </c>
      <c r="H86" s="136">
        <v>0.126</v>
      </c>
      <c r="I86" s="137"/>
      <c r="J86" s="135"/>
      <c r="K86" s="135"/>
      <c r="L86" s="138"/>
      <c r="M86" s="138"/>
      <c r="N86" s="138"/>
      <c r="O86" s="138"/>
      <c r="P86" s="138"/>
      <c r="Q86" s="138"/>
      <c r="R86" s="138"/>
      <c r="S86" s="138"/>
      <c r="T86" s="139"/>
      <c r="U86" s="139"/>
      <c r="V86" s="135"/>
    </row>
    <row r="87" spans="1:22" s="50" customFormat="1" ht="10.5" customHeight="1" outlineLevel="3">
      <c r="A87" s="134"/>
      <c r="B87" s="135"/>
      <c r="C87" s="135"/>
      <c r="D87" s="135"/>
      <c r="E87" s="135"/>
      <c r="F87" s="135"/>
      <c r="G87" s="135" t="s">
        <v>270</v>
      </c>
      <c r="H87" s="136">
        <v>0.456</v>
      </c>
      <c r="I87" s="137"/>
      <c r="J87" s="135"/>
      <c r="K87" s="135"/>
      <c r="L87" s="138"/>
      <c r="M87" s="138"/>
      <c r="N87" s="138"/>
      <c r="O87" s="138"/>
      <c r="P87" s="138"/>
      <c r="Q87" s="138"/>
      <c r="R87" s="138"/>
      <c r="S87" s="138"/>
      <c r="T87" s="139"/>
      <c r="U87" s="139"/>
      <c r="V87" s="135"/>
    </row>
    <row r="88" spans="1:22" ht="12.75" outlineLevel="2">
      <c r="A88" s="3"/>
      <c r="B88" s="93"/>
      <c r="C88" s="93"/>
      <c r="D88" s="120" t="s">
        <v>4</v>
      </c>
      <c r="E88" s="121">
        <v>9</v>
      </c>
      <c r="F88" s="122" t="s">
        <v>228</v>
      </c>
      <c r="G88" s="123" t="s">
        <v>348</v>
      </c>
      <c r="H88" s="124">
        <v>1</v>
      </c>
      <c r="I88" s="125" t="s">
        <v>46</v>
      </c>
      <c r="J88" s="126"/>
      <c r="K88" s="127">
        <f>H88*J88</f>
        <v>0</v>
      </c>
      <c r="L88" s="128">
        <f>IF(D88="S",K88,"")</f>
      </c>
      <c r="M88" s="129">
        <f>IF(OR(D88="P",D88="U"),K88,"")</f>
        <v>0</v>
      </c>
      <c r="N88" s="129">
        <f>IF(D88="H",K88,"")</f>
      </c>
      <c r="O88" s="129">
        <f>IF(D88="V",K88,"")</f>
      </c>
      <c r="P88" s="130">
        <v>0</v>
      </c>
      <c r="Q88" s="130">
        <v>0</v>
      </c>
      <c r="R88" s="130">
        <v>0</v>
      </c>
      <c r="S88" s="126">
        <v>0</v>
      </c>
      <c r="T88" s="131">
        <v>15</v>
      </c>
      <c r="U88" s="132">
        <f>K88*(T88+100)/100</f>
        <v>0</v>
      </c>
      <c r="V88" s="133"/>
    </row>
    <row r="89" spans="1:22" ht="12.75" outlineLevel="2">
      <c r="A89" s="3"/>
      <c r="B89" s="93"/>
      <c r="C89" s="93"/>
      <c r="D89" s="120" t="s">
        <v>4</v>
      </c>
      <c r="E89" s="121">
        <v>10</v>
      </c>
      <c r="F89" s="122" t="s">
        <v>229</v>
      </c>
      <c r="G89" s="123" t="s">
        <v>439</v>
      </c>
      <c r="H89" s="124">
        <v>0.582</v>
      </c>
      <c r="I89" s="125" t="s">
        <v>13</v>
      </c>
      <c r="J89" s="126"/>
      <c r="K89" s="127">
        <f>H89*J89</f>
        <v>0</v>
      </c>
      <c r="L89" s="128">
        <f>IF(D89="S",K89,"")</f>
      </c>
      <c r="M89" s="129">
        <f>IF(OR(D89="P",D89="U"),K89,"")</f>
        <v>0</v>
      </c>
      <c r="N89" s="129">
        <f>IF(D89="H",K89,"")</f>
      </c>
      <c r="O89" s="129">
        <f>IF(D89="V",K89,"")</f>
      </c>
      <c r="P89" s="130">
        <v>0</v>
      </c>
      <c r="Q89" s="130">
        <v>1.4</v>
      </c>
      <c r="R89" s="130">
        <v>1.256999999999607</v>
      </c>
      <c r="S89" s="126">
        <v>100.81139999996849</v>
      </c>
      <c r="T89" s="131">
        <v>15</v>
      </c>
      <c r="U89" s="132">
        <f>K89*(T89+100)/100</f>
        <v>0</v>
      </c>
      <c r="V89" s="133"/>
    </row>
    <row r="90" spans="1:22" s="50" customFormat="1" ht="10.5" customHeight="1" outlineLevel="3">
      <c r="A90" s="134"/>
      <c r="B90" s="135"/>
      <c r="C90" s="135"/>
      <c r="D90" s="135"/>
      <c r="E90" s="135"/>
      <c r="F90" s="135"/>
      <c r="G90" s="135" t="s">
        <v>108</v>
      </c>
      <c r="H90" s="136">
        <v>0.582</v>
      </c>
      <c r="I90" s="137"/>
      <c r="J90" s="135"/>
      <c r="K90" s="135"/>
      <c r="L90" s="138"/>
      <c r="M90" s="138"/>
      <c r="N90" s="138"/>
      <c r="O90" s="138"/>
      <c r="P90" s="138"/>
      <c r="Q90" s="138"/>
      <c r="R90" s="138"/>
      <c r="S90" s="138"/>
      <c r="T90" s="139"/>
      <c r="U90" s="139"/>
      <c r="V90" s="135"/>
    </row>
    <row r="91" spans="1:22" ht="12.75" outlineLevel="2">
      <c r="A91" s="3"/>
      <c r="B91" s="93"/>
      <c r="C91" s="93"/>
      <c r="D91" s="120" t="s">
        <v>4</v>
      </c>
      <c r="E91" s="121">
        <v>11</v>
      </c>
      <c r="F91" s="122" t="s">
        <v>232</v>
      </c>
      <c r="G91" s="123" t="s">
        <v>421</v>
      </c>
      <c r="H91" s="124">
        <v>14</v>
      </c>
      <c r="I91" s="125" t="s">
        <v>12</v>
      </c>
      <c r="J91" s="126"/>
      <c r="K91" s="127">
        <f>H91*J91</f>
        <v>0</v>
      </c>
      <c r="L91" s="128">
        <f>IF(D91="S",K91,"")</f>
      </c>
      <c r="M91" s="129">
        <f>IF(OR(D91="P",D91="U"),K91,"")</f>
        <v>0</v>
      </c>
      <c r="N91" s="129">
        <f>IF(D91="H",K91,"")</f>
      </c>
      <c r="O91" s="129">
        <f>IF(D91="V",K91,"")</f>
      </c>
      <c r="P91" s="130">
        <v>0.0012</v>
      </c>
      <c r="Q91" s="130">
        <v>0.076</v>
      </c>
      <c r="R91" s="130">
        <v>0.9390000000003056</v>
      </c>
      <c r="S91" s="126">
        <v>75.30780000002451</v>
      </c>
      <c r="T91" s="131">
        <v>15</v>
      </c>
      <c r="U91" s="132">
        <f>K91*(T91+100)/100</f>
        <v>0</v>
      </c>
      <c r="V91" s="133"/>
    </row>
    <row r="92" spans="1:22" s="50" customFormat="1" ht="10.5" customHeight="1" outlineLevel="3">
      <c r="A92" s="134"/>
      <c r="B92" s="135"/>
      <c r="C92" s="135"/>
      <c r="D92" s="135"/>
      <c r="E92" s="135"/>
      <c r="F92" s="135"/>
      <c r="G92" s="135" t="s">
        <v>55</v>
      </c>
      <c r="H92" s="136">
        <v>14</v>
      </c>
      <c r="I92" s="137"/>
      <c r="J92" s="135"/>
      <c r="K92" s="135"/>
      <c r="L92" s="138"/>
      <c r="M92" s="138"/>
      <c r="N92" s="138"/>
      <c r="O92" s="138"/>
      <c r="P92" s="138"/>
      <c r="Q92" s="138"/>
      <c r="R92" s="138"/>
      <c r="S92" s="138"/>
      <c r="T92" s="139"/>
      <c r="U92" s="139"/>
      <c r="V92" s="135"/>
    </row>
    <row r="93" spans="1:22" ht="12.75" outlineLevel="2">
      <c r="A93" s="3"/>
      <c r="B93" s="93"/>
      <c r="C93" s="93"/>
      <c r="D93" s="120" t="s">
        <v>4</v>
      </c>
      <c r="E93" s="121">
        <v>12</v>
      </c>
      <c r="F93" s="122" t="s">
        <v>230</v>
      </c>
      <c r="G93" s="123" t="s">
        <v>449</v>
      </c>
      <c r="H93" s="124">
        <v>7</v>
      </c>
      <c r="I93" s="125" t="s">
        <v>46</v>
      </c>
      <c r="J93" s="126"/>
      <c r="K93" s="127">
        <f>H93*J93</f>
        <v>0</v>
      </c>
      <c r="L93" s="128">
        <f>IF(D93="S",K93,"")</f>
      </c>
      <c r="M93" s="129">
        <f>IF(OR(D93="P",D93="U"),K93,"")</f>
        <v>0</v>
      </c>
      <c r="N93" s="129">
        <f>IF(D93="H",K93,"")</f>
      </c>
      <c r="O93" s="129">
        <f>IF(D93="V",K93,"")</f>
      </c>
      <c r="P93" s="130">
        <v>0</v>
      </c>
      <c r="Q93" s="130">
        <v>0</v>
      </c>
      <c r="R93" s="130">
        <v>0.05000000000001137</v>
      </c>
      <c r="S93" s="126">
        <v>4.010000000000912</v>
      </c>
      <c r="T93" s="131">
        <v>15</v>
      </c>
      <c r="U93" s="132">
        <f>K93*(T93+100)/100</f>
        <v>0</v>
      </c>
      <c r="V93" s="133"/>
    </row>
    <row r="94" spans="1:22" ht="12.75" outlineLevel="2">
      <c r="A94" s="3"/>
      <c r="B94" s="93"/>
      <c r="C94" s="93"/>
      <c r="D94" s="120" t="s">
        <v>4</v>
      </c>
      <c r="E94" s="121">
        <v>13</v>
      </c>
      <c r="F94" s="122" t="s">
        <v>231</v>
      </c>
      <c r="G94" s="123" t="s">
        <v>465</v>
      </c>
      <c r="H94" s="124">
        <v>0.25</v>
      </c>
      <c r="I94" s="125" t="s">
        <v>12</v>
      </c>
      <c r="J94" s="126"/>
      <c r="K94" s="127">
        <f>H94*J94</f>
        <v>0</v>
      </c>
      <c r="L94" s="128">
        <f>IF(D94="S",K94,"")</f>
      </c>
      <c r="M94" s="129">
        <f>IF(OR(D94="P",D94="U"),K94,"")</f>
        <v>0</v>
      </c>
      <c r="N94" s="129">
        <f>IF(D94="H",K94,"")</f>
      </c>
      <c r="O94" s="129">
        <f>IF(D94="V",K94,"")</f>
      </c>
      <c r="P94" s="130">
        <v>0.00225</v>
      </c>
      <c r="Q94" s="130">
        <v>0.075</v>
      </c>
      <c r="R94" s="130">
        <v>0.9549999999999272</v>
      </c>
      <c r="S94" s="126">
        <v>76.59099999999417</v>
      </c>
      <c r="T94" s="131">
        <v>15</v>
      </c>
      <c r="U94" s="132">
        <f>K94*(T94+100)/100</f>
        <v>0</v>
      </c>
      <c r="V94" s="133"/>
    </row>
    <row r="95" spans="1:22" ht="12.75" outlineLevel="2">
      <c r="A95" s="3"/>
      <c r="B95" s="93"/>
      <c r="C95" s="93"/>
      <c r="D95" s="120" t="s">
        <v>4</v>
      </c>
      <c r="E95" s="121">
        <v>14</v>
      </c>
      <c r="F95" s="122" t="s">
        <v>208</v>
      </c>
      <c r="G95" s="123" t="s">
        <v>424</v>
      </c>
      <c r="H95" s="124">
        <v>65.92</v>
      </c>
      <c r="I95" s="125" t="s">
        <v>12</v>
      </c>
      <c r="J95" s="126"/>
      <c r="K95" s="127">
        <f>H95*J95</f>
        <v>0</v>
      </c>
      <c r="L95" s="128">
        <f>IF(D95="S",K95,"")</f>
      </c>
      <c r="M95" s="129">
        <f>IF(OR(D95="P",D95="U"),K95,"")</f>
        <v>0</v>
      </c>
      <c r="N95" s="129">
        <f>IF(D95="H",K95,"")</f>
      </c>
      <c r="O95" s="129">
        <f>IF(D95="V",K95,"")</f>
      </c>
      <c r="P95" s="130">
        <v>0</v>
      </c>
      <c r="Q95" s="130">
        <v>0.001</v>
      </c>
      <c r="R95" s="130">
        <v>0.25500000000010914</v>
      </c>
      <c r="S95" s="126">
        <v>20.451000000008754</v>
      </c>
      <c r="T95" s="131">
        <v>15</v>
      </c>
      <c r="U95" s="132">
        <f>K95*(T95+100)/100</f>
        <v>0</v>
      </c>
      <c r="V95" s="133"/>
    </row>
    <row r="96" spans="1:22" s="50" customFormat="1" ht="10.5" customHeight="1" outlineLevel="3">
      <c r="A96" s="134"/>
      <c r="B96" s="135"/>
      <c r="C96" s="135"/>
      <c r="D96" s="135"/>
      <c r="E96" s="135"/>
      <c r="F96" s="135"/>
      <c r="G96" s="135" t="s">
        <v>66</v>
      </c>
      <c r="H96" s="136">
        <v>0</v>
      </c>
      <c r="I96" s="137"/>
      <c r="J96" s="135"/>
      <c r="K96" s="135"/>
      <c r="L96" s="138"/>
      <c r="M96" s="138"/>
      <c r="N96" s="138"/>
      <c r="O96" s="138"/>
      <c r="P96" s="138"/>
      <c r="Q96" s="138"/>
      <c r="R96" s="138"/>
      <c r="S96" s="138"/>
      <c r="T96" s="139"/>
      <c r="U96" s="139"/>
      <c r="V96" s="135"/>
    </row>
    <row r="97" spans="1:22" s="50" customFormat="1" ht="10.5" customHeight="1" outlineLevel="3">
      <c r="A97" s="134"/>
      <c r="B97" s="135"/>
      <c r="C97" s="135"/>
      <c r="D97" s="135"/>
      <c r="E97" s="135"/>
      <c r="F97" s="135"/>
      <c r="G97" s="135" t="s">
        <v>53</v>
      </c>
      <c r="H97" s="136">
        <v>15.3</v>
      </c>
      <c r="I97" s="137"/>
      <c r="J97" s="135"/>
      <c r="K97" s="135"/>
      <c r="L97" s="138"/>
      <c r="M97" s="138"/>
      <c r="N97" s="138"/>
      <c r="O97" s="138"/>
      <c r="P97" s="138"/>
      <c r="Q97" s="138"/>
      <c r="R97" s="138"/>
      <c r="S97" s="138"/>
      <c r="T97" s="139"/>
      <c r="U97" s="139"/>
      <c r="V97" s="135"/>
    </row>
    <row r="98" spans="1:22" s="50" customFormat="1" ht="10.5" customHeight="1" outlineLevel="3">
      <c r="A98" s="134"/>
      <c r="B98" s="135"/>
      <c r="C98" s="135"/>
      <c r="D98" s="135"/>
      <c r="E98" s="135"/>
      <c r="F98" s="135"/>
      <c r="G98" s="135" t="s">
        <v>68</v>
      </c>
      <c r="H98" s="136">
        <v>0</v>
      </c>
      <c r="I98" s="137"/>
      <c r="J98" s="135"/>
      <c r="K98" s="135"/>
      <c r="L98" s="138"/>
      <c r="M98" s="138"/>
      <c r="N98" s="138"/>
      <c r="O98" s="138"/>
      <c r="P98" s="138"/>
      <c r="Q98" s="138"/>
      <c r="R98" s="138"/>
      <c r="S98" s="138"/>
      <c r="T98" s="139"/>
      <c r="U98" s="139"/>
      <c r="V98" s="135"/>
    </row>
    <row r="99" spans="1:22" s="50" customFormat="1" ht="10.5" customHeight="1" outlineLevel="3">
      <c r="A99" s="134"/>
      <c r="B99" s="135"/>
      <c r="C99" s="135"/>
      <c r="D99" s="135"/>
      <c r="E99" s="135"/>
      <c r="F99" s="135"/>
      <c r="G99" s="135" t="s">
        <v>54</v>
      </c>
      <c r="H99" s="136">
        <v>19</v>
      </c>
      <c r="I99" s="137"/>
      <c r="J99" s="135"/>
      <c r="K99" s="135"/>
      <c r="L99" s="138"/>
      <c r="M99" s="138"/>
      <c r="N99" s="138"/>
      <c r="O99" s="138"/>
      <c r="P99" s="138"/>
      <c r="Q99" s="138"/>
      <c r="R99" s="138"/>
      <c r="S99" s="138"/>
      <c r="T99" s="139"/>
      <c r="U99" s="139"/>
      <c r="V99" s="135"/>
    </row>
    <row r="100" spans="1:22" s="50" customFormat="1" ht="10.5" customHeight="1" outlineLevel="3">
      <c r="A100" s="134"/>
      <c r="B100" s="135"/>
      <c r="C100" s="135"/>
      <c r="D100" s="135"/>
      <c r="E100" s="135"/>
      <c r="F100" s="135"/>
      <c r="G100" s="135" t="s">
        <v>65</v>
      </c>
      <c r="H100" s="136">
        <v>0</v>
      </c>
      <c r="I100" s="137"/>
      <c r="J100" s="135"/>
      <c r="K100" s="135"/>
      <c r="L100" s="138"/>
      <c r="M100" s="138"/>
      <c r="N100" s="138"/>
      <c r="O100" s="138"/>
      <c r="P100" s="138"/>
      <c r="Q100" s="138"/>
      <c r="R100" s="138"/>
      <c r="S100" s="138"/>
      <c r="T100" s="139"/>
      <c r="U100" s="139"/>
      <c r="V100" s="135"/>
    </row>
    <row r="101" spans="1:22" s="50" customFormat="1" ht="10.5" customHeight="1" outlineLevel="3">
      <c r="A101" s="134"/>
      <c r="B101" s="135"/>
      <c r="C101" s="135"/>
      <c r="D101" s="135"/>
      <c r="E101" s="135"/>
      <c r="F101" s="135"/>
      <c r="G101" s="135" t="s">
        <v>26</v>
      </c>
      <c r="H101" s="136">
        <v>9</v>
      </c>
      <c r="I101" s="137"/>
      <c r="J101" s="135"/>
      <c r="K101" s="135"/>
      <c r="L101" s="138"/>
      <c r="M101" s="138"/>
      <c r="N101" s="138"/>
      <c r="O101" s="138"/>
      <c r="P101" s="138"/>
      <c r="Q101" s="138"/>
      <c r="R101" s="138"/>
      <c r="S101" s="138"/>
      <c r="T101" s="139"/>
      <c r="U101" s="139"/>
      <c r="V101" s="135"/>
    </row>
    <row r="102" spans="1:22" s="50" customFormat="1" ht="10.5" customHeight="1" outlineLevel="3">
      <c r="A102" s="134"/>
      <c r="B102" s="135"/>
      <c r="C102" s="135"/>
      <c r="D102" s="135"/>
      <c r="E102" s="135"/>
      <c r="F102" s="135"/>
      <c r="G102" s="135" t="s">
        <v>74</v>
      </c>
      <c r="H102" s="136">
        <v>2.25</v>
      </c>
      <c r="I102" s="137"/>
      <c r="J102" s="135"/>
      <c r="K102" s="135"/>
      <c r="L102" s="138"/>
      <c r="M102" s="138"/>
      <c r="N102" s="138"/>
      <c r="O102" s="138"/>
      <c r="P102" s="138"/>
      <c r="Q102" s="138"/>
      <c r="R102" s="138"/>
      <c r="S102" s="138"/>
      <c r="T102" s="139"/>
      <c r="U102" s="139"/>
      <c r="V102" s="135"/>
    </row>
    <row r="103" spans="1:22" s="50" customFormat="1" ht="10.5" customHeight="1" outlineLevel="3">
      <c r="A103" s="134"/>
      <c r="B103" s="135"/>
      <c r="C103" s="135"/>
      <c r="D103" s="135"/>
      <c r="E103" s="135"/>
      <c r="F103" s="135"/>
      <c r="G103" s="135" t="s">
        <v>85</v>
      </c>
      <c r="H103" s="136">
        <v>0</v>
      </c>
      <c r="I103" s="137"/>
      <c r="J103" s="135"/>
      <c r="K103" s="135"/>
      <c r="L103" s="138"/>
      <c r="M103" s="138"/>
      <c r="N103" s="138"/>
      <c r="O103" s="138"/>
      <c r="P103" s="138"/>
      <c r="Q103" s="138"/>
      <c r="R103" s="138"/>
      <c r="S103" s="138"/>
      <c r="T103" s="139"/>
      <c r="U103" s="139"/>
      <c r="V103" s="135"/>
    </row>
    <row r="104" spans="1:22" s="50" customFormat="1" ht="10.5" customHeight="1" outlineLevel="3">
      <c r="A104" s="134"/>
      <c r="B104" s="135"/>
      <c r="C104" s="135"/>
      <c r="D104" s="135"/>
      <c r="E104" s="135"/>
      <c r="F104" s="135"/>
      <c r="G104" s="135" t="s">
        <v>79</v>
      </c>
      <c r="H104" s="136">
        <v>19.38</v>
      </c>
      <c r="I104" s="137"/>
      <c r="J104" s="135"/>
      <c r="K104" s="135"/>
      <c r="L104" s="138"/>
      <c r="M104" s="138"/>
      <c r="N104" s="138"/>
      <c r="O104" s="138"/>
      <c r="P104" s="138"/>
      <c r="Q104" s="138"/>
      <c r="R104" s="138"/>
      <c r="S104" s="138"/>
      <c r="T104" s="139"/>
      <c r="U104" s="139"/>
      <c r="V104" s="135"/>
    </row>
    <row r="105" spans="1:22" s="50" customFormat="1" ht="10.5" customHeight="1" outlineLevel="3">
      <c r="A105" s="134"/>
      <c r="B105" s="135"/>
      <c r="C105" s="135"/>
      <c r="D105" s="135"/>
      <c r="E105" s="135"/>
      <c r="F105" s="135"/>
      <c r="G105" s="135" t="s">
        <v>60</v>
      </c>
      <c r="H105" s="136">
        <v>0</v>
      </c>
      <c r="I105" s="137"/>
      <c r="J105" s="135"/>
      <c r="K105" s="135"/>
      <c r="L105" s="138"/>
      <c r="M105" s="138"/>
      <c r="N105" s="138"/>
      <c r="O105" s="138"/>
      <c r="P105" s="138"/>
      <c r="Q105" s="138"/>
      <c r="R105" s="138"/>
      <c r="S105" s="138"/>
      <c r="T105" s="139"/>
      <c r="U105" s="139"/>
      <c r="V105" s="135"/>
    </row>
    <row r="106" spans="1:22" s="50" customFormat="1" ht="10.5" customHeight="1" outlineLevel="3">
      <c r="A106" s="134"/>
      <c r="B106" s="135"/>
      <c r="C106" s="135"/>
      <c r="D106" s="135"/>
      <c r="E106" s="135"/>
      <c r="F106" s="135"/>
      <c r="G106" s="135" t="s">
        <v>70</v>
      </c>
      <c r="H106" s="136">
        <v>0.99</v>
      </c>
      <c r="I106" s="137"/>
      <c r="J106" s="135"/>
      <c r="K106" s="135"/>
      <c r="L106" s="138"/>
      <c r="M106" s="138"/>
      <c r="N106" s="138"/>
      <c r="O106" s="138"/>
      <c r="P106" s="138"/>
      <c r="Q106" s="138"/>
      <c r="R106" s="138"/>
      <c r="S106" s="138"/>
      <c r="T106" s="139"/>
      <c r="U106" s="139"/>
      <c r="V106" s="135"/>
    </row>
    <row r="107" spans="1:22" ht="12.75" outlineLevel="1">
      <c r="A107" s="3"/>
      <c r="B107" s="94"/>
      <c r="C107" s="95" t="s">
        <v>23</v>
      </c>
      <c r="D107" s="96" t="s">
        <v>3</v>
      </c>
      <c r="E107" s="97"/>
      <c r="F107" s="97" t="s">
        <v>39</v>
      </c>
      <c r="G107" s="98" t="s">
        <v>376</v>
      </c>
      <c r="H107" s="97"/>
      <c r="I107" s="96"/>
      <c r="J107" s="97"/>
      <c r="K107" s="99">
        <f>SUBTOTAL(9,K108:K121)</f>
        <v>0</v>
      </c>
      <c r="L107" s="100">
        <f>SUBTOTAL(9,L108:L121)</f>
        <v>0</v>
      </c>
      <c r="M107" s="100">
        <f>SUBTOTAL(9,M108:M121)</f>
        <v>0</v>
      </c>
      <c r="N107" s="100">
        <f>SUBTOTAL(9,N108:N121)</f>
        <v>0</v>
      </c>
      <c r="O107" s="100">
        <f>SUBTOTAL(9,O108:O121)</f>
        <v>0</v>
      </c>
      <c r="P107" s="101">
        <f>SUMPRODUCT(P108:P121,$H108:$H121)</f>
        <v>0.0061500000000014555</v>
      </c>
      <c r="Q107" s="101">
        <f>SUMPRODUCT(Q108:Q121,$H108:$H121)</f>
        <v>2.0798200000000264</v>
      </c>
      <c r="R107" s="101">
        <f>SUMPRODUCT(R108:R121,$H108:$H121)</f>
        <v>16.42530000000375</v>
      </c>
      <c r="S107" s="100">
        <f>SUMPRODUCT(S108:S121,$H108:$H121)</f>
        <v>1317.309060000301</v>
      </c>
      <c r="T107" s="102">
        <f>SUMPRODUCT(T108:T121,$K108:$K121)/100</f>
        <v>0</v>
      </c>
      <c r="U107" s="102">
        <f>K107+T107</f>
        <v>0</v>
      </c>
      <c r="V107" s="93"/>
    </row>
    <row r="108" spans="1:22" ht="12.75" outlineLevel="2">
      <c r="A108" s="3"/>
      <c r="B108" s="110"/>
      <c r="C108" s="111"/>
      <c r="D108" s="112"/>
      <c r="E108" s="113" t="s">
        <v>392</v>
      </c>
      <c r="F108" s="114"/>
      <c r="G108" s="115"/>
      <c r="H108" s="114"/>
      <c r="I108" s="112"/>
      <c r="J108" s="114"/>
      <c r="K108" s="116"/>
      <c r="L108" s="117"/>
      <c r="M108" s="117"/>
      <c r="N108" s="117"/>
      <c r="O108" s="117"/>
      <c r="P108" s="118"/>
      <c r="Q108" s="118"/>
      <c r="R108" s="118"/>
      <c r="S108" s="118"/>
      <c r="T108" s="119"/>
      <c r="U108" s="119"/>
      <c r="V108" s="93"/>
    </row>
    <row r="109" spans="1:22" ht="12.75" outlineLevel="2">
      <c r="A109" s="3"/>
      <c r="B109" s="93"/>
      <c r="C109" s="93"/>
      <c r="D109" s="120" t="s">
        <v>4</v>
      </c>
      <c r="E109" s="121">
        <v>1</v>
      </c>
      <c r="F109" s="122" t="s">
        <v>234</v>
      </c>
      <c r="G109" s="123" t="s">
        <v>463</v>
      </c>
      <c r="H109" s="124">
        <v>7.92</v>
      </c>
      <c r="I109" s="125" t="s">
        <v>12</v>
      </c>
      <c r="J109" s="126"/>
      <c r="K109" s="127">
        <f>H109*J109</f>
        <v>0</v>
      </c>
      <c r="L109" s="128">
        <f>IF(D109="S",K109,"")</f>
      </c>
      <c r="M109" s="129">
        <f>IF(OR(D109="P",D109="U"),K109,"")</f>
        <v>0</v>
      </c>
      <c r="N109" s="129">
        <f>IF(D109="H",K109,"")</f>
      </c>
      <c r="O109" s="129">
        <f>IF(D109="V",K109,"")</f>
      </c>
      <c r="P109" s="130">
        <v>0</v>
      </c>
      <c r="Q109" s="130">
        <v>0.046</v>
      </c>
      <c r="R109" s="130">
        <v>0.2600000000002183</v>
      </c>
      <c r="S109" s="126">
        <v>20.85200000001751</v>
      </c>
      <c r="T109" s="131">
        <v>15</v>
      </c>
      <c r="U109" s="132">
        <f>K109*(T109+100)/100</f>
        <v>0</v>
      </c>
      <c r="V109" s="133"/>
    </row>
    <row r="110" spans="1:22" s="50" customFormat="1" ht="10.5" customHeight="1" outlineLevel="3">
      <c r="A110" s="134"/>
      <c r="B110" s="135"/>
      <c r="C110" s="135"/>
      <c r="D110" s="135"/>
      <c r="E110" s="135"/>
      <c r="F110" s="135"/>
      <c r="G110" s="135" t="s">
        <v>350</v>
      </c>
      <c r="H110" s="136">
        <v>0</v>
      </c>
      <c r="I110" s="137"/>
      <c r="J110" s="135"/>
      <c r="K110" s="135"/>
      <c r="L110" s="138"/>
      <c r="M110" s="138"/>
      <c r="N110" s="138"/>
      <c r="O110" s="138"/>
      <c r="P110" s="138"/>
      <c r="Q110" s="138"/>
      <c r="R110" s="138"/>
      <c r="S110" s="138"/>
      <c r="T110" s="139"/>
      <c r="U110" s="139"/>
      <c r="V110" s="135"/>
    </row>
    <row r="111" spans="1:22" s="50" customFormat="1" ht="10.5" customHeight="1" outlineLevel="3">
      <c r="A111" s="134"/>
      <c r="B111" s="135"/>
      <c r="C111" s="135"/>
      <c r="D111" s="135"/>
      <c r="E111" s="135"/>
      <c r="F111" s="135"/>
      <c r="G111" s="135" t="s">
        <v>134</v>
      </c>
      <c r="H111" s="136">
        <v>1.68</v>
      </c>
      <c r="I111" s="137"/>
      <c r="J111" s="135"/>
      <c r="K111" s="135"/>
      <c r="L111" s="138"/>
      <c r="M111" s="138"/>
      <c r="N111" s="138"/>
      <c r="O111" s="138"/>
      <c r="P111" s="138"/>
      <c r="Q111" s="138"/>
      <c r="R111" s="138"/>
      <c r="S111" s="138"/>
      <c r="T111" s="139"/>
      <c r="U111" s="139"/>
      <c r="V111" s="135"/>
    </row>
    <row r="112" spans="1:22" s="50" customFormat="1" ht="10.5" customHeight="1" outlineLevel="3">
      <c r="A112" s="134"/>
      <c r="B112" s="135"/>
      <c r="C112" s="135"/>
      <c r="D112" s="135"/>
      <c r="E112" s="135"/>
      <c r="F112" s="135"/>
      <c r="G112" s="135" t="s">
        <v>135</v>
      </c>
      <c r="H112" s="136">
        <v>1.08</v>
      </c>
      <c r="I112" s="137"/>
      <c r="J112" s="135"/>
      <c r="K112" s="135"/>
      <c r="L112" s="138"/>
      <c r="M112" s="138"/>
      <c r="N112" s="138"/>
      <c r="O112" s="138"/>
      <c r="P112" s="138"/>
      <c r="Q112" s="138"/>
      <c r="R112" s="138"/>
      <c r="S112" s="138"/>
      <c r="T112" s="139"/>
      <c r="U112" s="139"/>
      <c r="V112" s="135"/>
    </row>
    <row r="113" spans="1:22" s="50" customFormat="1" ht="10.5" customHeight="1" outlineLevel="3">
      <c r="A113" s="134"/>
      <c r="B113" s="135"/>
      <c r="C113" s="135"/>
      <c r="D113" s="135"/>
      <c r="E113" s="135"/>
      <c r="F113" s="135"/>
      <c r="G113" s="135" t="s">
        <v>138</v>
      </c>
      <c r="H113" s="136">
        <v>2.88</v>
      </c>
      <c r="I113" s="137"/>
      <c r="J113" s="135"/>
      <c r="K113" s="135"/>
      <c r="L113" s="138"/>
      <c r="M113" s="138"/>
      <c r="N113" s="138"/>
      <c r="O113" s="138"/>
      <c r="P113" s="138"/>
      <c r="Q113" s="138"/>
      <c r="R113" s="138"/>
      <c r="S113" s="138"/>
      <c r="T113" s="139"/>
      <c r="U113" s="139"/>
      <c r="V113" s="135"/>
    </row>
    <row r="114" spans="1:22" s="50" customFormat="1" ht="10.5" customHeight="1" outlineLevel="3">
      <c r="A114" s="134"/>
      <c r="B114" s="135"/>
      <c r="C114" s="135"/>
      <c r="D114" s="135"/>
      <c r="E114" s="135"/>
      <c r="F114" s="135"/>
      <c r="G114" s="135" t="s">
        <v>137</v>
      </c>
      <c r="H114" s="136">
        <v>2.28</v>
      </c>
      <c r="I114" s="137"/>
      <c r="J114" s="135"/>
      <c r="K114" s="135"/>
      <c r="L114" s="138"/>
      <c r="M114" s="138"/>
      <c r="N114" s="138"/>
      <c r="O114" s="138"/>
      <c r="P114" s="138"/>
      <c r="Q114" s="138"/>
      <c r="R114" s="138"/>
      <c r="S114" s="138"/>
      <c r="T114" s="139"/>
      <c r="U114" s="139"/>
      <c r="V114" s="135"/>
    </row>
    <row r="115" spans="1:22" ht="12.75" outlineLevel="2">
      <c r="A115" s="3"/>
      <c r="B115" s="93"/>
      <c r="C115" s="93"/>
      <c r="D115" s="120" t="s">
        <v>4</v>
      </c>
      <c r="E115" s="121">
        <v>2</v>
      </c>
      <c r="F115" s="122" t="s">
        <v>235</v>
      </c>
      <c r="G115" s="123" t="s">
        <v>462</v>
      </c>
      <c r="H115" s="124">
        <v>23.6</v>
      </c>
      <c r="I115" s="125" t="s">
        <v>12</v>
      </c>
      <c r="J115" s="126"/>
      <c r="K115" s="127">
        <f>H115*J115</f>
        <v>0</v>
      </c>
      <c r="L115" s="128">
        <f>IF(D115="S",K115,"")</f>
      </c>
      <c r="M115" s="129">
        <f>IF(OR(D115="P",D115="U"),K115,"")</f>
        <v>0</v>
      </c>
      <c r="N115" s="129">
        <f>IF(D115="H",K115,"")</f>
      </c>
      <c r="O115" s="129">
        <f>IF(D115="V",K115,"")</f>
      </c>
      <c r="P115" s="130">
        <v>0</v>
      </c>
      <c r="Q115" s="130">
        <v>0.068</v>
      </c>
      <c r="R115" s="130">
        <v>0.4800000000000182</v>
      </c>
      <c r="S115" s="126">
        <v>38.49600000000146</v>
      </c>
      <c r="T115" s="131">
        <v>15</v>
      </c>
      <c r="U115" s="132">
        <f>K115*(T115+100)/100</f>
        <v>0</v>
      </c>
      <c r="V115" s="133"/>
    </row>
    <row r="116" spans="1:22" s="50" customFormat="1" ht="10.5" customHeight="1" outlineLevel="3">
      <c r="A116" s="134"/>
      <c r="B116" s="135"/>
      <c r="C116" s="135"/>
      <c r="D116" s="135"/>
      <c r="E116" s="135"/>
      <c r="F116" s="135"/>
      <c r="G116" s="135" t="s">
        <v>76</v>
      </c>
      <c r="H116" s="136">
        <v>5.6</v>
      </c>
      <c r="I116" s="137"/>
      <c r="J116" s="135"/>
      <c r="K116" s="135"/>
      <c r="L116" s="138"/>
      <c r="M116" s="138"/>
      <c r="N116" s="138"/>
      <c r="O116" s="138"/>
      <c r="P116" s="138"/>
      <c r="Q116" s="138"/>
      <c r="R116" s="138"/>
      <c r="S116" s="138"/>
      <c r="T116" s="139"/>
      <c r="U116" s="139"/>
      <c r="V116" s="135"/>
    </row>
    <row r="117" spans="1:22" s="50" customFormat="1" ht="10.5" customHeight="1" outlineLevel="3">
      <c r="A117" s="134"/>
      <c r="B117" s="135"/>
      <c r="C117" s="135"/>
      <c r="D117" s="135"/>
      <c r="E117" s="135"/>
      <c r="F117" s="135"/>
      <c r="G117" s="135" t="s">
        <v>71</v>
      </c>
      <c r="H117" s="136">
        <v>3.6</v>
      </c>
      <c r="I117" s="137"/>
      <c r="J117" s="135"/>
      <c r="K117" s="135"/>
      <c r="L117" s="138"/>
      <c r="M117" s="138"/>
      <c r="N117" s="138"/>
      <c r="O117" s="138"/>
      <c r="P117" s="138"/>
      <c r="Q117" s="138"/>
      <c r="R117" s="138"/>
      <c r="S117" s="138"/>
      <c r="T117" s="139"/>
      <c r="U117" s="139"/>
      <c r="V117" s="135"/>
    </row>
    <row r="118" spans="1:22" s="50" customFormat="1" ht="10.5" customHeight="1" outlineLevel="3">
      <c r="A118" s="134"/>
      <c r="B118" s="135"/>
      <c r="C118" s="135"/>
      <c r="D118" s="135"/>
      <c r="E118" s="135"/>
      <c r="F118" s="135"/>
      <c r="G118" s="135" t="s">
        <v>78</v>
      </c>
      <c r="H118" s="136">
        <v>9.6</v>
      </c>
      <c r="I118" s="137"/>
      <c r="J118" s="135"/>
      <c r="K118" s="135"/>
      <c r="L118" s="138"/>
      <c r="M118" s="138"/>
      <c r="N118" s="138"/>
      <c r="O118" s="138"/>
      <c r="P118" s="138"/>
      <c r="Q118" s="138"/>
      <c r="R118" s="138"/>
      <c r="S118" s="138"/>
      <c r="T118" s="139"/>
      <c r="U118" s="139"/>
      <c r="V118" s="135"/>
    </row>
    <row r="119" spans="1:22" s="50" customFormat="1" ht="10.5" customHeight="1" outlineLevel="3">
      <c r="A119" s="134"/>
      <c r="B119" s="135"/>
      <c r="C119" s="135"/>
      <c r="D119" s="135"/>
      <c r="E119" s="135"/>
      <c r="F119" s="135"/>
      <c r="G119" s="135" t="s">
        <v>75</v>
      </c>
      <c r="H119" s="136">
        <v>7.6</v>
      </c>
      <c r="I119" s="137"/>
      <c r="J119" s="135"/>
      <c r="K119" s="135"/>
      <c r="L119" s="138"/>
      <c r="M119" s="138"/>
      <c r="N119" s="138"/>
      <c r="O119" s="138"/>
      <c r="P119" s="138"/>
      <c r="Q119" s="138"/>
      <c r="R119" s="138"/>
      <c r="S119" s="138"/>
      <c r="T119" s="139"/>
      <c r="U119" s="139"/>
      <c r="V119" s="135"/>
    </row>
    <row r="120" spans="1:22" s="50" customFormat="1" ht="10.5" customHeight="1" outlineLevel="3">
      <c r="A120" s="134"/>
      <c r="B120" s="135"/>
      <c r="C120" s="135"/>
      <c r="D120" s="135"/>
      <c r="E120" s="135"/>
      <c r="F120" s="135"/>
      <c r="G120" s="135" t="s">
        <v>87</v>
      </c>
      <c r="H120" s="136">
        <v>-2.8</v>
      </c>
      <c r="I120" s="137"/>
      <c r="J120" s="135"/>
      <c r="K120" s="135"/>
      <c r="L120" s="138"/>
      <c r="M120" s="138"/>
      <c r="N120" s="138"/>
      <c r="O120" s="138"/>
      <c r="P120" s="138"/>
      <c r="Q120" s="138"/>
      <c r="R120" s="138"/>
      <c r="S120" s="138"/>
      <c r="T120" s="139"/>
      <c r="U120" s="139"/>
      <c r="V120" s="135"/>
    </row>
    <row r="121" spans="1:22" ht="12.75" outlineLevel="2">
      <c r="A121" s="3"/>
      <c r="B121" s="93"/>
      <c r="C121" s="93"/>
      <c r="D121" s="120" t="s">
        <v>4</v>
      </c>
      <c r="E121" s="121">
        <v>3</v>
      </c>
      <c r="F121" s="122" t="s">
        <v>233</v>
      </c>
      <c r="G121" s="123" t="s">
        <v>436</v>
      </c>
      <c r="H121" s="124">
        <v>12.30000000000291</v>
      </c>
      <c r="I121" s="125" t="s">
        <v>7</v>
      </c>
      <c r="J121" s="126"/>
      <c r="K121" s="127">
        <f>H121*J121</f>
        <v>0</v>
      </c>
      <c r="L121" s="128">
        <f>IF(D121="S",K121,"")</f>
      </c>
      <c r="M121" s="129">
        <f>IF(OR(D121="P",D121="U"),K121,"")</f>
        <v>0</v>
      </c>
      <c r="N121" s="129">
        <f>IF(D121="H",K121,"")</f>
      </c>
      <c r="O121" s="129">
        <f>IF(D121="V",K121,"")</f>
      </c>
      <c r="P121" s="130">
        <v>0.0005</v>
      </c>
      <c r="Q121" s="130">
        <v>0.009</v>
      </c>
      <c r="R121" s="130">
        <v>0.24700000000007097</v>
      </c>
      <c r="S121" s="126">
        <v>19.80940000000569</v>
      </c>
      <c r="T121" s="131">
        <v>15</v>
      </c>
      <c r="U121" s="132">
        <f>K121*(T121+100)/100</f>
        <v>0</v>
      </c>
      <c r="V121" s="133"/>
    </row>
    <row r="122" spans="1:22" ht="12.75" outlineLevel="1">
      <c r="A122" s="3"/>
      <c r="B122" s="94"/>
      <c r="C122" s="95" t="s">
        <v>24</v>
      </c>
      <c r="D122" s="96" t="s">
        <v>3</v>
      </c>
      <c r="E122" s="97"/>
      <c r="F122" s="97" t="s">
        <v>39</v>
      </c>
      <c r="G122" s="98" t="s">
        <v>277</v>
      </c>
      <c r="H122" s="97"/>
      <c r="I122" s="96"/>
      <c r="J122" s="97"/>
      <c r="K122" s="99">
        <f>SUBTOTAL(9,K123:K124)</f>
        <v>0</v>
      </c>
      <c r="L122" s="100">
        <f>SUBTOTAL(9,L123:L124)</f>
        <v>0</v>
      </c>
      <c r="M122" s="100">
        <f>SUBTOTAL(9,M123:M124)</f>
        <v>0</v>
      </c>
      <c r="N122" s="100">
        <f>SUBTOTAL(9,N123:N124)</f>
        <v>0</v>
      </c>
      <c r="O122" s="100">
        <f>SUBTOTAL(9,O123:O124)</f>
        <v>0</v>
      </c>
      <c r="P122" s="101">
        <f>SUMPRODUCT(P123:P124,$H123:$H124)</f>
        <v>0</v>
      </c>
      <c r="Q122" s="101">
        <f>SUMPRODUCT(Q123:Q124,$H123:$H124)</f>
        <v>0</v>
      </c>
      <c r="R122" s="101">
        <f>SUMPRODUCT(R123:R124,$H123:$H124)</f>
        <v>1.0560199271610569</v>
      </c>
      <c r="S122" s="100">
        <f>SUMPRODUCT(S123:S124,$H123:$H124)</f>
        <v>88.36719713614661</v>
      </c>
      <c r="T122" s="102">
        <f>SUMPRODUCT(T123:T124,$K123:$K124)/100</f>
        <v>0</v>
      </c>
      <c r="U122" s="102">
        <f>K122+T122</f>
        <v>0</v>
      </c>
      <c r="V122" s="93"/>
    </row>
    <row r="123" spans="1:22" ht="12.75" outlineLevel="2">
      <c r="A123" s="3"/>
      <c r="B123" s="110"/>
      <c r="C123" s="111"/>
      <c r="D123" s="112"/>
      <c r="E123" s="113" t="s">
        <v>392</v>
      </c>
      <c r="F123" s="114"/>
      <c r="G123" s="115"/>
      <c r="H123" s="114"/>
      <c r="I123" s="112"/>
      <c r="J123" s="114"/>
      <c r="K123" s="116"/>
      <c r="L123" s="117"/>
      <c r="M123" s="117"/>
      <c r="N123" s="117"/>
      <c r="O123" s="117"/>
      <c r="P123" s="118"/>
      <c r="Q123" s="118"/>
      <c r="R123" s="118"/>
      <c r="S123" s="118"/>
      <c r="T123" s="119"/>
      <c r="U123" s="119"/>
      <c r="V123" s="93"/>
    </row>
    <row r="124" spans="1:22" ht="12.75" outlineLevel="2">
      <c r="A124" s="3"/>
      <c r="B124" s="93"/>
      <c r="C124" s="93"/>
      <c r="D124" s="120" t="s">
        <v>6</v>
      </c>
      <c r="E124" s="121">
        <v>1</v>
      </c>
      <c r="F124" s="122" t="s">
        <v>243</v>
      </c>
      <c r="G124" s="123" t="s">
        <v>414</v>
      </c>
      <c r="H124" s="124">
        <v>3.4398043230000015</v>
      </c>
      <c r="I124" s="125" t="s">
        <v>8</v>
      </c>
      <c r="J124" s="126"/>
      <c r="K124" s="127">
        <f>H124*J124</f>
        <v>0</v>
      </c>
      <c r="L124" s="128">
        <f>IF(D124="S",K124,"")</f>
      </c>
      <c r="M124" s="129">
        <f>IF(OR(D124="P",D124="U"),K124,"")</f>
        <v>0</v>
      </c>
      <c r="N124" s="129">
        <f>IF(D124="H",K124,"")</f>
      </c>
      <c r="O124" s="129">
        <f>IF(D124="V",K124,"")</f>
      </c>
      <c r="P124" s="130">
        <v>0</v>
      </c>
      <c r="Q124" s="130">
        <v>0</v>
      </c>
      <c r="R124" s="130">
        <v>0.3070000000000164</v>
      </c>
      <c r="S124" s="126">
        <v>25.68960000000168</v>
      </c>
      <c r="T124" s="131">
        <v>15</v>
      </c>
      <c r="U124" s="132">
        <f>K124*(T124+100)/100</f>
        <v>0</v>
      </c>
      <c r="V124" s="133"/>
    </row>
    <row r="125" spans="1:22" ht="12.75" outlineLevel="1">
      <c r="A125" s="3"/>
      <c r="B125" s="94"/>
      <c r="C125" s="95" t="s">
        <v>27</v>
      </c>
      <c r="D125" s="96" t="s">
        <v>3</v>
      </c>
      <c r="E125" s="97"/>
      <c r="F125" s="97" t="s">
        <v>44</v>
      </c>
      <c r="G125" s="98" t="s">
        <v>309</v>
      </c>
      <c r="H125" s="97"/>
      <c r="I125" s="96"/>
      <c r="J125" s="97"/>
      <c r="K125" s="99">
        <f>SUBTOTAL(9,K126:K130)</f>
        <v>0</v>
      </c>
      <c r="L125" s="100">
        <f>SUBTOTAL(9,L126:L130)</f>
        <v>0</v>
      </c>
      <c r="M125" s="100">
        <f>SUBTOTAL(9,M126:M130)</f>
        <v>0</v>
      </c>
      <c r="N125" s="100">
        <f>SUBTOTAL(9,N126:N130)</f>
        <v>0</v>
      </c>
      <c r="O125" s="100">
        <f>SUBTOTAL(9,O126:O130)</f>
        <v>0</v>
      </c>
      <c r="P125" s="101">
        <f>SUMPRODUCT(P126:P130,$H126:$H130)</f>
        <v>0.052049999999998986</v>
      </c>
      <c r="Q125" s="101">
        <f>SUMPRODUCT(Q126:Q130,$H126:$H130)</f>
        <v>0</v>
      </c>
      <c r="R125" s="101">
        <f>SUMPRODUCT(R126:R130,$H126:$H130)</f>
        <v>3.050696000000853</v>
      </c>
      <c r="S125" s="100">
        <f>SUMPRODUCT(S126:S130,$H126:$H130)</f>
        <v>260.5562840000721</v>
      </c>
      <c r="T125" s="102">
        <f>SUMPRODUCT(T126:T130,$K126:$K130)/100</f>
        <v>0</v>
      </c>
      <c r="U125" s="102">
        <f>K125+T125</f>
        <v>0</v>
      </c>
      <c r="V125" s="93"/>
    </row>
    <row r="126" spans="1:22" ht="12.75" outlineLevel="2">
      <c r="A126" s="3"/>
      <c r="B126" s="110"/>
      <c r="C126" s="111"/>
      <c r="D126" s="112"/>
      <c r="E126" s="113" t="s">
        <v>392</v>
      </c>
      <c r="F126" s="114"/>
      <c r="G126" s="115"/>
      <c r="H126" s="114"/>
      <c r="I126" s="112"/>
      <c r="J126" s="114"/>
      <c r="K126" s="116"/>
      <c r="L126" s="117"/>
      <c r="M126" s="117"/>
      <c r="N126" s="117"/>
      <c r="O126" s="117"/>
      <c r="P126" s="118"/>
      <c r="Q126" s="118"/>
      <c r="R126" s="118"/>
      <c r="S126" s="118"/>
      <c r="T126" s="119"/>
      <c r="U126" s="119"/>
      <c r="V126" s="93"/>
    </row>
    <row r="127" spans="1:22" ht="25.5" outlineLevel="2">
      <c r="A127" s="3"/>
      <c r="B127" s="93"/>
      <c r="C127" s="93"/>
      <c r="D127" s="120" t="s">
        <v>4</v>
      </c>
      <c r="E127" s="121">
        <v>1</v>
      </c>
      <c r="F127" s="122" t="s">
        <v>150</v>
      </c>
      <c r="G127" s="123" t="s">
        <v>469</v>
      </c>
      <c r="H127" s="124">
        <v>5.819999999999709</v>
      </c>
      <c r="I127" s="125" t="s">
        <v>12</v>
      </c>
      <c r="J127" s="126"/>
      <c r="K127" s="127">
        <f>H127*J127</f>
        <v>0</v>
      </c>
      <c r="L127" s="128">
        <f>IF(D127="S",K127,"")</f>
      </c>
      <c r="M127" s="129">
        <f>IF(OR(D127="P",D127="U"),K127,"")</f>
        <v>0</v>
      </c>
      <c r="N127" s="129">
        <f>IF(D127="H",K127,"")</f>
      </c>
      <c r="O127" s="129">
        <f>IF(D127="V",K127,"")</f>
      </c>
      <c r="P127" s="130">
        <v>0.0035000000000000005</v>
      </c>
      <c r="Q127" s="130">
        <v>0</v>
      </c>
      <c r="R127" s="130">
        <v>0.18000000000006366</v>
      </c>
      <c r="S127" s="126">
        <v>14.436000000005109</v>
      </c>
      <c r="T127" s="131">
        <v>15</v>
      </c>
      <c r="U127" s="132">
        <f>K127*(T127+100)/100</f>
        <v>0</v>
      </c>
      <c r="V127" s="133"/>
    </row>
    <row r="128" spans="1:22" ht="12.75" outlineLevel="2">
      <c r="A128" s="3"/>
      <c r="B128" s="93"/>
      <c r="C128" s="93"/>
      <c r="D128" s="120" t="s">
        <v>4</v>
      </c>
      <c r="E128" s="121">
        <v>2</v>
      </c>
      <c r="F128" s="122" t="s">
        <v>151</v>
      </c>
      <c r="G128" s="123" t="s">
        <v>468</v>
      </c>
      <c r="H128" s="124">
        <v>8</v>
      </c>
      <c r="I128" s="125" t="s">
        <v>12</v>
      </c>
      <c r="J128" s="126"/>
      <c r="K128" s="127">
        <f>H128*J128</f>
        <v>0</v>
      </c>
      <c r="L128" s="128">
        <f>IF(D128="S",K128,"")</f>
      </c>
      <c r="M128" s="129">
        <f>IF(OR(D128="P",D128="U"),K128,"")</f>
        <v>0</v>
      </c>
      <c r="N128" s="129">
        <f>IF(D128="H",K128,"")</f>
      </c>
      <c r="O128" s="129">
        <f>IF(D128="V",K128,"")</f>
      </c>
      <c r="P128" s="130">
        <v>0.00396</v>
      </c>
      <c r="Q128" s="130">
        <v>0</v>
      </c>
      <c r="R128" s="130">
        <v>0.24000000000006594</v>
      </c>
      <c r="S128" s="126">
        <v>21.208000000005732</v>
      </c>
      <c r="T128" s="131">
        <v>15</v>
      </c>
      <c r="U128" s="132">
        <f>K128*(T128+100)/100</f>
        <v>0</v>
      </c>
      <c r="V128" s="133"/>
    </row>
    <row r="129" spans="1:22" s="109" customFormat="1" ht="11.25" outlineLevel="2">
      <c r="A129" s="103"/>
      <c r="B129" s="103"/>
      <c r="C129" s="103"/>
      <c r="D129" s="103"/>
      <c r="E129" s="103"/>
      <c r="F129" s="103"/>
      <c r="G129" s="104" t="s">
        <v>349</v>
      </c>
      <c r="H129" s="103"/>
      <c r="I129" s="105"/>
      <c r="J129" s="103"/>
      <c r="K129" s="103"/>
      <c r="L129" s="106"/>
      <c r="M129" s="106"/>
      <c r="N129" s="106"/>
      <c r="O129" s="106"/>
      <c r="P129" s="107"/>
      <c r="Q129" s="103"/>
      <c r="R129" s="103"/>
      <c r="S129" s="103"/>
      <c r="T129" s="108"/>
      <c r="U129" s="108"/>
      <c r="V129" s="103"/>
    </row>
    <row r="130" spans="1:22" ht="25.5" outlineLevel="2">
      <c r="A130" s="3"/>
      <c r="B130" s="93"/>
      <c r="C130" s="93"/>
      <c r="D130" s="120" t="s">
        <v>4</v>
      </c>
      <c r="E130" s="121">
        <v>3</v>
      </c>
      <c r="F130" s="122" t="s">
        <v>244</v>
      </c>
      <c r="G130" s="123" t="s">
        <v>477</v>
      </c>
      <c r="H130" s="124">
        <v>0.05200000000002092</v>
      </c>
      <c r="I130" s="125" t="s">
        <v>8</v>
      </c>
      <c r="J130" s="126"/>
      <c r="K130" s="127">
        <f>H130*J130</f>
        <v>0</v>
      </c>
      <c r="L130" s="128">
        <f>IF(D130="S",K130,"")</f>
      </c>
      <c r="M130" s="129">
        <f>IF(OR(D130="P",D130="U"),K130,"")</f>
        <v>0</v>
      </c>
      <c r="N130" s="129">
        <f>IF(D130="H",K130,"")</f>
      </c>
      <c r="O130" s="129">
        <f>IF(D130="V",K130,"")</f>
      </c>
      <c r="P130" s="130">
        <v>0</v>
      </c>
      <c r="Q130" s="130">
        <v>0</v>
      </c>
      <c r="R130" s="130">
        <v>1.5979999999995016</v>
      </c>
      <c r="S130" s="126">
        <v>132.20699999996015</v>
      </c>
      <c r="T130" s="131">
        <v>15</v>
      </c>
      <c r="U130" s="132">
        <f>K130*(T130+100)/100</f>
        <v>0</v>
      </c>
      <c r="V130" s="133"/>
    </row>
    <row r="131" spans="1:22" ht="12.75" outlineLevel="1">
      <c r="A131" s="3"/>
      <c r="B131" s="94"/>
      <c r="C131" s="95" t="s">
        <v>28</v>
      </c>
      <c r="D131" s="96" t="s">
        <v>3</v>
      </c>
      <c r="E131" s="97"/>
      <c r="F131" s="97" t="s">
        <v>44</v>
      </c>
      <c r="G131" s="98" t="s">
        <v>310</v>
      </c>
      <c r="H131" s="97"/>
      <c r="I131" s="96"/>
      <c r="J131" s="97"/>
      <c r="K131" s="99">
        <f>SUBTOTAL(9,K132:K142)</f>
        <v>0</v>
      </c>
      <c r="L131" s="100">
        <f>SUBTOTAL(9,L132:L142)</f>
        <v>0</v>
      </c>
      <c r="M131" s="100">
        <f>SUBTOTAL(9,M132:M142)</f>
        <v>0</v>
      </c>
      <c r="N131" s="100">
        <f>SUBTOTAL(9,N132:N142)</f>
        <v>0</v>
      </c>
      <c r="O131" s="100">
        <f>SUBTOTAL(9,O132:O142)</f>
        <v>0</v>
      </c>
      <c r="P131" s="101">
        <f>SUMPRODUCT(P132:P142,$H132:$H142)</f>
        <v>0.24022900000010425</v>
      </c>
      <c r="Q131" s="101">
        <f>SUMPRODUCT(Q132:Q142,$H132:$H142)</f>
        <v>0</v>
      </c>
      <c r="R131" s="101">
        <f>SUMPRODUCT(R132:R142,$H132:$H142)</f>
        <v>35.16452000000845</v>
      </c>
      <c r="S131" s="100">
        <f>SUMPRODUCT(S132:S142,$H132:$H142)</f>
        <v>3146.0827640008083</v>
      </c>
      <c r="T131" s="102">
        <f>SUMPRODUCT(T132:T142,$K132:$K142)/100</f>
        <v>0</v>
      </c>
      <c r="U131" s="102">
        <f>K131+T131</f>
        <v>0</v>
      </c>
      <c r="V131" s="93"/>
    </row>
    <row r="132" spans="1:22" ht="12.75" outlineLevel="2">
      <c r="A132" s="3"/>
      <c r="B132" s="110"/>
      <c r="C132" s="111"/>
      <c r="D132" s="112"/>
      <c r="E132" s="113" t="s">
        <v>392</v>
      </c>
      <c r="F132" s="114"/>
      <c r="G132" s="115"/>
      <c r="H132" s="114"/>
      <c r="I132" s="112"/>
      <c r="J132" s="114"/>
      <c r="K132" s="116"/>
      <c r="L132" s="117"/>
      <c r="M132" s="117"/>
      <c r="N132" s="117"/>
      <c r="O132" s="117"/>
      <c r="P132" s="118"/>
      <c r="Q132" s="118"/>
      <c r="R132" s="118"/>
      <c r="S132" s="118"/>
      <c r="T132" s="119"/>
      <c r="U132" s="119"/>
      <c r="V132" s="93"/>
    </row>
    <row r="133" spans="1:22" ht="12.75" outlineLevel="2">
      <c r="A133" s="3"/>
      <c r="B133" s="93"/>
      <c r="C133" s="93"/>
      <c r="D133" s="120" t="s">
        <v>4</v>
      </c>
      <c r="E133" s="121">
        <v>1</v>
      </c>
      <c r="F133" s="122" t="s">
        <v>152</v>
      </c>
      <c r="G133" s="123" t="s">
        <v>377</v>
      </c>
      <c r="H133" s="124">
        <v>6</v>
      </c>
      <c r="I133" s="125" t="s">
        <v>2</v>
      </c>
      <c r="J133" s="126"/>
      <c r="K133" s="127">
        <f aca="true" t="shared" si="14" ref="K133:K142">H133*J133</f>
        <v>0</v>
      </c>
      <c r="L133" s="128">
        <f aca="true" t="shared" si="15" ref="L133:L142">IF(D133="S",K133,"")</f>
      </c>
      <c r="M133" s="129">
        <f aca="true" t="shared" si="16" ref="M133:M142">IF(OR(D133="P",D133="U"),K133,"")</f>
        <v>0</v>
      </c>
      <c r="N133" s="129">
        <f aca="true" t="shared" si="17" ref="N133:N142">IF(D133="H",K133,"")</f>
      </c>
      <c r="O133" s="129">
        <f aca="true" t="shared" si="18" ref="O133:O142">IF(D133="V",K133,"")</f>
      </c>
      <c r="P133" s="130">
        <v>0</v>
      </c>
      <c r="Q133" s="130">
        <v>0</v>
      </c>
      <c r="R133" s="130">
        <v>3.8580000000009704</v>
      </c>
      <c r="S133" s="126">
        <v>347.29000000010006</v>
      </c>
      <c r="T133" s="131">
        <v>15</v>
      </c>
      <c r="U133" s="132">
        <f aca="true" t="shared" si="19" ref="U133:U142">K133*(T133+100)/100</f>
        <v>0</v>
      </c>
      <c r="V133" s="133"/>
    </row>
    <row r="134" spans="1:22" ht="12.75" outlineLevel="2">
      <c r="A134" s="3"/>
      <c r="B134" s="93"/>
      <c r="C134" s="93"/>
      <c r="D134" s="120" t="s">
        <v>4</v>
      </c>
      <c r="E134" s="121">
        <v>2</v>
      </c>
      <c r="F134" s="122" t="s">
        <v>153</v>
      </c>
      <c r="G134" s="123" t="s">
        <v>434</v>
      </c>
      <c r="H134" s="124">
        <v>6.30000000000291</v>
      </c>
      <c r="I134" s="125" t="s">
        <v>7</v>
      </c>
      <c r="J134" s="126"/>
      <c r="K134" s="127">
        <f t="shared" si="14"/>
        <v>0</v>
      </c>
      <c r="L134" s="128">
        <f t="shared" si="15"/>
      </c>
      <c r="M134" s="129">
        <f t="shared" si="16"/>
        <v>0</v>
      </c>
      <c r="N134" s="129">
        <f t="shared" si="17"/>
      </c>
      <c r="O134" s="129">
        <f t="shared" si="18"/>
      </c>
      <c r="P134" s="130">
        <v>0.025869999999999997</v>
      </c>
      <c r="Q134" s="130">
        <v>0</v>
      </c>
      <c r="R134" s="130">
        <v>0.8380000000001786</v>
      </c>
      <c r="S134" s="126">
        <v>71.74180000001515</v>
      </c>
      <c r="T134" s="131">
        <v>15</v>
      </c>
      <c r="U134" s="132">
        <f t="shared" si="19"/>
        <v>0</v>
      </c>
      <c r="V134" s="133"/>
    </row>
    <row r="135" spans="1:22" ht="12.75" outlineLevel="2">
      <c r="A135" s="3"/>
      <c r="B135" s="93"/>
      <c r="C135" s="93"/>
      <c r="D135" s="120" t="s">
        <v>4</v>
      </c>
      <c r="E135" s="121">
        <v>3</v>
      </c>
      <c r="F135" s="122" t="s">
        <v>154</v>
      </c>
      <c r="G135" s="123" t="s">
        <v>435</v>
      </c>
      <c r="H135" s="124">
        <v>2.400000000001455</v>
      </c>
      <c r="I135" s="125" t="s">
        <v>7</v>
      </c>
      <c r="J135" s="126"/>
      <c r="K135" s="127">
        <f t="shared" si="14"/>
        <v>0</v>
      </c>
      <c r="L135" s="128">
        <f t="shared" si="15"/>
      </c>
      <c r="M135" s="129">
        <f t="shared" si="16"/>
        <v>0</v>
      </c>
      <c r="N135" s="129">
        <f t="shared" si="17"/>
      </c>
      <c r="O135" s="129">
        <f t="shared" si="18"/>
      </c>
      <c r="P135" s="130">
        <v>0.02176</v>
      </c>
      <c r="Q135" s="130">
        <v>0</v>
      </c>
      <c r="R135" s="130">
        <v>0.7430000000001513</v>
      </c>
      <c r="S135" s="126">
        <v>64.20200000001108</v>
      </c>
      <c r="T135" s="131">
        <v>15</v>
      </c>
      <c r="U135" s="132">
        <f t="shared" si="19"/>
        <v>0</v>
      </c>
      <c r="V135" s="133"/>
    </row>
    <row r="136" spans="1:22" ht="12.75" outlineLevel="2">
      <c r="A136" s="3"/>
      <c r="B136" s="93"/>
      <c r="C136" s="93"/>
      <c r="D136" s="120" t="s">
        <v>4</v>
      </c>
      <c r="E136" s="121">
        <v>4</v>
      </c>
      <c r="F136" s="122" t="s">
        <v>155</v>
      </c>
      <c r="G136" s="123" t="s">
        <v>437</v>
      </c>
      <c r="H136" s="124">
        <v>1</v>
      </c>
      <c r="I136" s="125" t="s">
        <v>7</v>
      </c>
      <c r="J136" s="126"/>
      <c r="K136" s="127">
        <f t="shared" si="14"/>
        <v>0</v>
      </c>
      <c r="L136" s="128">
        <f t="shared" si="15"/>
      </c>
      <c r="M136" s="129">
        <f t="shared" si="16"/>
        <v>0</v>
      </c>
      <c r="N136" s="129">
        <f t="shared" si="17"/>
      </c>
      <c r="O136" s="129">
        <f t="shared" si="18"/>
      </c>
      <c r="P136" s="130">
        <v>0.02116</v>
      </c>
      <c r="Q136" s="130">
        <v>0</v>
      </c>
      <c r="R136" s="130">
        <v>0.7840000000001623</v>
      </c>
      <c r="S136" s="126">
        <v>68.81680000001663</v>
      </c>
      <c r="T136" s="131">
        <v>15</v>
      </c>
      <c r="U136" s="132">
        <f t="shared" si="19"/>
        <v>0</v>
      </c>
      <c r="V136" s="133"/>
    </row>
    <row r="137" spans="1:22" ht="12.75" outlineLevel="2">
      <c r="A137" s="3"/>
      <c r="B137" s="93"/>
      <c r="C137" s="93"/>
      <c r="D137" s="120" t="s">
        <v>4</v>
      </c>
      <c r="E137" s="121">
        <v>5</v>
      </c>
      <c r="F137" s="122" t="s">
        <v>156</v>
      </c>
      <c r="G137" s="123" t="s">
        <v>452</v>
      </c>
      <c r="H137" s="124">
        <v>4.19999999999709</v>
      </c>
      <c r="I137" s="125" t="s">
        <v>7</v>
      </c>
      <c r="J137" s="126"/>
      <c r="K137" s="127">
        <f t="shared" si="14"/>
        <v>0</v>
      </c>
      <c r="L137" s="128">
        <f t="shared" si="15"/>
      </c>
      <c r="M137" s="129">
        <f t="shared" si="16"/>
        <v>0</v>
      </c>
      <c r="N137" s="129">
        <f t="shared" si="17"/>
      </c>
      <c r="O137" s="129">
        <f t="shared" si="18"/>
      </c>
      <c r="P137" s="130">
        <v>0.0009200000000000001</v>
      </c>
      <c r="Q137" s="130">
        <v>0</v>
      </c>
      <c r="R137" s="130">
        <v>0.6269999999998248</v>
      </c>
      <c r="S137" s="126">
        <v>57.39359999998444</v>
      </c>
      <c r="T137" s="131">
        <v>15</v>
      </c>
      <c r="U137" s="132">
        <f t="shared" si="19"/>
        <v>0</v>
      </c>
      <c r="V137" s="133"/>
    </row>
    <row r="138" spans="1:22" ht="12.75" outlineLevel="2">
      <c r="A138" s="3"/>
      <c r="B138" s="93"/>
      <c r="C138" s="93"/>
      <c r="D138" s="120" t="s">
        <v>4</v>
      </c>
      <c r="E138" s="121">
        <v>6</v>
      </c>
      <c r="F138" s="122" t="s">
        <v>158</v>
      </c>
      <c r="G138" s="123" t="s">
        <v>418</v>
      </c>
      <c r="H138" s="124">
        <v>4</v>
      </c>
      <c r="I138" s="125" t="s">
        <v>46</v>
      </c>
      <c r="J138" s="126"/>
      <c r="K138" s="127">
        <f t="shared" si="14"/>
        <v>0</v>
      </c>
      <c r="L138" s="128">
        <f t="shared" si="15"/>
      </c>
      <c r="M138" s="129">
        <f t="shared" si="16"/>
        <v>0</v>
      </c>
      <c r="N138" s="129">
        <f t="shared" si="17"/>
      </c>
      <c r="O138" s="129">
        <f t="shared" si="18"/>
      </c>
      <c r="P138" s="130">
        <v>0</v>
      </c>
      <c r="Q138" s="130">
        <v>0</v>
      </c>
      <c r="R138" s="130">
        <v>0.17399999999997817</v>
      </c>
      <c r="S138" s="126">
        <v>17.399999999997817</v>
      </c>
      <c r="T138" s="131">
        <v>15</v>
      </c>
      <c r="U138" s="132">
        <f t="shared" si="19"/>
        <v>0</v>
      </c>
      <c r="V138" s="133"/>
    </row>
    <row r="139" spans="1:22" ht="12.75" outlineLevel="2">
      <c r="A139" s="3"/>
      <c r="B139" s="93"/>
      <c r="C139" s="93"/>
      <c r="D139" s="120" t="s">
        <v>4</v>
      </c>
      <c r="E139" s="121">
        <v>7</v>
      </c>
      <c r="F139" s="122" t="s">
        <v>159</v>
      </c>
      <c r="G139" s="123" t="s">
        <v>420</v>
      </c>
      <c r="H139" s="124">
        <v>1</v>
      </c>
      <c r="I139" s="125" t="s">
        <v>46</v>
      </c>
      <c r="J139" s="126"/>
      <c r="K139" s="127">
        <f t="shared" si="14"/>
        <v>0</v>
      </c>
      <c r="L139" s="128">
        <f t="shared" si="15"/>
      </c>
      <c r="M139" s="129">
        <f t="shared" si="16"/>
        <v>0</v>
      </c>
      <c r="N139" s="129">
        <f t="shared" si="17"/>
      </c>
      <c r="O139" s="129">
        <f t="shared" si="18"/>
      </c>
      <c r="P139" s="130">
        <v>0</v>
      </c>
      <c r="Q139" s="130">
        <v>0</v>
      </c>
      <c r="R139" s="130">
        <v>0.25900000000001455</v>
      </c>
      <c r="S139" s="126">
        <v>25.900000000001455</v>
      </c>
      <c r="T139" s="131">
        <v>15</v>
      </c>
      <c r="U139" s="132">
        <f t="shared" si="19"/>
        <v>0</v>
      </c>
      <c r="V139" s="133"/>
    </row>
    <row r="140" spans="1:22" ht="12.75" outlineLevel="2">
      <c r="A140" s="3"/>
      <c r="B140" s="93"/>
      <c r="C140" s="93"/>
      <c r="D140" s="120" t="s">
        <v>4</v>
      </c>
      <c r="E140" s="121">
        <v>8</v>
      </c>
      <c r="F140" s="122" t="s">
        <v>157</v>
      </c>
      <c r="G140" s="123" t="s">
        <v>417</v>
      </c>
      <c r="H140" s="124">
        <v>1</v>
      </c>
      <c r="I140" s="125" t="s">
        <v>46</v>
      </c>
      <c r="J140" s="126"/>
      <c r="K140" s="127">
        <f t="shared" si="14"/>
        <v>0</v>
      </c>
      <c r="L140" s="128">
        <f t="shared" si="15"/>
      </c>
      <c r="M140" s="129">
        <f t="shared" si="16"/>
        <v>0</v>
      </c>
      <c r="N140" s="129">
        <f t="shared" si="17"/>
      </c>
      <c r="O140" s="129">
        <f t="shared" si="18"/>
      </c>
      <c r="P140" s="130">
        <v>0</v>
      </c>
      <c r="Q140" s="130">
        <v>0</v>
      </c>
      <c r="R140" s="130">
        <v>0.15699999999992542</v>
      </c>
      <c r="S140" s="126">
        <v>15.699999999992542</v>
      </c>
      <c r="T140" s="131">
        <v>15</v>
      </c>
      <c r="U140" s="132">
        <f t="shared" si="19"/>
        <v>0</v>
      </c>
      <c r="V140" s="133"/>
    </row>
    <row r="141" spans="1:22" ht="12.75" outlineLevel="2">
      <c r="A141" s="3"/>
      <c r="B141" s="93"/>
      <c r="C141" s="93"/>
      <c r="D141" s="120" t="s">
        <v>4</v>
      </c>
      <c r="E141" s="121">
        <v>9</v>
      </c>
      <c r="F141" s="122" t="s">
        <v>160</v>
      </c>
      <c r="G141" s="123" t="s">
        <v>384</v>
      </c>
      <c r="H141" s="124">
        <v>1</v>
      </c>
      <c r="I141" s="125" t="s">
        <v>69</v>
      </c>
      <c r="J141" s="126"/>
      <c r="K141" s="127">
        <f t="shared" si="14"/>
        <v>0</v>
      </c>
      <c r="L141" s="128">
        <f t="shared" si="15"/>
      </c>
      <c r="M141" s="129">
        <f t="shared" si="16"/>
        <v>0</v>
      </c>
      <c r="N141" s="129">
        <f t="shared" si="17"/>
      </c>
      <c r="O141" s="129">
        <f t="shared" si="18"/>
      </c>
      <c r="P141" s="130">
        <v>0</v>
      </c>
      <c r="Q141" s="130">
        <v>0</v>
      </c>
      <c r="R141" s="130">
        <v>0.05900000000002592</v>
      </c>
      <c r="S141" s="126">
        <v>5.900000000002592</v>
      </c>
      <c r="T141" s="131">
        <v>15</v>
      </c>
      <c r="U141" s="132">
        <f t="shared" si="19"/>
        <v>0</v>
      </c>
      <c r="V141" s="133"/>
    </row>
    <row r="142" spans="1:22" ht="12.75" outlineLevel="2">
      <c r="A142" s="3"/>
      <c r="B142" s="93"/>
      <c r="C142" s="93"/>
      <c r="D142" s="120" t="s">
        <v>4</v>
      </c>
      <c r="E142" s="121">
        <v>10</v>
      </c>
      <c r="F142" s="122" t="s">
        <v>245</v>
      </c>
      <c r="G142" s="123" t="s">
        <v>446</v>
      </c>
      <c r="H142" s="124">
        <v>0.24</v>
      </c>
      <c r="I142" s="125" t="s">
        <v>8</v>
      </c>
      <c r="J142" s="126"/>
      <c r="K142" s="127">
        <f t="shared" si="14"/>
        <v>0</v>
      </c>
      <c r="L142" s="128">
        <f t="shared" si="15"/>
      </c>
      <c r="M142" s="129">
        <f t="shared" si="16"/>
        <v>0</v>
      </c>
      <c r="N142" s="129">
        <f t="shared" si="17"/>
      </c>
      <c r="O142" s="129">
        <f t="shared" si="18"/>
      </c>
      <c r="P142" s="130">
        <v>0</v>
      </c>
      <c r="Q142" s="130">
        <v>0</v>
      </c>
      <c r="R142" s="130">
        <v>1.523000000000593</v>
      </c>
      <c r="S142" s="126">
        <v>122.14460000004756</v>
      </c>
      <c r="T142" s="131">
        <v>15</v>
      </c>
      <c r="U142" s="132">
        <f t="shared" si="19"/>
        <v>0</v>
      </c>
      <c r="V142" s="133"/>
    </row>
    <row r="143" spans="1:22" ht="12.75" outlineLevel="1">
      <c r="A143" s="3"/>
      <c r="B143" s="94"/>
      <c r="C143" s="95" t="s">
        <v>29</v>
      </c>
      <c r="D143" s="96" t="s">
        <v>3</v>
      </c>
      <c r="E143" s="97"/>
      <c r="F143" s="97" t="s">
        <v>44</v>
      </c>
      <c r="G143" s="98" t="s">
        <v>295</v>
      </c>
      <c r="H143" s="97"/>
      <c r="I143" s="96"/>
      <c r="J143" s="97"/>
      <c r="K143" s="99">
        <f>SUBTOTAL(9,K144:K156)</f>
        <v>0</v>
      </c>
      <c r="L143" s="100">
        <f>SUBTOTAL(9,L144:L156)</f>
        <v>0</v>
      </c>
      <c r="M143" s="100">
        <f>SUBTOTAL(9,M144:M156)</f>
        <v>0</v>
      </c>
      <c r="N143" s="100">
        <f>SUBTOTAL(9,N144:N156)</f>
        <v>0</v>
      </c>
      <c r="O143" s="100">
        <f>SUBTOTAL(9,O144:O156)</f>
        <v>0</v>
      </c>
      <c r="P143" s="101">
        <f>SUMPRODUCT(P144:P156,$H144:$H156)</f>
        <v>0.02001100000000355</v>
      </c>
      <c r="Q143" s="101">
        <f>SUMPRODUCT(Q144:Q156,$H144:$H156)</f>
        <v>0</v>
      </c>
      <c r="R143" s="101">
        <f>SUMPRODUCT(R144:R156,$H144:$H156)</f>
        <v>15.714080000003634</v>
      </c>
      <c r="S143" s="100">
        <f>SUMPRODUCT(S144:S156,$H144:$H156)</f>
        <v>1557.1347560003692</v>
      </c>
      <c r="T143" s="102">
        <f>SUMPRODUCT(T144:T156,$K144:$K156)/100</f>
        <v>0</v>
      </c>
      <c r="U143" s="102">
        <f>K143+T143</f>
        <v>0</v>
      </c>
      <c r="V143" s="93"/>
    </row>
    <row r="144" spans="1:22" ht="12.75" outlineLevel="2">
      <c r="A144" s="3"/>
      <c r="B144" s="110"/>
      <c r="C144" s="111"/>
      <c r="D144" s="112"/>
      <c r="E144" s="113" t="s">
        <v>392</v>
      </c>
      <c r="F144" s="114"/>
      <c r="G144" s="115"/>
      <c r="H144" s="114"/>
      <c r="I144" s="112"/>
      <c r="J144" s="114"/>
      <c r="K144" s="116"/>
      <c r="L144" s="117"/>
      <c r="M144" s="117"/>
      <c r="N144" s="117"/>
      <c r="O144" s="117"/>
      <c r="P144" s="118"/>
      <c r="Q144" s="118"/>
      <c r="R144" s="118"/>
      <c r="S144" s="118"/>
      <c r="T144" s="119"/>
      <c r="U144" s="119"/>
      <c r="V144" s="93"/>
    </row>
    <row r="145" spans="1:22" ht="12.75" outlineLevel="2">
      <c r="A145" s="3"/>
      <c r="B145" s="93"/>
      <c r="C145" s="93"/>
      <c r="D145" s="120" t="s">
        <v>4</v>
      </c>
      <c r="E145" s="121">
        <v>1</v>
      </c>
      <c r="F145" s="122" t="s">
        <v>161</v>
      </c>
      <c r="G145" s="123" t="s">
        <v>432</v>
      </c>
      <c r="H145" s="124">
        <v>29.10000000000582</v>
      </c>
      <c r="I145" s="125" t="s">
        <v>7</v>
      </c>
      <c r="J145" s="126"/>
      <c r="K145" s="127">
        <f aca="true" t="shared" si="20" ref="K145:K156">H145*J145</f>
        <v>0</v>
      </c>
      <c r="L145" s="128">
        <f aca="true" t="shared" si="21" ref="L145:L156">IF(D145="S",K145,"")</f>
      </c>
      <c r="M145" s="129">
        <f aca="true" t="shared" si="22" ref="M145:M156">IF(OR(D145="P",D145="U"),K145,"")</f>
        <v>0</v>
      </c>
      <c r="N145" s="129">
        <f aca="true" t="shared" si="23" ref="N145:N156">IF(D145="H",K145,"")</f>
      </c>
      <c r="O145" s="129">
        <f aca="true" t="shared" si="24" ref="O145:O156">IF(D145="V",K145,"")</f>
      </c>
      <c r="P145" s="130">
        <v>0.00041</v>
      </c>
      <c r="Q145" s="130">
        <v>0</v>
      </c>
      <c r="R145" s="130">
        <v>0.33700000000004593</v>
      </c>
      <c r="S145" s="126">
        <v>33.26440000000476</v>
      </c>
      <c r="T145" s="131">
        <v>15</v>
      </c>
      <c r="U145" s="132">
        <f aca="true" t="shared" si="25" ref="U145:U156">K145*(T145+100)/100</f>
        <v>0</v>
      </c>
      <c r="V145" s="133"/>
    </row>
    <row r="146" spans="1:22" ht="12.75" outlineLevel="2">
      <c r="A146" s="3"/>
      <c r="B146" s="93"/>
      <c r="C146" s="93"/>
      <c r="D146" s="120" t="s">
        <v>4</v>
      </c>
      <c r="E146" s="121">
        <v>2</v>
      </c>
      <c r="F146" s="122" t="s">
        <v>162</v>
      </c>
      <c r="G146" s="123" t="s">
        <v>371</v>
      </c>
      <c r="H146" s="124">
        <v>29.10000000000582</v>
      </c>
      <c r="I146" s="125" t="s">
        <v>7</v>
      </c>
      <c r="J146" s="126"/>
      <c r="K146" s="127">
        <f t="shared" si="20"/>
        <v>0</v>
      </c>
      <c r="L146" s="128">
        <f t="shared" si="21"/>
      </c>
      <c r="M146" s="129">
        <f t="shared" si="22"/>
        <v>0</v>
      </c>
      <c r="N146" s="129">
        <f t="shared" si="23"/>
      </c>
      <c r="O146" s="129">
        <f t="shared" si="24"/>
      </c>
      <c r="P146" s="130">
        <v>0</v>
      </c>
      <c r="Q146" s="130">
        <v>0</v>
      </c>
      <c r="R146" s="130">
        <v>0</v>
      </c>
      <c r="S146" s="126">
        <v>0</v>
      </c>
      <c r="T146" s="131">
        <v>15</v>
      </c>
      <c r="U146" s="132">
        <f t="shared" si="25"/>
        <v>0</v>
      </c>
      <c r="V146" s="133"/>
    </row>
    <row r="147" spans="1:22" ht="12.75" outlineLevel="2">
      <c r="A147" s="3"/>
      <c r="B147" s="93"/>
      <c r="C147" s="93"/>
      <c r="D147" s="120" t="s">
        <v>4</v>
      </c>
      <c r="E147" s="121">
        <v>3</v>
      </c>
      <c r="F147" s="122" t="s">
        <v>163</v>
      </c>
      <c r="G147" s="123" t="s">
        <v>429</v>
      </c>
      <c r="H147" s="124">
        <v>4</v>
      </c>
      <c r="I147" s="125" t="s">
        <v>46</v>
      </c>
      <c r="J147" s="126"/>
      <c r="K147" s="127">
        <f t="shared" si="20"/>
        <v>0</v>
      </c>
      <c r="L147" s="128">
        <f t="shared" si="21"/>
      </c>
      <c r="M147" s="129">
        <f t="shared" si="22"/>
        <v>0</v>
      </c>
      <c r="N147" s="129">
        <f t="shared" si="23"/>
      </c>
      <c r="O147" s="129">
        <f t="shared" si="24"/>
      </c>
      <c r="P147" s="130">
        <v>0.00023</v>
      </c>
      <c r="Q147" s="130">
        <v>0</v>
      </c>
      <c r="R147" s="130">
        <v>0.2719999999999345</v>
      </c>
      <c r="S147" s="126">
        <v>23.457799999994155</v>
      </c>
      <c r="T147" s="131">
        <v>15</v>
      </c>
      <c r="U147" s="132">
        <f t="shared" si="25"/>
        <v>0</v>
      </c>
      <c r="V147" s="133"/>
    </row>
    <row r="148" spans="1:22" ht="12.75" outlineLevel="2">
      <c r="A148" s="3"/>
      <c r="B148" s="93"/>
      <c r="C148" s="93"/>
      <c r="D148" s="120" t="s">
        <v>4</v>
      </c>
      <c r="E148" s="121">
        <v>4</v>
      </c>
      <c r="F148" s="122" t="s">
        <v>165</v>
      </c>
      <c r="G148" s="123" t="s">
        <v>334</v>
      </c>
      <c r="H148" s="124">
        <v>1</v>
      </c>
      <c r="I148" s="125" t="s">
        <v>46</v>
      </c>
      <c r="J148" s="126"/>
      <c r="K148" s="127">
        <f t="shared" si="20"/>
        <v>0</v>
      </c>
      <c r="L148" s="128">
        <f t="shared" si="21"/>
      </c>
      <c r="M148" s="129">
        <f t="shared" si="22"/>
        <v>0</v>
      </c>
      <c r="N148" s="129">
        <f t="shared" si="23"/>
      </c>
      <c r="O148" s="129">
        <f t="shared" si="24"/>
      </c>
      <c r="P148" s="130">
        <v>0</v>
      </c>
      <c r="Q148" s="130">
        <v>0</v>
      </c>
      <c r="R148" s="130">
        <v>0</v>
      </c>
      <c r="S148" s="126">
        <v>0</v>
      </c>
      <c r="T148" s="131">
        <v>15</v>
      </c>
      <c r="U148" s="132">
        <f t="shared" si="25"/>
        <v>0</v>
      </c>
      <c r="V148" s="133"/>
    </row>
    <row r="149" spans="1:22" ht="12.75" outlineLevel="2">
      <c r="A149" s="3"/>
      <c r="B149" s="93"/>
      <c r="C149" s="93"/>
      <c r="D149" s="120" t="s">
        <v>4</v>
      </c>
      <c r="E149" s="121">
        <v>5</v>
      </c>
      <c r="F149" s="122" t="s">
        <v>167</v>
      </c>
      <c r="G149" s="123" t="s">
        <v>450</v>
      </c>
      <c r="H149" s="124">
        <v>29.10000000000582</v>
      </c>
      <c r="I149" s="125" t="s">
        <v>7</v>
      </c>
      <c r="J149" s="126"/>
      <c r="K149" s="127">
        <f t="shared" si="20"/>
        <v>0</v>
      </c>
      <c r="L149" s="128">
        <f t="shared" si="21"/>
      </c>
      <c r="M149" s="129">
        <f t="shared" si="22"/>
        <v>0</v>
      </c>
      <c r="N149" s="129">
        <f t="shared" si="23"/>
      </c>
      <c r="O149" s="129">
        <f t="shared" si="24"/>
      </c>
      <c r="P149" s="130">
        <v>0.00019</v>
      </c>
      <c r="Q149" s="130">
        <v>0</v>
      </c>
      <c r="R149" s="130">
        <v>0.06699999999999307</v>
      </c>
      <c r="S149" s="126">
        <v>7.1781999999992205</v>
      </c>
      <c r="T149" s="131">
        <v>15</v>
      </c>
      <c r="U149" s="132">
        <f t="shared" si="25"/>
        <v>0</v>
      </c>
      <c r="V149" s="133"/>
    </row>
    <row r="150" spans="1:22" ht="12.75" outlineLevel="2">
      <c r="A150" s="3"/>
      <c r="B150" s="93"/>
      <c r="C150" s="93"/>
      <c r="D150" s="120" t="s">
        <v>4</v>
      </c>
      <c r="E150" s="121">
        <v>6</v>
      </c>
      <c r="F150" s="122" t="s">
        <v>168</v>
      </c>
      <c r="G150" s="123" t="s">
        <v>390</v>
      </c>
      <c r="H150" s="124">
        <v>29.10000000000582</v>
      </c>
      <c r="I150" s="125" t="s">
        <v>7</v>
      </c>
      <c r="J150" s="126"/>
      <c r="K150" s="127">
        <f t="shared" si="20"/>
        <v>0</v>
      </c>
      <c r="L150" s="128">
        <f t="shared" si="21"/>
      </c>
      <c r="M150" s="129">
        <f t="shared" si="22"/>
        <v>0</v>
      </c>
      <c r="N150" s="129">
        <f t="shared" si="23"/>
      </c>
      <c r="O150" s="129">
        <f t="shared" si="24"/>
      </c>
      <c r="P150" s="130">
        <v>1E-05</v>
      </c>
      <c r="Q150" s="130">
        <v>0</v>
      </c>
      <c r="R150" s="130">
        <v>0.08199999999999363</v>
      </c>
      <c r="S150" s="126">
        <v>8.199999999999363</v>
      </c>
      <c r="T150" s="131">
        <v>15</v>
      </c>
      <c r="U150" s="132">
        <f t="shared" si="25"/>
        <v>0</v>
      </c>
      <c r="V150" s="133"/>
    </row>
    <row r="151" spans="1:22" ht="12.75" outlineLevel="2">
      <c r="A151" s="3"/>
      <c r="B151" s="93"/>
      <c r="C151" s="93"/>
      <c r="D151" s="120" t="s">
        <v>4</v>
      </c>
      <c r="E151" s="121">
        <v>7</v>
      </c>
      <c r="F151" s="122" t="s">
        <v>166</v>
      </c>
      <c r="G151" s="123" t="s">
        <v>393</v>
      </c>
      <c r="H151" s="124">
        <v>2</v>
      </c>
      <c r="I151" s="125" t="s">
        <v>46</v>
      </c>
      <c r="J151" s="126"/>
      <c r="K151" s="127">
        <f t="shared" si="20"/>
        <v>0</v>
      </c>
      <c r="L151" s="128">
        <f t="shared" si="21"/>
      </c>
      <c r="M151" s="129">
        <f t="shared" si="22"/>
        <v>0</v>
      </c>
      <c r="N151" s="129">
        <f t="shared" si="23"/>
      </c>
      <c r="O151" s="129">
        <f t="shared" si="24"/>
      </c>
      <c r="P151" s="130">
        <v>0.00067</v>
      </c>
      <c r="Q151" s="130">
        <v>0</v>
      </c>
      <c r="R151" s="130">
        <v>0.22800000000006548</v>
      </c>
      <c r="S151" s="126">
        <v>22.80000000000655</v>
      </c>
      <c r="T151" s="131">
        <v>15</v>
      </c>
      <c r="U151" s="132">
        <f t="shared" si="25"/>
        <v>0</v>
      </c>
      <c r="V151" s="133"/>
    </row>
    <row r="152" spans="1:22" ht="12.75" outlineLevel="2">
      <c r="A152" s="3"/>
      <c r="B152" s="93"/>
      <c r="C152" s="93"/>
      <c r="D152" s="120" t="s">
        <v>5</v>
      </c>
      <c r="E152" s="121">
        <v>8</v>
      </c>
      <c r="F152" s="122" t="s">
        <v>102</v>
      </c>
      <c r="G152" s="123" t="s">
        <v>287</v>
      </c>
      <c r="H152" s="124">
        <v>2</v>
      </c>
      <c r="I152" s="125" t="s">
        <v>46</v>
      </c>
      <c r="J152" s="126"/>
      <c r="K152" s="127">
        <f t="shared" si="20"/>
        <v>0</v>
      </c>
      <c r="L152" s="128">
        <f t="shared" si="21"/>
        <v>0</v>
      </c>
      <c r="M152" s="129">
        <f t="shared" si="22"/>
      </c>
      <c r="N152" s="129">
        <f t="shared" si="23"/>
      </c>
      <c r="O152" s="129">
        <f t="shared" si="24"/>
      </c>
      <c r="P152" s="130">
        <v>0</v>
      </c>
      <c r="Q152" s="130">
        <v>0</v>
      </c>
      <c r="R152" s="130">
        <v>0</v>
      </c>
      <c r="S152" s="126">
        <v>0</v>
      </c>
      <c r="T152" s="131">
        <v>15</v>
      </c>
      <c r="U152" s="132">
        <f t="shared" si="25"/>
        <v>0</v>
      </c>
      <c r="V152" s="133"/>
    </row>
    <row r="153" spans="1:22" ht="12.75" outlineLevel="2">
      <c r="A153" s="3"/>
      <c r="B153" s="93"/>
      <c r="C153" s="93"/>
      <c r="D153" s="120" t="s">
        <v>4</v>
      </c>
      <c r="E153" s="121">
        <v>9</v>
      </c>
      <c r="F153" s="122" t="s">
        <v>169</v>
      </c>
      <c r="G153" s="123" t="s">
        <v>341</v>
      </c>
      <c r="H153" s="124">
        <v>4</v>
      </c>
      <c r="I153" s="125" t="s">
        <v>2</v>
      </c>
      <c r="J153" s="126"/>
      <c r="K153" s="127">
        <f t="shared" si="20"/>
        <v>0</v>
      </c>
      <c r="L153" s="128">
        <f t="shared" si="21"/>
      </c>
      <c r="M153" s="129">
        <f t="shared" si="22"/>
        <v>0</v>
      </c>
      <c r="N153" s="129">
        <f t="shared" si="23"/>
      </c>
      <c r="O153" s="129">
        <f t="shared" si="24"/>
      </c>
      <c r="P153" s="130">
        <v>0</v>
      </c>
      <c r="Q153" s="130">
        <v>0</v>
      </c>
      <c r="R153" s="130">
        <v>0</v>
      </c>
      <c r="S153" s="126">
        <v>0</v>
      </c>
      <c r="T153" s="131">
        <v>15</v>
      </c>
      <c r="U153" s="132">
        <f t="shared" si="25"/>
        <v>0</v>
      </c>
      <c r="V153" s="133"/>
    </row>
    <row r="154" spans="1:22" ht="12.75" outlineLevel="2">
      <c r="A154" s="3"/>
      <c r="B154" s="93"/>
      <c r="C154" s="93"/>
      <c r="D154" s="120" t="s">
        <v>4</v>
      </c>
      <c r="E154" s="121">
        <v>10</v>
      </c>
      <c r="F154" s="122" t="s">
        <v>248</v>
      </c>
      <c r="G154" s="123" t="s">
        <v>351</v>
      </c>
      <c r="H154" s="124">
        <v>1</v>
      </c>
      <c r="I154" s="125" t="s">
        <v>69</v>
      </c>
      <c r="J154" s="126"/>
      <c r="K154" s="127">
        <f t="shared" si="20"/>
        <v>0</v>
      </c>
      <c r="L154" s="128">
        <f t="shared" si="21"/>
      </c>
      <c r="M154" s="129">
        <f t="shared" si="22"/>
        <v>0</v>
      </c>
      <c r="N154" s="129">
        <f t="shared" si="23"/>
      </c>
      <c r="O154" s="129">
        <f t="shared" si="24"/>
      </c>
      <c r="P154" s="130">
        <v>0</v>
      </c>
      <c r="Q154" s="130">
        <v>0</v>
      </c>
      <c r="R154" s="130">
        <v>0</v>
      </c>
      <c r="S154" s="126">
        <v>0</v>
      </c>
      <c r="T154" s="131">
        <v>15</v>
      </c>
      <c r="U154" s="132">
        <f t="shared" si="25"/>
        <v>0</v>
      </c>
      <c r="V154" s="133"/>
    </row>
    <row r="155" spans="1:22" ht="12.75" outlineLevel="2">
      <c r="A155" s="3"/>
      <c r="B155" s="93"/>
      <c r="C155" s="93"/>
      <c r="D155" s="120" t="s">
        <v>4</v>
      </c>
      <c r="E155" s="121">
        <v>11</v>
      </c>
      <c r="F155" s="122" t="s">
        <v>226</v>
      </c>
      <c r="G155" s="123" t="s">
        <v>343</v>
      </c>
      <c r="H155" s="124">
        <v>1</v>
      </c>
      <c r="I155" s="125" t="s">
        <v>69</v>
      </c>
      <c r="J155" s="126"/>
      <c r="K155" s="127">
        <f t="shared" si="20"/>
        <v>0</v>
      </c>
      <c r="L155" s="128">
        <f t="shared" si="21"/>
      </c>
      <c r="M155" s="129">
        <f t="shared" si="22"/>
        <v>0</v>
      </c>
      <c r="N155" s="129">
        <f t="shared" si="23"/>
      </c>
      <c r="O155" s="129">
        <f t="shared" si="24"/>
      </c>
      <c r="P155" s="130">
        <v>0</v>
      </c>
      <c r="Q155" s="130">
        <v>0</v>
      </c>
      <c r="R155" s="130">
        <v>0</v>
      </c>
      <c r="S155" s="126">
        <v>0</v>
      </c>
      <c r="T155" s="131">
        <v>15</v>
      </c>
      <c r="U155" s="132">
        <f t="shared" si="25"/>
        <v>0</v>
      </c>
      <c r="V155" s="133"/>
    </row>
    <row r="156" spans="1:22" ht="12.75" outlineLevel="2">
      <c r="A156" s="3"/>
      <c r="B156" s="93"/>
      <c r="C156" s="93"/>
      <c r="D156" s="120" t="s">
        <v>4</v>
      </c>
      <c r="E156" s="121">
        <v>12</v>
      </c>
      <c r="F156" s="122" t="s">
        <v>246</v>
      </c>
      <c r="G156" s="123" t="s">
        <v>433</v>
      </c>
      <c r="H156" s="124">
        <v>0.02</v>
      </c>
      <c r="I156" s="125" t="s">
        <v>8</v>
      </c>
      <c r="J156" s="126"/>
      <c r="K156" s="127">
        <f t="shared" si="20"/>
        <v>0</v>
      </c>
      <c r="L156" s="128">
        <f t="shared" si="21"/>
      </c>
      <c r="M156" s="129">
        <f t="shared" si="22"/>
        <v>0</v>
      </c>
      <c r="N156" s="129">
        <f t="shared" si="23"/>
      </c>
      <c r="O156" s="129">
        <f t="shared" si="24"/>
      </c>
      <c r="P156" s="130">
        <v>0</v>
      </c>
      <c r="Q156" s="130">
        <v>0</v>
      </c>
      <c r="R156" s="130">
        <v>1.3739999999993415</v>
      </c>
      <c r="S156" s="126">
        <v>110.1947999999472</v>
      </c>
      <c r="T156" s="131">
        <v>15</v>
      </c>
      <c r="U156" s="132">
        <f t="shared" si="25"/>
        <v>0</v>
      </c>
      <c r="V156" s="133"/>
    </row>
    <row r="157" spans="1:22" ht="12.75" outlineLevel="1">
      <c r="A157" s="3"/>
      <c r="B157" s="94"/>
      <c r="C157" s="95" t="s">
        <v>30</v>
      </c>
      <c r="D157" s="96" t="s">
        <v>3</v>
      </c>
      <c r="E157" s="97"/>
      <c r="F157" s="97" t="s">
        <v>44</v>
      </c>
      <c r="G157" s="98" t="s">
        <v>286</v>
      </c>
      <c r="H157" s="97"/>
      <c r="I157" s="96"/>
      <c r="J157" s="97"/>
      <c r="K157" s="99">
        <f>SUBTOTAL(9,K158:K191)</f>
        <v>0</v>
      </c>
      <c r="L157" s="100">
        <f>SUBTOTAL(9,L158:L191)</f>
        <v>0</v>
      </c>
      <c r="M157" s="100">
        <f>SUBTOTAL(9,M158:M191)</f>
        <v>0</v>
      </c>
      <c r="N157" s="100">
        <f>SUBTOTAL(9,N158:N191)</f>
        <v>0</v>
      </c>
      <c r="O157" s="100">
        <f>SUBTOTAL(9,O158:O191)</f>
        <v>0</v>
      </c>
      <c r="P157" s="101">
        <f>SUMPRODUCT(P158:P191,$H158:$H191)</f>
        <v>0.057280000000000456</v>
      </c>
      <c r="Q157" s="101">
        <f>SUMPRODUCT(Q158:Q191,$H158:$H191)</f>
        <v>0.26888999999999996</v>
      </c>
      <c r="R157" s="101">
        <f>SUMPRODUCT(R158:R191,$H158:$H191)</f>
        <v>10.624234000000765</v>
      </c>
      <c r="S157" s="100">
        <f>SUMPRODUCT(S158:S191,$H158:$H191)</f>
        <v>1002.9989668000669</v>
      </c>
      <c r="T157" s="102">
        <f>SUMPRODUCT(T158:T191,$K158:$K191)/100</f>
        <v>0</v>
      </c>
      <c r="U157" s="102">
        <f>K157+T157</f>
        <v>0</v>
      </c>
      <c r="V157" s="93"/>
    </row>
    <row r="158" spans="1:22" ht="12.75" outlineLevel="2">
      <c r="A158" s="3"/>
      <c r="B158" s="110"/>
      <c r="C158" s="111"/>
      <c r="D158" s="112"/>
      <c r="E158" s="113" t="s">
        <v>392</v>
      </c>
      <c r="F158" s="114"/>
      <c r="G158" s="115"/>
      <c r="H158" s="114"/>
      <c r="I158" s="112"/>
      <c r="J158" s="114"/>
      <c r="K158" s="116"/>
      <c r="L158" s="117"/>
      <c r="M158" s="117"/>
      <c r="N158" s="117"/>
      <c r="O158" s="117"/>
      <c r="P158" s="118"/>
      <c r="Q158" s="118"/>
      <c r="R158" s="118"/>
      <c r="S158" s="118"/>
      <c r="T158" s="119"/>
      <c r="U158" s="119"/>
      <c r="V158" s="93"/>
    </row>
    <row r="159" spans="1:22" ht="12.75" outlineLevel="2">
      <c r="A159" s="3"/>
      <c r="B159" s="93"/>
      <c r="C159" s="93"/>
      <c r="D159" s="120" t="s">
        <v>4</v>
      </c>
      <c r="E159" s="121">
        <v>1</v>
      </c>
      <c r="F159" s="122" t="s">
        <v>171</v>
      </c>
      <c r="G159" s="123" t="s">
        <v>396</v>
      </c>
      <c r="H159" s="124">
        <v>1</v>
      </c>
      <c r="I159" s="125" t="s">
        <v>46</v>
      </c>
      <c r="J159" s="126"/>
      <c r="K159" s="127">
        <f aca="true" t="shared" si="26" ref="K159:K191">H159*J159</f>
        <v>0</v>
      </c>
      <c r="L159" s="128">
        <f aca="true" t="shared" si="27" ref="L159:L191">IF(D159="S",K159,"")</f>
      </c>
      <c r="M159" s="129">
        <f aca="true" t="shared" si="28" ref="M159:M191">IF(OR(D159="P",D159="U"),K159,"")</f>
        <v>0</v>
      </c>
      <c r="N159" s="129">
        <f aca="true" t="shared" si="29" ref="N159:N191">IF(D159="H",K159,"")</f>
      </c>
      <c r="O159" s="129">
        <f aca="true" t="shared" si="30" ref="O159:O191">IF(D159="V",K159,"")</f>
      </c>
      <c r="P159" s="130">
        <v>0.01656</v>
      </c>
      <c r="Q159" s="130">
        <v>0</v>
      </c>
      <c r="R159" s="130">
        <v>1.3999999999996362</v>
      </c>
      <c r="S159" s="126">
        <v>139.99999999996362</v>
      </c>
      <c r="T159" s="131">
        <v>15</v>
      </c>
      <c r="U159" s="132">
        <f aca="true" t="shared" si="31" ref="U159:U191">K159*(T159+100)/100</f>
        <v>0</v>
      </c>
      <c r="V159" s="133"/>
    </row>
    <row r="160" spans="1:22" ht="12.75" outlineLevel="2">
      <c r="A160" s="3"/>
      <c r="B160" s="93"/>
      <c r="C160" s="93"/>
      <c r="D160" s="120" t="s">
        <v>4</v>
      </c>
      <c r="E160" s="121">
        <v>2</v>
      </c>
      <c r="F160" s="122" t="s">
        <v>174</v>
      </c>
      <c r="G160" s="123" t="s">
        <v>422</v>
      </c>
      <c r="H160" s="124">
        <v>1</v>
      </c>
      <c r="I160" s="125" t="s">
        <v>46</v>
      </c>
      <c r="J160" s="126"/>
      <c r="K160" s="127">
        <f t="shared" si="26"/>
        <v>0</v>
      </c>
      <c r="L160" s="128">
        <f t="shared" si="27"/>
      </c>
      <c r="M160" s="129">
        <f t="shared" si="28"/>
        <v>0</v>
      </c>
      <c r="N160" s="129">
        <f t="shared" si="29"/>
      </c>
      <c r="O160" s="129">
        <f t="shared" si="30"/>
      </c>
      <c r="P160" s="130">
        <v>0.00252</v>
      </c>
      <c r="Q160" s="130">
        <v>0</v>
      </c>
      <c r="R160" s="130">
        <v>1.1000000000003638</v>
      </c>
      <c r="S160" s="126">
        <v>110.00000000003638</v>
      </c>
      <c r="T160" s="131">
        <v>15</v>
      </c>
      <c r="U160" s="132">
        <f t="shared" si="31"/>
        <v>0</v>
      </c>
      <c r="V160" s="133"/>
    </row>
    <row r="161" spans="1:22" ht="12.75" outlineLevel="2">
      <c r="A161" s="3"/>
      <c r="B161" s="93"/>
      <c r="C161" s="93"/>
      <c r="D161" s="120" t="s">
        <v>5</v>
      </c>
      <c r="E161" s="121">
        <v>3</v>
      </c>
      <c r="F161" s="122" t="s">
        <v>113</v>
      </c>
      <c r="G161" s="123" t="s">
        <v>316</v>
      </c>
      <c r="H161" s="124">
        <v>1</v>
      </c>
      <c r="I161" s="125" t="s">
        <v>46</v>
      </c>
      <c r="J161" s="126"/>
      <c r="K161" s="127">
        <f t="shared" si="26"/>
        <v>0</v>
      </c>
      <c r="L161" s="128">
        <f t="shared" si="27"/>
        <v>0</v>
      </c>
      <c r="M161" s="129">
        <f t="shared" si="28"/>
      </c>
      <c r="N161" s="129">
        <f t="shared" si="29"/>
      </c>
      <c r="O161" s="129">
        <f t="shared" si="30"/>
      </c>
      <c r="P161" s="130">
        <v>0</v>
      </c>
      <c r="Q161" s="130">
        <v>0</v>
      </c>
      <c r="R161" s="130">
        <v>0</v>
      </c>
      <c r="S161" s="126">
        <v>0</v>
      </c>
      <c r="T161" s="131">
        <v>15</v>
      </c>
      <c r="U161" s="132">
        <f t="shared" si="31"/>
        <v>0</v>
      </c>
      <c r="V161" s="133"/>
    </row>
    <row r="162" spans="1:22" ht="12.75" outlineLevel="2">
      <c r="A162" s="3"/>
      <c r="B162" s="93"/>
      <c r="C162" s="93"/>
      <c r="D162" s="120" t="s">
        <v>4</v>
      </c>
      <c r="E162" s="121">
        <v>4</v>
      </c>
      <c r="F162" s="122" t="s">
        <v>173</v>
      </c>
      <c r="G162" s="123" t="s">
        <v>300</v>
      </c>
      <c r="H162" s="124">
        <v>1</v>
      </c>
      <c r="I162" s="125" t="s">
        <v>46</v>
      </c>
      <c r="J162" s="126"/>
      <c r="K162" s="127">
        <f t="shared" si="26"/>
        <v>0</v>
      </c>
      <c r="L162" s="128">
        <f t="shared" si="27"/>
      </c>
      <c r="M162" s="129">
        <f t="shared" si="28"/>
        <v>0</v>
      </c>
      <c r="N162" s="129">
        <f t="shared" si="29"/>
      </c>
      <c r="O162" s="129">
        <f t="shared" si="30"/>
      </c>
      <c r="P162" s="130">
        <v>0.012000000000000455</v>
      </c>
      <c r="Q162" s="130">
        <v>0</v>
      </c>
      <c r="R162" s="130">
        <v>0</v>
      </c>
      <c r="S162" s="126">
        <v>0</v>
      </c>
      <c r="T162" s="131">
        <v>15</v>
      </c>
      <c r="U162" s="132">
        <f t="shared" si="31"/>
        <v>0</v>
      </c>
      <c r="V162" s="133"/>
    </row>
    <row r="163" spans="1:22" ht="25.5" outlineLevel="2">
      <c r="A163" s="3"/>
      <c r="B163" s="93"/>
      <c r="C163" s="93"/>
      <c r="D163" s="120" t="s">
        <v>4</v>
      </c>
      <c r="E163" s="121">
        <v>5</v>
      </c>
      <c r="F163" s="122" t="s">
        <v>176</v>
      </c>
      <c r="G163" s="123" t="s">
        <v>485</v>
      </c>
      <c r="H163" s="124">
        <v>1</v>
      </c>
      <c r="I163" s="125" t="s">
        <v>46</v>
      </c>
      <c r="J163" s="126"/>
      <c r="K163" s="127">
        <f t="shared" si="26"/>
        <v>0</v>
      </c>
      <c r="L163" s="128">
        <f t="shared" si="27"/>
      </c>
      <c r="M163" s="129">
        <f t="shared" si="28"/>
        <v>0</v>
      </c>
      <c r="N163" s="129">
        <f t="shared" si="29"/>
      </c>
      <c r="O163" s="129">
        <f t="shared" si="30"/>
      </c>
      <c r="P163" s="130">
        <v>0.00508</v>
      </c>
      <c r="Q163" s="130">
        <v>0</v>
      </c>
      <c r="R163" s="130">
        <v>0.8500000000003638</v>
      </c>
      <c r="S163" s="126">
        <v>85.00000000003638</v>
      </c>
      <c r="T163" s="131">
        <v>15</v>
      </c>
      <c r="U163" s="132">
        <f t="shared" si="31"/>
        <v>0</v>
      </c>
      <c r="V163" s="133"/>
    </row>
    <row r="164" spans="1:22" ht="25.5" outlineLevel="2">
      <c r="A164" s="3"/>
      <c r="B164" s="93"/>
      <c r="C164" s="93"/>
      <c r="D164" s="120" t="s">
        <v>4</v>
      </c>
      <c r="E164" s="121">
        <v>6</v>
      </c>
      <c r="F164" s="122" t="s">
        <v>182</v>
      </c>
      <c r="G164" s="123" t="s">
        <v>471</v>
      </c>
      <c r="H164" s="124">
        <v>3</v>
      </c>
      <c r="I164" s="125" t="s">
        <v>46</v>
      </c>
      <c r="J164" s="126"/>
      <c r="K164" s="127">
        <f t="shared" si="26"/>
        <v>0</v>
      </c>
      <c r="L164" s="128">
        <f t="shared" si="27"/>
      </c>
      <c r="M164" s="129">
        <f t="shared" si="28"/>
        <v>0</v>
      </c>
      <c r="N164" s="129">
        <f t="shared" si="29"/>
      </c>
      <c r="O164" s="129">
        <f t="shared" si="30"/>
      </c>
      <c r="P164" s="130">
        <v>0.0002</v>
      </c>
      <c r="Q164" s="130">
        <v>0</v>
      </c>
      <c r="R164" s="130">
        <v>0.4760000000001128</v>
      </c>
      <c r="S164" s="126">
        <v>47.60000000001128</v>
      </c>
      <c r="T164" s="131">
        <v>15</v>
      </c>
      <c r="U164" s="132">
        <f t="shared" si="31"/>
        <v>0</v>
      </c>
      <c r="V164" s="133"/>
    </row>
    <row r="165" spans="1:22" ht="12.75" outlineLevel="2">
      <c r="A165" s="3"/>
      <c r="B165" s="93"/>
      <c r="C165" s="93"/>
      <c r="D165" s="120" t="s">
        <v>5</v>
      </c>
      <c r="E165" s="121">
        <v>7</v>
      </c>
      <c r="F165" s="122" t="s">
        <v>110</v>
      </c>
      <c r="G165" s="123" t="s">
        <v>337</v>
      </c>
      <c r="H165" s="124">
        <v>1</v>
      </c>
      <c r="I165" s="125" t="s">
        <v>46</v>
      </c>
      <c r="J165" s="126"/>
      <c r="K165" s="127">
        <f t="shared" si="26"/>
        <v>0</v>
      </c>
      <c r="L165" s="128">
        <f t="shared" si="27"/>
        <v>0</v>
      </c>
      <c r="M165" s="129">
        <f t="shared" si="28"/>
      </c>
      <c r="N165" s="129">
        <f t="shared" si="29"/>
      </c>
      <c r="O165" s="129">
        <f t="shared" si="30"/>
      </c>
      <c r="P165" s="130">
        <v>0</v>
      </c>
      <c r="Q165" s="130">
        <v>0</v>
      </c>
      <c r="R165" s="130">
        <v>0</v>
      </c>
      <c r="S165" s="126">
        <v>0</v>
      </c>
      <c r="T165" s="131">
        <v>15</v>
      </c>
      <c r="U165" s="132">
        <f t="shared" si="31"/>
        <v>0</v>
      </c>
      <c r="V165" s="133"/>
    </row>
    <row r="166" spans="1:22" ht="12.75" outlineLevel="2">
      <c r="A166" s="3"/>
      <c r="B166" s="93"/>
      <c r="C166" s="93"/>
      <c r="D166" s="120" t="s">
        <v>5</v>
      </c>
      <c r="E166" s="121">
        <v>8</v>
      </c>
      <c r="F166" s="122" t="s">
        <v>111</v>
      </c>
      <c r="G166" s="123" t="s">
        <v>354</v>
      </c>
      <c r="H166" s="124">
        <v>1</v>
      </c>
      <c r="I166" s="125" t="s">
        <v>46</v>
      </c>
      <c r="J166" s="126"/>
      <c r="K166" s="127">
        <f t="shared" si="26"/>
        <v>0</v>
      </c>
      <c r="L166" s="128">
        <f t="shared" si="27"/>
        <v>0</v>
      </c>
      <c r="M166" s="129">
        <f t="shared" si="28"/>
      </c>
      <c r="N166" s="129">
        <f t="shared" si="29"/>
      </c>
      <c r="O166" s="129">
        <f t="shared" si="30"/>
      </c>
      <c r="P166" s="130">
        <v>0</v>
      </c>
      <c r="Q166" s="130">
        <v>0</v>
      </c>
      <c r="R166" s="130">
        <v>0</v>
      </c>
      <c r="S166" s="126">
        <v>0</v>
      </c>
      <c r="T166" s="131">
        <v>15</v>
      </c>
      <c r="U166" s="132">
        <f t="shared" si="31"/>
        <v>0</v>
      </c>
      <c r="V166" s="133"/>
    </row>
    <row r="167" spans="1:22" ht="12.75" outlineLevel="2">
      <c r="A167" s="3"/>
      <c r="B167" s="93"/>
      <c r="C167" s="93"/>
      <c r="D167" s="120" t="s">
        <v>5</v>
      </c>
      <c r="E167" s="121">
        <v>9</v>
      </c>
      <c r="F167" s="122" t="s">
        <v>112</v>
      </c>
      <c r="G167" s="123" t="s">
        <v>370</v>
      </c>
      <c r="H167" s="124">
        <v>1</v>
      </c>
      <c r="I167" s="125" t="s">
        <v>46</v>
      </c>
      <c r="J167" s="126"/>
      <c r="K167" s="127">
        <f t="shared" si="26"/>
        <v>0</v>
      </c>
      <c r="L167" s="128">
        <f t="shared" si="27"/>
        <v>0</v>
      </c>
      <c r="M167" s="129">
        <f t="shared" si="28"/>
      </c>
      <c r="N167" s="129">
        <f t="shared" si="29"/>
      </c>
      <c r="O167" s="129">
        <f t="shared" si="30"/>
      </c>
      <c r="P167" s="130">
        <v>0</v>
      </c>
      <c r="Q167" s="130">
        <v>0</v>
      </c>
      <c r="R167" s="130">
        <v>0</v>
      </c>
      <c r="S167" s="126">
        <v>0</v>
      </c>
      <c r="T167" s="131">
        <v>15</v>
      </c>
      <c r="U167" s="132">
        <f t="shared" si="31"/>
        <v>0</v>
      </c>
      <c r="V167" s="133"/>
    </row>
    <row r="168" spans="1:22" ht="12.75" outlineLevel="2">
      <c r="A168" s="3"/>
      <c r="B168" s="93"/>
      <c r="C168" s="93"/>
      <c r="D168" s="120" t="s">
        <v>4</v>
      </c>
      <c r="E168" s="121">
        <v>10</v>
      </c>
      <c r="F168" s="122" t="s">
        <v>177</v>
      </c>
      <c r="G168" s="123" t="s">
        <v>86</v>
      </c>
      <c r="H168" s="124">
        <v>1</v>
      </c>
      <c r="I168" s="125" t="s">
        <v>69</v>
      </c>
      <c r="J168" s="126"/>
      <c r="K168" s="127">
        <f t="shared" si="26"/>
        <v>0</v>
      </c>
      <c r="L168" s="128">
        <f t="shared" si="27"/>
      </c>
      <c r="M168" s="129">
        <f t="shared" si="28"/>
        <v>0</v>
      </c>
      <c r="N168" s="129">
        <f t="shared" si="29"/>
      </c>
      <c r="O168" s="129">
        <f t="shared" si="30"/>
      </c>
      <c r="P168" s="130">
        <v>0</v>
      </c>
      <c r="Q168" s="130">
        <v>0</v>
      </c>
      <c r="R168" s="130">
        <v>0</v>
      </c>
      <c r="S168" s="126">
        <v>0</v>
      </c>
      <c r="T168" s="131">
        <v>15</v>
      </c>
      <c r="U168" s="132">
        <f t="shared" si="31"/>
        <v>0</v>
      </c>
      <c r="V168" s="133"/>
    </row>
    <row r="169" spans="1:22" ht="12.75" outlineLevel="2">
      <c r="A169" s="3"/>
      <c r="B169" s="93"/>
      <c r="C169" s="93"/>
      <c r="D169" s="120" t="s">
        <v>5</v>
      </c>
      <c r="E169" s="121">
        <v>11</v>
      </c>
      <c r="F169" s="122" t="s">
        <v>114</v>
      </c>
      <c r="G169" s="123" t="s">
        <v>304</v>
      </c>
      <c r="H169" s="124">
        <v>1</v>
      </c>
      <c r="I169" s="125" t="s">
        <v>46</v>
      </c>
      <c r="J169" s="126"/>
      <c r="K169" s="127">
        <f t="shared" si="26"/>
        <v>0</v>
      </c>
      <c r="L169" s="128">
        <f t="shared" si="27"/>
        <v>0</v>
      </c>
      <c r="M169" s="129">
        <f t="shared" si="28"/>
      </c>
      <c r="N169" s="129">
        <f t="shared" si="29"/>
      </c>
      <c r="O169" s="129">
        <f t="shared" si="30"/>
      </c>
      <c r="P169" s="130">
        <v>0</v>
      </c>
      <c r="Q169" s="130">
        <v>0</v>
      </c>
      <c r="R169" s="130">
        <v>0</v>
      </c>
      <c r="S169" s="126">
        <v>0</v>
      </c>
      <c r="T169" s="131">
        <v>15</v>
      </c>
      <c r="U169" s="132">
        <f t="shared" si="31"/>
        <v>0</v>
      </c>
      <c r="V169" s="133"/>
    </row>
    <row r="170" spans="1:22" ht="12.75" outlineLevel="2">
      <c r="A170" s="3"/>
      <c r="B170" s="93"/>
      <c r="C170" s="93"/>
      <c r="D170" s="120" t="s">
        <v>5</v>
      </c>
      <c r="E170" s="121">
        <v>12</v>
      </c>
      <c r="F170" s="122" t="s">
        <v>115</v>
      </c>
      <c r="G170" s="123" t="s">
        <v>268</v>
      </c>
      <c r="H170" s="124">
        <v>1</v>
      </c>
      <c r="I170" s="125" t="s">
        <v>46</v>
      </c>
      <c r="J170" s="126"/>
      <c r="K170" s="127">
        <f t="shared" si="26"/>
        <v>0</v>
      </c>
      <c r="L170" s="128">
        <f t="shared" si="27"/>
        <v>0</v>
      </c>
      <c r="M170" s="129">
        <f t="shared" si="28"/>
      </c>
      <c r="N170" s="129">
        <f t="shared" si="29"/>
      </c>
      <c r="O170" s="129">
        <f t="shared" si="30"/>
      </c>
      <c r="P170" s="130">
        <v>0</v>
      </c>
      <c r="Q170" s="130">
        <v>0</v>
      </c>
      <c r="R170" s="130">
        <v>0</v>
      </c>
      <c r="S170" s="126">
        <v>0</v>
      </c>
      <c r="T170" s="131">
        <v>15</v>
      </c>
      <c r="U170" s="132">
        <f t="shared" si="31"/>
        <v>0</v>
      </c>
      <c r="V170" s="133"/>
    </row>
    <row r="171" spans="1:22" ht="12.75" outlineLevel="2">
      <c r="A171" s="3"/>
      <c r="B171" s="93"/>
      <c r="C171" s="93"/>
      <c r="D171" s="120" t="s">
        <v>5</v>
      </c>
      <c r="E171" s="121">
        <v>13</v>
      </c>
      <c r="F171" s="122" t="s">
        <v>116</v>
      </c>
      <c r="G171" s="123" t="s">
        <v>340</v>
      </c>
      <c r="H171" s="124">
        <v>1</v>
      </c>
      <c r="I171" s="125" t="s">
        <v>46</v>
      </c>
      <c r="J171" s="126"/>
      <c r="K171" s="127">
        <f t="shared" si="26"/>
        <v>0</v>
      </c>
      <c r="L171" s="128">
        <f t="shared" si="27"/>
        <v>0</v>
      </c>
      <c r="M171" s="129">
        <f t="shared" si="28"/>
      </c>
      <c r="N171" s="129">
        <f t="shared" si="29"/>
      </c>
      <c r="O171" s="129">
        <f t="shared" si="30"/>
      </c>
      <c r="P171" s="130">
        <v>0</v>
      </c>
      <c r="Q171" s="130">
        <v>0</v>
      </c>
      <c r="R171" s="130">
        <v>0</v>
      </c>
      <c r="S171" s="126">
        <v>0</v>
      </c>
      <c r="T171" s="131">
        <v>15</v>
      </c>
      <c r="U171" s="132">
        <f t="shared" si="31"/>
        <v>0</v>
      </c>
      <c r="V171" s="133"/>
    </row>
    <row r="172" spans="1:22" ht="12.75" outlineLevel="2">
      <c r="A172" s="3"/>
      <c r="B172" s="93"/>
      <c r="C172" s="93"/>
      <c r="D172" s="120" t="s">
        <v>5</v>
      </c>
      <c r="E172" s="121">
        <v>14</v>
      </c>
      <c r="F172" s="122" t="s">
        <v>117</v>
      </c>
      <c r="G172" s="123" t="s">
        <v>303</v>
      </c>
      <c r="H172" s="124">
        <v>1</v>
      </c>
      <c r="I172" s="125" t="s">
        <v>46</v>
      </c>
      <c r="J172" s="126"/>
      <c r="K172" s="127">
        <f t="shared" si="26"/>
        <v>0</v>
      </c>
      <c r="L172" s="128">
        <f t="shared" si="27"/>
        <v>0</v>
      </c>
      <c r="M172" s="129">
        <f t="shared" si="28"/>
      </c>
      <c r="N172" s="129">
        <f t="shared" si="29"/>
      </c>
      <c r="O172" s="129">
        <f t="shared" si="30"/>
      </c>
      <c r="P172" s="130">
        <v>0</v>
      </c>
      <c r="Q172" s="130">
        <v>0</v>
      </c>
      <c r="R172" s="130">
        <v>0</v>
      </c>
      <c r="S172" s="126">
        <v>0</v>
      </c>
      <c r="T172" s="131">
        <v>15</v>
      </c>
      <c r="U172" s="132">
        <f t="shared" si="31"/>
        <v>0</v>
      </c>
      <c r="V172" s="133"/>
    </row>
    <row r="173" spans="1:22" ht="12.75" outlineLevel="2">
      <c r="A173" s="3"/>
      <c r="B173" s="93"/>
      <c r="C173" s="93"/>
      <c r="D173" s="120" t="s">
        <v>5</v>
      </c>
      <c r="E173" s="121">
        <v>15</v>
      </c>
      <c r="F173" s="122" t="s">
        <v>118</v>
      </c>
      <c r="G173" s="123" t="s">
        <v>342</v>
      </c>
      <c r="H173" s="124">
        <v>5</v>
      </c>
      <c r="I173" s="125" t="s">
        <v>46</v>
      </c>
      <c r="J173" s="126"/>
      <c r="K173" s="127">
        <f t="shared" si="26"/>
        <v>0</v>
      </c>
      <c r="L173" s="128">
        <f t="shared" si="27"/>
        <v>0</v>
      </c>
      <c r="M173" s="129">
        <f t="shared" si="28"/>
      </c>
      <c r="N173" s="129">
        <f t="shared" si="29"/>
      </c>
      <c r="O173" s="129">
        <f t="shared" si="30"/>
      </c>
      <c r="P173" s="130">
        <v>0</v>
      </c>
      <c r="Q173" s="130">
        <v>0</v>
      </c>
      <c r="R173" s="130">
        <v>0</v>
      </c>
      <c r="S173" s="126">
        <v>0</v>
      </c>
      <c r="T173" s="131">
        <v>15</v>
      </c>
      <c r="U173" s="132">
        <f t="shared" si="31"/>
        <v>0</v>
      </c>
      <c r="V173" s="133"/>
    </row>
    <row r="174" spans="1:22" ht="12.75" outlineLevel="2">
      <c r="A174" s="3"/>
      <c r="B174" s="93"/>
      <c r="C174" s="93"/>
      <c r="D174" s="120" t="s">
        <v>5</v>
      </c>
      <c r="E174" s="121">
        <v>16</v>
      </c>
      <c r="F174" s="122" t="s">
        <v>119</v>
      </c>
      <c r="G174" s="123" t="s">
        <v>318</v>
      </c>
      <c r="H174" s="124">
        <v>1</v>
      </c>
      <c r="I174" s="125" t="s">
        <v>46</v>
      </c>
      <c r="J174" s="126"/>
      <c r="K174" s="127">
        <f t="shared" si="26"/>
        <v>0</v>
      </c>
      <c r="L174" s="128">
        <f t="shared" si="27"/>
        <v>0</v>
      </c>
      <c r="M174" s="129">
        <f t="shared" si="28"/>
      </c>
      <c r="N174" s="129">
        <f t="shared" si="29"/>
      </c>
      <c r="O174" s="129">
        <f t="shared" si="30"/>
      </c>
      <c r="P174" s="130">
        <v>0</v>
      </c>
      <c r="Q174" s="130">
        <v>0</v>
      </c>
      <c r="R174" s="130">
        <v>0</v>
      </c>
      <c r="S174" s="126">
        <v>0</v>
      </c>
      <c r="T174" s="131">
        <v>15</v>
      </c>
      <c r="U174" s="132">
        <f t="shared" si="31"/>
        <v>0</v>
      </c>
      <c r="V174" s="133"/>
    </row>
    <row r="175" spans="1:22" ht="12.75" outlineLevel="2">
      <c r="A175" s="3"/>
      <c r="B175" s="93"/>
      <c r="C175" s="93"/>
      <c r="D175" s="120" t="s">
        <v>5</v>
      </c>
      <c r="E175" s="121">
        <v>17</v>
      </c>
      <c r="F175" s="122" t="s">
        <v>120</v>
      </c>
      <c r="G175" s="123" t="s">
        <v>369</v>
      </c>
      <c r="H175" s="124">
        <v>4</v>
      </c>
      <c r="I175" s="125" t="s">
        <v>46</v>
      </c>
      <c r="J175" s="126"/>
      <c r="K175" s="127">
        <f t="shared" si="26"/>
        <v>0</v>
      </c>
      <c r="L175" s="128">
        <f t="shared" si="27"/>
        <v>0</v>
      </c>
      <c r="M175" s="129">
        <f t="shared" si="28"/>
      </c>
      <c r="N175" s="129">
        <f t="shared" si="29"/>
      </c>
      <c r="O175" s="129">
        <f t="shared" si="30"/>
      </c>
      <c r="P175" s="130">
        <v>0</v>
      </c>
      <c r="Q175" s="130">
        <v>0</v>
      </c>
      <c r="R175" s="130">
        <v>0</v>
      </c>
      <c r="S175" s="126">
        <v>0</v>
      </c>
      <c r="T175" s="131">
        <v>15</v>
      </c>
      <c r="U175" s="132">
        <f t="shared" si="31"/>
        <v>0</v>
      </c>
      <c r="V175" s="133"/>
    </row>
    <row r="176" spans="1:22" ht="12.75" outlineLevel="2">
      <c r="A176" s="3"/>
      <c r="B176" s="93"/>
      <c r="C176" s="93"/>
      <c r="D176" s="120" t="s">
        <v>5</v>
      </c>
      <c r="E176" s="121">
        <v>18</v>
      </c>
      <c r="F176" s="122" t="s">
        <v>121</v>
      </c>
      <c r="G176" s="123" t="s">
        <v>319</v>
      </c>
      <c r="H176" s="124">
        <v>4</v>
      </c>
      <c r="I176" s="125" t="s">
        <v>46</v>
      </c>
      <c r="J176" s="126"/>
      <c r="K176" s="127">
        <f t="shared" si="26"/>
        <v>0</v>
      </c>
      <c r="L176" s="128">
        <f t="shared" si="27"/>
        <v>0</v>
      </c>
      <c r="M176" s="129">
        <f t="shared" si="28"/>
      </c>
      <c r="N176" s="129">
        <f t="shared" si="29"/>
      </c>
      <c r="O176" s="129">
        <f t="shared" si="30"/>
      </c>
      <c r="P176" s="130">
        <v>0</v>
      </c>
      <c r="Q176" s="130">
        <v>0</v>
      </c>
      <c r="R176" s="130">
        <v>0</v>
      </c>
      <c r="S176" s="126">
        <v>0</v>
      </c>
      <c r="T176" s="131">
        <v>15</v>
      </c>
      <c r="U176" s="132">
        <f t="shared" si="31"/>
        <v>0</v>
      </c>
      <c r="V176" s="133"/>
    </row>
    <row r="177" spans="1:22" ht="12.75" outlineLevel="2">
      <c r="A177" s="3"/>
      <c r="B177" s="93"/>
      <c r="C177" s="93"/>
      <c r="D177" s="120" t="s">
        <v>5</v>
      </c>
      <c r="E177" s="121">
        <v>19</v>
      </c>
      <c r="F177" s="122" t="s">
        <v>122</v>
      </c>
      <c r="G177" s="123" t="s">
        <v>328</v>
      </c>
      <c r="H177" s="124">
        <v>5</v>
      </c>
      <c r="I177" s="125" t="s">
        <v>46</v>
      </c>
      <c r="J177" s="126"/>
      <c r="K177" s="127">
        <f t="shared" si="26"/>
        <v>0</v>
      </c>
      <c r="L177" s="128">
        <f t="shared" si="27"/>
        <v>0</v>
      </c>
      <c r="M177" s="129">
        <f t="shared" si="28"/>
      </c>
      <c r="N177" s="129">
        <f t="shared" si="29"/>
      </c>
      <c r="O177" s="129">
        <f t="shared" si="30"/>
      </c>
      <c r="P177" s="130">
        <v>0</v>
      </c>
      <c r="Q177" s="130">
        <v>0</v>
      </c>
      <c r="R177" s="130">
        <v>0</v>
      </c>
      <c r="S177" s="126">
        <v>0</v>
      </c>
      <c r="T177" s="131">
        <v>15</v>
      </c>
      <c r="U177" s="132">
        <f t="shared" si="31"/>
        <v>0</v>
      </c>
      <c r="V177" s="133"/>
    </row>
    <row r="178" spans="1:22" ht="12.75" outlineLevel="2">
      <c r="A178" s="3"/>
      <c r="B178" s="93"/>
      <c r="C178" s="93"/>
      <c r="D178" s="120" t="s">
        <v>5</v>
      </c>
      <c r="E178" s="121">
        <v>20</v>
      </c>
      <c r="F178" s="122" t="s">
        <v>123</v>
      </c>
      <c r="G178" s="123" t="s">
        <v>338</v>
      </c>
      <c r="H178" s="124">
        <v>1</v>
      </c>
      <c r="I178" s="125" t="s">
        <v>46</v>
      </c>
      <c r="J178" s="126"/>
      <c r="K178" s="127">
        <f t="shared" si="26"/>
        <v>0</v>
      </c>
      <c r="L178" s="128">
        <f t="shared" si="27"/>
        <v>0</v>
      </c>
      <c r="M178" s="129">
        <f t="shared" si="28"/>
      </c>
      <c r="N178" s="129">
        <f t="shared" si="29"/>
      </c>
      <c r="O178" s="129">
        <f t="shared" si="30"/>
      </c>
      <c r="P178" s="130">
        <v>0</v>
      </c>
      <c r="Q178" s="130">
        <v>0</v>
      </c>
      <c r="R178" s="130">
        <v>0</v>
      </c>
      <c r="S178" s="126">
        <v>0</v>
      </c>
      <c r="T178" s="131">
        <v>15</v>
      </c>
      <c r="U178" s="132">
        <f t="shared" si="31"/>
        <v>0</v>
      </c>
      <c r="V178" s="133"/>
    </row>
    <row r="179" spans="1:22" ht="12.75" outlineLevel="2">
      <c r="A179" s="3"/>
      <c r="B179" s="93"/>
      <c r="C179" s="93"/>
      <c r="D179" s="120" t="s">
        <v>5</v>
      </c>
      <c r="E179" s="121">
        <v>21</v>
      </c>
      <c r="F179" s="122" t="s">
        <v>124</v>
      </c>
      <c r="G179" s="123" t="s">
        <v>289</v>
      </c>
      <c r="H179" s="124">
        <v>1</v>
      </c>
      <c r="I179" s="125" t="s">
        <v>46</v>
      </c>
      <c r="J179" s="126"/>
      <c r="K179" s="127">
        <f t="shared" si="26"/>
        <v>0</v>
      </c>
      <c r="L179" s="128">
        <f t="shared" si="27"/>
        <v>0</v>
      </c>
      <c r="M179" s="129">
        <f t="shared" si="28"/>
      </c>
      <c r="N179" s="129">
        <f t="shared" si="29"/>
      </c>
      <c r="O179" s="129">
        <f t="shared" si="30"/>
      </c>
      <c r="P179" s="130">
        <v>0</v>
      </c>
      <c r="Q179" s="130">
        <v>0</v>
      </c>
      <c r="R179" s="130">
        <v>0</v>
      </c>
      <c r="S179" s="126">
        <v>0</v>
      </c>
      <c r="T179" s="131">
        <v>15</v>
      </c>
      <c r="U179" s="132">
        <f t="shared" si="31"/>
        <v>0</v>
      </c>
      <c r="V179" s="133"/>
    </row>
    <row r="180" spans="1:22" ht="12.75" outlineLevel="2">
      <c r="A180" s="3"/>
      <c r="B180" s="93"/>
      <c r="C180" s="93"/>
      <c r="D180" s="120" t="s">
        <v>5</v>
      </c>
      <c r="E180" s="121">
        <v>22</v>
      </c>
      <c r="F180" s="122" t="s">
        <v>125</v>
      </c>
      <c r="G180" s="123" t="s">
        <v>267</v>
      </c>
      <c r="H180" s="124">
        <v>1</v>
      </c>
      <c r="I180" s="125" t="s">
        <v>46</v>
      </c>
      <c r="J180" s="126"/>
      <c r="K180" s="127">
        <f t="shared" si="26"/>
        <v>0</v>
      </c>
      <c r="L180" s="128">
        <f t="shared" si="27"/>
        <v>0</v>
      </c>
      <c r="M180" s="129">
        <f t="shared" si="28"/>
      </c>
      <c r="N180" s="129">
        <f t="shared" si="29"/>
      </c>
      <c r="O180" s="129">
        <f t="shared" si="30"/>
      </c>
      <c r="P180" s="130">
        <v>0</v>
      </c>
      <c r="Q180" s="130">
        <v>0</v>
      </c>
      <c r="R180" s="130">
        <v>0</v>
      </c>
      <c r="S180" s="126">
        <v>0</v>
      </c>
      <c r="T180" s="131">
        <v>15</v>
      </c>
      <c r="U180" s="132">
        <f t="shared" si="31"/>
        <v>0</v>
      </c>
      <c r="V180" s="133"/>
    </row>
    <row r="181" spans="1:22" ht="12.75" outlineLevel="2">
      <c r="A181" s="3"/>
      <c r="B181" s="93"/>
      <c r="C181" s="93"/>
      <c r="D181" s="120" t="s">
        <v>4</v>
      </c>
      <c r="E181" s="121">
        <v>23</v>
      </c>
      <c r="F181" s="122" t="s">
        <v>180</v>
      </c>
      <c r="G181" s="123" t="s">
        <v>419</v>
      </c>
      <c r="H181" s="124">
        <v>1</v>
      </c>
      <c r="I181" s="125" t="s">
        <v>46</v>
      </c>
      <c r="J181" s="126"/>
      <c r="K181" s="127">
        <f t="shared" si="26"/>
        <v>0</v>
      </c>
      <c r="L181" s="128">
        <f t="shared" si="27"/>
      </c>
      <c r="M181" s="129">
        <f t="shared" si="28"/>
        <v>0</v>
      </c>
      <c r="N181" s="129">
        <f t="shared" si="29"/>
      </c>
      <c r="O181" s="129">
        <f t="shared" si="30"/>
      </c>
      <c r="P181" s="130">
        <v>0.00059</v>
      </c>
      <c r="Q181" s="130">
        <v>0</v>
      </c>
      <c r="R181" s="130">
        <v>0.17599999999993088</v>
      </c>
      <c r="S181" s="126">
        <v>17.599999999993088</v>
      </c>
      <c r="T181" s="131">
        <v>15</v>
      </c>
      <c r="U181" s="132">
        <f t="shared" si="31"/>
        <v>0</v>
      </c>
      <c r="V181" s="133"/>
    </row>
    <row r="182" spans="1:22" ht="12.75" outlineLevel="2">
      <c r="A182" s="3"/>
      <c r="B182" s="93"/>
      <c r="C182" s="93"/>
      <c r="D182" s="120" t="s">
        <v>4</v>
      </c>
      <c r="E182" s="121">
        <v>24</v>
      </c>
      <c r="F182" s="122" t="s">
        <v>175</v>
      </c>
      <c r="G182" s="123" t="s">
        <v>458</v>
      </c>
      <c r="H182" s="124">
        <v>1</v>
      </c>
      <c r="I182" s="125" t="s">
        <v>46</v>
      </c>
      <c r="J182" s="126"/>
      <c r="K182" s="127">
        <f t="shared" si="26"/>
        <v>0</v>
      </c>
      <c r="L182" s="128">
        <f t="shared" si="27"/>
      </c>
      <c r="M182" s="129">
        <f t="shared" si="28"/>
        <v>0</v>
      </c>
      <c r="N182" s="129">
        <f t="shared" si="29"/>
      </c>
      <c r="O182" s="129">
        <f t="shared" si="30"/>
      </c>
      <c r="P182" s="130">
        <v>0.0191</v>
      </c>
      <c r="Q182" s="130">
        <v>0</v>
      </c>
      <c r="R182" s="130">
        <v>2.4619999999995343</v>
      </c>
      <c r="S182" s="126">
        <v>246.19999999995343</v>
      </c>
      <c r="T182" s="131">
        <v>15</v>
      </c>
      <c r="U182" s="132">
        <f t="shared" si="31"/>
        <v>0</v>
      </c>
      <c r="V182" s="133"/>
    </row>
    <row r="183" spans="1:22" ht="12.75" outlineLevel="2">
      <c r="A183" s="3"/>
      <c r="B183" s="93"/>
      <c r="C183" s="93"/>
      <c r="D183" s="120" t="s">
        <v>4</v>
      </c>
      <c r="E183" s="121">
        <v>25</v>
      </c>
      <c r="F183" s="122" t="s">
        <v>164</v>
      </c>
      <c r="G183" s="123" t="s">
        <v>347</v>
      </c>
      <c r="H183" s="124">
        <v>1</v>
      </c>
      <c r="I183" s="125" t="s">
        <v>46</v>
      </c>
      <c r="J183" s="126"/>
      <c r="K183" s="127">
        <f t="shared" si="26"/>
        <v>0</v>
      </c>
      <c r="L183" s="128">
        <f t="shared" si="27"/>
      </c>
      <c r="M183" s="129">
        <f t="shared" si="28"/>
        <v>0</v>
      </c>
      <c r="N183" s="129">
        <f t="shared" si="29"/>
      </c>
      <c r="O183" s="129">
        <f t="shared" si="30"/>
      </c>
      <c r="P183" s="130">
        <v>0.00083</v>
      </c>
      <c r="Q183" s="130">
        <v>0</v>
      </c>
      <c r="R183" s="130">
        <v>0.20700000000010732</v>
      </c>
      <c r="S183" s="126">
        <v>20.700000000010732</v>
      </c>
      <c r="T183" s="131">
        <v>15</v>
      </c>
      <c r="U183" s="132">
        <f t="shared" si="31"/>
        <v>0</v>
      </c>
      <c r="V183" s="133"/>
    </row>
    <row r="184" spans="1:22" ht="12.75" outlineLevel="2">
      <c r="A184" s="3"/>
      <c r="B184" s="93"/>
      <c r="C184" s="93"/>
      <c r="D184" s="120" t="s">
        <v>4</v>
      </c>
      <c r="E184" s="121">
        <v>26</v>
      </c>
      <c r="F184" s="122" t="s">
        <v>170</v>
      </c>
      <c r="G184" s="123" t="s">
        <v>403</v>
      </c>
      <c r="H184" s="124">
        <v>1</v>
      </c>
      <c r="I184" s="125" t="s">
        <v>46</v>
      </c>
      <c r="J184" s="126"/>
      <c r="K184" s="127">
        <f t="shared" si="26"/>
        <v>0</v>
      </c>
      <c r="L184" s="128">
        <f t="shared" si="27"/>
      </c>
      <c r="M184" s="129">
        <f t="shared" si="28"/>
        <v>0</v>
      </c>
      <c r="N184" s="129">
        <f t="shared" si="29"/>
      </c>
      <c r="O184" s="129">
        <f t="shared" si="30"/>
      </c>
      <c r="P184" s="130">
        <v>0</v>
      </c>
      <c r="Q184" s="130">
        <v>0.01933</v>
      </c>
      <c r="R184" s="130">
        <v>0.5479999999997744</v>
      </c>
      <c r="S184" s="126">
        <v>43.94959999998191</v>
      </c>
      <c r="T184" s="131">
        <v>15</v>
      </c>
      <c r="U184" s="132">
        <f t="shared" si="31"/>
        <v>0</v>
      </c>
      <c r="V184" s="133"/>
    </row>
    <row r="185" spans="1:22" ht="12.75" outlineLevel="2">
      <c r="A185" s="3"/>
      <c r="B185" s="93"/>
      <c r="C185" s="93"/>
      <c r="D185" s="120" t="s">
        <v>4</v>
      </c>
      <c r="E185" s="121">
        <v>27</v>
      </c>
      <c r="F185" s="122" t="s">
        <v>178</v>
      </c>
      <c r="G185" s="123" t="s">
        <v>423</v>
      </c>
      <c r="H185" s="124">
        <v>1</v>
      </c>
      <c r="I185" s="125" t="s">
        <v>46</v>
      </c>
      <c r="J185" s="126"/>
      <c r="K185" s="127">
        <f t="shared" si="26"/>
        <v>0</v>
      </c>
      <c r="L185" s="128">
        <f t="shared" si="27"/>
      </c>
      <c r="M185" s="129">
        <f t="shared" si="28"/>
        <v>0</v>
      </c>
      <c r="N185" s="129">
        <f t="shared" si="29"/>
      </c>
      <c r="O185" s="129">
        <f t="shared" si="30"/>
      </c>
      <c r="P185" s="130">
        <v>0</v>
      </c>
      <c r="Q185" s="130">
        <v>0.155</v>
      </c>
      <c r="R185" s="130">
        <v>0.8370000000004438</v>
      </c>
      <c r="S185" s="126">
        <v>67.12740000003559</v>
      </c>
      <c r="T185" s="131">
        <v>15</v>
      </c>
      <c r="U185" s="132">
        <f t="shared" si="31"/>
        <v>0</v>
      </c>
      <c r="V185" s="133"/>
    </row>
    <row r="186" spans="1:22" ht="12.75" outlineLevel="2">
      <c r="A186" s="3"/>
      <c r="B186" s="93"/>
      <c r="C186" s="93"/>
      <c r="D186" s="120" t="s">
        <v>4</v>
      </c>
      <c r="E186" s="121">
        <v>28</v>
      </c>
      <c r="F186" s="122" t="s">
        <v>179</v>
      </c>
      <c r="G186" s="123" t="s">
        <v>391</v>
      </c>
      <c r="H186" s="124">
        <v>1</v>
      </c>
      <c r="I186" s="125" t="s">
        <v>46</v>
      </c>
      <c r="J186" s="126"/>
      <c r="K186" s="127">
        <f t="shared" si="26"/>
        <v>0</v>
      </c>
      <c r="L186" s="128">
        <f t="shared" si="27"/>
      </c>
      <c r="M186" s="129">
        <f t="shared" si="28"/>
        <v>0</v>
      </c>
      <c r="N186" s="129">
        <f t="shared" si="29"/>
      </c>
      <c r="O186" s="129">
        <f t="shared" si="30"/>
      </c>
      <c r="P186" s="130">
        <v>0</v>
      </c>
      <c r="Q186" s="130">
        <v>0.067</v>
      </c>
      <c r="R186" s="130">
        <v>0.30999999999994543</v>
      </c>
      <c r="S186" s="126">
        <v>24.861999999995625</v>
      </c>
      <c r="T186" s="131">
        <v>15</v>
      </c>
      <c r="U186" s="132">
        <f t="shared" si="31"/>
        <v>0</v>
      </c>
      <c r="V186" s="133"/>
    </row>
    <row r="187" spans="1:22" ht="12.75" outlineLevel="2">
      <c r="A187" s="3"/>
      <c r="B187" s="93"/>
      <c r="C187" s="93"/>
      <c r="D187" s="120" t="s">
        <v>4</v>
      </c>
      <c r="E187" s="121">
        <v>29</v>
      </c>
      <c r="F187" s="122" t="s">
        <v>181</v>
      </c>
      <c r="G187" s="123" t="s">
        <v>400</v>
      </c>
      <c r="H187" s="124">
        <v>3</v>
      </c>
      <c r="I187" s="125" t="s">
        <v>46</v>
      </c>
      <c r="J187" s="126"/>
      <c r="K187" s="127">
        <f t="shared" si="26"/>
        <v>0</v>
      </c>
      <c r="L187" s="128">
        <f t="shared" si="27"/>
      </c>
      <c r="M187" s="129">
        <f t="shared" si="28"/>
        <v>0</v>
      </c>
      <c r="N187" s="129">
        <f t="shared" si="29"/>
      </c>
      <c r="O187" s="129">
        <f t="shared" si="30"/>
      </c>
      <c r="P187" s="130">
        <v>0</v>
      </c>
      <c r="Q187" s="130">
        <v>0.00156</v>
      </c>
      <c r="R187" s="130">
        <v>0.21700000000009823</v>
      </c>
      <c r="S187" s="126">
        <v>17.403400000007878</v>
      </c>
      <c r="T187" s="131">
        <v>15</v>
      </c>
      <c r="U187" s="132">
        <f t="shared" si="31"/>
        <v>0</v>
      </c>
      <c r="V187" s="133"/>
    </row>
    <row r="188" spans="1:22" ht="12.75" outlineLevel="2">
      <c r="A188" s="3"/>
      <c r="B188" s="93"/>
      <c r="C188" s="93"/>
      <c r="D188" s="120" t="s">
        <v>4</v>
      </c>
      <c r="E188" s="121">
        <v>30</v>
      </c>
      <c r="F188" s="122" t="s">
        <v>183</v>
      </c>
      <c r="G188" s="123" t="s">
        <v>412</v>
      </c>
      <c r="H188" s="124">
        <v>2</v>
      </c>
      <c r="I188" s="125" t="s">
        <v>46</v>
      </c>
      <c r="J188" s="126"/>
      <c r="K188" s="127">
        <f t="shared" si="26"/>
        <v>0</v>
      </c>
      <c r="L188" s="128">
        <f t="shared" si="27"/>
      </c>
      <c r="M188" s="129">
        <f t="shared" si="28"/>
        <v>0</v>
      </c>
      <c r="N188" s="129">
        <f t="shared" si="29"/>
      </c>
      <c r="O188" s="129">
        <f t="shared" si="30"/>
      </c>
      <c r="P188" s="130">
        <v>0</v>
      </c>
      <c r="Q188" s="130">
        <v>0.00086</v>
      </c>
      <c r="R188" s="130">
        <v>0.06299999999998818</v>
      </c>
      <c r="S188" s="126">
        <v>5.052599999999052</v>
      </c>
      <c r="T188" s="131">
        <v>15</v>
      </c>
      <c r="U188" s="132">
        <f t="shared" si="31"/>
        <v>0</v>
      </c>
      <c r="V188" s="133"/>
    </row>
    <row r="189" spans="1:22" ht="12.75" outlineLevel="2">
      <c r="A189" s="3"/>
      <c r="B189" s="93"/>
      <c r="C189" s="93"/>
      <c r="D189" s="120" t="s">
        <v>4</v>
      </c>
      <c r="E189" s="121">
        <v>31</v>
      </c>
      <c r="F189" s="122" t="s">
        <v>184</v>
      </c>
      <c r="G189" s="123" t="s">
        <v>404</v>
      </c>
      <c r="H189" s="124">
        <v>2</v>
      </c>
      <c r="I189" s="125" t="s">
        <v>46</v>
      </c>
      <c r="J189" s="126"/>
      <c r="K189" s="127">
        <f t="shared" si="26"/>
        <v>0</v>
      </c>
      <c r="L189" s="128">
        <f t="shared" si="27"/>
      </c>
      <c r="M189" s="129">
        <f t="shared" si="28"/>
        <v>0</v>
      </c>
      <c r="N189" s="129">
        <f t="shared" si="29"/>
      </c>
      <c r="O189" s="129">
        <f t="shared" si="30"/>
      </c>
      <c r="P189" s="130">
        <v>0</v>
      </c>
      <c r="Q189" s="130">
        <v>0.00085</v>
      </c>
      <c r="R189" s="130">
        <v>0.038000000000010914</v>
      </c>
      <c r="S189" s="126">
        <v>3.0476000000008754</v>
      </c>
      <c r="T189" s="131">
        <v>15</v>
      </c>
      <c r="U189" s="132">
        <f t="shared" si="31"/>
        <v>0</v>
      </c>
      <c r="V189" s="133"/>
    </row>
    <row r="190" spans="1:22" ht="12.75" outlineLevel="2">
      <c r="A190" s="3"/>
      <c r="B190" s="93"/>
      <c r="C190" s="93"/>
      <c r="D190" s="120" t="s">
        <v>4</v>
      </c>
      <c r="E190" s="121">
        <v>32</v>
      </c>
      <c r="F190" s="122" t="s">
        <v>172</v>
      </c>
      <c r="G190" s="123" t="s">
        <v>409</v>
      </c>
      <c r="H190" s="124">
        <v>1</v>
      </c>
      <c r="I190" s="125" t="s">
        <v>46</v>
      </c>
      <c r="J190" s="126"/>
      <c r="K190" s="127">
        <f t="shared" si="26"/>
        <v>0</v>
      </c>
      <c r="L190" s="128">
        <f t="shared" si="27"/>
      </c>
      <c r="M190" s="129">
        <f t="shared" si="28"/>
        <v>0</v>
      </c>
      <c r="N190" s="129">
        <f t="shared" si="29"/>
      </c>
      <c r="O190" s="129">
        <f t="shared" si="30"/>
      </c>
      <c r="P190" s="130">
        <v>0</v>
      </c>
      <c r="Q190" s="130">
        <v>0.01946</v>
      </c>
      <c r="R190" s="130">
        <v>0.36200000000008004</v>
      </c>
      <c r="S190" s="126">
        <v>29.03240000000642</v>
      </c>
      <c r="T190" s="131">
        <v>15</v>
      </c>
      <c r="U190" s="132">
        <f t="shared" si="31"/>
        <v>0</v>
      </c>
      <c r="V190" s="133"/>
    </row>
    <row r="191" spans="1:22" ht="12.75" outlineLevel="2">
      <c r="A191" s="3"/>
      <c r="B191" s="93"/>
      <c r="C191" s="93"/>
      <c r="D191" s="120" t="s">
        <v>4</v>
      </c>
      <c r="E191" s="121">
        <v>33</v>
      </c>
      <c r="F191" s="122" t="s">
        <v>247</v>
      </c>
      <c r="G191" s="123" t="s">
        <v>451</v>
      </c>
      <c r="H191" s="124">
        <v>0.057999999999992724</v>
      </c>
      <c r="I191" s="125" t="s">
        <v>8</v>
      </c>
      <c r="J191" s="126"/>
      <c r="K191" s="127">
        <f t="shared" si="26"/>
        <v>0</v>
      </c>
      <c r="L191" s="128">
        <f t="shared" si="27"/>
      </c>
      <c r="M191" s="129">
        <f t="shared" si="28"/>
        <v>0</v>
      </c>
      <c r="N191" s="129">
        <f t="shared" si="29"/>
      </c>
      <c r="O191" s="129">
        <f t="shared" si="30"/>
      </c>
      <c r="P191" s="130">
        <v>0</v>
      </c>
      <c r="Q191" s="130">
        <v>0</v>
      </c>
      <c r="R191" s="130">
        <v>1.5729999999994106</v>
      </c>
      <c r="S191" s="126">
        <v>126.15459999995274</v>
      </c>
      <c r="T191" s="131">
        <v>15</v>
      </c>
      <c r="U191" s="132">
        <f t="shared" si="31"/>
        <v>0</v>
      </c>
      <c r="V191" s="133"/>
    </row>
    <row r="192" spans="1:22" ht="12.75" outlineLevel="1">
      <c r="A192" s="3"/>
      <c r="B192" s="94"/>
      <c r="C192" s="95" t="s">
        <v>31</v>
      </c>
      <c r="D192" s="96" t="s">
        <v>3</v>
      </c>
      <c r="E192" s="97"/>
      <c r="F192" s="97" t="s">
        <v>39</v>
      </c>
      <c r="G192" s="98" t="s">
        <v>353</v>
      </c>
      <c r="H192" s="97"/>
      <c r="I192" s="96"/>
      <c r="J192" s="97"/>
      <c r="K192" s="99">
        <f>SUBTOTAL(9,K193:K197)</f>
        <v>0</v>
      </c>
      <c r="L192" s="100">
        <f>SUBTOTAL(9,L193:L197)</f>
        <v>0</v>
      </c>
      <c r="M192" s="100">
        <f>SUBTOTAL(9,M193:M197)</f>
        <v>0</v>
      </c>
      <c r="N192" s="100">
        <f>SUBTOTAL(9,N193:N197)</f>
        <v>0</v>
      </c>
      <c r="O192" s="100">
        <f>SUBTOTAL(9,O193:O197)</f>
        <v>0</v>
      </c>
      <c r="P192" s="101">
        <f>SUMPRODUCT(P193:P197,$H193:$H197)</f>
        <v>0</v>
      </c>
      <c r="Q192" s="101">
        <f>SUMPRODUCT(Q193:Q197,$H193:$H197)</f>
        <v>0</v>
      </c>
      <c r="R192" s="101">
        <f>SUMPRODUCT(R193:R197,$H193:$H197)</f>
        <v>0.5627800000000933</v>
      </c>
      <c r="S192" s="100">
        <f>SUMPRODUCT(S193:S197,$H193:$H197)</f>
        <v>50.384620000008496</v>
      </c>
      <c r="T192" s="102">
        <f>SUMPRODUCT(T193:T197,$K193:$K197)/100</f>
        <v>0</v>
      </c>
      <c r="U192" s="102">
        <f>K192+T192</f>
        <v>0</v>
      </c>
      <c r="V192" s="93"/>
    </row>
    <row r="193" spans="1:22" ht="12.75" outlineLevel="2">
      <c r="A193" s="3"/>
      <c r="B193" s="110"/>
      <c r="C193" s="111"/>
      <c r="D193" s="112"/>
      <c r="E193" s="113" t="s">
        <v>392</v>
      </c>
      <c r="F193" s="114"/>
      <c r="G193" s="115"/>
      <c r="H193" s="114"/>
      <c r="I193" s="112"/>
      <c r="J193" s="114"/>
      <c r="K193" s="116"/>
      <c r="L193" s="117"/>
      <c r="M193" s="117"/>
      <c r="N193" s="117"/>
      <c r="O193" s="117"/>
      <c r="P193" s="118"/>
      <c r="Q193" s="118"/>
      <c r="R193" s="118"/>
      <c r="S193" s="118"/>
      <c r="T193" s="119"/>
      <c r="U193" s="119"/>
      <c r="V193" s="93"/>
    </row>
    <row r="194" spans="1:22" ht="12.75" outlineLevel="2">
      <c r="A194" s="3"/>
      <c r="B194" s="93"/>
      <c r="C194" s="93"/>
      <c r="D194" s="120" t="s">
        <v>4</v>
      </c>
      <c r="E194" s="121">
        <v>1</v>
      </c>
      <c r="F194" s="122" t="s">
        <v>185</v>
      </c>
      <c r="G194" s="123" t="s">
        <v>332</v>
      </c>
      <c r="H194" s="124">
        <v>1</v>
      </c>
      <c r="I194" s="125" t="s">
        <v>46</v>
      </c>
      <c r="J194" s="126"/>
      <c r="K194" s="127">
        <f>H194*J194</f>
        <v>0</v>
      </c>
      <c r="L194" s="128">
        <f>IF(D194="S",K194,"")</f>
      </c>
      <c r="M194" s="129">
        <f>IF(OR(D194="P",D194="U"),K194,"")</f>
        <v>0</v>
      </c>
      <c r="N194" s="129">
        <f>IF(D194="H",K194,"")</f>
      </c>
      <c r="O194" s="129">
        <f>IF(D194="V",K194,"")</f>
      </c>
      <c r="P194" s="130">
        <v>0</v>
      </c>
      <c r="Q194" s="130">
        <v>0</v>
      </c>
      <c r="R194" s="130">
        <v>0</v>
      </c>
      <c r="S194" s="126">
        <v>0</v>
      </c>
      <c r="T194" s="131">
        <v>15</v>
      </c>
      <c r="U194" s="132">
        <f>K194*(T194+100)/100</f>
        <v>0</v>
      </c>
      <c r="V194" s="133"/>
    </row>
    <row r="195" spans="1:22" ht="12.75" outlineLevel="2">
      <c r="A195" s="3"/>
      <c r="B195" s="93"/>
      <c r="C195" s="93"/>
      <c r="D195" s="120" t="s">
        <v>4</v>
      </c>
      <c r="E195" s="121">
        <v>2</v>
      </c>
      <c r="F195" s="122" t="s">
        <v>186</v>
      </c>
      <c r="G195" s="123" t="s">
        <v>327</v>
      </c>
      <c r="H195" s="124">
        <v>1</v>
      </c>
      <c r="I195" s="125" t="s">
        <v>46</v>
      </c>
      <c r="J195" s="126"/>
      <c r="K195" s="127">
        <f>H195*J195</f>
        <v>0</v>
      </c>
      <c r="L195" s="128">
        <f>IF(D195="S",K195,"")</f>
      </c>
      <c r="M195" s="129">
        <f>IF(OR(D195="P",D195="U"),K195,"")</f>
        <v>0</v>
      </c>
      <c r="N195" s="129">
        <f>IF(D195="H",K195,"")</f>
      </c>
      <c r="O195" s="129">
        <f>IF(D195="V",K195,"")</f>
      </c>
      <c r="P195" s="130">
        <v>0</v>
      </c>
      <c r="Q195" s="130">
        <v>0</v>
      </c>
      <c r="R195" s="130">
        <v>0</v>
      </c>
      <c r="S195" s="126">
        <v>0</v>
      </c>
      <c r="T195" s="131">
        <v>15</v>
      </c>
      <c r="U195" s="132">
        <f>K195*(T195+100)/100</f>
        <v>0</v>
      </c>
      <c r="V195" s="133"/>
    </row>
    <row r="196" spans="1:22" ht="12.75" outlineLevel="2">
      <c r="A196" s="3"/>
      <c r="B196" s="93"/>
      <c r="C196" s="93"/>
      <c r="D196" s="120" t="s">
        <v>4</v>
      </c>
      <c r="E196" s="121">
        <v>3</v>
      </c>
      <c r="F196" s="122" t="s">
        <v>187</v>
      </c>
      <c r="G196" s="123" t="s">
        <v>445</v>
      </c>
      <c r="H196" s="124">
        <v>4.32</v>
      </c>
      <c r="I196" s="125" t="s">
        <v>12</v>
      </c>
      <c r="J196" s="126"/>
      <c r="K196" s="127">
        <f>H196*J196</f>
        <v>0</v>
      </c>
      <c r="L196" s="128">
        <f>IF(D196="S",K196,"")</f>
      </c>
      <c r="M196" s="129">
        <f>IF(OR(D196="P",D196="U"),K196,"")</f>
        <v>0</v>
      </c>
      <c r="N196" s="129">
        <f>IF(D196="H",K196,"")</f>
      </c>
      <c r="O196" s="129">
        <f>IF(D196="V",K196,"")</f>
      </c>
      <c r="P196" s="130">
        <v>0</v>
      </c>
      <c r="Q196" s="130">
        <v>0</v>
      </c>
      <c r="R196" s="130">
        <v>0.12400000000002363</v>
      </c>
      <c r="S196" s="126">
        <v>11.160000000002128</v>
      </c>
      <c r="T196" s="131">
        <v>15</v>
      </c>
      <c r="U196" s="132">
        <f>K196*(T196+100)/100</f>
        <v>0</v>
      </c>
      <c r="V196" s="133"/>
    </row>
    <row r="197" spans="1:22" ht="12.75" outlineLevel="2">
      <c r="A197" s="3"/>
      <c r="B197" s="93"/>
      <c r="C197" s="93"/>
      <c r="D197" s="120" t="s">
        <v>4</v>
      </c>
      <c r="E197" s="121">
        <v>4</v>
      </c>
      <c r="F197" s="122" t="s">
        <v>249</v>
      </c>
      <c r="G197" s="123" t="s">
        <v>430</v>
      </c>
      <c r="H197" s="124">
        <v>0.01</v>
      </c>
      <c r="I197" s="125" t="s">
        <v>8</v>
      </c>
      <c r="J197" s="126"/>
      <c r="K197" s="127">
        <f>H197*J197</f>
        <v>0</v>
      </c>
      <c r="L197" s="128">
        <f>IF(D197="S",K197,"")</f>
      </c>
      <c r="M197" s="129">
        <f>IF(OR(D197="P",D197="U"),K197,"")</f>
        <v>0</v>
      </c>
      <c r="N197" s="129">
        <f>IF(D197="H",K197,"")</f>
      </c>
      <c r="O197" s="129">
        <f>IF(D197="V",K197,"")</f>
      </c>
      <c r="P197" s="130">
        <v>0</v>
      </c>
      <c r="Q197" s="130">
        <v>0</v>
      </c>
      <c r="R197" s="130">
        <v>2.709999999999127</v>
      </c>
      <c r="S197" s="126">
        <v>217.34199999992998</v>
      </c>
      <c r="T197" s="131">
        <v>15</v>
      </c>
      <c r="U197" s="132">
        <f>K197*(T197+100)/100</f>
        <v>0</v>
      </c>
      <c r="V197" s="133"/>
    </row>
    <row r="198" spans="1:22" ht="12.75" outlineLevel="1">
      <c r="A198" s="3"/>
      <c r="B198" s="94"/>
      <c r="C198" s="95" t="s">
        <v>32</v>
      </c>
      <c r="D198" s="96" t="s">
        <v>3</v>
      </c>
      <c r="E198" s="97"/>
      <c r="F198" s="97" t="s">
        <v>44</v>
      </c>
      <c r="G198" s="98" t="s">
        <v>312</v>
      </c>
      <c r="H198" s="97"/>
      <c r="I198" s="96"/>
      <c r="J198" s="97"/>
      <c r="K198" s="99">
        <f>SUBTOTAL(9,K199:K220)</f>
        <v>0</v>
      </c>
      <c r="L198" s="100">
        <f>SUBTOTAL(9,L199:L220)</f>
        <v>0</v>
      </c>
      <c r="M198" s="100">
        <f>SUBTOTAL(9,M199:M220)</f>
        <v>0</v>
      </c>
      <c r="N198" s="100">
        <f>SUBTOTAL(9,N199:N220)</f>
        <v>0</v>
      </c>
      <c r="O198" s="100">
        <f>SUBTOTAL(9,O199:O220)</f>
        <v>0</v>
      </c>
      <c r="P198" s="101">
        <f>SUMPRODUCT(P199:P220,$H199:$H220)</f>
        <v>0.7413936000000002</v>
      </c>
      <c r="Q198" s="101">
        <f>SUMPRODUCT(Q199:Q220,$H199:$H220)</f>
        <v>0</v>
      </c>
      <c r="R198" s="101">
        <f>SUMPRODUCT(R199:R220,$H199:$H220)</f>
        <v>18.62384600000234</v>
      </c>
      <c r="S198" s="100">
        <f>SUMPRODUCT(S199:S220,$H199:$H220)</f>
        <v>1670.8311884002112</v>
      </c>
      <c r="T198" s="102">
        <f>SUMPRODUCT(T199:T220,$K199:$K220)/100</f>
        <v>0</v>
      </c>
      <c r="U198" s="102">
        <f>K198+T198</f>
        <v>0</v>
      </c>
      <c r="V198" s="93"/>
    </row>
    <row r="199" spans="1:22" ht="12.75" outlineLevel="2">
      <c r="A199" s="3"/>
      <c r="B199" s="110"/>
      <c r="C199" s="111"/>
      <c r="D199" s="112"/>
      <c r="E199" s="113" t="s">
        <v>392</v>
      </c>
      <c r="F199" s="114"/>
      <c r="G199" s="115"/>
      <c r="H199" s="114"/>
      <c r="I199" s="112"/>
      <c r="J199" s="114"/>
      <c r="K199" s="116"/>
      <c r="L199" s="117"/>
      <c r="M199" s="117"/>
      <c r="N199" s="117"/>
      <c r="O199" s="117"/>
      <c r="P199" s="118"/>
      <c r="Q199" s="118"/>
      <c r="R199" s="118"/>
      <c r="S199" s="118"/>
      <c r="T199" s="119"/>
      <c r="U199" s="119"/>
      <c r="V199" s="93"/>
    </row>
    <row r="200" spans="1:22" ht="25.5" outlineLevel="2">
      <c r="A200" s="3"/>
      <c r="B200" s="93"/>
      <c r="C200" s="93"/>
      <c r="D200" s="120" t="s">
        <v>4</v>
      </c>
      <c r="E200" s="121">
        <v>1</v>
      </c>
      <c r="F200" s="122" t="s">
        <v>189</v>
      </c>
      <c r="G200" s="123" t="s">
        <v>480</v>
      </c>
      <c r="H200" s="124">
        <v>65.92</v>
      </c>
      <c r="I200" s="125" t="s">
        <v>12</v>
      </c>
      <c r="J200" s="126"/>
      <c r="K200" s="127">
        <f>H200*J200</f>
        <v>0</v>
      </c>
      <c r="L200" s="128">
        <f>IF(D200="S",K200,"")</f>
      </c>
      <c r="M200" s="129">
        <f>IF(OR(D200="P",D200="U"),K200,"")</f>
        <v>0</v>
      </c>
      <c r="N200" s="129">
        <f>IF(D200="H",K200,"")</f>
      </c>
      <c r="O200" s="129">
        <f>IF(D200="V",K200,"")</f>
      </c>
      <c r="P200" s="130">
        <v>0.009780000000000002</v>
      </c>
      <c r="Q200" s="130">
        <v>0</v>
      </c>
      <c r="R200" s="130">
        <v>0.22000000000002728</v>
      </c>
      <c r="S200" s="126">
        <v>19.80000000000246</v>
      </c>
      <c r="T200" s="131">
        <v>15</v>
      </c>
      <c r="U200" s="132">
        <f>K200*(T200+100)/100</f>
        <v>0</v>
      </c>
      <c r="V200" s="133"/>
    </row>
    <row r="201" spans="1:22" s="50" customFormat="1" ht="10.5" customHeight="1" outlineLevel="3">
      <c r="A201" s="134"/>
      <c r="B201" s="135"/>
      <c r="C201" s="135"/>
      <c r="D201" s="135"/>
      <c r="E201" s="135"/>
      <c r="F201" s="135"/>
      <c r="G201" s="135" t="s">
        <v>66</v>
      </c>
      <c r="H201" s="136">
        <v>0</v>
      </c>
      <c r="I201" s="137"/>
      <c r="J201" s="135"/>
      <c r="K201" s="135"/>
      <c r="L201" s="138"/>
      <c r="M201" s="138"/>
      <c r="N201" s="138"/>
      <c r="O201" s="138"/>
      <c r="P201" s="138"/>
      <c r="Q201" s="138"/>
      <c r="R201" s="138"/>
      <c r="S201" s="138"/>
      <c r="T201" s="139"/>
      <c r="U201" s="139"/>
      <c r="V201" s="135"/>
    </row>
    <row r="202" spans="1:22" s="50" customFormat="1" ht="10.5" customHeight="1" outlineLevel="3">
      <c r="A202" s="134"/>
      <c r="B202" s="135"/>
      <c r="C202" s="135"/>
      <c r="D202" s="135"/>
      <c r="E202" s="135"/>
      <c r="F202" s="135"/>
      <c r="G202" s="135" t="s">
        <v>53</v>
      </c>
      <c r="H202" s="136">
        <v>15.3</v>
      </c>
      <c r="I202" s="137"/>
      <c r="J202" s="135"/>
      <c r="K202" s="135"/>
      <c r="L202" s="138"/>
      <c r="M202" s="138"/>
      <c r="N202" s="138"/>
      <c r="O202" s="138"/>
      <c r="P202" s="138"/>
      <c r="Q202" s="138"/>
      <c r="R202" s="138"/>
      <c r="S202" s="138"/>
      <c r="T202" s="139"/>
      <c r="U202" s="139"/>
      <c r="V202" s="135"/>
    </row>
    <row r="203" spans="1:22" s="50" customFormat="1" ht="10.5" customHeight="1" outlineLevel="3">
      <c r="A203" s="134"/>
      <c r="B203" s="135"/>
      <c r="C203" s="135"/>
      <c r="D203" s="135"/>
      <c r="E203" s="135"/>
      <c r="F203" s="135"/>
      <c r="G203" s="135" t="s">
        <v>68</v>
      </c>
      <c r="H203" s="136">
        <v>0</v>
      </c>
      <c r="I203" s="137"/>
      <c r="J203" s="135"/>
      <c r="K203" s="135"/>
      <c r="L203" s="138"/>
      <c r="M203" s="138"/>
      <c r="N203" s="138"/>
      <c r="O203" s="138"/>
      <c r="P203" s="138"/>
      <c r="Q203" s="138"/>
      <c r="R203" s="138"/>
      <c r="S203" s="138"/>
      <c r="T203" s="139"/>
      <c r="U203" s="139"/>
      <c r="V203" s="135"/>
    </row>
    <row r="204" spans="1:22" s="50" customFormat="1" ht="10.5" customHeight="1" outlineLevel="3">
      <c r="A204" s="134"/>
      <c r="B204" s="135"/>
      <c r="C204" s="135"/>
      <c r="D204" s="135"/>
      <c r="E204" s="135"/>
      <c r="F204" s="135"/>
      <c r="G204" s="135" t="s">
        <v>54</v>
      </c>
      <c r="H204" s="136">
        <v>19</v>
      </c>
      <c r="I204" s="137"/>
      <c r="J204" s="135"/>
      <c r="K204" s="135"/>
      <c r="L204" s="138"/>
      <c r="M204" s="138"/>
      <c r="N204" s="138"/>
      <c r="O204" s="138"/>
      <c r="P204" s="138"/>
      <c r="Q204" s="138"/>
      <c r="R204" s="138"/>
      <c r="S204" s="138"/>
      <c r="T204" s="139"/>
      <c r="U204" s="139"/>
      <c r="V204" s="135"/>
    </row>
    <row r="205" spans="1:22" s="50" customFormat="1" ht="10.5" customHeight="1" outlineLevel="3">
      <c r="A205" s="134"/>
      <c r="B205" s="135"/>
      <c r="C205" s="135"/>
      <c r="D205" s="135"/>
      <c r="E205" s="135"/>
      <c r="F205" s="135"/>
      <c r="G205" s="135" t="s">
        <v>65</v>
      </c>
      <c r="H205" s="136">
        <v>0</v>
      </c>
      <c r="I205" s="137"/>
      <c r="J205" s="135"/>
      <c r="K205" s="135"/>
      <c r="L205" s="138"/>
      <c r="M205" s="138"/>
      <c r="N205" s="138"/>
      <c r="O205" s="138"/>
      <c r="P205" s="138"/>
      <c r="Q205" s="138"/>
      <c r="R205" s="138"/>
      <c r="S205" s="138"/>
      <c r="T205" s="139"/>
      <c r="U205" s="139"/>
      <c r="V205" s="135"/>
    </row>
    <row r="206" spans="1:22" s="50" customFormat="1" ht="10.5" customHeight="1" outlineLevel="3">
      <c r="A206" s="134"/>
      <c r="B206" s="135"/>
      <c r="C206" s="135"/>
      <c r="D206" s="135"/>
      <c r="E206" s="135"/>
      <c r="F206" s="135"/>
      <c r="G206" s="135" t="s">
        <v>26</v>
      </c>
      <c r="H206" s="136">
        <v>9</v>
      </c>
      <c r="I206" s="137"/>
      <c r="J206" s="135"/>
      <c r="K206" s="135"/>
      <c r="L206" s="138"/>
      <c r="M206" s="138"/>
      <c r="N206" s="138"/>
      <c r="O206" s="138"/>
      <c r="P206" s="138"/>
      <c r="Q206" s="138"/>
      <c r="R206" s="138"/>
      <c r="S206" s="138"/>
      <c r="T206" s="139"/>
      <c r="U206" s="139"/>
      <c r="V206" s="135"/>
    </row>
    <row r="207" spans="1:22" s="50" customFormat="1" ht="10.5" customHeight="1" outlineLevel="3">
      <c r="A207" s="134"/>
      <c r="B207" s="135"/>
      <c r="C207" s="135"/>
      <c r="D207" s="135"/>
      <c r="E207" s="135"/>
      <c r="F207" s="135"/>
      <c r="G207" s="135" t="s">
        <v>74</v>
      </c>
      <c r="H207" s="136">
        <v>2.25</v>
      </c>
      <c r="I207" s="137"/>
      <c r="J207" s="135"/>
      <c r="K207" s="135"/>
      <c r="L207" s="138"/>
      <c r="M207" s="138"/>
      <c r="N207" s="138"/>
      <c r="O207" s="138"/>
      <c r="P207" s="138"/>
      <c r="Q207" s="138"/>
      <c r="R207" s="138"/>
      <c r="S207" s="138"/>
      <c r="T207" s="139"/>
      <c r="U207" s="139"/>
      <c r="V207" s="135"/>
    </row>
    <row r="208" spans="1:22" s="50" customFormat="1" ht="10.5" customHeight="1" outlineLevel="3">
      <c r="A208" s="134"/>
      <c r="B208" s="135"/>
      <c r="C208" s="135"/>
      <c r="D208" s="135"/>
      <c r="E208" s="135"/>
      <c r="F208" s="135"/>
      <c r="G208" s="135" t="s">
        <v>85</v>
      </c>
      <c r="H208" s="136">
        <v>0</v>
      </c>
      <c r="I208" s="137"/>
      <c r="J208" s="135"/>
      <c r="K208" s="135"/>
      <c r="L208" s="138"/>
      <c r="M208" s="138"/>
      <c r="N208" s="138"/>
      <c r="O208" s="138"/>
      <c r="P208" s="138"/>
      <c r="Q208" s="138"/>
      <c r="R208" s="138"/>
      <c r="S208" s="138"/>
      <c r="T208" s="139"/>
      <c r="U208" s="139"/>
      <c r="V208" s="135"/>
    </row>
    <row r="209" spans="1:22" s="50" customFormat="1" ht="10.5" customHeight="1" outlineLevel="3">
      <c r="A209" s="134"/>
      <c r="B209" s="135"/>
      <c r="C209" s="135"/>
      <c r="D209" s="135"/>
      <c r="E209" s="135"/>
      <c r="F209" s="135"/>
      <c r="G209" s="135" t="s">
        <v>79</v>
      </c>
      <c r="H209" s="136">
        <v>19.38</v>
      </c>
      <c r="I209" s="137"/>
      <c r="J209" s="135"/>
      <c r="K209" s="135"/>
      <c r="L209" s="138"/>
      <c r="M209" s="138"/>
      <c r="N209" s="138"/>
      <c r="O209" s="138"/>
      <c r="P209" s="138"/>
      <c r="Q209" s="138"/>
      <c r="R209" s="138"/>
      <c r="S209" s="138"/>
      <c r="T209" s="139"/>
      <c r="U209" s="139"/>
      <c r="V209" s="135"/>
    </row>
    <row r="210" spans="1:22" s="50" customFormat="1" ht="10.5" customHeight="1" outlineLevel="3">
      <c r="A210" s="134"/>
      <c r="B210" s="135"/>
      <c r="C210" s="135"/>
      <c r="D210" s="135"/>
      <c r="E210" s="135"/>
      <c r="F210" s="135"/>
      <c r="G210" s="135" t="s">
        <v>60</v>
      </c>
      <c r="H210" s="136">
        <v>0</v>
      </c>
      <c r="I210" s="137"/>
      <c r="J210" s="135"/>
      <c r="K210" s="135"/>
      <c r="L210" s="138"/>
      <c r="M210" s="138"/>
      <c r="N210" s="138"/>
      <c r="O210" s="138"/>
      <c r="P210" s="138"/>
      <c r="Q210" s="138"/>
      <c r="R210" s="138"/>
      <c r="S210" s="138"/>
      <c r="T210" s="139"/>
      <c r="U210" s="139"/>
      <c r="V210" s="135"/>
    </row>
    <row r="211" spans="1:22" s="50" customFormat="1" ht="10.5" customHeight="1" outlineLevel="3">
      <c r="A211" s="134"/>
      <c r="B211" s="135"/>
      <c r="C211" s="135"/>
      <c r="D211" s="135"/>
      <c r="E211" s="135"/>
      <c r="F211" s="135"/>
      <c r="G211" s="135" t="s">
        <v>70</v>
      </c>
      <c r="H211" s="136">
        <v>0.99</v>
      </c>
      <c r="I211" s="137"/>
      <c r="J211" s="135"/>
      <c r="K211" s="135"/>
      <c r="L211" s="138"/>
      <c r="M211" s="138"/>
      <c r="N211" s="138"/>
      <c r="O211" s="138"/>
      <c r="P211" s="138"/>
      <c r="Q211" s="138"/>
      <c r="R211" s="138"/>
      <c r="S211" s="138"/>
      <c r="T211" s="139"/>
      <c r="U211" s="139"/>
      <c r="V211" s="135"/>
    </row>
    <row r="212" spans="1:22" ht="12.75" outlineLevel="2">
      <c r="A212" s="3"/>
      <c r="B212" s="93"/>
      <c r="C212" s="93"/>
      <c r="D212" s="120" t="s">
        <v>4</v>
      </c>
      <c r="E212" s="121">
        <v>2</v>
      </c>
      <c r="F212" s="122" t="s">
        <v>188</v>
      </c>
      <c r="G212" s="123" t="s">
        <v>361</v>
      </c>
      <c r="H212" s="124">
        <v>65.92</v>
      </c>
      <c r="I212" s="125" t="s">
        <v>12</v>
      </c>
      <c r="J212" s="126"/>
      <c r="K212" s="127">
        <f>H212*J212</f>
        <v>0</v>
      </c>
      <c r="L212" s="128">
        <f>IF(D212="S",K212,"")</f>
      </c>
      <c r="M212" s="129">
        <f>IF(OR(D212="P",D212="U"),K212,"")</f>
        <v>0</v>
      </c>
      <c r="N212" s="129">
        <f>IF(D212="H",K212,"")</f>
      </c>
      <c r="O212" s="129">
        <f>IF(D212="V",K212,"")</f>
      </c>
      <c r="P212" s="130">
        <v>0</v>
      </c>
      <c r="Q212" s="130">
        <v>0</v>
      </c>
      <c r="R212" s="130">
        <v>0</v>
      </c>
      <c r="S212" s="126">
        <v>0</v>
      </c>
      <c r="T212" s="131">
        <v>15</v>
      </c>
      <c r="U212" s="132">
        <f>K212*(T212+100)/100</f>
        <v>0</v>
      </c>
      <c r="V212" s="133"/>
    </row>
    <row r="213" spans="1:22" ht="25.5" outlineLevel="2">
      <c r="A213" s="3"/>
      <c r="B213" s="93"/>
      <c r="C213" s="93"/>
      <c r="D213" s="120" t="s">
        <v>4</v>
      </c>
      <c r="E213" s="121">
        <v>3</v>
      </c>
      <c r="F213" s="122" t="s">
        <v>190</v>
      </c>
      <c r="G213" s="123" t="s">
        <v>464</v>
      </c>
      <c r="H213" s="124">
        <v>12.24</v>
      </c>
      <c r="I213" s="125" t="s">
        <v>12</v>
      </c>
      <c r="J213" s="126"/>
      <c r="K213" s="127">
        <f>H213*J213</f>
        <v>0</v>
      </c>
      <c r="L213" s="128">
        <f>IF(D213="S",K213,"")</f>
      </c>
      <c r="M213" s="129">
        <f>IF(OR(D213="P",D213="U"),K213,"")</f>
        <v>0</v>
      </c>
      <c r="N213" s="129">
        <f>IF(D213="H",K213,"")</f>
      </c>
      <c r="O213" s="129">
        <f>IF(D213="V",K213,"")</f>
      </c>
      <c r="P213" s="130">
        <v>0.0079</v>
      </c>
      <c r="Q213" s="130">
        <v>0</v>
      </c>
      <c r="R213" s="130">
        <v>0.23000000000001822</v>
      </c>
      <c r="S213" s="126">
        <v>20.700000000001637</v>
      </c>
      <c r="T213" s="131">
        <v>15</v>
      </c>
      <c r="U213" s="132">
        <f>K213*(T213+100)/100</f>
        <v>0</v>
      </c>
      <c r="V213" s="133"/>
    </row>
    <row r="214" spans="1:22" s="109" customFormat="1" ht="11.25" outlineLevel="2">
      <c r="A214" s="103"/>
      <c r="B214" s="103"/>
      <c r="C214" s="103"/>
      <c r="D214" s="103"/>
      <c r="E214" s="103"/>
      <c r="F214" s="103"/>
      <c r="G214" s="104" t="s">
        <v>330</v>
      </c>
      <c r="H214" s="103"/>
      <c r="I214" s="105"/>
      <c r="J214" s="103"/>
      <c r="K214" s="103"/>
      <c r="L214" s="106"/>
      <c r="M214" s="106"/>
      <c r="N214" s="106"/>
      <c r="O214" s="106"/>
      <c r="P214" s="107"/>
      <c r="Q214" s="103"/>
      <c r="R214" s="103"/>
      <c r="S214" s="103"/>
      <c r="T214" s="108"/>
      <c r="U214" s="108"/>
      <c r="V214" s="103"/>
    </row>
    <row r="215" spans="1:22" s="50" customFormat="1" ht="10.5" customHeight="1" outlineLevel="3">
      <c r="A215" s="134"/>
      <c r="B215" s="135"/>
      <c r="C215" s="135"/>
      <c r="D215" s="135"/>
      <c r="E215" s="135"/>
      <c r="F215" s="135"/>
      <c r="G215" s="135" t="s">
        <v>65</v>
      </c>
      <c r="H215" s="136">
        <v>0</v>
      </c>
      <c r="I215" s="137"/>
      <c r="J215" s="135"/>
      <c r="K215" s="135"/>
      <c r="L215" s="138"/>
      <c r="M215" s="138"/>
      <c r="N215" s="138"/>
      <c r="O215" s="138"/>
      <c r="P215" s="138"/>
      <c r="Q215" s="138"/>
      <c r="R215" s="138"/>
      <c r="S215" s="138"/>
      <c r="T215" s="139"/>
      <c r="U215" s="139"/>
      <c r="V215" s="135"/>
    </row>
    <row r="216" spans="1:22" s="50" customFormat="1" ht="10.5" customHeight="1" outlineLevel="3">
      <c r="A216" s="134"/>
      <c r="B216" s="135"/>
      <c r="C216" s="135"/>
      <c r="D216" s="135"/>
      <c r="E216" s="135"/>
      <c r="F216" s="135"/>
      <c r="G216" s="135" t="s">
        <v>26</v>
      </c>
      <c r="H216" s="136">
        <v>9</v>
      </c>
      <c r="I216" s="137"/>
      <c r="J216" s="135"/>
      <c r="K216" s="135"/>
      <c r="L216" s="138"/>
      <c r="M216" s="138"/>
      <c r="N216" s="138"/>
      <c r="O216" s="138"/>
      <c r="P216" s="138"/>
      <c r="Q216" s="138"/>
      <c r="R216" s="138"/>
      <c r="S216" s="138"/>
      <c r="T216" s="139"/>
      <c r="U216" s="139"/>
      <c r="V216" s="135"/>
    </row>
    <row r="217" spans="1:22" s="50" customFormat="1" ht="10.5" customHeight="1" outlineLevel="3">
      <c r="A217" s="134"/>
      <c r="B217" s="135"/>
      <c r="C217" s="135"/>
      <c r="D217" s="135"/>
      <c r="E217" s="135"/>
      <c r="F217" s="135"/>
      <c r="G217" s="135" t="s">
        <v>74</v>
      </c>
      <c r="H217" s="136">
        <v>2.25</v>
      </c>
      <c r="I217" s="137"/>
      <c r="J217" s="135"/>
      <c r="K217" s="135"/>
      <c r="L217" s="138"/>
      <c r="M217" s="138"/>
      <c r="N217" s="138"/>
      <c r="O217" s="138"/>
      <c r="P217" s="138"/>
      <c r="Q217" s="138"/>
      <c r="R217" s="138"/>
      <c r="S217" s="138"/>
      <c r="T217" s="139"/>
      <c r="U217" s="139"/>
      <c r="V217" s="135"/>
    </row>
    <row r="218" spans="1:22" s="50" customFormat="1" ht="10.5" customHeight="1" outlineLevel="3">
      <c r="A218" s="134"/>
      <c r="B218" s="135"/>
      <c r="C218" s="135"/>
      <c r="D218" s="135"/>
      <c r="E218" s="135"/>
      <c r="F218" s="135"/>
      <c r="G218" s="135" t="s">
        <v>60</v>
      </c>
      <c r="H218" s="136">
        <v>0</v>
      </c>
      <c r="I218" s="137"/>
      <c r="J218" s="135"/>
      <c r="K218" s="135"/>
      <c r="L218" s="138"/>
      <c r="M218" s="138"/>
      <c r="N218" s="138"/>
      <c r="O218" s="138"/>
      <c r="P218" s="138"/>
      <c r="Q218" s="138"/>
      <c r="R218" s="138"/>
      <c r="S218" s="138"/>
      <c r="T218" s="139"/>
      <c r="U218" s="139"/>
      <c r="V218" s="135"/>
    </row>
    <row r="219" spans="1:22" s="50" customFormat="1" ht="10.5" customHeight="1" outlineLevel="3">
      <c r="A219" s="134"/>
      <c r="B219" s="135"/>
      <c r="C219" s="135"/>
      <c r="D219" s="135"/>
      <c r="E219" s="135"/>
      <c r="F219" s="135"/>
      <c r="G219" s="135" t="s">
        <v>72</v>
      </c>
      <c r="H219" s="136">
        <v>0.99</v>
      </c>
      <c r="I219" s="137"/>
      <c r="J219" s="135"/>
      <c r="K219" s="135"/>
      <c r="L219" s="138"/>
      <c r="M219" s="138"/>
      <c r="N219" s="138"/>
      <c r="O219" s="138"/>
      <c r="P219" s="138"/>
      <c r="Q219" s="138"/>
      <c r="R219" s="138"/>
      <c r="S219" s="138"/>
      <c r="T219" s="139"/>
      <c r="U219" s="139"/>
      <c r="V219" s="135"/>
    </row>
    <row r="220" spans="1:22" ht="12.75" outlineLevel="2">
      <c r="A220" s="3"/>
      <c r="B220" s="93"/>
      <c r="C220" s="93"/>
      <c r="D220" s="120" t="s">
        <v>4</v>
      </c>
      <c r="E220" s="121">
        <v>4</v>
      </c>
      <c r="F220" s="122" t="s">
        <v>250</v>
      </c>
      <c r="G220" s="123" t="s">
        <v>427</v>
      </c>
      <c r="H220" s="124">
        <v>0.7460000000000946</v>
      </c>
      <c r="I220" s="125" t="s">
        <v>8</v>
      </c>
      <c r="J220" s="126"/>
      <c r="K220" s="127">
        <f>H220*J220</f>
        <v>0</v>
      </c>
      <c r="L220" s="128">
        <f>IF(D220="S",K220,"")</f>
      </c>
      <c r="M220" s="129">
        <f>IF(OR(D220="P",D220="U"),K220,"")</f>
        <v>0</v>
      </c>
      <c r="N220" s="129">
        <f>IF(D220="H",K220,"")</f>
      </c>
      <c r="O220" s="129">
        <f>IF(D220="V",K220,"")</f>
      </c>
      <c r="P220" s="130">
        <v>0</v>
      </c>
      <c r="Q220" s="130">
        <v>0</v>
      </c>
      <c r="R220" s="130">
        <v>1.7510000000002037</v>
      </c>
      <c r="S220" s="126">
        <v>150.46540000001968</v>
      </c>
      <c r="T220" s="131">
        <v>15</v>
      </c>
      <c r="U220" s="132">
        <f>K220*(T220+100)/100</f>
        <v>0</v>
      </c>
      <c r="V220" s="133"/>
    </row>
    <row r="221" spans="1:22" ht="12.75" outlineLevel="1">
      <c r="A221" s="3"/>
      <c r="B221" s="94"/>
      <c r="C221" s="95" t="s">
        <v>33</v>
      </c>
      <c r="D221" s="96" t="s">
        <v>3</v>
      </c>
      <c r="E221" s="97"/>
      <c r="F221" s="97" t="s">
        <v>44</v>
      </c>
      <c r="G221" s="98" t="s">
        <v>321</v>
      </c>
      <c r="H221" s="97"/>
      <c r="I221" s="96"/>
      <c r="J221" s="97"/>
      <c r="K221" s="99">
        <f>SUBTOTAL(9,K222:K239)</f>
        <v>0</v>
      </c>
      <c r="L221" s="100">
        <f>SUBTOTAL(9,L222:L239)</f>
        <v>0</v>
      </c>
      <c r="M221" s="100">
        <f>SUBTOTAL(9,M222:M239)</f>
        <v>0</v>
      </c>
      <c r="N221" s="100">
        <f>SUBTOTAL(9,N222:N239)</f>
        <v>0</v>
      </c>
      <c r="O221" s="100">
        <f>SUBTOTAL(9,O222:O239)</f>
        <v>0</v>
      </c>
      <c r="P221" s="101">
        <f>SUMPRODUCT(P222:P239,$H222:$H239)</f>
        <v>0.06701999999997407</v>
      </c>
      <c r="Q221" s="101">
        <f>SUMPRODUCT(Q222:Q239,$H222:$H239)</f>
        <v>0</v>
      </c>
      <c r="R221" s="101">
        <f>SUMPRODUCT(R222:R239,$H222:$H239)</f>
        <v>9.44620700000019</v>
      </c>
      <c r="S221" s="100">
        <f>SUMPRODUCT(S222:S239,$H222:$H239)</f>
        <v>787.4268014000315</v>
      </c>
      <c r="T221" s="102">
        <f>SUMPRODUCT(T222:T239,$K222:$K239)/100</f>
        <v>0</v>
      </c>
      <c r="U221" s="102">
        <f>K221+T221</f>
        <v>0</v>
      </c>
      <c r="V221" s="93"/>
    </row>
    <row r="222" spans="1:22" ht="12.75" outlineLevel="2">
      <c r="A222" s="3"/>
      <c r="B222" s="110"/>
      <c r="C222" s="111"/>
      <c r="D222" s="112"/>
      <c r="E222" s="113" t="s">
        <v>392</v>
      </c>
      <c r="F222" s="114"/>
      <c r="G222" s="115"/>
      <c r="H222" s="114"/>
      <c r="I222" s="112"/>
      <c r="J222" s="114"/>
      <c r="K222" s="116"/>
      <c r="L222" s="117"/>
      <c r="M222" s="117"/>
      <c r="N222" s="117"/>
      <c r="O222" s="117"/>
      <c r="P222" s="118"/>
      <c r="Q222" s="118"/>
      <c r="R222" s="118"/>
      <c r="S222" s="118"/>
      <c r="T222" s="119"/>
      <c r="U222" s="119"/>
      <c r="V222" s="93"/>
    </row>
    <row r="223" spans="1:22" ht="25.5" outlineLevel="2">
      <c r="A223" s="3"/>
      <c r="B223" s="93"/>
      <c r="C223" s="93"/>
      <c r="D223" s="120" t="s">
        <v>4</v>
      </c>
      <c r="E223" s="121">
        <v>1</v>
      </c>
      <c r="F223" s="122" t="s">
        <v>196</v>
      </c>
      <c r="G223" s="123" t="s">
        <v>475</v>
      </c>
      <c r="H223" s="124">
        <v>1</v>
      </c>
      <c r="I223" s="125" t="s">
        <v>46</v>
      </c>
      <c r="J223" s="126"/>
      <c r="K223" s="127">
        <f aca="true" t="shared" si="32" ref="K223:K239">H223*J223</f>
        <v>0</v>
      </c>
      <c r="L223" s="128">
        <f aca="true" t="shared" si="33" ref="L223:L239">IF(D223="S",K223,"")</f>
      </c>
      <c r="M223" s="129">
        <f aca="true" t="shared" si="34" ref="M223:M239">IF(OR(D223="P",D223="U"),K223,"")</f>
        <v>0</v>
      </c>
      <c r="N223" s="129">
        <f aca="true" t="shared" si="35" ref="N223:N239">IF(D223="H",K223,"")</f>
      </c>
      <c r="O223" s="129">
        <f aca="true" t="shared" si="36" ref="O223:O239">IF(D223="V",K223,"")</f>
      </c>
      <c r="P223" s="130">
        <v>0</v>
      </c>
      <c r="Q223" s="130">
        <v>0</v>
      </c>
      <c r="R223" s="130">
        <v>0.3449999999997999</v>
      </c>
      <c r="S223" s="126">
        <v>31.049999999981992</v>
      </c>
      <c r="T223" s="131">
        <v>15</v>
      </c>
      <c r="U223" s="132">
        <f aca="true" t="shared" si="37" ref="U223:U239">K223*(T223+100)/100</f>
        <v>0</v>
      </c>
      <c r="V223" s="133"/>
    </row>
    <row r="224" spans="1:22" ht="25.5" outlineLevel="2">
      <c r="A224" s="3"/>
      <c r="B224" s="93"/>
      <c r="C224" s="93"/>
      <c r="D224" s="120" t="s">
        <v>4</v>
      </c>
      <c r="E224" s="121">
        <v>2</v>
      </c>
      <c r="F224" s="122" t="s">
        <v>191</v>
      </c>
      <c r="G224" s="123" t="s">
        <v>486</v>
      </c>
      <c r="H224" s="124">
        <v>1</v>
      </c>
      <c r="I224" s="125" t="s">
        <v>46</v>
      </c>
      <c r="J224" s="126"/>
      <c r="K224" s="127">
        <f t="shared" si="32"/>
        <v>0</v>
      </c>
      <c r="L224" s="128">
        <f t="shared" si="33"/>
      </c>
      <c r="M224" s="129">
        <f t="shared" si="34"/>
        <v>0</v>
      </c>
      <c r="N224" s="129">
        <f t="shared" si="35"/>
      </c>
      <c r="O224" s="129">
        <f t="shared" si="36"/>
      </c>
      <c r="P224" s="130">
        <v>0.00102</v>
      </c>
      <c r="Q224" s="130">
        <v>0</v>
      </c>
      <c r="R224" s="130">
        <v>0.3880000000000905</v>
      </c>
      <c r="S224" s="126">
        <v>32.48960000000824</v>
      </c>
      <c r="T224" s="131">
        <v>15</v>
      </c>
      <c r="U224" s="132">
        <f t="shared" si="37"/>
        <v>0</v>
      </c>
      <c r="V224" s="133"/>
    </row>
    <row r="225" spans="1:22" ht="12.75" outlineLevel="2">
      <c r="A225" s="3"/>
      <c r="B225" s="93"/>
      <c r="C225" s="93"/>
      <c r="D225" s="120" t="s">
        <v>4</v>
      </c>
      <c r="E225" s="121">
        <v>3</v>
      </c>
      <c r="F225" s="122" t="s">
        <v>197</v>
      </c>
      <c r="G225" s="123" t="s">
        <v>457</v>
      </c>
      <c r="H225" s="124">
        <v>8</v>
      </c>
      <c r="I225" s="125" t="s">
        <v>46</v>
      </c>
      <c r="J225" s="126"/>
      <c r="K225" s="127">
        <f t="shared" si="32"/>
        <v>0</v>
      </c>
      <c r="L225" s="128">
        <f t="shared" si="33"/>
      </c>
      <c r="M225" s="129">
        <f t="shared" si="34"/>
        <v>0</v>
      </c>
      <c r="N225" s="129">
        <f t="shared" si="35"/>
      </c>
      <c r="O225" s="129">
        <f t="shared" si="36"/>
      </c>
      <c r="P225" s="130">
        <v>0</v>
      </c>
      <c r="Q225" s="130">
        <v>0</v>
      </c>
      <c r="R225" s="130">
        <v>0.2600000000002183</v>
      </c>
      <c r="S225" s="126">
        <v>23.400000000019645</v>
      </c>
      <c r="T225" s="131">
        <v>15</v>
      </c>
      <c r="U225" s="132">
        <f t="shared" si="37"/>
        <v>0</v>
      </c>
      <c r="V225" s="133"/>
    </row>
    <row r="226" spans="1:22" ht="12.75" outlineLevel="2">
      <c r="A226" s="3"/>
      <c r="B226" s="93"/>
      <c r="C226" s="93"/>
      <c r="D226" s="120" t="s">
        <v>5</v>
      </c>
      <c r="E226" s="121">
        <v>4</v>
      </c>
      <c r="F226" s="122" t="s">
        <v>90</v>
      </c>
      <c r="G226" s="123" t="s">
        <v>373</v>
      </c>
      <c r="H226" s="124">
        <v>8</v>
      </c>
      <c r="I226" s="125" t="s">
        <v>46</v>
      </c>
      <c r="J226" s="126"/>
      <c r="K226" s="127">
        <f t="shared" si="32"/>
        <v>0</v>
      </c>
      <c r="L226" s="128">
        <f t="shared" si="33"/>
        <v>0</v>
      </c>
      <c r="M226" s="129">
        <f t="shared" si="34"/>
      </c>
      <c r="N226" s="129">
        <f t="shared" si="35"/>
      </c>
      <c r="O226" s="129">
        <f t="shared" si="36"/>
      </c>
      <c r="P226" s="130">
        <v>0</v>
      </c>
      <c r="Q226" s="130">
        <v>0</v>
      </c>
      <c r="R226" s="130">
        <v>0</v>
      </c>
      <c r="S226" s="126">
        <v>0</v>
      </c>
      <c r="T226" s="131">
        <v>15</v>
      </c>
      <c r="U226" s="132">
        <f t="shared" si="37"/>
        <v>0</v>
      </c>
      <c r="V226" s="133"/>
    </row>
    <row r="227" spans="1:22" ht="12.75" outlineLevel="2">
      <c r="A227" s="3"/>
      <c r="B227" s="93"/>
      <c r="C227" s="93"/>
      <c r="D227" s="120" t="s">
        <v>4</v>
      </c>
      <c r="E227" s="121">
        <v>5</v>
      </c>
      <c r="F227" s="122" t="s">
        <v>198</v>
      </c>
      <c r="G227" s="123" t="s">
        <v>453</v>
      </c>
      <c r="H227" s="124">
        <v>1</v>
      </c>
      <c r="I227" s="125" t="s">
        <v>46</v>
      </c>
      <c r="J227" s="126"/>
      <c r="K227" s="127">
        <f t="shared" si="32"/>
        <v>0</v>
      </c>
      <c r="L227" s="128">
        <f t="shared" si="33"/>
      </c>
      <c r="M227" s="129">
        <f t="shared" si="34"/>
        <v>0</v>
      </c>
      <c r="N227" s="129">
        <f t="shared" si="35"/>
      </c>
      <c r="O227" s="129">
        <f t="shared" si="36"/>
      </c>
      <c r="P227" s="130">
        <v>0</v>
      </c>
      <c r="Q227" s="130">
        <v>0</v>
      </c>
      <c r="R227" s="130">
        <v>3.066999999999098</v>
      </c>
      <c r="S227" s="126">
        <v>245.97339999992766</v>
      </c>
      <c r="T227" s="131">
        <v>15</v>
      </c>
      <c r="U227" s="132">
        <f t="shared" si="37"/>
        <v>0</v>
      </c>
      <c r="V227" s="133"/>
    </row>
    <row r="228" spans="1:22" ht="12.75" outlineLevel="2">
      <c r="A228" s="3"/>
      <c r="B228" s="93"/>
      <c r="C228" s="93"/>
      <c r="D228" s="120" t="s">
        <v>5</v>
      </c>
      <c r="E228" s="121">
        <v>6</v>
      </c>
      <c r="F228" s="122" t="s">
        <v>98</v>
      </c>
      <c r="G228" s="123" t="s">
        <v>317</v>
      </c>
      <c r="H228" s="124">
        <v>1</v>
      </c>
      <c r="I228" s="125" t="s">
        <v>46</v>
      </c>
      <c r="J228" s="126"/>
      <c r="K228" s="127">
        <f t="shared" si="32"/>
        <v>0</v>
      </c>
      <c r="L228" s="128">
        <f t="shared" si="33"/>
        <v>0</v>
      </c>
      <c r="M228" s="129">
        <f t="shared" si="34"/>
      </c>
      <c r="N228" s="129">
        <f t="shared" si="35"/>
      </c>
      <c r="O228" s="129">
        <f t="shared" si="36"/>
      </c>
      <c r="P228" s="130">
        <v>0</v>
      </c>
      <c r="Q228" s="130">
        <v>0</v>
      </c>
      <c r="R228" s="130">
        <v>0</v>
      </c>
      <c r="S228" s="126">
        <v>0</v>
      </c>
      <c r="T228" s="131">
        <v>15</v>
      </c>
      <c r="U228" s="132">
        <f t="shared" si="37"/>
        <v>0</v>
      </c>
      <c r="V228" s="133"/>
    </row>
    <row r="229" spans="1:22" ht="12.75" outlineLevel="2">
      <c r="A229" s="3"/>
      <c r="B229" s="93"/>
      <c r="C229" s="93"/>
      <c r="D229" s="120" t="s">
        <v>5</v>
      </c>
      <c r="E229" s="121">
        <v>7</v>
      </c>
      <c r="F229" s="122" t="s">
        <v>99</v>
      </c>
      <c r="G229" s="123" t="s">
        <v>363</v>
      </c>
      <c r="H229" s="124">
        <v>1</v>
      </c>
      <c r="I229" s="125" t="s">
        <v>46</v>
      </c>
      <c r="J229" s="126"/>
      <c r="K229" s="127">
        <f t="shared" si="32"/>
        <v>0</v>
      </c>
      <c r="L229" s="128">
        <f t="shared" si="33"/>
        <v>0</v>
      </c>
      <c r="M229" s="129">
        <f t="shared" si="34"/>
      </c>
      <c r="N229" s="129">
        <f t="shared" si="35"/>
      </c>
      <c r="O229" s="129">
        <f t="shared" si="36"/>
      </c>
      <c r="P229" s="130">
        <v>0</v>
      </c>
      <c r="Q229" s="130">
        <v>0</v>
      </c>
      <c r="R229" s="130">
        <v>0</v>
      </c>
      <c r="S229" s="126">
        <v>0</v>
      </c>
      <c r="T229" s="131">
        <v>15</v>
      </c>
      <c r="U229" s="132">
        <f t="shared" si="37"/>
        <v>0</v>
      </c>
      <c r="V229" s="133"/>
    </row>
    <row r="230" spans="1:22" ht="12.75" outlineLevel="2">
      <c r="A230" s="3"/>
      <c r="B230" s="93"/>
      <c r="C230" s="93"/>
      <c r="D230" s="120" t="s">
        <v>5</v>
      </c>
      <c r="E230" s="121">
        <v>8</v>
      </c>
      <c r="F230" s="122" t="s">
        <v>100</v>
      </c>
      <c r="G230" s="123" t="s">
        <v>366</v>
      </c>
      <c r="H230" s="124">
        <v>1</v>
      </c>
      <c r="I230" s="125" t="s">
        <v>46</v>
      </c>
      <c r="J230" s="126"/>
      <c r="K230" s="127">
        <f t="shared" si="32"/>
        <v>0</v>
      </c>
      <c r="L230" s="128">
        <f t="shared" si="33"/>
        <v>0</v>
      </c>
      <c r="M230" s="129">
        <f t="shared" si="34"/>
      </c>
      <c r="N230" s="129">
        <f t="shared" si="35"/>
      </c>
      <c r="O230" s="129">
        <f t="shared" si="36"/>
      </c>
      <c r="P230" s="130">
        <v>0</v>
      </c>
      <c r="Q230" s="130">
        <v>0</v>
      </c>
      <c r="R230" s="130">
        <v>0</v>
      </c>
      <c r="S230" s="126">
        <v>0</v>
      </c>
      <c r="T230" s="131">
        <v>15</v>
      </c>
      <c r="U230" s="132">
        <f t="shared" si="37"/>
        <v>0</v>
      </c>
      <c r="V230" s="133"/>
    </row>
    <row r="231" spans="1:22" ht="12.75" outlineLevel="2">
      <c r="A231" s="3"/>
      <c r="B231" s="93"/>
      <c r="C231" s="93"/>
      <c r="D231" s="120" t="s">
        <v>5</v>
      </c>
      <c r="E231" s="121">
        <v>9</v>
      </c>
      <c r="F231" s="122" t="s">
        <v>101</v>
      </c>
      <c r="G231" s="123" t="s">
        <v>380</v>
      </c>
      <c r="H231" s="124">
        <v>1</v>
      </c>
      <c r="I231" s="125" t="s">
        <v>46</v>
      </c>
      <c r="J231" s="126"/>
      <c r="K231" s="127">
        <f t="shared" si="32"/>
        <v>0</v>
      </c>
      <c r="L231" s="128">
        <f t="shared" si="33"/>
        <v>0</v>
      </c>
      <c r="M231" s="129">
        <f t="shared" si="34"/>
      </c>
      <c r="N231" s="129">
        <f t="shared" si="35"/>
      </c>
      <c r="O231" s="129">
        <f t="shared" si="36"/>
      </c>
      <c r="P231" s="130">
        <v>0</v>
      </c>
      <c r="Q231" s="130">
        <v>0</v>
      </c>
      <c r="R231" s="130">
        <v>0</v>
      </c>
      <c r="S231" s="126">
        <v>0</v>
      </c>
      <c r="T231" s="131">
        <v>15</v>
      </c>
      <c r="U231" s="132">
        <f t="shared" si="37"/>
        <v>0</v>
      </c>
      <c r="V231" s="133"/>
    </row>
    <row r="232" spans="1:22" ht="25.5" outlineLevel="2">
      <c r="A232" s="3"/>
      <c r="B232" s="93"/>
      <c r="C232" s="93"/>
      <c r="D232" s="120" t="s">
        <v>4</v>
      </c>
      <c r="E232" s="121">
        <v>10</v>
      </c>
      <c r="F232" s="122" t="s">
        <v>194</v>
      </c>
      <c r="G232" s="123" t="s">
        <v>487</v>
      </c>
      <c r="H232" s="124">
        <v>6</v>
      </c>
      <c r="I232" s="125" t="s">
        <v>46</v>
      </c>
      <c r="J232" s="126"/>
      <c r="K232" s="127">
        <f t="shared" si="32"/>
        <v>0</v>
      </c>
      <c r="L232" s="128">
        <f t="shared" si="33"/>
      </c>
      <c r="M232" s="129">
        <f t="shared" si="34"/>
        <v>0</v>
      </c>
      <c r="N232" s="129">
        <f t="shared" si="35"/>
      </c>
      <c r="O232" s="129">
        <f t="shared" si="36"/>
      </c>
      <c r="P232" s="130">
        <v>0</v>
      </c>
      <c r="Q232" s="130">
        <v>0</v>
      </c>
      <c r="R232" s="130">
        <v>0.4259999999999309</v>
      </c>
      <c r="S232" s="126">
        <v>34.16519999999446</v>
      </c>
      <c r="T232" s="131">
        <v>15</v>
      </c>
      <c r="U232" s="132">
        <f t="shared" si="37"/>
        <v>0</v>
      </c>
      <c r="V232" s="133"/>
    </row>
    <row r="233" spans="1:22" ht="12.75" outlineLevel="2">
      <c r="A233" s="3"/>
      <c r="B233" s="93"/>
      <c r="C233" s="93"/>
      <c r="D233" s="120" t="s">
        <v>5</v>
      </c>
      <c r="E233" s="121">
        <v>11</v>
      </c>
      <c r="F233" s="122" t="s">
        <v>88</v>
      </c>
      <c r="G233" s="123" t="s">
        <v>344</v>
      </c>
      <c r="H233" s="124">
        <v>3</v>
      </c>
      <c r="I233" s="125" t="s">
        <v>41</v>
      </c>
      <c r="J233" s="126"/>
      <c r="K233" s="127">
        <f t="shared" si="32"/>
        <v>0</v>
      </c>
      <c r="L233" s="128">
        <f t="shared" si="33"/>
        <v>0</v>
      </c>
      <c r="M233" s="129">
        <f t="shared" si="34"/>
      </c>
      <c r="N233" s="129">
        <f t="shared" si="35"/>
      </c>
      <c r="O233" s="129">
        <f t="shared" si="36"/>
      </c>
      <c r="P233" s="130">
        <v>0.01099999999999568</v>
      </c>
      <c r="Q233" s="130">
        <v>0</v>
      </c>
      <c r="R233" s="130">
        <v>0</v>
      </c>
      <c r="S233" s="126">
        <v>0</v>
      </c>
      <c r="T233" s="131">
        <v>15</v>
      </c>
      <c r="U233" s="132">
        <f t="shared" si="37"/>
        <v>0</v>
      </c>
      <c r="V233" s="133"/>
    </row>
    <row r="234" spans="1:22" ht="12.75" outlineLevel="2">
      <c r="A234" s="3"/>
      <c r="B234" s="93"/>
      <c r="C234" s="93"/>
      <c r="D234" s="120" t="s">
        <v>5</v>
      </c>
      <c r="E234" s="121">
        <v>12</v>
      </c>
      <c r="F234" s="122" t="s">
        <v>89</v>
      </c>
      <c r="G234" s="123" t="s">
        <v>345</v>
      </c>
      <c r="H234" s="124">
        <v>3</v>
      </c>
      <c r="I234" s="125" t="s">
        <v>41</v>
      </c>
      <c r="J234" s="126"/>
      <c r="K234" s="127">
        <f t="shared" si="32"/>
        <v>0</v>
      </c>
      <c r="L234" s="128">
        <f t="shared" si="33"/>
        <v>0</v>
      </c>
      <c r="M234" s="129">
        <f t="shared" si="34"/>
      </c>
      <c r="N234" s="129">
        <f t="shared" si="35"/>
      </c>
      <c r="O234" s="129">
        <f t="shared" si="36"/>
      </c>
      <c r="P234" s="130">
        <v>0.01099999999999568</v>
      </c>
      <c r="Q234" s="130">
        <v>0</v>
      </c>
      <c r="R234" s="130">
        <v>0</v>
      </c>
      <c r="S234" s="126">
        <v>0</v>
      </c>
      <c r="T234" s="131">
        <v>15</v>
      </c>
      <c r="U234" s="132">
        <f t="shared" si="37"/>
        <v>0</v>
      </c>
      <c r="V234" s="133"/>
    </row>
    <row r="235" spans="1:22" ht="12.75" outlineLevel="2">
      <c r="A235" s="3"/>
      <c r="B235" s="93"/>
      <c r="C235" s="93"/>
      <c r="D235" s="120" t="s">
        <v>4</v>
      </c>
      <c r="E235" s="121">
        <v>13</v>
      </c>
      <c r="F235" s="122" t="s">
        <v>192</v>
      </c>
      <c r="G235" s="123" t="s">
        <v>381</v>
      </c>
      <c r="H235" s="124">
        <v>6</v>
      </c>
      <c r="I235" s="125" t="s">
        <v>46</v>
      </c>
      <c r="J235" s="126"/>
      <c r="K235" s="127">
        <f t="shared" si="32"/>
        <v>0</v>
      </c>
      <c r="L235" s="128">
        <f t="shared" si="33"/>
      </c>
      <c r="M235" s="129">
        <f t="shared" si="34"/>
        <v>0</v>
      </c>
      <c r="N235" s="129">
        <f t="shared" si="35"/>
      </c>
      <c r="O235" s="129">
        <f t="shared" si="36"/>
      </c>
      <c r="P235" s="130">
        <v>0</v>
      </c>
      <c r="Q235" s="130">
        <v>0</v>
      </c>
      <c r="R235" s="130">
        <v>0</v>
      </c>
      <c r="S235" s="126">
        <v>0</v>
      </c>
      <c r="T235" s="131">
        <v>15</v>
      </c>
      <c r="U235" s="132">
        <f t="shared" si="37"/>
        <v>0</v>
      </c>
      <c r="V235" s="133"/>
    </row>
    <row r="236" spans="1:22" ht="25.5" outlineLevel="2">
      <c r="A236" s="3"/>
      <c r="B236" s="93"/>
      <c r="C236" s="93"/>
      <c r="D236" s="120" t="s">
        <v>4</v>
      </c>
      <c r="E236" s="121">
        <v>14</v>
      </c>
      <c r="F236" s="122" t="s">
        <v>195</v>
      </c>
      <c r="G236" s="123" t="s">
        <v>484</v>
      </c>
      <c r="H236" s="124">
        <v>1</v>
      </c>
      <c r="I236" s="125" t="s">
        <v>46</v>
      </c>
      <c r="J236" s="126"/>
      <c r="K236" s="127">
        <f t="shared" si="32"/>
        <v>0</v>
      </c>
      <c r="L236" s="128">
        <f t="shared" si="33"/>
      </c>
      <c r="M236" s="129">
        <f t="shared" si="34"/>
        <v>0</v>
      </c>
      <c r="N236" s="129">
        <f t="shared" si="35"/>
      </c>
      <c r="O236" s="129">
        <f t="shared" si="36"/>
      </c>
      <c r="P236" s="130">
        <v>0</v>
      </c>
      <c r="Q236" s="130">
        <v>0</v>
      </c>
      <c r="R236" s="130">
        <v>0.8479999999999563</v>
      </c>
      <c r="S236" s="126">
        <v>72.71359999999667</v>
      </c>
      <c r="T236" s="131">
        <v>15</v>
      </c>
      <c r="U236" s="132">
        <f t="shared" si="37"/>
        <v>0</v>
      </c>
      <c r="V236" s="133"/>
    </row>
    <row r="237" spans="1:22" ht="12.75" outlineLevel="2">
      <c r="A237" s="3"/>
      <c r="B237" s="93"/>
      <c r="C237" s="93"/>
      <c r="D237" s="120" t="s">
        <v>5</v>
      </c>
      <c r="E237" s="121">
        <v>15</v>
      </c>
      <c r="F237" s="122" t="s">
        <v>91</v>
      </c>
      <c r="G237" s="123" t="s">
        <v>365</v>
      </c>
      <c r="H237" s="124">
        <v>1</v>
      </c>
      <c r="I237" s="125" t="s">
        <v>46</v>
      </c>
      <c r="J237" s="126"/>
      <c r="K237" s="127">
        <f t="shared" si="32"/>
        <v>0</v>
      </c>
      <c r="L237" s="128">
        <f t="shared" si="33"/>
        <v>0</v>
      </c>
      <c r="M237" s="129">
        <f t="shared" si="34"/>
      </c>
      <c r="N237" s="129">
        <f t="shared" si="35"/>
      </c>
      <c r="O237" s="129">
        <f t="shared" si="36"/>
      </c>
      <c r="P237" s="130">
        <v>0</v>
      </c>
      <c r="Q237" s="130">
        <v>0</v>
      </c>
      <c r="R237" s="130">
        <v>0</v>
      </c>
      <c r="S237" s="126">
        <v>0</v>
      </c>
      <c r="T237" s="131">
        <v>15</v>
      </c>
      <c r="U237" s="132">
        <f t="shared" si="37"/>
        <v>0</v>
      </c>
      <c r="V237" s="133"/>
    </row>
    <row r="238" spans="1:22" ht="12.75" outlineLevel="2">
      <c r="A238" s="3"/>
      <c r="B238" s="93"/>
      <c r="C238" s="93"/>
      <c r="D238" s="120" t="s">
        <v>4</v>
      </c>
      <c r="E238" s="121">
        <v>16</v>
      </c>
      <c r="F238" s="122" t="s">
        <v>193</v>
      </c>
      <c r="G238" s="123" t="s">
        <v>382</v>
      </c>
      <c r="H238" s="124">
        <v>1</v>
      </c>
      <c r="I238" s="125" t="s">
        <v>46</v>
      </c>
      <c r="J238" s="126"/>
      <c r="K238" s="127">
        <f t="shared" si="32"/>
        <v>0</v>
      </c>
      <c r="L238" s="128">
        <f t="shared" si="33"/>
      </c>
      <c r="M238" s="129">
        <f t="shared" si="34"/>
        <v>0</v>
      </c>
      <c r="N238" s="129">
        <f t="shared" si="35"/>
      </c>
      <c r="O238" s="129">
        <f t="shared" si="36"/>
      </c>
      <c r="P238" s="130">
        <v>0</v>
      </c>
      <c r="Q238" s="130">
        <v>0</v>
      </c>
      <c r="R238" s="130">
        <v>0</v>
      </c>
      <c r="S238" s="126">
        <v>0</v>
      </c>
      <c r="T238" s="131">
        <v>15</v>
      </c>
      <c r="U238" s="132">
        <f t="shared" si="37"/>
        <v>0</v>
      </c>
      <c r="V238" s="133"/>
    </row>
    <row r="239" spans="1:22" ht="12.75" outlineLevel="2">
      <c r="A239" s="3"/>
      <c r="B239" s="93"/>
      <c r="C239" s="93"/>
      <c r="D239" s="120" t="s">
        <v>4</v>
      </c>
      <c r="E239" s="121">
        <v>17</v>
      </c>
      <c r="F239" s="122" t="s">
        <v>251</v>
      </c>
      <c r="G239" s="123" t="s">
        <v>456</v>
      </c>
      <c r="H239" s="124">
        <v>0.06700000000000728</v>
      </c>
      <c r="I239" s="125" t="s">
        <v>8</v>
      </c>
      <c r="J239" s="126"/>
      <c r="K239" s="127">
        <f t="shared" si="32"/>
        <v>0</v>
      </c>
      <c r="L239" s="128">
        <f t="shared" si="33"/>
      </c>
      <c r="M239" s="129">
        <f t="shared" si="34"/>
        <v>0</v>
      </c>
      <c r="N239" s="129">
        <f t="shared" si="35"/>
      </c>
      <c r="O239" s="129">
        <f t="shared" si="36"/>
      </c>
      <c r="P239" s="130">
        <v>0</v>
      </c>
      <c r="Q239" s="130">
        <v>0</v>
      </c>
      <c r="R239" s="130">
        <v>2.4209999999984575</v>
      </c>
      <c r="S239" s="126">
        <v>194.16419999987627</v>
      </c>
      <c r="T239" s="131">
        <v>15</v>
      </c>
      <c r="U239" s="132">
        <f t="shared" si="37"/>
        <v>0</v>
      </c>
      <c r="V239" s="133"/>
    </row>
    <row r="240" spans="1:22" ht="12.75" outlineLevel="1">
      <c r="A240" s="3"/>
      <c r="B240" s="94"/>
      <c r="C240" s="95" t="s">
        <v>34</v>
      </c>
      <c r="D240" s="96" t="s">
        <v>3</v>
      </c>
      <c r="E240" s="97"/>
      <c r="F240" s="97" t="s">
        <v>44</v>
      </c>
      <c r="G240" s="98" t="s">
        <v>307</v>
      </c>
      <c r="H240" s="97"/>
      <c r="I240" s="96"/>
      <c r="J240" s="97"/>
      <c r="K240" s="99">
        <f>SUBTOTAL(9,K241:K252)</f>
        <v>0</v>
      </c>
      <c r="L240" s="100">
        <f>SUBTOTAL(9,L241:L252)</f>
        <v>0</v>
      </c>
      <c r="M240" s="100">
        <f>SUBTOTAL(9,M241:M252)</f>
        <v>0</v>
      </c>
      <c r="N240" s="100">
        <f>SUBTOTAL(9,N241:N252)</f>
        <v>0</v>
      </c>
      <c r="O240" s="100">
        <f>SUBTOTAL(9,O241:O252)</f>
        <v>0</v>
      </c>
      <c r="P240" s="101">
        <f>SUMPRODUCT(P241:P252,$H241:$H252)</f>
        <v>0.020663400000000085</v>
      </c>
      <c r="Q240" s="101">
        <f>SUMPRODUCT(Q241:Q252,$H241:$H252)</f>
        <v>0</v>
      </c>
      <c r="R240" s="101">
        <f>SUMPRODUCT(R241:R252,$H241:$H252)</f>
        <v>5.4208100000010155</v>
      </c>
      <c r="S240" s="100">
        <f>SUMPRODUCT(S241:S252,$H241:$H252)</f>
        <v>497.812202000095</v>
      </c>
      <c r="T240" s="102">
        <f>SUMPRODUCT(T241:T252,$K241:$K252)/100</f>
        <v>0</v>
      </c>
      <c r="U240" s="102">
        <f>K240+T240</f>
        <v>0</v>
      </c>
      <c r="V240" s="93"/>
    </row>
    <row r="241" spans="1:22" ht="12.75" outlineLevel="2">
      <c r="A241" s="3"/>
      <c r="B241" s="110"/>
      <c r="C241" s="111"/>
      <c r="D241" s="112"/>
      <c r="E241" s="113" t="s">
        <v>392</v>
      </c>
      <c r="F241" s="114"/>
      <c r="G241" s="115"/>
      <c r="H241" s="114"/>
      <c r="I241" s="112"/>
      <c r="J241" s="114"/>
      <c r="K241" s="116"/>
      <c r="L241" s="117"/>
      <c r="M241" s="117"/>
      <c r="N241" s="117"/>
      <c r="O241" s="117"/>
      <c r="P241" s="118"/>
      <c r="Q241" s="118"/>
      <c r="R241" s="118"/>
      <c r="S241" s="118"/>
      <c r="T241" s="119"/>
      <c r="U241" s="119"/>
      <c r="V241" s="93"/>
    </row>
    <row r="242" spans="1:22" ht="25.5" outlineLevel="2">
      <c r="A242" s="3"/>
      <c r="B242" s="93"/>
      <c r="C242" s="93"/>
      <c r="D242" s="120" t="s">
        <v>4</v>
      </c>
      <c r="E242" s="121">
        <v>1</v>
      </c>
      <c r="F242" s="122" t="s">
        <v>199</v>
      </c>
      <c r="G242" s="123" t="s">
        <v>479</v>
      </c>
      <c r="H242" s="124">
        <v>5.82</v>
      </c>
      <c r="I242" s="125" t="s">
        <v>12</v>
      </c>
      <c r="J242" s="126"/>
      <c r="K242" s="127">
        <f>H242*J242</f>
        <v>0</v>
      </c>
      <c r="L242" s="128">
        <f>IF(D242="S",K242,"")</f>
      </c>
      <c r="M242" s="129">
        <f>IF(OR(D242="P",D242="U"),K242,"")</f>
        <v>0</v>
      </c>
      <c r="N242" s="129">
        <f>IF(D242="H",K242,"")</f>
      </c>
      <c r="O242" s="129">
        <f>IF(D242="V",K242,"")</f>
      </c>
      <c r="P242" s="130">
        <v>0.00317</v>
      </c>
      <c r="Q242" s="130">
        <v>0</v>
      </c>
      <c r="R242" s="130">
        <v>0.5500000000001819</v>
      </c>
      <c r="S242" s="126">
        <v>49.50000000001638</v>
      </c>
      <c r="T242" s="131">
        <v>15</v>
      </c>
      <c r="U242" s="132">
        <f>K242*(T242+100)/100</f>
        <v>0</v>
      </c>
      <c r="V242" s="133"/>
    </row>
    <row r="243" spans="1:22" s="50" customFormat="1" ht="10.5" customHeight="1" outlineLevel="3">
      <c r="A243" s="134"/>
      <c r="B243" s="135"/>
      <c r="C243" s="135"/>
      <c r="D243" s="135"/>
      <c r="E243" s="135"/>
      <c r="F243" s="135"/>
      <c r="G243" s="135" t="s">
        <v>14</v>
      </c>
      <c r="H243" s="136">
        <v>0</v>
      </c>
      <c r="I243" s="137"/>
      <c r="J243" s="135"/>
      <c r="K243" s="135"/>
      <c r="L243" s="138"/>
      <c r="M243" s="138"/>
      <c r="N243" s="138"/>
      <c r="O243" s="138"/>
      <c r="P243" s="138"/>
      <c r="Q243" s="138"/>
      <c r="R243" s="138"/>
      <c r="S243" s="138"/>
      <c r="T243" s="139"/>
      <c r="U243" s="139"/>
      <c r="V243" s="135"/>
    </row>
    <row r="244" spans="1:22" s="50" customFormat="1" ht="10.5" customHeight="1" outlineLevel="3">
      <c r="A244" s="134"/>
      <c r="B244" s="135"/>
      <c r="C244" s="135"/>
      <c r="D244" s="135"/>
      <c r="E244" s="135"/>
      <c r="F244" s="135"/>
      <c r="G244" s="135" t="s">
        <v>73</v>
      </c>
      <c r="H244" s="136">
        <v>1.26</v>
      </c>
      <c r="I244" s="137"/>
      <c r="J244" s="135"/>
      <c r="K244" s="135"/>
      <c r="L244" s="138"/>
      <c r="M244" s="138"/>
      <c r="N244" s="138"/>
      <c r="O244" s="138"/>
      <c r="P244" s="138"/>
      <c r="Q244" s="138"/>
      <c r="R244" s="138"/>
      <c r="S244" s="138"/>
      <c r="T244" s="139"/>
      <c r="U244" s="139"/>
      <c r="V244" s="135"/>
    </row>
    <row r="245" spans="1:22" s="50" customFormat="1" ht="10.5" customHeight="1" outlineLevel="3">
      <c r="A245" s="134"/>
      <c r="B245" s="135"/>
      <c r="C245" s="135"/>
      <c r="D245" s="135"/>
      <c r="E245" s="135"/>
      <c r="F245" s="135"/>
      <c r="G245" s="135" t="s">
        <v>132</v>
      </c>
      <c r="H245" s="136">
        <v>0</v>
      </c>
      <c r="I245" s="137"/>
      <c r="J245" s="135"/>
      <c r="K245" s="135"/>
      <c r="L245" s="138"/>
      <c r="M245" s="138"/>
      <c r="N245" s="138"/>
      <c r="O245" s="138"/>
      <c r="P245" s="138"/>
      <c r="Q245" s="138"/>
      <c r="R245" s="138"/>
      <c r="S245" s="138"/>
      <c r="T245" s="139"/>
      <c r="U245" s="139"/>
      <c r="V245" s="135"/>
    </row>
    <row r="246" spans="1:22" s="50" customFormat="1" ht="10.5" customHeight="1" outlineLevel="3">
      <c r="A246" s="134"/>
      <c r="B246" s="135"/>
      <c r="C246" s="135"/>
      <c r="D246" s="135"/>
      <c r="E246" s="135"/>
      <c r="F246" s="135"/>
      <c r="G246" s="135" t="s">
        <v>77</v>
      </c>
      <c r="H246" s="136">
        <v>4.56</v>
      </c>
      <c r="I246" s="137"/>
      <c r="J246" s="135"/>
      <c r="K246" s="135"/>
      <c r="L246" s="138"/>
      <c r="M246" s="138"/>
      <c r="N246" s="138"/>
      <c r="O246" s="138"/>
      <c r="P246" s="138"/>
      <c r="Q246" s="138"/>
      <c r="R246" s="138"/>
      <c r="S246" s="138"/>
      <c r="T246" s="139"/>
      <c r="U246" s="139"/>
      <c r="V246" s="135"/>
    </row>
    <row r="247" spans="1:22" ht="12.75" outlineLevel="2">
      <c r="A247" s="3"/>
      <c r="B247" s="93"/>
      <c r="C247" s="93"/>
      <c r="D247" s="120" t="s">
        <v>5</v>
      </c>
      <c r="E247" s="121">
        <v>2</v>
      </c>
      <c r="F247" s="122" t="s">
        <v>94</v>
      </c>
      <c r="G247" s="123" t="s">
        <v>301</v>
      </c>
      <c r="H247" s="124">
        <v>6.402000000001863</v>
      </c>
      <c r="I247" s="125" t="s">
        <v>12</v>
      </c>
      <c r="J247" s="126"/>
      <c r="K247" s="127">
        <f aca="true" t="shared" si="38" ref="K247:K252">H247*J247</f>
        <v>0</v>
      </c>
      <c r="L247" s="128">
        <f aca="true" t="shared" si="39" ref="L247:L252">IF(D247="S",K247,"")</f>
        <v>0</v>
      </c>
      <c r="M247" s="129">
        <f aca="true" t="shared" si="40" ref="M247:M252">IF(OR(D247="P",D247="U"),K247,"")</f>
      </c>
      <c r="N247" s="129">
        <f aca="true" t="shared" si="41" ref="N247:N252">IF(D247="H",K247,"")</f>
      </c>
      <c r="O247" s="129">
        <f aca="true" t="shared" si="42" ref="O247:O252">IF(D247="V",K247,"")</f>
      </c>
      <c r="P247" s="130">
        <v>0</v>
      </c>
      <c r="Q247" s="130">
        <v>0</v>
      </c>
      <c r="R247" s="130">
        <v>0</v>
      </c>
      <c r="S247" s="126">
        <v>0</v>
      </c>
      <c r="T247" s="131">
        <v>15</v>
      </c>
      <c r="U247" s="132">
        <f aca="true" t="shared" si="43" ref="U247:U252">K247*(T247+100)/100</f>
        <v>0</v>
      </c>
      <c r="V247" s="133"/>
    </row>
    <row r="248" spans="1:22" ht="12.75" outlineLevel="2">
      <c r="A248" s="3"/>
      <c r="B248" s="93"/>
      <c r="C248" s="93"/>
      <c r="D248" s="120" t="s">
        <v>4</v>
      </c>
      <c r="E248" s="121">
        <v>3</v>
      </c>
      <c r="F248" s="122" t="s">
        <v>200</v>
      </c>
      <c r="G248" s="123" t="s">
        <v>444</v>
      </c>
      <c r="H248" s="124">
        <v>5.819999999999709</v>
      </c>
      <c r="I248" s="125" t="s">
        <v>12</v>
      </c>
      <c r="J248" s="126"/>
      <c r="K248" s="127">
        <f t="shared" si="38"/>
        <v>0</v>
      </c>
      <c r="L248" s="128">
        <f t="shared" si="39"/>
      </c>
      <c r="M248" s="129">
        <f t="shared" si="40"/>
        <v>0</v>
      </c>
      <c r="N248" s="129">
        <f t="shared" si="41"/>
      </c>
      <c r="O248" s="129">
        <f t="shared" si="42"/>
      </c>
      <c r="P248" s="130">
        <v>0</v>
      </c>
      <c r="Q248" s="130">
        <v>0</v>
      </c>
      <c r="R248" s="130">
        <v>0.03000000000000114</v>
      </c>
      <c r="S248" s="126">
        <v>2.7000000000001028</v>
      </c>
      <c r="T248" s="131">
        <v>15</v>
      </c>
      <c r="U248" s="132">
        <f t="shared" si="43"/>
        <v>0</v>
      </c>
      <c r="V248" s="133"/>
    </row>
    <row r="249" spans="1:22" ht="12.75" outlineLevel="2">
      <c r="A249" s="3"/>
      <c r="B249" s="93"/>
      <c r="C249" s="93"/>
      <c r="D249" s="120" t="s">
        <v>4</v>
      </c>
      <c r="E249" s="121">
        <v>4</v>
      </c>
      <c r="F249" s="122" t="s">
        <v>201</v>
      </c>
      <c r="G249" s="123" t="s">
        <v>447</v>
      </c>
      <c r="H249" s="124">
        <v>5.819999999999709</v>
      </c>
      <c r="I249" s="125" t="s">
        <v>12</v>
      </c>
      <c r="J249" s="126"/>
      <c r="K249" s="127">
        <f t="shared" si="38"/>
        <v>0</v>
      </c>
      <c r="L249" s="128">
        <f t="shared" si="39"/>
      </c>
      <c r="M249" s="129">
        <f t="shared" si="40"/>
        <v>0</v>
      </c>
      <c r="N249" s="129">
        <f t="shared" si="41"/>
      </c>
      <c r="O249" s="129">
        <f t="shared" si="42"/>
      </c>
      <c r="P249" s="130">
        <v>0</v>
      </c>
      <c r="Q249" s="130">
        <v>0</v>
      </c>
      <c r="R249" s="130">
        <v>0.16599999999993997</v>
      </c>
      <c r="S249" s="126">
        <v>14.939999999994598</v>
      </c>
      <c r="T249" s="131">
        <v>15</v>
      </c>
      <c r="U249" s="132">
        <f t="shared" si="43"/>
        <v>0</v>
      </c>
      <c r="V249" s="133"/>
    </row>
    <row r="250" spans="1:22" ht="12.75" outlineLevel="2">
      <c r="A250" s="3"/>
      <c r="B250" s="93"/>
      <c r="C250" s="93"/>
      <c r="D250" s="120" t="s">
        <v>4</v>
      </c>
      <c r="E250" s="121">
        <v>5</v>
      </c>
      <c r="F250" s="122" t="s">
        <v>202</v>
      </c>
      <c r="G250" s="123" t="s">
        <v>356</v>
      </c>
      <c r="H250" s="124">
        <v>5.819999999999709</v>
      </c>
      <c r="I250" s="125" t="s">
        <v>12</v>
      </c>
      <c r="J250" s="126"/>
      <c r="K250" s="127">
        <f t="shared" si="38"/>
        <v>0</v>
      </c>
      <c r="L250" s="128">
        <f t="shared" si="39"/>
      </c>
      <c r="M250" s="129">
        <f t="shared" si="40"/>
        <v>0</v>
      </c>
      <c r="N250" s="129">
        <f t="shared" si="41"/>
      </c>
      <c r="O250" s="129">
        <f t="shared" si="42"/>
      </c>
      <c r="P250" s="130">
        <v>0.0003</v>
      </c>
      <c r="Q250" s="130">
        <v>0</v>
      </c>
      <c r="R250" s="130">
        <v>0.04399999999998272</v>
      </c>
      <c r="S250" s="126">
        <v>4.399999999998273</v>
      </c>
      <c r="T250" s="131">
        <v>15</v>
      </c>
      <c r="U250" s="132">
        <f t="shared" si="43"/>
        <v>0</v>
      </c>
      <c r="V250" s="133"/>
    </row>
    <row r="251" spans="1:22" ht="12.75" outlineLevel="2">
      <c r="A251" s="3"/>
      <c r="B251" s="93"/>
      <c r="C251" s="93"/>
      <c r="D251" s="120" t="s">
        <v>4</v>
      </c>
      <c r="E251" s="121">
        <v>6</v>
      </c>
      <c r="F251" s="122" t="s">
        <v>203</v>
      </c>
      <c r="G251" s="123" t="s">
        <v>362</v>
      </c>
      <c r="H251" s="124">
        <v>15.60000000000582</v>
      </c>
      <c r="I251" s="125" t="s">
        <v>7</v>
      </c>
      <c r="J251" s="126"/>
      <c r="K251" s="127">
        <f t="shared" si="38"/>
        <v>0</v>
      </c>
      <c r="L251" s="128">
        <f t="shared" si="39"/>
      </c>
      <c r="M251" s="129">
        <f t="shared" si="40"/>
        <v>0</v>
      </c>
      <c r="N251" s="129">
        <f t="shared" si="41"/>
      </c>
      <c r="O251" s="129">
        <f t="shared" si="42"/>
      </c>
      <c r="P251" s="130">
        <v>3.0000000000000004E-05</v>
      </c>
      <c r="Q251" s="130">
        <v>0</v>
      </c>
      <c r="R251" s="130">
        <v>0.050000000000011376</v>
      </c>
      <c r="S251" s="126">
        <v>5.000000000001137</v>
      </c>
      <c r="T251" s="131">
        <v>15</v>
      </c>
      <c r="U251" s="132">
        <f t="shared" si="43"/>
        <v>0</v>
      </c>
      <c r="V251" s="133"/>
    </row>
    <row r="252" spans="1:22" ht="12.75" outlineLevel="2">
      <c r="A252" s="3"/>
      <c r="B252" s="93"/>
      <c r="C252" s="93"/>
      <c r="D252" s="120" t="s">
        <v>4</v>
      </c>
      <c r="E252" s="121">
        <v>7</v>
      </c>
      <c r="F252" s="122" t="s">
        <v>252</v>
      </c>
      <c r="G252" s="123" t="s">
        <v>443</v>
      </c>
      <c r="H252" s="124">
        <v>0.033999999999991815</v>
      </c>
      <c r="I252" s="125" t="s">
        <v>8</v>
      </c>
      <c r="J252" s="126"/>
      <c r="K252" s="127">
        <f t="shared" si="38"/>
        <v>0</v>
      </c>
      <c r="L252" s="128">
        <f t="shared" si="39"/>
      </c>
      <c r="M252" s="129">
        <f t="shared" si="40"/>
        <v>0</v>
      </c>
      <c r="N252" s="129">
        <f t="shared" si="41"/>
      </c>
      <c r="O252" s="129">
        <f t="shared" si="42"/>
      </c>
      <c r="P252" s="130">
        <v>0</v>
      </c>
      <c r="Q252" s="130">
        <v>0</v>
      </c>
      <c r="R252" s="130">
        <v>1.2650000000003274</v>
      </c>
      <c r="S252" s="126">
        <v>101.45300000002626</v>
      </c>
      <c r="T252" s="131">
        <v>15</v>
      </c>
      <c r="U252" s="132">
        <f t="shared" si="43"/>
        <v>0</v>
      </c>
      <c r="V252" s="133"/>
    </row>
    <row r="253" spans="1:22" ht="12.75" outlineLevel="1">
      <c r="A253" s="3"/>
      <c r="B253" s="94"/>
      <c r="C253" s="95" t="s">
        <v>35</v>
      </c>
      <c r="D253" s="96" t="s">
        <v>3</v>
      </c>
      <c r="E253" s="97"/>
      <c r="F253" s="97" t="s">
        <v>44</v>
      </c>
      <c r="G253" s="98" t="s">
        <v>306</v>
      </c>
      <c r="H253" s="97"/>
      <c r="I253" s="96"/>
      <c r="J253" s="97"/>
      <c r="K253" s="99">
        <f>SUBTOTAL(9,K254:K277)</f>
        <v>0</v>
      </c>
      <c r="L253" s="100">
        <f>SUBTOTAL(9,L254:L277)</f>
        <v>0</v>
      </c>
      <c r="M253" s="100">
        <f>SUBTOTAL(9,M254:M277)</f>
        <v>0</v>
      </c>
      <c r="N253" s="100">
        <f>SUBTOTAL(9,N254:N277)</f>
        <v>0</v>
      </c>
      <c r="O253" s="100">
        <f>SUBTOTAL(9,O254:O277)</f>
        <v>0</v>
      </c>
      <c r="P253" s="101">
        <f>SUMPRODUCT(P254:P277,$H254:$H277)</f>
        <v>0.0463372</v>
      </c>
      <c r="Q253" s="101">
        <f>SUMPRODUCT(Q254:Q277,$H254:$H277)</f>
        <v>0</v>
      </c>
      <c r="R253" s="101">
        <f>SUMPRODUCT(R254:R277,$H254:$H277)</f>
        <v>42.81824000002508</v>
      </c>
      <c r="S253" s="100">
        <f>SUMPRODUCT(S254:S277,$H254:$H277)</f>
        <v>3850.185728002253</v>
      </c>
      <c r="T253" s="102">
        <f>SUMPRODUCT(T254:T277,$K254:$K277)/100</f>
        <v>0</v>
      </c>
      <c r="U253" s="102">
        <f>K253+T253</f>
        <v>0</v>
      </c>
      <c r="V253" s="93"/>
    </row>
    <row r="254" spans="1:22" ht="12.75" outlineLevel="2">
      <c r="A254" s="3"/>
      <c r="B254" s="110"/>
      <c r="C254" s="111"/>
      <c r="D254" s="112"/>
      <c r="E254" s="113" t="s">
        <v>392</v>
      </c>
      <c r="F254" s="114"/>
      <c r="G254" s="115"/>
      <c r="H254" s="114"/>
      <c r="I254" s="112"/>
      <c r="J254" s="114"/>
      <c r="K254" s="116"/>
      <c r="L254" s="117"/>
      <c r="M254" s="117"/>
      <c r="N254" s="117"/>
      <c r="O254" s="117"/>
      <c r="P254" s="118"/>
      <c r="Q254" s="118"/>
      <c r="R254" s="118"/>
      <c r="S254" s="118"/>
      <c r="T254" s="119"/>
      <c r="U254" s="119"/>
      <c r="V254" s="93"/>
    </row>
    <row r="255" spans="1:22" ht="12.75" outlineLevel="2">
      <c r="A255" s="3"/>
      <c r="B255" s="93"/>
      <c r="C255" s="93"/>
      <c r="D255" s="120" t="s">
        <v>4</v>
      </c>
      <c r="E255" s="121">
        <v>1</v>
      </c>
      <c r="F255" s="122" t="s">
        <v>209</v>
      </c>
      <c r="G255" s="123" t="s">
        <v>461</v>
      </c>
      <c r="H255" s="124">
        <v>65.92</v>
      </c>
      <c r="I255" s="125" t="s">
        <v>12</v>
      </c>
      <c r="J255" s="126"/>
      <c r="K255" s="127">
        <f>H255*J255</f>
        <v>0</v>
      </c>
      <c r="L255" s="128">
        <f>IF(D255="S",K255,"")</f>
      </c>
      <c r="M255" s="129">
        <f>IF(OR(D255="P",D255="U"),K255,"")</f>
        <v>0</v>
      </c>
      <c r="N255" s="129">
        <f>IF(D255="H",K255,"")</f>
      </c>
      <c r="O255" s="129">
        <f>IF(D255="V",K255,"")</f>
      </c>
      <c r="P255" s="130">
        <v>0.00041000000000000005</v>
      </c>
      <c r="Q255" s="130">
        <v>0</v>
      </c>
      <c r="R255" s="130">
        <v>0.2800000000002001</v>
      </c>
      <c r="S255" s="126">
        <v>25.200000000018008</v>
      </c>
      <c r="T255" s="131">
        <v>15</v>
      </c>
      <c r="U255" s="132">
        <f>K255*(T255+100)/100</f>
        <v>0</v>
      </c>
      <c r="V255" s="133"/>
    </row>
    <row r="256" spans="1:22" s="50" customFormat="1" ht="10.5" customHeight="1" outlineLevel="3">
      <c r="A256" s="134"/>
      <c r="B256" s="135"/>
      <c r="C256" s="135"/>
      <c r="D256" s="135"/>
      <c r="E256" s="135"/>
      <c r="F256" s="135"/>
      <c r="G256" s="135" t="s">
        <v>66</v>
      </c>
      <c r="H256" s="136">
        <v>0</v>
      </c>
      <c r="I256" s="137"/>
      <c r="J256" s="135"/>
      <c r="K256" s="135"/>
      <c r="L256" s="138"/>
      <c r="M256" s="138"/>
      <c r="N256" s="138"/>
      <c r="O256" s="138"/>
      <c r="P256" s="138"/>
      <c r="Q256" s="138"/>
      <c r="R256" s="138"/>
      <c r="S256" s="138"/>
      <c r="T256" s="139"/>
      <c r="U256" s="139"/>
      <c r="V256" s="135"/>
    </row>
    <row r="257" spans="1:22" s="50" customFormat="1" ht="10.5" customHeight="1" outlineLevel="3">
      <c r="A257" s="134"/>
      <c r="B257" s="135"/>
      <c r="C257" s="135"/>
      <c r="D257" s="135"/>
      <c r="E257" s="135"/>
      <c r="F257" s="135"/>
      <c r="G257" s="135" t="s">
        <v>53</v>
      </c>
      <c r="H257" s="136">
        <v>15.3</v>
      </c>
      <c r="I257" s="137"/>
      <c r="J257" s="135"/>
      <c r="K257" s="135"/>
      <c r="L257" s="138"/>
      <c r="M257" s="138"/>
      <c r="N257" s="138"/>
      <c r="O257" s="138"/>
      <c r="P257" s="138"/>
      <c r="Q257" s="138"/>
      <c r="R257" s="138"/>
      <c r="S257" s="138"/>
      <c r="T257" s="139"/>
      <c r="U257" s="139"/>
      <c r="V257" s="135"/>
    </row>
    <row r="258" spans="1:22" s="50" customFormat="1" ht="10.5" customHeight="1" outlineLevel="3">
      <c r="A258" s="134"/>
      <c r="B258" s="135"/>
      <c r="C258" s="135"/>
      <c r="D258" s="135"/>
      <c r="E258" s="135"/>
      <c r="F258" s="135"/>
      <c r="G258" s="135" t="s">
        <v>68</v>
      </c>
      <c r="H258" s="136">
        <v>0</v>
      </c>
      <c r="I258" s="137"/>
      <c r="J258" s="135"/>
      <c r="K258" s="135"/>
      <c r="L258" s="138"/>
      <c r="M258" s="138"/>
      <c r="N258" s="138"/>
      <c r="O258" s="138"/>
      <c r="P258" s="138"/>
      <c r="Q258" s="138"/>
      <c r="R258" s="138"/>
      <c r="S258" s="138"/>
      <c r="T258" s="139"/>
      <c r="U258" s="139"/>
      <c r="V258" s="135"/>
    </row>
    <row r="259" spans="1:22" s="50" customFormat="1" ht="10.5" customHeight="1" outlineLevel="3">
      <c r="A259" s="134"/>
      <c r="B259" s="135"/>
      <c r="C259" s="135"/>
      <c r="D259" s="135"/>
      <c r="E259" s="135"/>
      <c r="F259" s="135"/>
      <c r="G259" s="135" t="s">
        <v>54</v>
      </c>
      <c r="H259" s="136">
        <v>19</v>
      </c>
      <c r="I259" s="137"/>
      <c r="J259" s="135"/>
      <c r="K259" s="135"/>
      <c r="L259" s="138"/>
      <c r="M259" s="138"/>
      <c r="N259" s="138"/>
      <c r="O259" s="138"/>
      <c r="P259" s="138"/>
      <c r="Q259" s="138"/>
      <c r="R259" s="138"/>
      <c r="S259" s="138"/>
      <c r="T259" s="139"/>
      <c r="U259" s="139"/>
      <c r="V259" s="135"/>
    </row>
    <row r="260" spans="1:22" s="50" customFormat="1" ht="10.5" customHeight="1" outlineLevel="3">
      <c r="A260" s="134"/>
      <c r="B260" s="135"/>
      <c r="C260" s="135"/>
      <c r="D260" s="135"/>
      <c r="E260" s="135"/>
      <c r="F260" s="135"/>
      <c r="G260" s="135" t="s">
        <v>65</v>
      </c>
      <c r="H260" s="136">
        <v>0</v>
      </c>
      <c r="I260" s="137"/>
      <c r="J260" s="135"/>
      <c r="K260" s="135"/>
      <c r="L260" s="138"/>
      <c r="M260" s="138"/>
      <c r="N260" s="138"/>
      <c r="O260" s="138"/>
      <c r="P260" s="138"/>
      <c r="Q260" s="138"/>
      <c r="R260" s="138"/>
      <c r="S260" s="138"/>
      <c r="T260" s="139"/>
      <c r="U260" s="139"/>
      <c r="V260" s="135"/>
    </row>
    <row r="261" spans="1:22" s="50" customFormat="1" ht="10.5" customHeight="1" outlineLevel="3">
      <c r="A261" s="134"/>
      <c r="B261" s="135"/>
      <c r="C261" s="135"/>
      <c r="D261" s="135"/>
      <c r="E261" s="135"/>
      <c r="F261" s="135"/>
      <c r="G261" s="135" t="s">
        <v>26</v>
      </c>
      <c r="H261" s="136">
        <v>9</v>
      </c>
      <c r="I261" s="137"/>
      <c r="J261" s="135"/>
      <c r="K261" s="135"/>
      <c r="L261" s="138"/>
      <c r="M261" s="138"/>
      <c r="N261" s="138"/>
      <c r="O261" s="138"/>
      <c r="P261" s="138"/>
      <c r="Q261" s="138"/>
      <c r="R261" s="138"/>
      <c r="S261" s="138"/>
      <c r="T261" s="139"/>
      <c r="U261" s="139"/>
      <c r="V261" s="135"/>
    </row>
    <row r="262" spans="1:22" s="50" customFormat="1" ht="10.5" customHeight="1" outlineLevel="3">
      <c r="A262" s="134"/>
      <c r="B262" s="135"/>
      <c r="C262" s="135"/>
      <c r="D262" s="135"/>
      <c r="E262" s="135"/>
      <c r="F262" s="135"/>
      <c r="G262" s="135" t="s">
        <v>74</v>
      </c>
      <c r="H262" s="136">
        <v>2.25</v>
      </c>
      <c r="I262" s="137"/>
      <c r="J262" s="135"/>
      <c r="K262" s="135"/>
      <c r="L262" s="138"/>
      <c r="M262" s="138"/>
      <c r="N262" s="138"/>
      <c r="O262" s="138"/>
      <c r="P262" s="138"/>
      <c r="Q262" s="138"/>
      <c r="R262" s="138"/>
      <c r="S262" s="138"/>
      <c r="T262" s="139"/>
      <c r="U262" s="139"/>
      <c r="V262" s="135"/>
    </row>
    <row r="263" spans="1:22" s="50" customFormat="1" ht="10.5" customHeight="1" outlineLevel="3">
      <c r="A263" s="134"/>
      <c r="B263" s="135"/>
      <c r="C263" s="135"/>
      <c r="D263" s="135"/>
      <c r="E263" s="135"/>
      <c r="F263" s="135"/>
      <c r="G263" s="135" t="s">
        <v>85</v>
      </c>
      <c r="H263" s="136">
        <v>0</v>
      </c>
      <c r="I263" s="137"/>
      <c r="J263" s="135"/>
      <c r="K263" s="135"/>
      <c r="L263" s="138"/>
      <c r="M263" s="138"/>
      <c r="N263" s="138"/>
      <c r="O263" s="138"/>
      <c r="P263" s="138"/>
      <c r="Q263" s="138"/>
      <c r="R263" s="138"/>
      <c r="S263" s="138"/>
      <c r="T263" s="139"/>
      <c r="U263" s="139"/>
      <c r="V263" s="135"/>
    </row>
    <row r="264" spans="1:22" s="50" customFormat="1" ht="10.5" customHeight="1" outlineLevel="3">
      <c r="A264" s="134"/>
      <c r="B264" s="135"/>
      <c r="C264" s="135"/>
      <c r="D264" s="135"/>
      <c r="E264" s="135"/>
      <c r="F264" s="135"/>
      <c r="G264" s="135" t="s">
        <v>79</v>
      </c>
      <c r="H264" s="136">
        <v>19.38</v>
      </c>
      <c r="I264" s="137"/>
      <c r="J264" s="135"/>
      <c r="K264" s="135"/>
      <c r="L264" s="138"/>
      <c r="M264" s="138"/>
      <c r="N264" s="138"/>
      <c r="O264" s="138"/>
      <c r="P264" s="138"/>
      <c r="Q264" s="138"/>
      <c r="R264" s="138"/>
      <c r="S264" s="138"/>
      <c r="T264" s="139"/>
      <c r="U264" s="139"/>
      <c r="V264" s="135"/>
    </row>
    <row r="265" spans="1:22" s="50" customFormat="1" ht="10.5" customHeight="1" outlineLevel="3">
      <c r="A265" s="134"/>
      <c r="B265" s="135"/>
      <c r="C265" s="135"/>
      <c r="D265" s="135"/>
      <c r="E265" s="135"/>
      <c r="F265" s="135"/>
      <c r="G265" s="135" t="s">
        <v>60</v>
      </c>
      <c r="H265" s="136">
        <v>0</v>
      </c>
      <c r="I265" s="137"/>
      <c r="J265" s="135"/>
      <c r="K265" s="135"/>
      <c r="L265" s="138"/>
      <c r="M265" s="138"/>
      <c r="N265" s="138"/>
      <c r="O265" s="138"/>
      <c r="P265" s="138"/>
      <c r="Q265" s="138"/>
      <c r="R265" s="138"/>
      <c r="S265" s="138"/>
      <c r="T265" s="139"/>
      <c r="U265" s="139"/>
      <c r="V265" s="135"/>
    </row>
    <row r="266" spans="1:22" s="50" customFormat="1" ht="10.5" customHeight="1" outlineLevel="3">
      <c r="A266" s="134"/>
      <c r="B266" s="135"/>
      <c r="C266" s="135"/>
      <c r="D266" s="135"/>
      <c r="E266" s="135"/>
      <c r="F266" s="135"/>
      <c r="G266" s="135" t="s">
        <v>70</v>
      </c>
      <c r="H266" s="136">
        <v>0.99</v>
      </c>
      <c r="I266" s="137"/>
      <c r="J266" s="135"/>
      <c r="K266" s="135"/>
      <c r="L266" s="138"/>
      <c r="M266" s="138"/>
      <c r="N266" s="138"/>
      <c r="O266" s="138"/>
      <c r="P266" s="138"/>
      <c r="Q266" s="138"/>
      <c r="R266" s="138"/>
      <c r="S266" s="138"/>
      <c r="T266" s="139"/>
      <c r="U266" s="139"/>
      <c r="V266" s="135"/>
    </row>
    <row r="267" spans="1:22" ht="12.75" outlineLevel="2">
      <c r="A267" s="3"/>
      <c r="B267" s="93"/>
      <c r="C267" s="93"/>
      <c r="D267" s="120" t="s">
        <v>5</v>
      </c>
      <c r="E267" s="121">
        <v>2</v>
      </c>
      <c r="F267" s="122" t="s">
        <v>95</v>
      </c>
      <c r="G267" s="123" t="s">
        <v>355</v>
      </c>
      <c r="H267" s="124">
        <v>75.808</v>
      </c>
      <c r="I267" s="125" t="s">
        <v>10</v>
      </c>
      <c r="J267" s="126"/>
      <c r="K267" s="127">
        <f>H267*J267</f>
        <v>0</v>
      </c>
      <c r="L267" s="128">
        <f>IF(D267="S",K267,"")</f>
        <v>0</v>
      </c>
      <c r="M267" s="129">
        <f>IF(OR(D267="P",D267="U"),K267,"")</f>
      </c>
      <c r="N267" s="129">
        <f>IF(D267="H",K267,"")</f>
      </c>
      <c r="O267" s="129">
        <f>IF(D267="V",K267,"")</f>
      </c>
      <c r="P267" s="130">
        <v>0</v>
      </c>
      <c r="Q267" s="130">
        <v>0</v>
      </c>
      <c r="R267" s="130">
        <v>0</v>
      </c>
      <c r="S267" s="126">
        <v>0</v>
      </c>
      <c r="T267" s="131">
        <v>15</v>
      </c>
      <c r="U267" s="132">
        <f>K267*(T267+100)/100</f>
        <v>0</v>
      </c>
      <c r="V267" s="133"/>
    </row>
    <row r="268" spans="1:22" s="50" customFormat="1" ht="10.5" customHeight="1" outlineLevel="3">
      <c r="A268" s="134"/>
      <c r="B268" s="135"/>
      <c r="C268" s="135"/>
      <c r="D268" s="135"/>
      <c r="E268" s="135"/>
      <c r="F268" s="135"/>
      <c r="G268" s="135" t="s">
        <v>262</v>
      </c>
      <c r="H268" s="136">
        <v>75.808</v>
      </c>
      <c r="I268" s="137"/>
      <c r="J268" s="135"/>
      <c r="K268" s="135"/>
      <c r="L268" s="138"/>
      <c r="M268" s="138"/>
      <c r="N268" s="138"/>
      <c r="O268" s="138"/>
      <c r="P268" s="138"/>
      <c r="Q268" s="138"/>
      <c r="R268" s="138"/>
      <c r="S268" s="138"/>
      <c r="T268" s="139"/>
      <c r="U268" s="139"/>
      <c r="V268" s="135"/>
    </row>
    <row r="269" spans="1:22" ht="12.75" outlineLevel="2">
      <c r="A269" s="3"/>
      <c r="B269" s="93"/>
      <c r="C269" s="93"/>
      <c r="D269" s="120" t="s">
        <v>4</v>
      </c>
      <c r="E269" s="121">
        <v>3</v>
      </c>
      <c r="F269" s="122" t="s">
        <v>210</v>
      </c>
      <c r="G269" s="123" t="s">
        <v>416</v>
      </c>
      <c r="H269" s="124">
        <v>65</v>
      </c>
      <c r="I269" s="125" t="s">
        <v>7</v>
      </c>
      <c r="J269" s="126"/>
      <c r="K269" s="127">
        <f aca="true" t="shared" si="44" ref="K269:K277">H269*J269</f>
        <v>0</v>
      </c>
      <c r="L269" s="128">
        <f aca="true" t="shared" si="45" ref="L269:L277">IF(D269="S",K269,"")</f>
      </c>
      <c r="M269" s="129">
        <f aca="true" t="shared" si="46" ref="M269:M277">IF(OR(D269="P",D269="U"),K269,"")</f>
        <v>0</v>
      </c>
      <c r="N269" s="129">
        <f aca="true" t="shared" si="47" ref="N269:N277">IF(D269="H",K269,"")</f>
      </c>
      <c r="O269" s="129">
        <f aca="true" t="shared" si="48" ref="O269:O277">IF(D269="V",K269,"")</f>
      </c>
      <c r="P269" s="130">
        <v>0</v>
      </c>
      <c r="Q269" s="130">
        <v>0</v>
      </c>
      <c r="R269" s="130">
        <v>0.09000000000003183</v>
      </c>
      <c r="S269" s="126">
        <v>8.100000000002865</v>
      </c>
      <c r="T269" s="131">
        <v>15</v>
      </c>
      <c r="U269" s="132">
        <f aca="true" t="shared" si="49" ref="U269:U277">K269*(T269+100)/100</f>
        <v>0</v>
      </c>
      <c r="V269" s="133"/>
    </row>
    <row r="270" spans="1:22" ht="12.75" outlineLevel="2">
      <c r="A270" s="3"/>
      <c r="B270" s="93"/>
      <c r="C270" s="93"/>
      <c r="D270" s="120" t="s">
        <v>4</v>
      </c>
      <c r="E270" s="121">
        <v>4</v>
      </c>
      <c r="F270" s="122" t="s">
        <v>211</v>
      </c>
      <c r="G270" s="123" t="s">
        <v>411</v>
      </c>
      <c r="H270" s="124">
        <v>66</v>
      </c>
      <c r="I270" s="125" t="s">
        <v>12</v>
      </c>
      <c r="J270" s="126"/>
      <c r="K270" s="127">
        <f t="shared" si="44"/>
        <v>0</v>
      </c>
      <c r="L270" s="128">
        <f t="shared" si="45"/>
      </c>
      <c r="M270" s="129">
        <f t="shared" si="46"/>
        <v>0</v>
      </c>
      <c r="N270" s="129">
        <f t="shared" si="47"/>
      </c>
      <c r="O270" s="129">
        <f t="shared" si="48"/>
      </c>
      <c r="P270" s="130">
        <v>0</v>
      </c>
      <c r="Q270" s="130">
        <v>0</v>
      </c>
      <c r="R270" s="130">
        <v>0.01300000000000523</v>
      </c>
      <c r="S270" s="126">
        <v>1.1700000000004707</v>
      </c>
      <c r="T270" s="131">
        <v>15</v>
      </c>
      <c r="U270" s="132">
        <f t="shared" si="49"/>
        <v>0</v>
      </c>
      <c r="V270" s="133"/>
    </row>
    <row r="271" spans="1:22" ht="12.75" outlineLevel="2">
      <c r="A271" s="3"/>
      <c r="B271" s="93"/>
      <c r="C271" s="93"/>
      <c r="D271" s="120" t="s">
        <v>4</v>
      </c>
      <c r="E271" s="121">
        <v>5</v>
      </c>
      <c r="F271" s="122" t="s">
        <v>205</v>
      </c>
      <c r="G271" s="123" t="s">
        <v>454</v>
      </c>
      <c r="H271" s="124">
        <v>7</v>
      </c>
      <c r="I271" s="125" t="s">
        <v>7</v>
      </c>
      <c r="J271" s="126"/>
      <c r="K271" s="127">
        <f t="shared" si="44"/>
        <v>0</v>
      </c>
      <c r="L271" s="128">
        <f t="shared" si="45"/>
      </c>
      <c r="M271" s="129">
        <f t="shared" si="46"/>
        <v>0</v>
      </c>
      <c r="N271" s="129">
        <f t="shared" si="47"/>
      </c>
      <c r="O271" s="129">
        <f t="shared" si="48"/>
      </c>
      <c r="P271" s="130">
        <v>0.00019999999999999998</v>
      </c>
      <c r="Q271" s="130">
        <v>0</v>
      </c>
      <c r="R271" s="130">
        <v>0.14000000000010004</v>
      </c>
      <c r="S271" s="126">
        <v>12.600000000009004</v>
      </c>
      <c r="T271" s="131">
        <v>15</v>
      </c>
      <c r="U271" s="132">
        <f t="shared" si="49"/>
        <v>0</v>
      </c>
      <c r="V271" s="133"/>
    </row>
    <row r="272" spans="1:22" ht="12.75" outlineLevel="2">
      <c r="A272" s="3"/>
      <c r="B272" s="93"/>
      <c r="C272" s="93"/>
      <c r="D272" s="120" t="s">
        <v>5</v>
      </c>
      <c r="E272" s="121">
        <v>6</v>
      </c>
      <c r="F272" s="122" t="s">
        <v>106</v>
      </c>
      <c r="G272" s="123" t="s">
        <v>311</v>
      </c>
      <c r="H272" s="124">
        <v>7</v>
      </c>
      <c r="I272" s="125" t="s">
        <v>46</v>
      </c>
      <c r="J272" s="126"/>
      <c r="K272" s="127">
        <f t="shared" si="44"/>
        <v>0</v>
      </c>
      <c r="L272" s="128">
        <f t="shared" si="45"/>
        <v>0</v>
      </c>
      <c r="M272" s="129">
        <f t="shared" si="46"/>
      </c>
      <c r="N272" s="129">
        <f t="shared" si="47"/>
      </c>
      <c r="O272" s="129">
        <f t="shared" si="48"/>
      </c>
      <c r="P272" s="130">
        <v>0</v>
      </c>
      <c r="Q272" s="130">
        <v>0</v>
      </c>
      <c r="R272" s="130">
        <v>0</v>
      </c>
      <c r="S272" s="126">
        <v>0</v>
      </c>
      <c r="T272" s="131">
        <v>15</v>
      </c>
      <c r="U272" s="132">
        <f t="shared" si="49"/>
        <v>0</v>
      </c>
      <c r="V272" s="133"/>
    </row>
    <row r="273" spans="1:22" ht="12.75" outlineLevel="2">
      <c r="A273" s="3"/>
      <c r="B273" s="93"/>
      <c r="C273" s="93"/>
      <c r="D273" s="120" t="s">
        <v>4</v>
      </c>
      <c r="E273" s="121">
        <v>7</v>
      </c>
      <c r="F273" s="122" t="s">
        <v>206</v>
      </c>
      <c r="G273" s="123" t="s">
        <v>401</v>
      </c>
      <c r="H273" s="124">
        <v>69</v>
      </c>
      <c r="I273" s="125" t="s">
        <v>7</v>
      </c>
      <c r="J273" s="126"/>
      <c r="K273" s="127">
        <f t="shared" si="44"/>
        <v>0</v>
      </c>
      <c r="L273" s="128">
        <f t="shared" si="45"/>
      </c>
      <c r="M273" s="129">
        <f t="shared" si="46"/>
        <v>0</v>
      </c>
      <c r="N273" s="129">
        <f t="shared" si="47"/>
      </c>
      <c r="O273" s="129">
        <f t="shared" si="48"/>
      </c>
      <c r="P273" s="130">
        <v>0.00025</v>
      </c>
      <c r="Q273" s="130">
        <v>0</v>
      </c>
      <c r="R273" s="130">
        <v>0.16000000000008185</v>
      </c>
      <c r="S273" s="126">
        <v>14.400000000007367</v>
      </c>
      <c r="T273" s="131">
        <v>15</v>
      </c>
      <c r="U273" s="132">
        <f t="shared" si="49"/>
        <v>0</v>
      </c>
      <c r="V273" s="133"/>
    </row>
    <row r="274" spans="1:22" ht="12.75" outlineLevel="2">
      <c r="A274" s="3"/>
      <c r="B274" s="93"/>
      <c r="C274" s="93"/>
      <c r="D274" s="120" t="s">
        <v>5</v>
      </c>
      <c r="E274" s="121">
        <v>8</v>
      </c>
      <c r="F274" s="122" t="s">
        <v>107</v>
      </c>
      <c r="G274" s="123" t="s">
        <v>129</v>
      </c>
      <c r="H274" s="124">
        <v>70</v>
      </c>
      <c r="I274" s="125" t="s">
        <v>7</v>
      </c>
      <c r="J274" s="126"/>
      <c r="K274" s="127">
        <f t="shared" si="44"/>
        <v>0</v>
      </c>
      <c r="L274" s="128">
        <f t="shared" si="45"/>
        <v>0</v>
      </c>
      <c r="M274" s="129">
        <f t="shared" si="46"/>
      </c>
      <c r="N274" s="129">
        <f t="shared" si="47"/>
      </c>
      <c r="O274" s="129">
        <f t="shared" si="48"/>
      </c>
      <c r="P274" s="130">
        <v>0</v>
      </c>
      <c r="Q274" s="130">
        <v>0</v>
      </c>
      <c r="R274" s="130">
        <v>0</v>
      </c>
      <c r="S274" s="126">
        <v>0</v>
      </c>
      <c r="T274" s="131">
        <v>15</v>
      </c>
      <c r="U274" s="132">
        <f t="shared" si="49"/>
        <v>0</v>
      </c>
      <c r="V274" s="133"/>
    </row>
    <row r="275" spans="1:22" ht="12.75" outlineLevel="2">
      <c r="A275" s="3"/>
      <c r="B275" s="93"/>
      <c r="C275" s="93"/>
      <c r="D275" s="120" t="s">
        <v>4</v>
      </c>
      <c r="E275" s="121">
        <v>9</v>
      </c>
      <c r="F275" s="122" t="s">
        <v>207</v>
      </c>
      <c r="G275" s="123" t="s">
        <v>383</v>
      </c>
      <c r="H275" s="124">
        <v>66</v>
      </c>
      <c r="I275" s="125" t="s">
        <v>12</v>
      </c>
      <c r="J275" s="126"/>
      <c r="K275" s="127">
        <f t="shared" si="44"/>
        <v>0</v>
      </c>
      <c r="L275" s="128">
        <f t="shared" si="45"/>
      </c>
      <c r="M275" s="129">
        <f t="shared" si="46"/>
        <v>0</v>
      </c>
      <c r="N275" s="129">
        <f t="shared" si="47"/>
      </c>
      <c r="O275" s="129">
        <f t="shared" si="48"/>
      </c>
      <c r="P275" s="130">
        <v>0</v>
      </c>
      <c r="Q275" s="130">
        <v>0</v>
      </c>
      <c r="R275" s="130">
        <v>0</v>
      </c>
      <c r="S275" s="126">
        <v>0</v>
      </c>
      <c r="T275" s="131">
        <v>15</v>
      </c>
      <c r="U275" s="132">
        <f t="shared" si="49"/>
        <v>0</v>
      </c>
      <c r="V275" s="133"/>
    </row>
    <row r="276" spans="1:22" ht="12.75" outlineLevel="2">
      <c r="A276" s="3"/>
      <c r="B276" s="93"/>
      <c r="C276" s="93"/>
      <c r="D276" s="120" t="s">
        <v>4</v>
      </c>
      <c r="E276" s="121">
        <v>10</v>
      </c>
      <c r="F276" s="122" t="s">
        <v>204</v>
      </c>
      <c r="G276" s="123" t="s">
        <v>410</v>
      </c>
      <c r="H276" s="124">
        <v>66</v>
      </c>
      <c r="I276" s="125" t="s">
        <v>12</v>
      </c>
      <c r="J276" s="126"/>
      <c r="K276" s="127">
        <f t="shared" si="44"/>
        <v>0</v>
      </c>
      <c r="L276" s="128">
        <f t="shared" si="45"/>
      </c>
      <c r="M276" s="129">
        <f t="shared" si="46"/>
        <v>0</v>
      </c>
      <c r="N276" s="129">
        <f t="shared" si="47"/>
      </c>
      <c r="O276" s="129">
        <f t="shared" si="48"/>
      </c>
      <c r="P276" s="130">
        <v>1.0000000000000003E-05</v>
      </c>
      <c r="Q276" s="130">
        <v>0</v>
      </c>
      <c r="R276" s="130">
        <v>0.08000000000004093</v>
      </c>
      <c r="S276" s="126">
        <v>7.2000000000036835</v>
      </c>
      <c r="T276" s="131">
        <v>15</v>
      </c>
      <c r="U276" s="132">
        <f t="shared" si="49"/>
        <v>0</v>
      </c>
      <c r="V276" s="133"/>
    </row>
    <row r="277" spans="1:22" ht="12.75" outlineLevel="2">
      <c r="A277" s="3"/>
      <c r="B277" s="93"/>
      <c r="C277" s="93"/>
      <c r="D277" s="120" t="s">
        <v>4</v>
      </c>
      <c r="E277" s="121">
        <v>11</v>
      </c>
      <c r="F277" s="122" t="s">
        <v>253</v>
      </c>
      <c r="G277" s="123" t="s">
        <v>442</v>
      </c>
      <c r="H277" s="124">
        <v>0.3200000000001637</v>
      </c>
      <c r="I277" s="125" t="s">
        <v>8</v>
      </c>
      <c r="J277" s="126"/>
      <c r="K277" s="127">
        <f t="shared" si="44"/>
        <v>0</v>
      </c>
      <c r="L277" s="128">
        <f t="shared" si="45"/>
      </c>
      <c r="M277" s="129">
        <f t="shared" si="46"/>
        <v>0</v>
      </c>
      <c r="N277" s="129">
        <f t="shared" si="47"/>
      </c>
      <c r="O277" s="129">
        <f t="shared" si="48"/>
      </c>
      <c r="P277" s="130">
        <v>0</v>
      </c>
      <c r="Q277" s="130">
        <v>0</v>
      </c>
      <c r="R277" s="130">
        <v>1.1020000000007713</v>
      </c>
      <c r="S277" s="126">
        <v>88.38040000006185</v>
      </c>
      <c r="T277" s="131">
        <v>15</v>
      </c>
      <c r="U277" s="132">
        <f t="shared" si="49"/>
        <v>0</v>
      </c>
      <c r="V277" s="133"/>
    </row>
    <row r="278" spans="1:22" ht="12.75" outlineLevel="1">
      <c r="A278" s="3"/>
      <c r="B278" s="94"/>
      <c r="C278" s="95" t="s">
        <v>36</v>
      </c>
      <c r="D278" s="96" t="s">
        <v>3</v>
      </c>
      <c r="E278" s="97"/>
      <c r="F278" s="97" t="s">
        <v>44</v>
      </c>
      <c r="G278" s="98" t="s">
        <v>305</v>
      </c>
      <c r="H278" s="97"/>
      <c r="I278" s="96"/>
      <c r="J278" s="97"/>
      <c r="K278" s="99">
        <f>SUBTOTAL(9,K279:K291)</f>
        <v>0</v>
      </c>
      <c r="L278" s="100">
        <f>SUBTOTAL(9,L279:L291)</f>
        <v>0</v>
      </c>
      <c r="M278" s="100">
        <f>SUBTOTAL(9,M279:M291)</f>
        <v>0</v>
      </c>
      <c r="N278" s="100">
        <f>SUBTOTAL(9,N279:N291)</f>
        <v>0</v>
      </c>
      <c r="O278" s="100">
        <f>SUBTOTAL(9,O279:O291)</f>
        <v>0</v>
      </c>
      <c r="P278" s="101">
        <f>SUMPRODUCT(P279:P291,$H279:$H291)</f>
        <v>0.3498800000001407</v>
      </c>
      <c r="Q278" s="101">
        <f>SUMPRODUCT(Q279:Q291,$H279:$H291)</f>
        <v>0</v>
      </c>
      <c r="R278" s="101">
        <f>SUMPRODUCT(R279:R291,$H279:$H291)</f>
        <v>17.777059999993867</v>
      </c>
      <c r="S278" s="100">
        <f>SUMPRODUCT(S279:S291,$H279:$H291)</f>
        <v>1642.5070119994443</v>
      </c>
      <c r="T278" s="102">
        <f>SUMPRODUCT(T279:T291,$K279:$K291)/100</f>
        <v>0</v>
      </c>
      <c r="U278" s="102">
        <f>K278+T278</f>
        <v>0</v>
      </c>
      <c r="V278" s="93"/>
    </row>
    <row r="279" spans="1:22" ht="12.75" outlineLevel="2">
      <c r="A279" s="3"/>
      <c r="B279" s="110"/>
      <c r="C279" s="111"/>
      <c r="D279" s="112"/>
      <c r="E279" s="113" t="s">
        <v>392</v>
      </c>
      <c r="F279" s="114"/>
      <c r="G279" s="115"/>
      <c r="H279" s="114"/>
      <c r="I279" s="112"/>
      <c r="J279" s="114"/>
      <c r="K279" s="116"/>
      <c r="L279" s="117"/>
      <c r="M279" s="117"/>
      <c r="N279" s="117"/>
      <c r="O279" s="117"/>
      <c r="P279" s="118"/>
      <c r="Q279" s="118"/>
      <c r="R279" s="118"/>
      <c r="S279" s="118"/>
      <c r="T279" s="119"/>
      <c r="U279" s="119"/>
      <c r="V279" s="93"/>
    </row>
    <row r="280" spans="1:22" ht="25.5" outlineLevel="2">
      <c r="A280" s="3"/>
      <c r="B280" s="93"/>
      <c r="C280" s="93"/>
      <c r="D280" s="120" t="s">
        <v>4</v>
      </c>
      <c r="E280" s="121">
        <v>1</v>
      </c>
      <c r="F280" s="122" t="s">
        <v>213</v>
      </c>
      <c r="G280" s="123" t="s">
        <v>483</v>
      </c>
      <c r="H280" s="124">
        <v>23.6</v>
      </c>
      <c r="I280" s="125" t="s">
        <v>12</v>
      </c>
      <c r="J280" s="126"/>
      <c r="K280" s="127">
        <f>H280*J280</f>
        <v>0</v>
      </c>
      <c r="L280" s="128">
        <f>IF(D280="S",K280,"")</f>
      </c>
      <c r="M280" s="129">
        <f>IF(OR(D280="P",D280="U"),K280,"")</f>
        <v>0</v>
      </c>
      <c r="N280" s="129">
        <f>IF(D280="H",K280,"")</f>
      </c>
      <c r="O280" s="129">
        <f>IF(D280="V",K280,"")</f>
      </c>
      <c r="P280" s="130">
        <v>0.003</v>
      </c>
      <c r="Q280" s="130">
        <v>0</v>
      </c>
      <c r="R280" s="130">
        <v>0.6409999999997353</v>
      </c>
      <c r="S280" s="126">
        <v>58.79999999997608</v>
      </c>
      <c r="T280" s="131">
        <v>15</v>
      </c>
      <c r="U280" s="132">
        <f>K280*(T280+100)/100</f>
        <v>0</v>
      </c>
      <c r="V280" s="133"/>
    </row>
    <row r="281" spans="1:22" s="50" customFormat="1" ht="10.5" customHeight="1" outlineLevel="3">
      <c r="A281" s="134"/>
      <c r="B281" s="135"/>
      <c r="C281" s="135"/>
      <c r="D281" s="135"/>
      <c r="E281" s="135"/>
      <c r="F281" s="135"/>
      <c r="G281" s="135" t="s">
        <v>76</v>
      </c>
      <c r="H281" s="136">
        <v>5.6</v>
      </c>
      <c r="I281" s="137"/>
      <c r="J281" s="135"/>
      <c r="K281" s="135"/>
      <c r="L281" s="138"/>
      <c r="M281" s="138"/>
      <c r="N281" s="138"/>
      <c r="O281" s="138"/>
      <c r="P281" s="138"/>
      <c r="Q281" s="138"/>
      <c r="R281" s="138"/>
      <c r="S281" s="138"/>
      <c r="T281" s="139"/>
      <c r="U281" s="139"/>
      <c r="V281" s="135"/>
    </row>
    <row r="282" spans="1:22" s="50" customFormat="1" ht="10.5" customHeight="1" outlineLevel="3">
      <c r="A282" s="134"/>
      <c r="B282" s="135"/>
      <c r="C282" s="135"/>
      <c r="D282" s="135"/>
      <c r="E282" s="135"/>
      <c r="F282" s="135"/>
      <c r="G282" s="135" t="s">
        <v>71</v>
      </c>
      <c r="H282" s="136">
        <v>3.6</v>
      </c>
      <c r="I282" s="137"/>
      <c r="J282" s="135"/>
      <c r="K282" s="135"/>
      <c r="L282" s="138"/>
      <c r="M282" s="138"/>
      <c r="N282" s="138"/>
      <c r="O282" s="138"/>
      <c r="P282" s="138"/>
      <c r="Q282" s="138"/>
      <c r="R282" s="138"/>
      <c r="S282" s="138"/>
      <c r="T282" s="139"/>
      <c r="U282" s="139"/>
      <c r="V282" s="135"/>
    </row>
    <row r="283" spans="1:22" s="50" customFormat="1" ht="10.5" customHeight="1" outlineLevel="3">
      <c r="A283" s="134"/>
      <c r="B283" s="135"/>
      <c r="C283" s="135"/>
      <c r="D283" s="135"/>
      <c r="E283" s="135"/>
      <c r="F283" s="135"/>
      <c r="G283" s="135" t="s">
        <v>78</v>
      </c>
      <c r="H283" s="136">
        <v>9.6</v>
      </c>
      <c r="I283" s="137"/>
      <c r="J283" s="135"/>
      <c r="K283" s="135"/>
      <c r="L283" s="138"/>
      <c r="M283" s="138"/>
      <c r="N283" s="138"/>
      <c r="O283" s="138"/>
      <c r="P283" s="138"/>
      <c r="Q283" s="138"/>
      <c r="R283" s="138"/>
      <c r="S283" s="138"/>
      <c r="T283" s="139"/>
      <c r="U283" s="139"/>
      <c r="V283" s="135"/>
    </row>
    <row r="284" spans="1:22" s="50" customFormat="1" ht="10.5" customHeight="1" outlineLevel="3">
      <c r="A284" s="134"/>
      <c r="B284" s="135"/>
      <c r="C284" s="135"/>
      <c r="D284" s="135"/>
      <c r="E284" s="135"/>
      <c r="F284" s="135"/>
      <c r="G284" s="135" t="s">
        <v>75</v>
      </c>
      <c r="H284" s="136">
        <v>7.6</v>
      </c>
      <c r="I284" s="137"/>
      <c r="J284" s="135"/>
      <c r="K284" s="135"/>
      <c r="L284" s="138"/>
      <c r="M284" s="138"/>
      <c r="N284" s="138"/>
      <c r="O284" s="138"/>
      <c r="P284" s="138"/>
      <c r="Q284" s="138"/>
      <c r="R284" s="138"/>
      <c r="S284" s="138"/>
      <c r="T284" s="139"/>
      <c r="U284" s="139"/>
      <c r="V284" s="135"/>
    </row>
    <row r="285" spans="1:22" s="50" customFormat="1" ht="10.5" customHeight="1" outlineLevel="3">
      <c r="A285" s="134"/>
      <c r="B285" s="135"/>
      <c r="C285" s="135"/>
      <c r="D285" s="135"/>
      <c r="E285" s="135"/>
      <c r="F285" s="135"/>
      <c r="G285" s="135" t="s">
        <v>87</v>
      </c>
      <c r="H285" s="136">
        <v>-2.8</v>
      </c>
      <c r="I285" s="137"/>
      <c r="J285" s="135"/>
      <c r="K285" s="135"/>
      <c r="L285" s="138"/>
      <c r="M285" s="138"/>
      <c r="N285" s="138"/>
      <c r="O285" s="138"/>
      <c r="P285" s="138"/>
      <c r="Q285" s="138"/>
      <c r="R285" s="138"/>
      <c r="S285" s="138"/>
      <c r="T285" s="139"/>
      <c r="U285" s="139"/>
      <c r="V285" s="135"/>
    </row>
    <row r="286" spans="1:22" ht="12.75" outlineLevel="2">
      <c r="A286" s="3"/>
      <c r="B286" s="93"/>
      <c r="C286" s="93"/>
      <c r="D286" s="120" t="s">
        <v>5</v>
      </c>
      <c r="E286" s="121">
        <v>2</v>
      </c>
      <c r="F286" s="122" t="s">
        <v>109</v>
      </c>
      <c r="G286" s="123" t="s">
        <v>299</v>
      </c>
      <c r="H286" s="124">
        <v>27.14</v>
      </c>
      <c r="I286" s="125" t="s">
        <v>12</v>
      </c>
      <c r="J286" s="126"/>
      <c r="K286" s="127">
        <f>H286*J286</f>
        <v>0</v>
      </c>
      <c r="L286" s="128">
        <f>IF(D286="S",K286,"")</f>
        <v>0</v>
      </c>
      <c r="M286" s="129">
        <f>IF(OR(D286="P",D286="U"),K286,"")</f>
      </c>
      <c r="N286" s="129">
        <f>IF(D286="H",K286,"")</f>
      </c>
      <c r="O286" s="129">
        <f>IF(D286="V",K286,"")</f>
      </c>
      <c r="P286" s="130">
        <v>0.010000000000005118</v>
      </c>
      <c r="Q286" s="130">
        <v>0</v>
      </c>
      <c r="R286" s="130">
        <v>0</v>
      </c>
      <c r="S286" s="126">
        <v>0</v>
      </c>
      <c r="T286" s="131">
        <v>15</v>
      </c>
      <c r="U286" s="132">
        <f>K286*(T286+100)/100</f>
        <v>0</v>
      </c>
      <c r="V286" s="133"/>
    </row>
    <row r="287" spans="1:22" s="50" customFormat="1" ht="10.5" customHeight="1" outlineLevel="3">
      <c r="A287" s="134"/>
      <c r="B287" s="135"/>
      <c r="C287" s="135"/>
      <c r="D287" s="135"/>
      <c r="E287" s="135"/>
      <c r="F287" s="135"/>
      <c r="G287" s="135" t="s">
        <v>139</v>
      </c>
      <c r="H287" s="136">
        <v>27.14</v>
      </c>
      <c r="I287" s="137"/>
      <c r="J287" s="135"/>
      <c r="K287" s="135"/>
      <c r="L287" s="138"/>
      <c r="M287" s="138"/>
      <c r="N287" s="138"/>
      <c r="O287" s="138"/>
      <c r="P287" s="138"/>
      <c r="Q287" s="138"/>
      <c r="R287" s="138"/>
      <c r="S287" s="138"/>
      <c r="T287" s="139"/>
      <c r="U287" s="139"/>
      <c r="V287" s="135"/>
    </row>
    <row r="288" spans="1:22" ht="12.75" outlineLevel="2">
      <c r="A288" s="3"/>
      <c r="B288" s="93"/>
      <c r="C288" s="93"/>
      <c r="D288" s="120" t="s">
        <v>4</v>
      </c>
      <c r="E288" s="121">
        <v>3</v>
      </c>
      <c r="F288" s="122" t="s">
        <v>212</v>
      </c>
      <c r="G288" s="123" t="s">
        <v>364</v>
      </c>
      <c r="H288" s="124">
        <v>1.6000000000003638</v>
      </c>
      <c r="I288" s="125" t="s">
        <v>7</v>
      </c>
      <c r="J288" s="126"/>
      <c r="K288" s="127">
        <f>H288*J288</f>
        <v>0</v>
      </c>
      <c r="L288" s="128">
        <f>IF(D288="S",K288,"")</f>
      </c>
      <c r="M288" s="129">
        <f>IF(OR(D288="P",D288="U"),K288,"")</f>
        <v>0</v>
      </c>
      <c r="N288" s="129">
        <f>IF(D288="H",K288,"")</f>
      </c>
      <c r="O288" s="129">
        <f>IF(D288="V",K288,"")</f>
      </c>
      <c r="P288" s="130">
        <v>0</v>
      </c>
      <c r="Q288" s="130">
        <v>0</v>
      </c>
      <c r="R288" s="130">
        <v>0</v>
      </c>
      <c r="S288" s="126">
        <v>0</v>
      </c>
      <c r="T288" s="131">
        <v>15</v>
      </c>
      <c r="U288" s="132">
        <f>K288*(T288+100)/100</f>
        <v>0</v>
      </c>
      <c r="V288" s="133"/>
    </row>
    <row r="289" spans="1:22" ht="12.75" outlineLevel="2">
      <c r="A289" s="3"/>
      <c r="B289" s="93"/>
      <c r="C289" s="93"/>
      <c r="D289" s="120" t="s">
        <v>4</v>
      </c>
      <c r="E289" s="121">
        <v>4</v>
      </c>
      <c r="F289" s="122" t="s">
        <v>214</v>
      </c>
      <c r="G289" s="123" t="s">
        <v>402</v>
      </c>
      <c r="H289" s="124">
        <v>23.60000000000582</v>
      </c>
      <c r="I289" s="125" t="s">
        <v>12</v>
      </c>
      <c r="J289" s="126"/>
      <c r="K289" s="127">
        <f>H289*J289</f>
        <v>0</v>
      </c>
      <c r="L289" s="128">
        <f>IF(D289="S",K289,"")</f>
      </c>
      <c r="M289" s="129">
        <f>IF(OR(D289="P",D289="U"),K289,"")</f>
        <v>0</v>
      </c>
      <c r="N289" s="129">
        <f>IF(D289="H",K289,"")</f>
      </c>
      <c r="O289" s="129">
        <f>IF(D289="V",K289,"")</f>
      </c>
      <c r="P289" s="130">
        <v>0.0003</v>
      </c>
      <c r="Q289" s="130">
        <v>0</v>
      </c>
      <c r="R289" s="130">
        <v>0.04399999999998272</v>
      </c>
      <c r="S289" s="126">
        <v>4.399999999998272</v>
      </c>
      <c r="T289" s="131">
        <v>15</v>
      </c>
      <c r="U289" s="132">
        <f>K289*(T289+100)/100</f>
        <v>0</v>
      </c>
      <c r="V289" s="133"/>
    </row>
    <row r="290" spans="1:22" ht="12.75" outlineLevel="2">
      <c r="A290" s="3"/>
      <c r="B290" s="93"/>
      <c r="C290" s="93"/>
      <c r="D290" s="120" t="s">
        <v>4</v>
      </c>
      <c r="E290" s="121">
        <v>5</v>
      </c>
      <c r="F290" s="122" t="s">
        <v>215</v>
      </c>
      <c r="G290" s="123" t="s">
        <v>405</v>
      </c>
      <c r="H290" s="124">
        <v>20</v>
      </c>
      <c r="I290" s="125" t="s">
        <v>7</v>
      </c>
      <c r="J290" s="126"/>
      <c r="K290" s="127">
        <f>H290*J290</f>
        <v>0</v>
      </c>
      <c r="L290" s="128">
        <f>IF(D290="S",K290,"")</f>
      </c>
      <c r="M290" s="129">
        <f>IF(OR(D290="P",D290="U"),K290,"")</f>
        <v>0</v>
      </c>
      <c r="N290" s="129">
        <f>IF(D290="H",K290,"")</f>
      </c>
      <c r="O290" s="129">
        <f>IF(D290="V",K290,"")</f>
      </c>
      <c r="P290" s="130">
        <v>3.0000000000000004E-05</v>
      </c>
      <c r="Q290" s="130">
        <v>0</v>
      </c>
      <c r="R290" s="130">
        <v>0.05500000000000682</v>
      </c>
      <c r="S290" s="126">
        <v>5.500000000000682</v>
      </c>
      <c r="T290" s="131">
        <v>15</v>
      </c>
      <c r="U290" s="132">
        <f>K290*(T290+100)/100</f>
        <v>0</v>
      </c>
      <c r="V290" s="133"/>
    </row>
    <row r="291" spans="1:22" ht="12.75" outlineLevel="2">
      <c r="A291" s="3"/>
      <c r="B291" s="93"/>
      <c r="C291" s="93"/>
      <c r="D291" s="120" t="s">
        <v>4</v>
      </c>
      <c r="E291" s="121">
        <v>6</v>
      </c>
      <c r="F291" s="122" t="s">
        <v>254</v>
      </c>
      <c r="G291" s="123" t="s">
        <v>441</v>
      </c>
      <c r="H291" s="124">
        <v>0.40399999999999636</v>
      </c>
      <c r="I291" s="125" t="s">
        <v>8</v>
      </c>
      <c r="J291" s="126"/>
      <c r="K291" s="127">
        <f>H291*J291</f>
        <v>0</v>
      </c>
      <c r="L291" s="128">
        <f>IF(D291="S",K291,"")</f>
      </c>
      <c r="M291" s="129">
        <f>IF(OR(D291="P",D291="U"),K291,"")</f>
        <v>0</v>
      </c>
      <c r="N291" s="129">
        <f>IF(D291="H",K291,"")</f>
      </c>
      <c r="O291" s="129">
        <f>IF(D291="V",K291,"")</f>
      </c>
      <c r="P291" s="130">
        <v>0</v>
      </c>
      <c r="Q291" s="130">
        <v>0</v>
      </c>
      <c r="R291" s="130">
        <v>1.2650000000003272</v>
      </c>
      <c r="S291" s="126">
        <v>101.45300000002625</v>
      </c>
      <c r="T291" s="131">
        <v>15</v>
      </c>
      <c r="U291" s="132">
        <f>K291*(T291+100)/100</f>
        <v>0</v>
      </c>
      <c r="V291" s="133"/>
    </row>
    <row r="292" spans="1:22" ht="12.75" outlineLevel="1">
      <c r="A292" s="3"/>
      <c r="B292" s="94"/>
      <c r="C292" s="95" t="s">
        <v>37</v>
      </c>
      <c r="D292" s="96" t="s">
        <v>3</v>
      </c>
      <c r="E292" s="97"/>
      <c r="F292" s="97" t="s">
        <v>44</v>
      </c>
      <c r="G292" s="98" t="s">
        <v>67</v>
      </c>
      <c r="H292" s="97"/>
      <c r="I292" s="96"/>
      <c r="J292" s="97"/>
      <c r="K292" s="99">
        <f>SUBTOTAL(9,K293:K298)</f>
        <v>0</v>
      </c>
      <c r="L292" s="100">
        <f>SUBTOTAL(9,L293:L298)</f>
        <v>0</v>
      </c>
      <c r="M292" s="100">
        <f>SUBTOTAL(9,M293:M298)</f>
        <v>0</v>
      </c>
      <c r="N292" s="100">
        <f>SUBTOTAL(9,N293:N298)</f>
        <v>0</v>
      </c>
      <c r="O292" s="100">
        <f>SUBTOTAL(9,O293:O298)</f>
        <v>0</v>
      </c>
      <c r="P292" s="101">
        <f>SUMPRODUCT(P293:P298,$H293:$H298)</f>
        <v>0.010374000000000844</v>
      </c>
      <c r="Q292" s="101">
        <f>SUMPRODUCT(Q293:Q298,$H293:$H298)</f>
        <v>0</v>
      </c>
      <c r="R292" s="101">
        <f>SUMPRODUCT(R293:R298,$H293:$H298)</f>
        <v>4.319000000000479</v>
      </c>
      <c r="S292" s="100">
        <f>SUMPRODUCT(S293:S298,$H293:$H298)</f>
        <v>324.5690000000523</v>
      </c>
      <c r="T292" s="102">
        <f>SUMPRODUCT(T293:T298,$K293:$K298)/100</f>
        <v>0</v>
      </c>
      <c r="U292" s="102">
        <f>K292+T292</f>
        <v>0</v>
      </c>
      <c r="V292" s="93"/>
    </row>
    <row r="293" spans="1:22" ht="12.75" outlineLevel="2">
      <c r="A293" s="3"/>
      <c r="B293" s="110"/>
      <c r="C293" s="111"/>
      <c r="D293" s="112"/>
      <c r="E293" s="113" t="s">
        <v>392</v>
      </c>
      <c r="F293" s="114"/>
      <c r="G293" s="115"/>
      <c r="H293" s="114"/>
      <c r="I293" s="112"/>
      <c r="J293" s="114"/>
      <c r="K293" s="116"/>
      <c r="L293" s="117"/>
      <c r="M293" s="117"/>
      <c r="N293" s="117"/>
      <c r="O293" s="117"/>
      <c r="P293" s="118"/>
      <c r="Q293" s="118"/>
      <c r="R293" s="118"/>
      <c r="S293" s="118"/>
      <c r="T293" s="119"/>
      <c r="U293" s="119"/>
      <c r="V293" s="93"/>
    </row>
    <row r="294" spans="1:22" ht="12.75" outlineLevel="2">
      <c r="A294" s="3"/>
      <c r="B294" s="93"/>
      <c r="C294" s="93"/>
      <c r="D294" s="120" t="s">
        <v>4</v>
      </c>
      <c r="E294" s="121">
        <v>1</v>
      </c>
      <c r="F294" s="122" t="s">
        <v>218</v>
      </c>
      <c r="G294" s="123" t="s">
        <v>395</v>
      </c>
      <c r="H294" s="124">
        <v>58.2</v>
      </c>
      <c r="I294" s="125" t="s">
        <v>7</v>
      </c>
      <c r="J294" s="126"/>
      <c r="K294" s="127">
        <f>H294*J294</f>
        <v>0</v>
      </c>
      <c r="L294" s="128">
        <f>IF(D294="S",K294,"")</f>
      </c>
      <c r="M294" s="129">
        <f>IF(OR(D294="P",D294="U"),K294,"")</f>
        <v>0</v>
      </c>
      <c r="N294" s="129">
        <f>IF(D294="H",K294,"")</f>
      </c>
      <c r="O294" s="129">
        <f>IF(D294="V",K294,"")</f>
      </c>
      <c r="P294" s="130">
        <v>7.000000000001448E-05</v>
      </c>
      <c r="Q294" s="130">
        <v>0</v>
      </c>
      <c r="R294" s="130">
        <v>0</v>
      </c>
      <c r="S294" s="126">
        <v>0</v>
      </c>
      <c r="T294" s="131">
        <v>15</v>
      </c>
      <c r="U294" s="132">
        <f>K294*(T294+100)/100</f>
        <v>0</v>
      </c>
      <c r="V294" s="133"/>
    </row>
    <row r="295" spans="1:22" s="50" customFormat="1" ht="10.5" customHeight="1" outlineLevel="3">
      <c r="A295" s="134"/>
      <c r="B295" s="135"/>
      <c r="C295" s="135"/>
      <c r="D295" s="135"/>
      <c r="E295" s="135"/>
      <c r="F295" s="135"/>
      <c r="G295" s="135" t="s">
        <v>320</v>
      </c>
      <c r="H295" s="136">
        <v>58.2</v>
      </c>
      <c r="I295" s="137"/>
      <c r="J295" s="135"/>
      <c r="K295" s="135"/>
      <c r="L295" s="138"/>
      <c r="M295" s="138"/>
      <c r="N295" s="138"/>
      <c r="O295" s="138"/>
      <c r="P295" s="138"/>
      <c r="Q295" s="138"/>
      <c r="R295" s="138"/>
      <c r="S295" s="138"/>
      <c r="T295" s="139"/>
      <c r="U295" s="139"/>
      <c r="V295" s="135"/>
    </row>
    <row r="296" spans="1:22" ht="12.75" outlineLevel="2">
      <c r="A296" s="3"/>
      <c r="B296" s="93"/>
      <c r="C296" s="93"/>
      <c r="D296" s="120" t="s">
        <v>4</v>
      </c>
      <c r="E296" s="121">
        <v>2</v>
      </c>
      <c r="F296" s="122" t="s">
        <v>216</v>
      </c>
      <c r="G296" s="123" t="s">
        <v>440</v>
      </c>
      <c r="H296" s="124">
        <v>7</v>
      </c>
      <c r="I296" s="125" t="s">
        <v>12</v>
      </c>
      <c r="J296" s="126"/>
      <c r="K296" s="127">
        <f>H296*J296</f>
        <v>0</v>
      </c>
      <c r="L296" s="128">
        <f>IF(D296="S",K296,"")</f>
      </c>
      <c r="M296" s="129">
        <f>IF(OR(D296="P",D296="U"),K296,"")</f>
        <v>0</v>
      </c>
      <c r="N296" s="129">
        <f>IF(D296="H",K296,"")</f>
      </c>
      <c r="O296" s="129">
        <f>IF(D296="V",K296,"")</f>
      </c>
      <c r="P296" s="130">
        <v>0</v>
      </c>
      <c r="Q296" s="130">
        <v>0</v>
      </c>
      <c r="R296" s="130">
        <v>0.07200000000000273</v>
      </c>
      <c r="S296" s="126">
        <v>5.7744000000002185</v>
      </c>
      <c r="T296" s="131">
        <v>15</v>
      </c>
      <c r="U296" s="132">
        <f>K296*(T296+100)/100</f>
        <v>0</v>
      </c>
      <c r="V296" s="133"/>
    </row>
    <row r="297" spans="1:22" s="50" customFormat="1" ht="10.5" customHeight="1" outlineLevel="3">
      <c r="A297" s="134"/>
      <c r="B297" s="135"/>
      <c r="C297" s="135"/>
      <c r="D297" s="135"/>
      <c r="E297" s="135"/>
      <c r="F297" s="135"/>
      <c r="G297" s="135" t="s">
        <v>80</v>
      </c>
      <c r="H297" s="136">
        <v>7</v>
      </c>
      <c r="I297" s="137"/>
      <c r="J297" s="135"/>
      <c r="K297" s="135"/>
      <c r="L297" s="138"/>
      <c r="M297" s="138"/>
      <c r="N297" s="138"/>
      <c r="O297" s="138"/>
      <c r="P297" s="138"/>
      <c r="Q297" s="138"/>
      <c r="R297" s="138"/>
      <c r="S297" s="138"/>
      <c r="T297" s="139"/>
      <c r="U297" s="139"/>
      <c r="V297" s="135"/>
    </row>
    <row r="298" spans="1:22" ht="25.5" outlineLevel="2">
      <c r="A298" s="3"/>
      <c r="B298" s="93"/>
      <c r="C298" s="93"/>
      <c r="D298" s="120" t="s">
        <v>4</v>
      </c>
      <c r="E298" s="121">
        <v>3</v>
      </c>
      <c r="F298" s="122" t="s">
        <v>217</v>
      </c>
      <c r="G298" s="123" t="s">
        <v>481</v>
      </c>
      <c r="H298" s="124">
        <v>7</v>
      </c>
      <c r="I298" s="125" t="s">
        <v>12</v>
      </c>
      <c r="J298" s="126"/>
      <c r="K298" s="127">
        <f>H298*J298</f>
        <v>0</v>
      </c>
      <c r="L298" s="128">
        <f>IF(D298="S",K298,"")</f>
      </c>
      <c r="M298" s="129">
        <f>IF(OR(D298="P",D298="U"),K298,"")</f>
        <v>0</v>
      </c>
      <c r="N298" s="129">
        <f>IF(D298="H",K298,"")</f>
      </c>
      <c r="O298" s="129">
        <f>IF(D298="V",K298,"")</f>
      </c>
      <c r="P298" s="130">
        <v>0.0009</v>
      </c>
      <c r="Q298" s="130">
        <v>0</v>
      </c>
      <c r="R298" s="130">
        <v>0.5450000000000657</v>
      </c>
      <c r="S298" s="126">
        <v>40.59260000000725</v>
      </c>
      <c r="T298" s="131">
        <v>15</v>
      </c>
      <c r="U298" s="132">
        <f>K298*(T298+100)/100</f>
        <v>0</v>
      </c>
      <c r="V298" s="133"/>
    </row>
    <row r="299" spans="1:22" ht="12.75" outlineLevel="1">
      <c r="A299" s="3"/>
      <c r="B299" s="94"/>
      <c r="C299" s="95" t="s">
        <v>38</v>
      </c>
      <c r="D299" s="96" t="s">
        <v>3</v>
      </c>
      <c r="E299" s="97"/>
      <c r="F299" s="97" t="s">
        <v>44</v>
      </c>
      <c r="G299" s="98" t="s">
        <v>59</v>
      </c>
      <c r="H299" s="97"/>
      <c r="I299" s="96"/>
      <c r="J299" s="97"/>
      <c r="K299" s="99">
        <f>SUBTOTAL(9,K300:K305)</f>
        <v>0</v>
      </c>
      <c r="L299" s="100">
        <f>SUBTOTAL(9,L300:L305)</f>
        <v>0</v>
      </c>
      <c r="M299" s="100">
        <f>SUBTOTAL(9,M300:M305)</f>
        <v>0</v>
      </c>
      <c r="N299" s="100">
        <f>SUBTOTAL(9,N300:N305)</f>
        <v>0</v>
      </c>
      <c r="O299" s="100">
        <f>SUBTOTAL(9,O300:O305)</f>
        <v>0</v>
      </c>
      <c r="P299" s="101">
        <f>SUMPRODUCT(P300:P305,$H300:$H305)</f>
        <v>0.1287879</v>
      </c>
      <c r="Q299" s="101">
        <f>SUMPRODUCT(Q300:Q305,$H300:$H305)</f>
        <v>0</v>
      </c>
      <c r="R299" s="101">
        <f>SUMPRODUCT(R300:R305,$H300:$H305)</f>
        <v>28.913490000009787</v>
      </c>
      <c r="S299" s="100">
        <f>SUMPRODUCT(S300:S305,$H300:$H305)</f>
        <v>2602.214100000881</v>
      </c>
      <c r="T299" s="102">
        <f>SUMPRODUCT(T300:T305,$K300:$K305)/100</f>
        <v>0</v>
      </c>
      <c r="U299" s="102">
        <f>K299+T299</f>
        <v>0</v>
      </c>
      <c r="V299" s="93"/>
    </row>
    <row r="300" spans="1:22" ht="12.75" outlineLevel="2">
      <c r="A300" s="3"/>
      <c r="B300" s="110"/>
      <c r="C300" s="111"/>
      <c r="D300" s="112"/>
      <c r="E300" s="113" t="s">
        <v>392</v>
      </c>
      <c r="F300" s="114"/>
      <c r="G300" s="115"/>
      <c r="H300" s="114"/>
      <c r="I300" s="112"/>
      <c r="J300" s="114"/>
      <c r="K300" s="116"/>
      <c r="L300" s="117"/>
      <c r="M300" s="117"/>
      <c r="N300" s="117"/>
      <c r="O300" s="117"/>
      <c r="P300" s="118"/>
      <c r="Q300" s="118"/>
      <c r="R300" s="118"/>
      <c r="S300" s="118"/>
      <c r="T300" s="119"/>
      <c r="U300" s="119"/>
      <c r="V300" s="93"/>
    </row>
    <row r="301" spans="1:22" ht="25.5" outlineLevel="2">
      <c r="A301" s="3"/>
      <c r="B301" s="93"/>
      <c r="C301" s="93"/>
      <c r="D301" s="120" t="s">
        <v>4</v>
      </c>
      <c r="E301" s="121">
        <v>1</v>
      </c>
      <c r="F301" s="122" t="s">
        <v>221</v>
      </c>
      <c r="G301" s="123" t="s">
        <v>489</v>
      </c>
      <c r="H301" s="124">
        <v>270.61</v>
      </c>
      <c r="I301" s="125" t="s">
        <v>12</v>
      </c>
      <c r="J301" s="126"/>
      <c r="K301" s="127">
        <f>H301*J301</f>
        <v>0</v>
      </c>
      <c r="L301" s="128">
        <f>IF(D301="S",K301,"")</f>
      </c>
      <c r="M301" s="129">
        <f>IF(OR(D301="P",D301="U"),K301,"")</f>
        <v>0</v>
      </c>
      <c r="N301" s="129">
        <f>IF(D301="H",K301,"")</f>
      </c>
      <c r="O301" s="129">
        <f>IF(D301="V",K301,"")</f>
      </c>
      <c r="P301" s="130">
        <v>0.00039</v>
      </c>
      <c r="Q301" s="130">
        <v>0</v>
      </c>
      <c r="R301" s="130">
        <v>0.059000000000025914</v>
      </c>
      <c r="S301" s="126">
        <v>5.310000000002333</v>
      </c>
      <c r="T301" s="131">
        <v>15</v>
      </c>
      <c r="U301" s="132">
        <f>K301*(T301+100)/100</f>
        <v>0</v>
      </c>
      <c r="V301" s="133"/>
    </row>
    <row r="302" spans="1:22" s="50" customFormat="1" ht="10.5" customHeight="1" outlineLevel="3">
      <c r="A302" s="134"/>
      <c r="B302" s="135"/>
      <c r="C302" s="135"/>
      <c r="D302" s="135"/>
      <c r="E302" s="135"/>
      <c r="F302" s="135"/>
      <c r="G302" s="135" t="s">
        <v>326</v>
      </c>
      <c r="H302" s="136">
        <v>270.61</v>
      </c>
      <c r="I302" s="137"/>
      <c r="J302" s="135"/>
      <c r="K302" s="135"/>
      <c r="L302" s="138"/>
      <c r="M302" s="138"/>
      <c r="N302" s="138"/>
      <c r="O302" s="138"/>
      <c r="P302" s="138"/>
      <c r="Q302" s="138"/>
      <c r="R302" s="138"/>
      <c r="S302" s="138"/>
      <c r="T302" s="139"/>
      <c r="U302" s="139"/>
      <c r="V302" s="135"/>
    </row>
    <row r="303" spans="1:22" ht="12.75" outlineLevel="2">
      <c r="A303" s="3"/>
      <c r="B303" s="93"/>
      <c r="C303" s="93"/>
      <c r="D303" s="120" t="s">
        <v>4</v>
      </c>
      <c r="E303" s="121">
        <v>2</v>
      </c>
      <c r="F303" s="122" t="s">
        <v>219</v>
      </c>
      <c r="G303" s="123" t="s">
        <v>431</v>
      </c>
      <c r="H303" s="124">
        <v>190.95</v>
      </c>
      <c r="I303" s="125" t="s">
        <v>12</v>
      </c>
      <c r="J303" s="126"/>
      <c r="K303" s="127">
        <f>H303*J303</f>
        <v>0</v>
      </c>
      <c r="L303" s="128">
        <f>IF(D303="S",K303,"")</f>
      </c>
      <c r="M303" s="129">
        <f>IF(OR(D303="P",D303="U"),K303,"")</f>
        <v>0</v>
      </c>
      <c r="N303" s="129">
        <f>IF(D303="H",K303,"")</f>
      </c>
      <c r="O303" s="129">
        <f>IF(D303="V",K303,"")</f>
      </c>
      <c r="P303" s="130">
        <v>0</v>
      </c>
      <c r="Q303" s="130">
        <v>0</v>
      </c>
      <c r="R303" s="130">
        <v>0.05000000000001137</v>
      </c>
      <c r="S303" s="126">
        <v>4.500000000001023</v>
      </c>
      <c r="T303" s="131">
        <v>15</v>
      </c>
      <c r="U303" s="132">
        <f>K303*(T303+100)/100</f>
        <v>0</v>
      </c>
      <c r="V303" s="133"/>
    </row>
    <row r="304" spans="1:22" ht="25.5" outlineLevel="2">
      <c r="A304" s="3"/>
      <c r="B304" s="93"/>
      <c r="C304" s="93"/>
      <c r="D304" s="120" t="s">
        <v>4</v>
      </c>
      <c r="E304" s="121">
        <v>3</v>
      </c>
      <c r="F304" s="122" t="s">
        <v>220</v>
      </c>
      <c r="G304" s="123" t="s">
        <v>473</v>
      </c>
      <c r="H304" s="124">
        <v>25</v>
      </c>
      <c r="I304" s="125" t="s">
        <v>12</v>
      </c>
      <c r="J304" s="126"/>
      <c r="K304" s="127">
        <f>H304*J304</f>
        <v>0</v>
      </c>
      <c r="L304" s="128">
        <f>IF(D304="S",K304,"")</f>
      </c>
      <c r="M304" s="129">
        <f>IF(OR(D304="P",D304="U"),K304,"")</f>
        <v>0</v>
      </c>
      <c r="N304" s="129">
        <f>IF(D304="H",K304,"")</f>
      </c>
      <c r="O304" s="129">
        <f>IF(D304="V",K304,"")</f>
      </c>
      <c r="P304" s="130">
        <v>0</v>
      </c>
      <c r="Q304" s="130">
        <v>0</v>
      </c>
      <c r="R304" s="130">
        <v>0.03100000000000591</v>
      </c>
      <c r="S304" s="126">
        <v>2.790000000000532</v>
      </c>
      <c r="T304" s="131">
        <v>15</v>
      </c>
      <c r="U304" s="132">
        <f>K304*(T304+100)/100</f>
        <v>0</v>
      </c>
      <c r="V304" s="133"/>
    </row>
    <row r="305" spans="1:22" ht="25.5" outlineLevel="2">
      <c r="A305" s="3"/>
      <c r="B305" s="93"/>
      <c r="C305" s="93"/>
      <c r="D305" s="120" t="s">
        <v>4</v>
      </c>
      <c r="E305" s="121">
        <v>4</v>
      </c>
      <c r="F305" s="122" t="s">
        <v>222</v>
      </c>
      <c r="G305" s="123" t="s">
        <v>478</v>
      </c>
      <c r="H305" s="124">
        <v>25</v>
      </c>
      <c r="I305" s="125" t="s">
        <v>12</v>
      </c>
      <c r="J305" s="126"/>
      <c r="K305" s="127">
        <f>H305*J305</f>
        <v>0</v>
      </c>
      <c r="L305" s="128">
        <f>IF(D305="S",K305,"")</f>
      </c>
      <c r="M305" s="129">
        <f>IF(OR(D305="P",D305="U"),K305,"")</f>
        <v>0</v>
      </c>
      <c r="N305" s="129">
        <f>IF(D305="H",K305,"")</f>
      </c>
      <c r="O305" s="129">
        <f>IF(D305="V",K305,"")</f>
      </c>
      <c r="P305" s="130">
        <v>0.00093</v>
      </c>
      <c r="Q305" s="130">
        <v>0</v>
      </c>
      <c r="R305" s="130">
        <v>0.10500000000001819</v>
      </c>
      <c r="S305" s="126">
        <v>9.450000000001637</v>
      </c>
      <c r="T305" s="131">
        <v>15</v>
      </c>
      <c r="U305" s="132">
        <f>K305*(T305+100)/100</f>
        <v>0</v>
      </c>
      <c r="V305" s="133"/>
    </row>
  </sheetData>
  <sheetProtection/>
  <mergeCells count="5">
    <mergeCell ref="G2:K2"/>
    <mergeCell ref="D3:F3"/>
    <mergeCell ref="H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landscape" paperSize="9" scale="60"/>
  <headerFooter alignWithMargins="0">
    <oddFooter>&amp;LST Systém - www.softtrio.cz&amp;C&amp;"Times New Roman,obyčejné"&amp;12Stránka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kotas</dc:creator>
  <cp:keywords/>
  <dc:description/>
  <cp:lastModifiedBy>kotas</cp:lastModifiedBy>
  <dcterms:created xsi:type="dcterms:W3CDTF">2014-08-07T12:30:46Z</dcterms:created>
  <dcterms:modified xsi:type="dcterms:W3CDTF">2014-08-27T06:26:37Z</dcterms:modified>
  <cp:category/>
  <cp:version/>
  <cp:contentType/>
  <cp:contentStatus/>
</cp:coreProperties>
</file>