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2_SPOL_odd_OKS\E-ZAK 2024\Švestka\Radary Krnov, M. Albrechtice\Šrubař - příprava VZ\"/>
    </mc:Choice>
  </mc:AlternateContent>
  <bookViews>
    <workbookView xWindow="-105" yWindow="-105" windowWidth="23250" windowHeight="12570" activeTab="6"/>
  </bookViews>
  <sheets>
    <sheet name="Pokyny pro vyplnění" sheetId="11" r:id="rId1"/>
    <sheet name="Krycí list" sheetId="1" r:id="rId2"/>
    <sheet name="VzorPolozky" sheetId="10" state="hidden" r:id="rId3"/>
    <sheet name="Ulice Ježnická" sheetId="12" r:id="rId4"/>
    <sheet name="Ulice Partyzánů" sheetId="13" r:id="rId5"/>
    <sheet name="Ulice Petrovická" sheetId="14" r:id="rId6"/>
    <sheet name="Servis a údržba za 1 rok" sheetId="15" r:id="rId7"/>
  </sheets>
  <externalReferences>
    <externalReference r:id="rId8"/>
  </externalReferences>
  <definedNames>
    <definedName name="CelkemDPHVypocet" localSheetId="1">'Krycí list'!$H$38</definedName>
    <definedName name="CenaCelkem">'Krycí list'!$G$22</definedName>
    <definedName name="CenaCelkemBezDPH">'Krycí list'!$G$21</definedName>
    <definedName name="CenaCelkemVypocet" localSheetId="1">'Krycí list'!$I$38</definedName>
    <definedName name="cisloobjektu">'Krycí list'!$D$3</definedName>
    <definedName name="CisloRozpoctu">'[1]Krycí list'!$C$2</definedName>
    <definedName name="CisloStavby" localSheetId="1">'Krycí list'!$D$2</definedName>
    <definedName name="cislostavby">'[1]Krycí list'!$A$7</definedName>
    <definedName name="CisloStavebnihoRozpoctu">'Krycí list'!$D$4</definedName>
    <definedName name="dadresa">'Krycí list'!$D$12:$G$12</definedName>
    <definedName name="DIČ" localSheetId="1">'Krycí list'!$I$12</definedName>
    <definedName name="dmisto">'Krycí list'!$E$13:$G$13</definedName>
    <definedName name="DPHSni">'Krycí list'!$G$17</definedName>
    <definedName name="DPHZakl">'Krycí list'!$G$19</definedName>
    <definedName name="dpsc" localSheetId="1">'Krycí list'!$D$13</definedName>
    <definedName name="IČO" localSheetId="1">'Krycí list'!$I$11</definedName>
    <definedName name="Mena">'Krycí list'!$J$22</definedName>
    <definedName name="MistoStavby">'Krycí list'!$D$4</definedName>
    <definedName name="nazevobjektu">'Krycí list'!$E$3</definedName>
    <definedName name="NazevRozpoctu">'[1]Krycí list'!$D$2</definedName>
    <definedName name="NazevStavby" localSheetId="1">'Krycí list'!$E$2</definedName>
    <definedName name="nazevstavby">'[1]Krycí list'!$C$7</definedName>
    <definedName name="NazevStavebnihoRozpoctu">'Krycí list'!$E$4</definedName>
    <definedName name="_xlnm.Print_Titles" localSheetId="6">'Servis a údržba za 1 rok'!$1:$7</definedName>
    <definedName name="_xlnm.Print_Titles" localSheetId="3">'Ulice Ježnická'!$1:$7</definedName>
    <definedName name="_xlnm.Print_Titles" localSheetId="4">'Ulice Partyzánů'!$1:$7</definedName>
    <definedName name="_xlnm.Print_Titles" localSheetId="5">'Ulice Petrovická'!$1:$7</definedName>
    <definedName name="oadresa">'Krycí list'!$D$6</definedName>
    <definedName name="Objednatel" localSheetId="1">'Krycí list'!$D$5</definedName>
    <definedName name="Objekt" localSheetId="1">'Krycí list'!$B$31</definedName>
    <definedName name="_xlnm.Print_Area" localSheetId="1">'Krycí list'!$A$1:$J$40</definedName>
    <definedName name="_xlnm.Print_Area" localSheetId="6">'Servis a údržba za 1 rok'!$A$1:$X$21</definedName>
    <definedName name="_xlnm.Print_Area" localSheetId="3">'Ulice Ježnická'!$A$1:$X$27</definedName>
    <definedName name="_xlnm.Print_Area" localSheetId="4">'Ulice Partyzánů'!$A$1:$X$27</definedName>
    <definedName name="_xlnm.Print_Area" localSheetId="5">'Ulice Petrovická'!$A$1:$X$27</definedName>
    <definedName name="odic" localSheetId="1">'Krycí list'!$I$6</definedName>
    <definedName name="oico" localSheetId="1">'Krycí list'!$I$5</definedName>
    <definedName name="omisto" localSheetId="1">'Krycí list'!$E$7</definedName>
    <definedName name="onazev" localSheetId="1">'Krycí list'!$D$6</definedName>
    <definedName name="opsc" localSheetId="1">'Krycí list'!$D$7</definedName>
    <definedName name="padresa">'Krycí list'!$D$9</definedName>
    <definedName name="pdic">'Krycí list'!$I$9</definedName>
    <definedName name="pico">'Krycí list'!$I$8</definedName>
    <definedName name="pmisto">'Krycí list'!$E$10</definedName>
    <definedName name="PocetMJ">#REF!</definedName>
    <definedName name="PoptavkaID">'Krycí list'!$A$1</definedName>
    <definedName name="pPSC">'Krycí list'!$D$10</definedName>
    <definedName name="Projektant">'Krycí list'!$D$8</definedName>
    <definedName name="SazbaDPH1" localSheetId="1">'Krycí list'!$E$16</definedName>
    <definedName name="SazbaDPH1">'[1]Krycí list'!$C$30</definedName>
    <definedName name="SazbaDPH2" localSheetId="1">'Krycí list'!$E$18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'Krycí list'!$D$14</definedName>
    <definedName name="Z_B7E7C763_C459_487D_8ABA_5CFDDFBD5A84_.wvu.Cols" localSheetId="1" hidden="1">'Krycí list'!$A:$A</definedName>
    <definedName name="Z_B7E7C763_C459_487D_8ABA_5CFDDFBD5A84_.wvu.PrintArea" localSheetId="1" hidden="1">'Krycí list'!$B$1:$J$29</definedName>
    <definedName name="ZakladDPHSni">'Krycí list'!$G$16</definedName>
    <definedName name="ZakladDPHSniVypocet" localSheetId="1">'Krycí list'!$F$38</definedName>
    <definedName name="ZakladDPHZakl">'Krycí list'!$G$18</definedName>
    <definedName name="ZakladDPHZaklVypocet" localSheetId="1">'Krycí list'!$G$38</definedName>
    <definedName name="ZaObjednatele">'Krycí list'!$G$27</definedName>
    <definedName name="Zaokrouhleni">'Krycí list'!$G$20</definedName>
    <definedName name="ZaZhotovitele">'Krycí list'!$D$27</definedName>
    <definedName name="Zhotovitel">'Krycí list'!$D$11:$G$11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7" i="1" l="1"/>
  <c r="F37" i="1"/>
  <c r="H37" i="1" s="1"/>
  <c r="I37" i="1" s="1"/>
  <c r="G36" i="1"/>
  <c r="F36" i="1"/>
  <c r="G35" i="1"/>
  <c r="F35" i="1"/>
  <c r="H35" i="1" s="1"/>
  <c r="I35" i="1" s="1"/>
  <c r="G11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AE11" i="15"/>
  <c r="AF11" i="15"/>
  <c r="G17" i="14"/>
  <c r="G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AE17" i="14"/>
  <c r="AF17" i="14"/>
  <c r="G17" i="13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V8" i="13" s="1"/>
  <c r="AE17" i="13"/>
  <c r="AF17" i="13"/>
  <c r="G8" i="12"/>
  <c r="G17" i="12" s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AE17" i="12"/>
  <c r="F33" i="1" s="1"/>
  <c r="H36" i="1"/>
  <c r="I36" i="1" s="1"/>
  <c r="J21" i="1"/>
  <c r="J19" i="1"/>
  <c r="G31" i="1"/>
  <c r="F31" i="1"/>
  <c r="J16" i="1"/>
  <c r="J17" i="1"/>
  <c r="J18" i="1"/>
  <c r="J20" i="1"/>
  <c r="E17" i="1"/>
  <c r="E19" i="1"/>
  <c r="F34" i="1" l="1"/>
  <c r="AF17" i="12"/>
  <c r="F32" i="1"/>
  <c r="M8" i="14"/>
  <c r="M8" i="13"/>
  <c r="G33" i="1" l="1"/>
  <c r="H33" i="1" s="1"/>
  <c r="I33" i="1" s="1"/>
  <c r="G32" i="1"/>
  <c r="G38" i="1" s="1"/>
  <c r="G18" i="1" s="1"/>
  <c r="A18" i="1" s="1"/>
  <c r="G34" i="1"/>
  <c r="H34" i="1" s="1"/>
  <c r="I34" i="1" s="1"/>
  <c r="F38" i="1"/>
  <c r="H32" i="1"/>
  <c r="H38" i="1" s="1"/>
  <c r="I32" i="1" l="1"/>
  <c r="I38" i="1" s="1"/>
  <c r="J36" i="1" s="1"/>
  <c r="G16" i="1"/>
  <c r="A16" i="1" s="1"/>
  <c r="G21" i="1"/>
  <c r="G19" i="1"/>
  <c r="A19" i="1"/>
  <c r="J37" i="1" l="1"/>
  <c r="J35" i="1"/>
  <c r="J32" i="1"/>
  <c r="J38" i="1" s="1"/>
  <c r="J33" i="1"/>
  <c r="J34" i="1"/>
  <c r="A17" i="1"/>
  <c r="G17" i="1"/>
  <c r="A20" i="1" s="1"/>
  <c r="A22" i="1" l="1"/>
  <c r="G22" i="1"/>
  <c r="G20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<sst xmlns="http://schemas.openxmlformats.org/spreadsheetml/2006/main" count="325" uniqueCount="99">
  <si>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</si>
  <si>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</si>
  <si>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</si>
  <si>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</si>
  <si>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</si>
  <si>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</si>
  <si>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</si>
  <si>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</si>
  <si>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</si>
  <si>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</si>
  <si>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</si>
  <si>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</si>
  <si>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</si>
  <si>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</si>
  <si>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</si>
  <si>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</si>
  <si>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</si>
  <si>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</si>
  <si>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</si>
  <si>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</si>
  <si>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</si>
  <si>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</si>
  <si>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</si>
  <si>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</si>
  <si>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</si>
  <si>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</si>
  <si>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</si>
  <si>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</si>
  <si>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</si>
  <si>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</si>
  <si>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</si>
  <si>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</si>
  <si>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</si>
  <si>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</si>
  <si>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</si>
  <si>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</si>
  <si>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Pořízení stacionárních radarů k měření průměrné rychlosti, Krnov</t>
  </si>
  <si>
    <t>Stavba</t>
  </si>
  <si>
    <t>01</t>
  </si>
  <si>
    <t>Ulice Ježnická - Dodávka a montáž stacionárních radarů</t>
  </si>
  <si>
    <t>02</t>
  </si>
  <si>
    <t>Ulice Partyzánů - Dodávka a montáž stacionárních radarů</t>
  </si>
  <si>
    <t>03</t>
  </si>
  <si>
    <t>Ulice Petrovická - Dodávka a montáž stacionárních radarů</t>
  </si>
  <si>
    <t>04</t>
  </si>
  <si>
    <t>Servis a údržba za 1 rok</t>
  </si>
  <si>
    <t>Celkem za stavbu</t>
  </si>
  <si>
    <t>CZK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</si>
  <si>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</si>
  <si>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</si>
  <si>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</si>
  <si>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</si>
  <si>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</si>
  <si>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</si>
  <si>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</si>
  <si>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</si>
  <si>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</si>
  <si>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</si>
  <si>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</si>
  <si>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</si>
  <si>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</si>
  <si>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</si>
  <si>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</si>
  <si>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</si>
  <si>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</si>
  <si>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</si>
  <si>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</si>
  <si>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</si>
  <si>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</si>
  <si>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</si>
  <si>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</si>
  <si>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</si>
  <si>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</si>
  <si>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DIL</t>
  </si>
  <si>
    <t>Dodávka a montáž měřidel</t>
  </si>
  <si>
    <t>Soubor</t>
  </si>
  <si>
    <t>Vlastní</t>
  </si>
  <si>
    <t>Indiv</t>
  </si>
  <si>
    <t>Práce</t>
  </si>
  <si>
    <t>POL1_</t>
  </si>
  <si>
    <t>Detekční kamera, technologický rozvaděč, akumulátorový rozvaděč : 1</t>
  </si>
  <si>
    <t>VV</t>
  </si>
  <si>
    <t xml:space="preserve">radarový senzor, přehledová kamera, GPS jednotka. : </t>
  </si>
  <si>
    <t xml:space="preserve">Infračervený blesk, mechanické prvky,... : </t>
  </si>
  <si>
    <t xml:space="preserve">Specifikace je sepsána v technických požadavcích které jsou součástí rozpočtu : </t>
  </si>
  <si>
    <t>Software včetně trvalé licence + implementace a integrace</t>
  </si>
  <si>
    <t>Kalkul</t>
  </si>
  <si>
    <t>Zaškolení obsluhy</t>
  </si>
  <si>
    <t>SUM</t>
  </si>
  <si>
    <t>Poznámky uchazeče k zadání</t>
  </si>
  <si>
    <t>POPUZIV</t>
  </si>
  <si>
    <t>END</t>
  </si>
  <si>
    <t>Nedílnou součásti tohoto rozpočtu je Projekt řešení P2 a Technické a funkční požadavky na zařízení P3, podle kterých uchazeč (zhotovitel) ocení položkový rozpočet.</t>
  </si>
  <si>
    <t>Město Krnov</t>
  </si>
  <si>
    <t>Hlavní náměstí 96/1</t>
  </si>
  <si>
    <t>Krnov-Pod Bezručovým vrchem</t>
  </si>
  <si>
    <t>CZ00296139</t>
  </si>
  <si>
    <t>Servis a údržba za 1 rok u jednoho zařízení</t>
  </si>
  <si>
    <t>Servis a údržba za 1 rok pro jedno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</si>
</sst>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9" xfId="0" applyNumberFormat="1" applyFont="1" applyFill="1" applyBorder="1" applyAlignment="1">
      <alignment vertical="center"/>
    </xf>
    <xf numFmtId="4" fontId="7" fillId="5" borderId="30" xfId="0" applyNumberFormat="1" applyFont="1" applyFill="1" applyBorder="1" applyAlignment="1">
      <alignment vertical="center" wrapText="1"/>
    </xf>
    <xf numFmtId="4" fontId="10" fillId="5" borderId="31" xfId="0" applyNumberFormat="1" applyFont="1" applyFill="1" applyBorder="1" applyAlignment="1">
      <alignment horizontal="center" vertical="center" wrapText="1" shrinkToFit="1"/>
    </xf>
    <xf numFmtId="4" fontId="7" fillId="5" borderId="31" xfId="0" applyNumberFormat="1" applyFont="1" applyFill="1" applyBorder="1" applyAlignment="1">
      <alignment horizontal="center" vertical="center" wrapText="1" shrinkToFit="1"/>
    </xf>
    <xf numFmtId="3" fontId="7" fillId="5" borderId="31" xfId="0" applyNumberFormat="1" applyFont="1" applyFill="1" applyBorder="1" applyAlignment="1">
      <alignment horizontal="center" vertical="center" wrapText="1"/>
    </xf>
    <xf numFmtId="4" fontId="0" fillId="0" borderId="32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3" fontId="0" fillId="0" borderId="34" xfId="0" applyNumberFormat="1" applyBorder="1" applyAlignment="1">
      <alignment vertical="center"/>
    </xf>
    <xf numFmtId="4" fontId="5" fillId="0" borderId="32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 shrinkToFit="1"/>
    </xf>
    <xf numFmtId="4" fontId="5" fillId="0" borderId="34" xfId="0" applyNumberFormat="1" applyFont="1" applyBorder="1" applyAlignment="1">
      <alignment vertical="center" shrinkToFit="1"/>
    </xf>
    <xf numFmtId="3" fontId="5" fillId="0" borderId="34" xfId="0" applyNumberFormat="1" applyFont="1" applyBorder="1" applyAlignment="1">
      <alignment vertical="center"/>
    </xf>
    <xf numFmtId="4" fontId="0" fillId="0" borderId="32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0" fillId="3" borderId="38" xfId="0" applyNumberFormat="1" applyFill="1" applyBorder="1" applyAlignment="1">
      <alignment vertical="center" wrapText="1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0" xfId="0" applyFill="1" applyBorder="1"/>
    <xf numFmtId="0" fontId="0" fillId="5" borderId="20" xfId="0" applyFill="1" applyBorder="1" applyAlignment="1">
      <alignment horizontal="center"/>
    </xf>
    <xf numFmtId="49" fontId="0" fillId="5" borderId="20" xfId="0" applyNumberFormat="1" applyFill="1" applyBorder="1"/>
    <xf numFmtId="0" fontId="0" fillId="5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4" fontId="14" fillId="4" borderId="0" xfId="0" applyNumberFormat="1" applyFont="1" applyFill="1" applyBorder="1" applyAlignment="1" applyProtection="1">
      <alignment vertical="top" shrinkToFit="1"/>
      <protection locked="0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8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9" xfId="0" applyNumberFormat="1" applyFont="1" applyFill="1" applyBorder="1" applyAlignment="1">
      <alignment vertical="top" shrinkToFit="1"/>
    </xf>
    <xf numFmtId="0" fontId="14" fillId="0" borderId="40" xfId="0" applyFont="1" applyBorder="1" applyAlignment="1">
      <alignment vertical="top"/>
    </xf>
    <xf numFmtId="49" fontId="14" fillId="0" borderId="41" xfId="0" applyNumberFormat="1" applyFont="1" applyBorder="1" applyAlignment="1">
      <alignment vertical="top"/>
    </xf>
    <xf numFmtId="0" fontId="14" fillId="0" borderId="41" xfId="0" applyFont="1" applyBorder="1" applyAlignment="1">
      <alignment horizontal="center" vertical="top" shrinkToFit="1"/>
    </xf>
    <xf numFmtId="164" fontId="14" fillId="0" borderId="41" xfId="0" applyNumberFormat="1" applyFont="1" applyBorder="1" applyAlignment="1">
      <alignment vertical="top" shrinkToFit="1"/>
    </xf>
    <xf numFmtId="4" fontId="14" fillId="4" borderId="41" xfId="0" applyNumberFormat="1" applyFont="1" applyFill="1" applyBorder="1" applyAlignment="1" applyProtection="1">
      <alignment vertical="top" shrinkToFit="1"/>
      <protection locked="0"/>
    </xf>
    <xf numFmtId="4" fontId="14" fillId="0" borderId="42" xfId="0" applyNumberFormat="1" applyFont="1" applyBorder="1" applyAlignment="1">
      <alignment vertical="top" shrinkToFit="1"/>
    </xf>
    <xf numFmtId="0" fontId="14" fillId="0" borderId="43" xfId="0" applyFont="1" applyBorder="1" applyAlignment="1">
      <alignment vertical="top"/>
    </xf>
    <xf numFmtId="49" fontId="14" fillId="0" borderId="44" xfId="0" applyNumberFormat="1" applyFont="1" applyBorder="1" applyAlignment="1">
      <alignment vertical="top"/>
    </xf>
    <xf numFmtId="0" fontId="14" fillId="0" borderId="44" xfId="0" applyFont="1" applyBorder="1" applyAlignment="1">
      <alignment horizontal="center" vertical="top" shrinkToFit="1"/>
    </xf>
    <xf numFmtId="164" fontId="14" fillId="0" borderId="44" xfId="0" applyNumberFormat="1" applyFont="1" applyBorder="1" applyAlignment="1">
      <alignment vertical="top" shrinkToFit="1"/>
    </xf>
    <xf numFmtId="4" fontId="14" fillId="4" borderId="44" xfId="0" applyNumberFormat="1" applyFont="1" applyFill="1" applyBorder="1" applyAlignment="1" applyProtection="1">
      <alignment vertical="top" shrinkToFit="1"/>
      <protection locked="0"/>
    </xf>
    <xf numFmtId="4" fontId="14" fillId="0" borderId="45" xfId="0" applyNumberFormat="1" applyFont="1" applyBorder="1" applyAlignment="1">
      <alignment vertical="top" shrinkToFit="1"/>
    </xf>
    <xf numFmtId="4" fontId="5" fillId="3" borderId="21" xfId="0" applyNumberFormat="1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41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0" borderId="17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0" fillId="0" borderId="33" xfId="0" applyNumberFormat="1" applyBorder="1" applyAlignment="1">
      <alignment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4" fontId="5" fillId="0" borderId="33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4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4" borderId="17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0" fillId="4" borderId="28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33</v>
      </c>
    </row>
    <row r="2" spans="1:7" ht="57.75" customHeight="1" x14ac:dyDescent="0.2">
      <c r="A2" s="167" t="s">
        <v>34</v>
      </c>
      <c r="B2" s="167"/>
      <c r="C2" s="167"/>
      <c r="D2" s="167"/>
      <c r="E2" s="167"/>
      <c r="F2" s="167"/>
      <c r="G2" s="16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2"/>
  <sheetViews>
    <sheetView showGridLines="0" topLeftCell="B20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31</v>
      </c>
      <c r="B1" s="172" t="s">
        <v>4</v>
      </c>
      <c r="C1" s="173"/>
      <c r="D1" s="173"/>
      <c r="E1" s="173"/>
      <c r="F1" s="173"/>
      <c r="G1" s="173"/>
      <c r="H1" s="173"/>
      <c r="I1" s="173"/>
      <c r="J1" s="174"/>
    </row>
    <row r="2" spans="1:15" ht="36" customHeight="1" x14ac:dyDescent="0.2">
      <c r="A2" s="2"/>
      <c r="B2" s="67" t="s">
        <v>23</v>
      </c>
      <c r="C2" s="68"/>
      <c r="D2" s="69"/>
      <c r="E2" s="193" t="s">
        <v>36</v>
      </c>
      <c r="F2" s="194"/>
      <c r="G2" s="194"/>
      <c r="H2" s="194"/>
      <c r="I2" s="194"/>
      <c r="J2" s="195"/>
      <c r="O2" s="1"/>
    </row>
    <row r="3" spans="1:15" ht="27" hidden="1" customHeight="1" x14ac:dyDescent="0.2">
      <c r="A3" s="2"/>
      <c r="B3" s="70"/>
      <c r="C3" s="68"/>
      <c r="D3" s="71"/>
      <c r="E3" s="196"/>
      <c r="F3" s="197"/>
      <c r="G3" s="197"/>
      <c r="H3" s="197"/>
      <c r="I3" s="197"/>
      <c r="J3" s="198"/>
    </row>
    <row r="4" spans="1:15" ht="23.25" customHeight="1" x14ac:dyDescent="0.2">
      <c r="A4" s="2"/>
      <c r="B4" s="72"/>
      <c r="C4" s="73"/>
      <c r="D4" s="74"/>
      <c r="E4" s="201"/>
      <c r="F4" s="201"/>
      <c r="G4" s="201"/>
      <c r="H4" s="201"/>
      <c r="I4" s="201"/>
      <c r="J4" s="202"/>
    </row>
    <row r="5" spans="1:15" ht="24" customHeight="1" x14ac:dyDescent="0.2">
      <c r="A5" s="2"/>
      <c r="B5" s="31" t="s">
        <v>22</v>
      </c>
      <c r="D5" s="160" t="s">
        <v>93</v>
      </c>
      <c r="E5" s="161"/>
      <c r="F5" s="65"/>
      <c r="G5" s="65"/>
      <c r="H5" s="18" t="s">
        <v>35</v>
      </c>
      <c r="I5" s="166">
        <v>296139</v>
      </c>
      <c r="J5" s="8"/>
    </row>
    <row r="6" spans="1:15" ht="15.75" customHeight="1" x14ac:dyDescent="0.2">
      <c r="A6" s="2"/>
      <c r="B6" s="28"/>
      <c r="C6" s="50"/>
      <c r="D6" s="162" t="s">
        <v>94</v>
      </c>
      <c r="E6" s="163"/>
      <c r="F6" s="66"/>
      <c r="G6" s="66"/>
      <c r="H6" s="18" t="s">
        <v>29</v>
      </c>
      <c r="I6" s="166" t="s">
        <v>96</v>
      </c>
      <c r="J6" s="8"/>
    </row>
    <row r="7" spans="1:15" ht="15.75" customHeight="1" x14ac:dyDescent="0.2">
      <c r="A7" s="2"/>
      <c r="B7" s="29"/>
      <c r="C7" s="51"/>
      <c r="D7" s="164">
        <v>79401</v>
      </c>
      <c r="E7" s="165" t="s">
        <v>95</v>
      </c>
      <c r="F7" s="52"/>
      <c r="G7" s="5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35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9"/>
      <c r="E11" s="199"/>
      <c r="F11" s="199"/>
      <c r="G11" s="199"/>
      <c r="H11" s="18" t="s">
        <v>35</v>
      </c>
      <c r="I11" s="76"/>
      <c r="J11" s="8"/>
    </row>
    <row r="12" spans="1:15" ht="15.75" customHeight="1" x14ac:dyDescent="0.2">
      <c r="A12" s="2"/>
      <c r="B12" s="28"/>
      <c r="C12" s="50"/>
      <c r="D12" s="200"/>
      <c r="E12" s="200"/>
      <c r="F12" s="200"/>
      <c r="G12" s="200"/>
      <c r="H12" s="18" t="s">
        <v>29</v>
      </c>
      <c r="I12" s="76"/>
      <c r="J12" s="8"/>
    </row>
    <row r="13" spans="1:15" ht="15.75" customHeight="1" x14ac:dyDescent="0.2">
      <c r="A13" s="2"/>
      <c r="B13" s="29"/>
      <c r="C13" s="51"/>
      <c r="D13" s="75"/>
      <c r="E13" s="203"/>
      <c r="F13" s="204"/>
      <c r="G13" s="204"/>
      <c r="H13" s="19"/>
      <c r="I13" s="23"/>
      <c r="J13" s="34"/>
    </row>
    <row r="14" spans="1:15" ht="28.9" customHeight="1" x14ac:dyDescent="0.2">
      <c r="A14" s="2"/>
      <c r="B14" s="181" t="s">
        <v>92</v>
      </c>
      <c r="C14" s="182"/>
      <c r="D14" s="182"/>
      <c r="E14" s="182"/>
      <c r="F14" s="182"/>
      <c r="G14" s="182"/>
      <c r="H14" s="182"/>
      <c r="I14" s="182"/>
      <c r="J14" s="183"/>
    </row>
    <row r="15" spans="1:15" ht="33" customHeight="1" x14ac:dyDescent="0.2">
      <c r="A15" s="2"/>
      <c r="B15" s="42" t="s">
        <v>28</v>
      </c>
      <c r="C15" s="53"/>
      <c r="D15" s="54"/>
      <c r="E15" s="55"/>
      <c r="F15" s="39"/>
      <c r="G15" s="33"/>
      <c r="H15" s="33"/>
      <c r="I15" s="33"/>
      <c r="J15" s="40"/>
    </row>
    <row r="16" spans="1:15" ht="23.25" customHeight="1" x14ac:dyDescent="0.2">
      <c r="A16" s="2">
        <f>ZakladDPHSni*SazbaDPH1/100</f>
        <v>0</v>
      </c>
      <c r="B16" s="38" t="s">
        <v>13</v>
      </c>
      <c r="C16" s="53"/>
      <c r="D16" s="54"/>
      <c r="E16" s="56">
        <v>15</v>
      </c>
      <c r="F16" s="39" t="s">
        <v>0</v>
      </c>
      <c r="G16" s="188">
        <f>ZakladDPHSniVypocet</f>
        <v>0</v>
      </c>
      <c r="H16" s="189"/>
      <c r="I16" s="189"/>
      <c r="J16" s="40" t="str">
        <f t="shared" ref="J16:J21" si="0">Mena</f>
        <v>CZK</v>
      </c>
    </row>
    <row r="17" spans="1:10" ht="23.25" customHeight="1" x14ac:dyDescent="0.2">
      <c r="A17" s="2">
        <f>(A16-INT(A16))*100</f>
        <v>0</v>
      </c>
      <c r="B17" s="38" t="s">
        <v>14</v>
      </c>
      <c r="C17" s="53"/>
      <c r="D17" s="54"/>
      <c r="E17" s="56">
        <f>SazbaDPH1</f>
        <v>15</v>
      </c>
      <c r="F17" s="39" t="s">
        <v>0</v>
      </c>
      <c r="G17" s="186">
        <f>A16</f>
        <v>0</v>
      </c>
      <c r="H17" s="187"/>
      <c r="I17" s="187"/>
      <c r="J17" s="40" t="str">
        <f t="shared" si="0"/>
        <v>CZK</v>
      </c>
    </row>
    <row r="18" spans="1:10" ht="23.25" customHeight="1" x14ac:dyDescent="0.2">
      <c r="A18" s="2">
        <f>ZakladDPHZakl*SazbaDPH2/100</f>
        <v>0</v>
      </c>
      <c r="B18" s="38" t="s">
        <v>15</v>
      </c>
      <c r="C18" s="53"/>
      <c r="D18" s="54"/>
      <c r="E18" s="56">
        <v>21</v>
      </c>
      <c r="F18" s="39" t="s">
        <v>0</v>
      </c>
      <c r="G18" s="188">
        <f>ZakladDPHZaklVypocet</f>
        <v>0</v>
      </c>
      <c r="H18" s="189"/>
      <c r="I18" s="189"/>
      <c r="J18" s="40" t="str">
        <f t="shared" si="0"/>
        <v>CZK</v>
      </c>
    </row>
    <row r="19" spans="1:10" ht="23.25" customHeight="1" x14ac:dyDescent="0.2">
      <c r="A19" s="2">
        <f>(A18-INT(A18))*100</f>
        <v>0</v>
      </c>
      <c r="B19" s="32" t="s">
        <v>16</v>
      </c>
      <c r="C19" s="57"/>
      <c r="D19" s="49"/>
      <c r="E19" s="58">
        <f>SazbaDPH2</f>
        <v>21</v>
      </c>
      <c r="F19" s="30" t="s">
        <v>0</v>
      </c>
      <c r="G19" s="175">
        <f>A18</f>
        <v>0</v>
      </c>
      <c r="H19" s="176"/>
      <c r="I19" s="176"/>
      <c r="J19" s="37" t="str">
        <f t="shared" si="0"/>
        <v>CZK</v>
      </c>
    </row>
    <row r="20" spans="1:10" ht="23.25" customHeight="1" thickBot="1" x14ac:dyDescent="0.25">
      <c r="A20" s="2">
        <f>ZakladDPHSni+DPHSni+ZakladDPHZakl+DPHZakl</f>
        <v>0</v>
      </c>
      <c r="B20" s="31" t="s">
        <v>5</v>
      </c>
      <c r="C20" s="59"/>
      <c r="D20" s="60"/>
      <c r="E20" s="59"/>
      <c r="F20" s="16"/>
      <c r="G20" s="192">
        <f>CenaCelkem-(ZakladDPHSni+DPHSni+ZakladDPHZakl+DPHZakl)</f>
        <v>0</v>
      </c>
      <c r="H20" s="192"/>
      <c r="I20" s="192"/>
      <c r="J20" s="41" t="str">
        <f t="shared" si="0"/>
        <v>CZK</v>
      </c>
    </row>
    <row r="21" spans="1:10" ht="27.75" hidden="1" customHeight="1" thickBot="1" x14ac:dyDescent="0.25">
      <c r="A21" s="2"/>
      <c r="B21" s="103" t="s">
        <v>24</v>
      </c>
      <c r="C21" s="104"/>
      <c r="D21" s="104"/>
      <c r="E21" s="105"/>
      <c r="F21" s="106"/>
      <c r="G21" s="190">
        <f>ZakladDPHSniVypocet+ZakladDPHZaklVypocet</f>
        <v>0</v>
      </c>
      <c r="H21" s="191"/>
      <c r="I21" s="191"/>
      <c r="J21" s="107" t="str">
        <f t="shared" si="0"/>
        <v>CZK</v>
      </c>
    </row>
    <row r="22" spans="1:10" ht="27.75" customHeight="1" thickBot="1" x14ac:dyDescent="0.25">
      <c r="A22" s="2">
        <f>(A20-INT(A20))*100</f>
        <v>0</v>
      </c>
      <c r="B22" s="103" t="s">
        <v>30</v>
      </c>
      <c r="C22" s="108"/>
      <c r="D22" s="108"/>
      <c r="E22" s="108"/>
      <c r="F22" s="109"/>
      <c r="G22" s="190">
        <f>A20</f>
        <v>0</v>
      </c>
      <c r="H22" s="190"/>
      <c r="I22" s="190"/>
      <c r="J22" s="110" t="s">
        <v>47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1" t="s">
        <v>12</v>
      </c>
      <c r="D25" s="62"/>
      <c r="E25" s="62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63"/>
      <c r="D27" s="168"/>
      <c r="E27" s="169"/>
      <c r="G27" s="170"/>
      <c r="H27" s="171"/>
      <c r="I27" s="171"/>
      <c r="J27" s="25"/>
    </row>
    <row r="28" spans="1:10" ht="12.75" customHeight="1" x14ac:dyDescent="0.2">
      <c r="A28" s="2"/>
      <c r="B28" s="2"/>
      <c r="D28" s="185" t="s">
        <v>2</v>
      </c>
      <c r="E28" s="185"/>
      <c r="H28" s="10" t="s">
        <v>3</v>
      </c>
      <c r="J28" s="9"/>
    </row>
    <row r="29" spans="1:10" ht="13.5" customHeight="1" thickBot="1" x14ac:dyDescent="0.25">
      <c r="A29" s="11"/>
      <c r="B29" s="11"/>
      <c r="C29" s="64"/>
      <c r="D29" s="64"/>
      <c r="E29" s="64"/>
      <c r="F29" s="12"/>
      <c r="G29" s="12"/>
      <c r="H29" s="12"/>
      <c r="I29" s="12"/>
      <c r="J29" s="13"/>
    </row>
    <row r="30" spans="1:10" ht="27" customHeight="1" x14ac:dyDescent="0.2">
      <c r="B30" s="80" t="s">
        <v>17</v>
      </c>
      <c r="C30" s="81"/>
      <c r="D30" s="81"/>
      <c r="E30" s="81"/>
      <c r="F30" s="82"/>
      <c r="G30" s="82"/>
      <c r="H30" s="82"/>
      <c r="I30" s="82"/>
      <c r="J30" s="83"/>
    </row>
    <row r="31" spans="1:10" ht="25.5" customHeight="1" x14ac:dyDescent="0.2">
      <c r="A31" s="79" t="s">
        <v>32</v>
      </c>
      <c r="B31" s="84" t="s">
        <v>18</v>
      </c>
      <c r="C31" s="85" t="s">
        <v>6</v>
      </c>
      <c r="D31" s="85"/>
      <c r="E31" s="85"/>
      <c r="F31" s="86" t="str">
        <f>B16</f>
        <v>Základ pro sníženou DPH</v>
      </c>
      <c r="G31" s="86" t="str">
        <f>B18</f>
        <v>Základ pro základní DPH</v>
      </c>
      <c r="H31" s="87" t="s">
        <v>19</v>
      </c>
      <c r="I31" s="87" t="s">
        <v>1</v>
      </c>
      <c r="J31" s="88" t="s">
        <v>0</v>
      </c>
    </row>
    <row r="32" spans="1:10" ht="25.5" hidden="1" customHeight="1" x14ac:dyDescent="0.2">
      <c r="A32" s="79">
        <v>1</v>
      </c>
      <c r="B32" s="89" t="s">
        <v>37</v>
      </c>
      <c r="C32" s="177"/>
      <c r="D32" s="177"/>
      <c r="E32" s="177"/>
      <c r="F32" s="90">
        <f>'Ulice Ježnická'!AE17+'Ulice Partyzánů'!AE17+'Ulice Petrovická'!AE17+'Servis a údržba za 1 rok'!AE11</f>
        <v>0</v>
      </c>
      <c r="G32" s="91">
        <f>'Ulice Ježnická'!AF17+'Ulice Partyzánů'!AF17+'Ulice Petrovická'!AF17+'Servis a údržba za 1 rok'!AF11</f>
        <v>0</v>
      </c>
      <c r="H32" s="92">
        <f t="shared" ref="H32:H37" si="1">(F32*SazbaDPH1/100)+(G32*SazbaDPH2/100)</f>
        <v>0</v>
      </c>
      <c r="I32" s="92">
        <f t="shared" ref="I32:I37" si="2">F32+G32+H32</f>
        <v>0</v>
      </c>
      <c r="J32" s="93" t="str">
        <f t="shared" ref="J32:J37" si="3">IF(CenaCelkemVypocet=0,"",I32/CenaCelkemVypocet*100)</f>
        <v/>
      </c>
    </row>
    <row r="33" spans="1:10" ht="25.5" customHeight="1" x14ac:dyDescent="0.2">
      <c r="A33" s="79">
        <v>2</v>
      </c>
      <c r="B33" s="94"/>
      <c r="C33" s="184" t="s">
        <v>36</v>
      </c>
      <c r="D33" s="184"/>
      <c r="E33" s="184"/>
      <c r="F33" s="95">
        <f>'Ulice Ježnická'!AE17+'Ulice Partyzánů'!AE17+'Ulice Petrovická'!AE17+'Servis a údržba za 1 rok'!AE11</f>
        <v>0</v>
      </c>
      <c r="G33" s="96">
        <f>'Ulice Ježnická'!AF17+'Ulice Partyzánů'!AF17+'Ulice Petrovická'!AF17+'Servis a údržba za 1 rok'!AF11</f>
        <v>0</v>
      </c>
      <c r="H33" s="96">
        <f t="shared" si="1"/>
        <v>0</v>
      </c>
      <c r="I33" s="96">
        <f t="shared" si="2"/>
        <v>0</v>
      </c>
      <c r="J33" s="97" t="str">
        <f t="shared" si="3"/>
        <v/>
      </c>
    </row>
    <row r="34" spans="1:10" ht="25.5" customHeight="1" x14ac:dyDescent="0.2">
      <c r="A34" s="79">
        <v>3</v>
      </c>
      <c r="B34" s="98" t="s">
        <v>38</v>
      </c>
      <c r="C34" s="177" t="s">
        <v>39</v>
      </c>
      <c r="D34" s="177"/>
      <c r="E34" s="177"/>
      <c r="F34" s="99">
        <f>'Ulice Ježnická'!AE17</f>
        <v>0</v>
      </c>
      <c r="G34" s="92">
        <f>'Ulice Ježnická'!AF17</f>
        <v>0</v>
      </c>
      <c r="H34" s="92">
        <f t="shared" si="1"/>
        <v>0</v>
      </c>
      <c r="I34" s="92">
        <f t="shared" si="2"/>
        <v>0</v>
      </c>
      <c r="J34" s="93" t="str">
        <f t="shared" si="3"/>
        <v/>
      </c>
    </row>
    <row r="35" spans="1:10" ht="25.5" customHeight="1" x14ac:dyDescent="0.2">
      <c r="A35" s="79">
        <v>3</v>
      </c>
      <c r="B35" s="98" t="s">
        <v>40</v>
      </c>
      <c r="C35" s="177" t="s">
        <v>41</v>
      </c>
      <c r="D35" s="177"/>
      <c r="E35" s="177"/>
      <c r="F35" s="99">
        <f>'Ulice Partyzánů'!AE17</f>
        <v>0</v>
      </c>
      <c r="G35" s="92">
        <f>'Ulice Partyzánů'!AF17</f>
        <v>0</v>
      </c>
      <c r="H35" s="92">
        <f t="shared" si="1"/>
        <v>0</v>
      </c>
      <c r="I35" s="92">
        <f t="shared" si="2"/>
        <v>0</v>
      </c>
      <c r="J35" s="93" t="str">
        <f t="shared" si="3"/>
        <v/>
      </c>
    </row>
    <row r="36" spans="1:10" ht="25.5" customHeight="1" x14ac:dyDescent="0.2">
      <c r="A36" s="79">
        <v>3</v>
      </c>
      <c r="B36" s="98" t="s">
        <v>42</v>
      </c>
      <c r="C36" s="177" t="s">
        <v>43</v>
      </c>
      <c r="D36" s="177"/>
      <c r="E36" s="177"/>
      <c r="F36" s="99">
        <f>'Ulice Petrovická'!AE17</f>
        <v>0</v>
      </c>
      <c r="G36" s="92">
        <f>'Ulice Petrovická'!AF17</f>
        <v>0</v>
      </c>
      <c r="H36" s="92">
        <f t="shared" si="1"/>
        <v>0</v>
      </c>
      <c r="I36" s="92">
        <f t="shared" si="2"/>
        <v>0</v>
      </c>
      <c r="J36" s="93" t="str">
        <f t="shared" si="3"/>
        <v/>
      </c>
    </row>
    <row r="37" spans="1:10" ht="25.5" customHeight="1" x14ac:dyDescent="0.2">
      <c r="A37" s="79">
        <v>3</v>
      </c>
      <c r="B37" s="98" t="s">
        <v>44</v>
      </c>
      <c r="C37" s="177" t="s">
        <v>45</v>
      </c>
      <c r="D37" s="177"/>
      <c r="E37" s="177"/>
      <c r="F37" s="99">
        <f>'Servis a údržba za 1 rok'!AE11</f>
        <v>0</v>
      </c>
      <c r="G37" s="92">
        <f>'Servis a údržba za 1 rok'!AF11</f>
        <v>0</v>
      </c>
      <c r="H37" s="92">
        <f t="shared" si="1"/>
        <v>0</v>
      </c>
      <c r="I37" s="92">
        <f t="shared" si="2"/>
        <v>0</v>
      </c>
      <c r="J37" s="93" t="str">
        <f t="shared" si="3"/>
        <v/>
      </c>
    </row>
    <row r="38" spans="1:10" ht="25.5" customHeight="1" x14ac:dyDescent="0.2">
      <c r="A38" s="79"/>
      <c r="B38" s="178" t="s">
        <v>46</v>
      </c>
      <c r="C38" s="179"/>
      <c r="D38" s="179"/>
      <c r="E38" s="180"/>
      <c r="F38" s="100">
        <f>SUMIF(A32:A37,"=1",F32:F37)</f>
        <v>0</v>
      </c>
      <c r="G38" s="101">
        <f>SUMIF(A32:A37,"=1",G32:G37)</f>
        <v>0</v>
      </c>
      <c r="H38" s="101">
        <f>SUMIF(A32:A37,"=1",H32:H37)</f>
        <v>0</v>
      </c>
      <c r="I38" s="101">
        <f>SUMIF(A32:A37,"=1",I32:I37)</f>
        <v>0</v>
      </c>
      <c r="J38" s="102">
        <f>SUMIF(A32:A37,"=1",J32:J37)</f>
        <v>0</v>
      </c>
    </row>
    <row r="41" spans="1:10" x14ac:dyDescent="0.2">
      <c r="F41" s="77"/>
      <c r="G41" s="77"/>
      <c r="H41" s="77"/>
      <c r="I41" s="77"/>
      <c r="J41" s="78"/>
    </row>
    <row r="42" spans="1:10" x14ac:dyDescent="0.2">
      <c r="F42" s="77"/>
      <c r="G42" s="77"/>
      <c r="H42" s="77"/>
      <c r="I42" s="77"/>
      <c r="J42" s="7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5">
    <mergeCell ref="B38:E38"/>
    <mergeCell ref="B14:J14"/>
    <mergeCell ref="C32:E32"/>
    <mergeCell ref="C33:E33"/>
    <mergeCell ref="C34:E34"/>
    <mergeCell ref="C35:E35"/>
    <mergeCell ref="C36:E36"/>
    <mergeCell ref="D28:E28"/>
    <mergeCell ref="G17:I17"/>
    <mergeCell ref="G16:I16"/>
    <mergeCell ref="G22:I22"/>
    <mergeCell ref="G18:I18"/>
    <mergeCell ref="G21:I21"/>
    <mergeCell ref="G20:I20"/>
    <mergeCell ref="D27:E27"/>
    <mergeCell ref="G27:I27"/>
    <mergeCell ref="B1:J1"/>
    <mergeCell ref="G19:I19"/>
    <mergeCell ref="C37:E37"/>
    <mergeCell ref="E2:J2"/>
    <mergeCell ref="E3:J3"/>
    <mergeCell ref="D11:G11"/>
    <mergeCell ref="D12:G12"/>
    <mergeCell ref="E4:J4"/>
    <mergeCell ref="E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5" t="s">
        <v>7</v>
      </c>
      <c r="B1" s="205"/>
      <c r="C1" s="206"/>
      <c r="D1" s="205"/>
      <c r="E1" s="205"/>
      <c r="F1" s="205"/>
      <c r="G1" s="205"/>
    </row>
    <row r="2" spans="1:7" ht="24.95" customHeight="1" x14ac:dyDescent="0.2">
      <c r="A2" s="45" t="s">
        <v>8</v>
      </c>
      <c r="B2" s="44"/>
      <c r="C2" s="207"/>
      <c r="D2" s="207"/>
      <c r="E2" s="207"/>
      <c r="F2" s="207"/>
      <c r="G2" s="208"/>
    </row>
    <row r="3" spans="1:7" ht="24.95" customHeight="1" x14ac:dyDescent="0.2">
      <c r="A3" s="45" t="s">
        <v>9</v>
      </c>
      <c r="B3" s="44"/>
      <c r="C3" s="207"/>
      <c r="D3" s="207"/>
      <c r="E3" s="207"/>
      <c r="F3" s="207"/>
      <c r="G3" s="208"/>
    </row>
    <row r="4" spans="1:7" ht="24.95" customHeight="1" x14ac:dyDescent="0.2">
      <c r="A4" s="45" t="s">
        <v>10</v>
      </c>
      <c r="B4" s="44"/>
      <c r="C4" s="207"/>
      <c r="D4" s="207"/>
      <c r="E4" s="207"/>
      <c r="F4" s="207"/>
      <c r="G4" s="20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Y10" sqref="Y10"/>
    </sheetView>
  </sheetViews>
  <sheetFormatPr defaultRowHeight="12.75" outlineLevelRow="1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1" t="s">
        <v>7</v>
      </c>
      <c r="B1" s="221"/>
      <c r="C1" s="221"/>
      <c r="D1" s="221"/>
      <c r="E1" s="221"/>
      <c r="F1" s="221"/>
      <c r="G1" s="221"/>
      <c r="AG1" t="s">
        <v>48</v>
      </c>
    </row>
    <row r="2" spans="1:60" ht="25.15" customHeight="1" x14ac:dyDescent="0.2">
      <c r="A2" s="112" t="s">
        <v>8</v>
      </c>
      <c r="B2" s="44"/>
      <c r="C2" s="222" t="s">
        <v>36</v>
      </c>
      <c r="D2" s="223"/>
      <c r="E2" s="223"/>
      <c r="F2" s="223"/>
      <c r="G2" s="224"/>
      <c r="AG2" t="s">
        <v>49</v>
      </c>
    </row>
    <row r="3" spans="1:60" ht="25.15" customHeight="1" x14ac:dyDescent="0.2">
      <c r="A3" s="112" t="s">
        <v>9</v>
      </c>
      <c r="B3" s="44"/>
      <c r="C3" s="222"/>
      <c r="D3" s="223"/>
      <c r="E3" s="223"/>
      <c r="F3" s="223"/>
      <c r="G3" s="224"/>
      <c r="AC3" s="111" t="s">
        <v>49</v>
      </c>
      <c r="AG3" t="s">
        <v>50</v>
      </c>
    </row>
    <row r="4" spans="1:60" ht="25.15" customHeight="1" x14ac:dyDescent="0.2">
      <c r="A4" s="113" t="s">
        <v>10</v>
      </c>
      <c r="B4" s="114" t="s">
        <v>38</v>
      </c>
      <c r="C4" s="225" t="s">
        <v>39</v>
      </c>
      <c r="D4" s="226"/>
      <c r="E4" s="226"/>
      <c r="F4" s="226"/>
      <c r="G4" s="227"/>
      <c r="AG4" t="s">
        <v>51</v>
      </c>
    </row>
    <row r="5" spans="1:60" x14ac:dyDescent="0.2">
      <c r="D5" s="10"/>
    </row>
    <row r="6" spans="1:60" ht="38.25" x14ac:dyDescent="0.2">
      <c r="A6" s="116" t="s">
        <v>52</v>
      </c>
      <c r="B6" s="118" t="s">
        <v>53</v>
      </c>
      <c r="C6" s="118" t="s">
        <v>54</v>
      </c>
      <c r="D6" s="117" t="s">
        <v>55</v>
      </c>
      <c r="E6" s="116" t="s">
        <v>56</v>
      </c>
      <c r="F6" s="115" t="s">
        <v>57</v>
      </c>
      <c r="G6" s="116" t="s">
        <v>25</v>
      </c>
      <c r="H6" s="119" t="s">
        <v>26</v>
      </c>
      <c r="I6" s="119" t="s">
        <v>58</v>
      </c>
      <c r="J6" s="119" t="s">
        <v>27</v>
      </c>
      <c r="K6" s="119" t="s">
        <v>59</v>
      </c>
      <c r="L6" s="119" t="s">
        <v>60</v>
      </c>
      <c r="M6" s="119" t="s">
        <v>61</v>
      </c>
      <c r="N6" s="119" t="s">
        <v>62</v>
      </c>
      <c r="O6" s="119" t="s">
        <v>63</v>
      </c>
      <c r="P6" s="119" t="s">
        <v>64</v>
      </c>
      <c r="Q6" s="119" t="s">
        <v>65</v>
      </c>
      <c r="R6" s="119" t="s">
        <v>66</v>
      </c>
      <c r="S6" s="119" t="s">
        <v>67</v>
      </c>
      <c r="T6" s="119" t="s">
        <v>68</v>
      </c>
      <c r="U6" s="119" t="s">
        <v>69</v>
      </c>
      <c r="V6" s="119" t="s">
        <v>70</v>
      </c>
      <c r="W6" s="119" t="s">
        <v>71</v>
      </c>
      <c r="X6" s="119" t="s">
        <v>72</v>
      </c>
    </row>
    <row r="7" spans="1:60" hidden="1" x14ac:dyDescent="0.2">
      <c r="A7" s="3"/>
      <c r="B7" s="4"/>
      <c r="C7" s="4"/>
      <c r="D7" s="6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60" x14ac:dyDescent="0.2">
      <c r="A8" s="134"/>
      <c r="B8" s="135"/>
      <c r="C8" s="153"/>
      <c r="D8" s="136"/>
      <c r="E8" s="137"/>
      <c r="F8" s="138"/>
      <c r="G8" s="139">
        <f>SUMIF(AG9:AG15,"&lt;&gt;NOR",G9:G15)</f>
        <v>0</v>
      </c>
      <c r="H8" s="133"/>
      <c r="I8" s="133">
        <f>SUM(I9:I15)</f>
        <v>0</v>
      </c>
      <c r="J8" s="133"/>
      <c r="K8" s="133">
        <f>SUM(K9:K15)</f>
        <v>0</v>
      </c>
      <c r="L8" s="133"/>
      <c r="M8" s="133">
        <f>SUM(M9:M15)</f>
        <v>0</v>
      </c>
      <c r="N8" s="133"/>
      <c r="O8" s="133">
        <f>SUM(O9:O15)</f>
        <v>0</v>
      </c>
      <c r="P8" s="133"/>
      <c r="Q8" s="133">
        <f>SUM(Q9:Q15)</f>
        <v>0</v>
      </c>
      <c r="R8" s="133"/>
      <c r="S8" s="133"/>
      <c r="T8" s="133"/>
      <c r="U8" s="133"/>
      <c r="V8" s="133">
        <f>SUM(V9:V15)</f>
        <v>0</v>
      </c>
      <c r="W8" s="133"/>
      <c r="X8" s="133"/>
      <c r="AG8" t="s">
        <v>73</v>
      </c>
    </row>
    <row r="9" spans="1:60" outlineLevel="1" x14ac:dyDescent="0.2">
      <c r="A9" s="140">
        <v>1</v>
      </c>
      <c r="B9" s="141" t="s">
        <v>38</v>
      </c>
      <c r="C9" s="154" t="s">
        <v>74</v>
      </c>
      <c r="D9" s="142" t="s">
        <v>75</v>
      </c>
      <c r="E9" s="143">
        <v>1</v>
      </c>
      <c r="F9" s="144">
        <v>0</v>
      </c>
      <c r="G9" s="145">
        <f>ROUND(E9*F9,2)</f>
        <v>0</v>
      </c>
      <c r="H9" s="130">
        <v>0</v>
      </c>
      <c r="I9" s="129">
        <f>ROUND(E9*H9,2)</f>
        <v>0</v>
      </c>
      <c r="J9" s="130">
        <v>0</v>
      </c>
      <c r="K9" s="129">
        <f>ROUND(E9*J9,2)</f>
        <v>0</v>
      </c>
      <c r="L9" s="129">
        <v>21</v>
      </c>
      <c r="M9" s="129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29"/>
      <c r="S9" s="129" t="s">
        <v>76</v>
      </c>
      <c r="T9" s="129" t="s">
        <v>77</v>
      </c>
      <c r="U9" s="129">
        <v>0</v>
      </c>
      <c r="V9" s="129">
        <f>ROUND(E9*U9,2)</f>
        <v>0</v>
      </c>
      <c r="W9" s="129"/>
      <c r="X9" s="129" t="s">
        <v>78</v>
      </c>
      <c r="Y9" s="120"/>
      <c r="Z9" s="120"/>
      <c r="AA9" s="120"/>
      <c r="AB9" s="120"/>
      <c r="AC9" s="120"/>
      <c r="AD9" s="120"/>
      <c r="AE9" s="120"/>
      <c r="AF9" s="120"/>
      <c r="AG9" s="120" t="s">
        <v>79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ht="22.5" outlineLevel="1" x14ac:dyDescent="0.2">
      <c r="A10" s="127"/>
      <c r="B10" s="128"/>
      <c r="C10" s="155" t="s">
        <v>80</v>
      </c>
      <c r="D10" s="131"/>
      <c r="E10" s="132">
        <v>1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0"/>
      <c r="Z10" s="120"/>
      <c r="AA10" s="120"/>
      <c r="AB10" s="120"/>
      <c r="AC10" s="120"/>
      <c r="AD10" s="120"/>
      <c r="AE10" s="120"/>
      <c r="AF10" s="120"/>
      <c r="AG10" s="120" t="s">
        <v>81</v>
      </c>
      <c r="AH10" s="120">
        <v>0</v>
      </c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ht="22.5" outlineLevel="1" x14ac:dyDescent="0.2">
      <c r="A11" s="127"/>
      <c r="B11" s="128"/>
      <c r="C11" s="155" t="s">
        <v>82</v>
      </c>
      <c r="D11" s="131"/>
      <c r="E11" s="132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0"/>
      <c r="Z11" s="120"/>
      <c r="AA11" s="120"/>
      <c r="AB11" s="120"/>
      <c r="AC11" s="120"/>
      <c r="AD11" s="120"/>
      <c r="AE11" s="120"/>
      <c r="AF11" s="120"/>
      <c r="AG11" s="120" t="s">
        <v>81</v>
      </c>
      <c r="AH11" s="120">
        <v>0</v>
      </c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outlineLevel="1" x14ac:dyDescent="0.2">
      <c r="A12" s="127"/>
      <c r="B12" s="128"/>
      <c r="C12" s="155" t="s">
        <v>83</v>
      </c>
      <c r="D12" s="131"/>
      <c r="E12" s="132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0"/>
      <c r="Z12" s="120"/>
      <c r="AA12" s="120"/>
      <c r="AB12" s="120"/>
      <c r="AC12" s="120"/>
      <c r="AD12" s="120"/>
      <c r="AE12" s="120"/>
      <c r="AF12" s="120"/>
      <c r="AG12" s="120" t="s">
        <v>81</v>
      </c>
      <c r="AH12" s="120">
        <v>0</v>
      </c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ht="22.5" outlineLevel="1" x14ac:dyDescent="0.2">
      <c r="A13" s="127"/>
      <c r="B13" s="128"/>
      <c r="C13" s="155" t="s">
        <v>84</v>
      </c>
      <c r="D13" s="131"/>
      <c r="E13" s="132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0"/>
      <c r="Z13" s="120"/>
      <c r="AA13" s="120"/>
      <c r="AB13" s="120"/>
      <c r="AC13" s="120"/>
      <c r="AD13" s="120"/>
      <c r="AE13" s="120"/>
      <c r="AF13" s="120"/>
      <c r="AG13" s="120" t="s">
        <v>81</v>
      </c>
      <c r="AH13" s="120">
        <v>0</v>
      </c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ht="22.5" outlineLevel="1" x14ac:dyDescent="0.2">
      <c r="A14" s="146">
        <v>2</v>
      </c>
      <c r="B14" s="147" t="s">
        <v>40</v>
      </c>
      <c r="C14" s="156" t="s">
        <v>85</v>
      </c>
      <c r="D14" s="148" t="s">
        <v>75</v>
      </c>
      <c r="E14" s="149">
        <v>1</v>
      </c>
      <c r="F14" s="150">
        <v>0</v>
      </c>
      <c r="G14" s="151">
        <f>ROUND(E14*F14,2)</f>
        <v>0</v>
      </c>
      <c r="H14" s="130">
        <v>0</v>
      </c>
      <c r="I14" s="129">
        <f>ROUND(E14*H14,2)</f>
        <v>0</v>
      </c>
      <c r="J14" s="130">
        <v>0</v>
      </c>
      <c r="K14" s="129">
        <f>ROUND(E14*J14,2)</f>
        <v>0</v>
      </c>
      <c r="L14" s="129">
        <v>21</v>
      </c>
      <c r="M14" s="129">
        <f>G14*(1+L14/100)</f>
        <v>0</v>
      </c>
      <c r="N14" s="129">
        <v>0</v>
      </c>
      <c r="O14" s="129">
        <f>ROUND(E14*N14,2)</f>
        <v>0</v>
      </c>
      <c r="P14" s="129">
        <v>0</v>
      </c>
      <c r="Q14" s="129">
        <f>ROUND(E14*P14,2)</f>
        <v>0</v>
      </c>
      <c r="R14" s="129"/>
      <c r="S14" s="129" t="s">
        <v>76</v>
      </c>
      <c r="T14" s="129" t="s">
        <v>86</v>
      </c>
      <c r="U14" s="129">
        <v>0</v>
      </c>
      <c r="V14" s="129">
        <f>ROUND(E14*U14,2)</f>
        <v>0</v>
      </c>
      <c r="W14" s="129"/>
      <c r="X14" s="129" t="s">
        <v>78</v>
      </c>
      <c r="Y14" s="120"/>
      <c r="Z14" s="120"/>
      <c r="AA14" s="120"/>
      <c r="AB14" s="120"/>
      <c r="AC14" s="120"/>
      <c r="AD14" s="120"/>
      <c r="AE14" s="120"/>
      <c r="AF14" s="120"/>
      <c r="AG14" s="120" t="s">
        <v>79</v>
      </c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</row>
    <row r="15" spans="1:60" outlineLevel="1" x14ac:dyDescent="0.2">
      <c r="A15" s="140">
        <v>3</v>
      </c>
      <c r="B15" s="141" t="s">
        <v>42</v>
      </c>
      <c r="C15" s="154" t="s">
        <v>87</v>
      </c>
      <c r="D15" s="142" t="s">
        <v>75</v>
      </c>
      <c r="E15" s="143">
        <v>1</v>
      </c>
      <c r="F15" s="144">
        <v>0</v>
      </c>
      <c r="G15" s="145">
        <f>ROUND(E15*F15,2)</f>
        <v>0</v>
      </c>
      <c r="H15" s="130">
        <v>0</v>
      </c>
      <c r="I15" s="129">
        <f>ROUND(E15*H15,2)</f>
        <v>0</v>
      </c>
      <c r="J15" s="130">
        <v>0</v>
      </c>
      <c r="K15" s="129">
        <f>ROUND(E15*J15,2)</f>
        <v>0</v>
      </c>
      <c r="L15" s="129">
        <v>21</v>
      </c>
      <c r="M15" s="129">
        <f>G15*(1+L15/100)</f>
        <v>0</v>
      </c>
      <c r="N15" s="129">
        <v>0</v>
      </c>
      <c r="O15" s="129">
        <f>ROUND(E15*N15,2)</f>
        <v>0</v>
      </c>
      <c r="P15" s="129">
        <v>0</v>
      </c>
      <c r="Q15" s="129">
        <f>ROUND(E15*P15,2)</f>
        <v>0</v>
      </c>
      <c r="R15" s="129"/>
      <c r="S15" s="129" t="s">
        <v>76</v>
      </c>
      <c r="T15" s="129" t="s">
        <v>86</v>
      </c>
      <c r="U15" s="129">
        <v>0</v>
      </c>
      <c r="V15" s="129">
        <f>ROUND(E15*U15,2)</f>
        <v>0</v>
      </c>
      <c r="W15" s="129"/>
      <c r="X15" s="129" t="s">
        <v>78</v>
      </c>
      <c r="Y15" s="120"/>
      <c r="Z15" s="120"/>
      <c r="AA15" s="120"/>
      <c r="AB15" s="120"/>
      <c r="AC15" s="120"/>
      <c r="AD15" s="120"/>
      <c r="AE15" s="120"/>
      <c r="AF15" s="120"/>
      <c r="AG15" s="120" t="s">
        <v>79</v>
      </c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</row>
    <row r="16" spans="1:60" x14ac:dyDescent="0.2">
      <c r="A16" s="3"/>
      <c r="B16" s="4"/>
      <c r="C16" s="15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60</v>
      </c>
    </row>
    <row r="17" spans="1:33" x14ac:dyDescent="0.2">
      <c r="A17" s="123"/>
      <c r="B17" s="124" t="s">
        <v>25</v>
      </c>
      <c r="C17" s="158"/>
      <c r="D17" s="125"/>
      <c r="E17" s="126"/>
      <c r="F17" s="126"/>
      <c r="G17" s="152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88</v>
      </c>
    </row>
    <row r="18" spans="1:33" x14ac:dyDescent="0.2">
      <c r="A18" s="3"/>
      <c r="B18" s="4"/>
      <c r="C18" s="15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"/>
      <c r="B19" s="4"/>
      <c r="C19" s="15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28" t="s">
        <v>89</v>
      </c>
      <c r="B20" s="228"/>
      <c r="C20" s="22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09"/>
      <c r="B21" s="210"/>
      <c r="C21" s="211"/>
      <c r="D21" s="210"/>
      <c r="E21" s="210"/>
      <c r="F21" s="210"/>
      <c r="G21" s="21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90</v>
      </c>
    </row>
    <row r="22" spans="1:33" x14ac:dyDescent="0.2">
      <c r="A22" s="213"/>
      <c r="B22" s="214"/>
      <c r="C22" s="215"/>
      <c r="D22" s="214"/>
      <c r="E22" s="214"/>
      <c r="F22" s="214"/>
      <c r="G22" s="2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213"/>
      <c r="B23" s="214"/>
      <c r="C23" s="215"/>
      <c r="D23" s="214"/>
      <c r="E23" s="214"/>
      <c r="F23" s="214"/>
      <c r="G23" s="21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13"/>
      <c r="B24" s="214"/>
      <c r="C24" s="215"/>
      <c r="D24" s="214"/>
      <c r="E24" s="214"/>
      <c r="F24" s="214"/>
      <c r="G24" s="21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17"/>
      <c r="B25" s="218"/>
      <c r="C25" s="219"/>
      <c r="D25" s="218"/>
      <c r="E25" s="218"/>
      <c r="F25" s="218"/>
      <c r="G25" s="2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3"/>
      <c r="B26" s="4"/>
      <c r="C26" s="1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C27" s="159"/>
      <c r="D27" s="10"/>
      <c r="AG27" t="s">
        <v>91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1" t="s">
        <v>7</v>
      </c>
      <c r="B1" s="221"/>
      <c r="C1" s="221"/>
      <c r="D1" s="221"/>
      <c r="E1" s="221"/>
      <c r="F1" s="221"/>
      <c r="G1" s="221"/>
      <c r="AG1" t="s">
        <v>48</v>
      </c>
    </row>
    <row r="2" spans="1:60" ht="25.15" customHeight="1" x14ac:dyDescent="0.2">
      <c r="A2" s="112" t="s">
        <v>8</v>
      </c>
      <c r="B2" s="44"/>
      <c r="C2" s="222" t="s">
        <v>36</v>
      </c>
      <c r="D2" s="223"/>
      <c r="E2" s="223"/>
      <c r="F2" s="223"/>
      <c r="G2" s="224"/>
      <c r="AG2" t="s">
        <v>49</v>
      </c>
    </row>
    <row r="3" spans="1:60" ht="25.15" customHeight="1" x14ac:dyDescent="0.2">
      <c r="A3" s="112" t="s">
        <v>9</v>
      </c>
      <c r="B3" s="44"/>
      <c r="C3" s="222"/>
      <c r="D3" s="223"/>
      <c r="E3" s="223"/>
      <c r="F3" s="223"/>
      <c r="G3" s="224"/>
      <c r="AC3" s="111" t="s">
        <v>49</v>
      </c>
      <c r="AG3" t="s">
        <v>50</v>
      </c>
    </row>
    <row r="4" spans="1:60" ht="25.15" customHeight="1" x14ac:dyDescent="0.2">
      <c r="A4" s="113" t="s">
        <v>10</v>
      </c>
      <c r="B4" s="114" t="s">
        <v>40</v>
      </c>
      <c r="C4" s="225" t="s">
        <v>41</v>
      </c>
      <c r="D4" s="226"/>
      <c r="E4" s="226"/>
      <c r="F4" s="226"/>
      <c r="G4" s="227"/>
      <c r="AG4" t="s">
        <v>51</v>
      </c>
    </row>
    <row r="5" spans="1:60" x14ac:dyDescent="0.2">
      <c r="D5" s="10"/>
    </row>
    <row r="6" spans="1:60" ht="38.25" x14ac:dyDescent="0.2">
      <c r="A6" s="116" t="s">
        <v>52</v>
      </c>
      <c r="B6" s="118" t="s">
        <v>53</v>
      </c>
      <c r="C6" s="118" t="s">
        <v>54</v>
      </c>
      <c r="D6" s="117" t="s">
        <v>55</v>
      </c>
      <c r="E6" s="116" t="s">
        <v>56</v>
      </c>
      <c r="F6" s="115" t="s">
        <v>57</v>
      </c>
      <c r="G6" s="116" t="s">
        <v>25</v>
      </c>
      <c r="H6" s="119" t="s">
        <v>26</v>
      </c>
      <c r="I6" s="119" t="s">
        <v>58</v>
      </c>
      <c r="J6" s="119" t="s">
        <v>27</v>
      </c>
      <c r="K6" s="119" t="s">
        <v>59</v>
      </c>
      <c r="L6" s="119" t="s">
        <v>60</v>
      </c>
      <c r="M6" s="119" t="s">
        <v>61</v>
      </c>
      <c r="N6" s="119" t="s">
        <v>62</v>
      </c>
      <c r="O6" s="119" t="s">
        <v>63</v>
      </c>
      <c r="P6" s="119" t="s">
        <v>64</v>
      </c>
      <c r="Q6" s="119" t="s">
        <v>65</v>
      </c>
      <c r="R6" s="119" t="s">
        <v>66</v>
      </c>
      <c r="S6" s="119" t="s">
        <v>67</v>
      </c>
      <c r="T6" s="119" t="s">
        <v>68</v>
      </c>
      <c r="U6" s="119" t="s">
        <v>69</v>
      </c>
      <c r="V6" s="119" t="s">
        <v>70</v>
      </c>
      <c r="W6" s="119" t="s">
        <v>71</v>
      </c>
      <c r="X6" s="119" t="s">
        <v>72</v>
      </c>
    </row>
    <row r="7" spans="1:60" hidden="1" x14ac:dyDescent="0.2">
      <c r="A7" s="3"/>
      <c r="B7" s="4"/>
      <c r="C7" s="4"/>
      <c r="D7" s="6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60" x14ac:dyDescent="0.2">
      <c r="A8" s="134"/>
      <c r="B8" s="135"/>
      <c r="C8" s="153"/>
      <c r="D8" s="136"/>
      <c r="E8" s="137"/>
      <c r="F8" s="138"/>
      <c r="G8" s="139">
        <f>SUMIF(AG9:AG15,"&lt;&gt;NOR",G9:G15)</f>
        <v>0</v>
      </c>
      <c r="H8" s="133"/>
      <c r="I8" s="133">
        <f>SUM(I9:I15)</f>
        <v>0</v>
      </c>
      <c r="J8" s="133"/>
      <c r="K8" s="133">
        <f>SUM(K9:K15)</f>
        <v>0</v>
      </c>
      <c r="L8" s="133"/>
      <c r="M8" s="133">
        <f>SUM(M9:M15)</f>
        <v>0</v>
      </c>
      <c r="N8" s="133"/>
      <c r="O8" s="133">
        <f>SUM(O9:O15)</f>
        <v>0</v>
      </c>
      <c r="P8" s="133"/>
      <c r="Q8" s="133">
        <f>SUM(Q9:Q15)</f>
        <v>0</v>
      </c>
      <c r="R8" s="133"/>
      <c r="S8" s="133"/>
      <c r="T8" s="133"/>
      <c r="U8" s="133"/>
      <c r="V8" s="133">
        <f>SUM(V9:V15)</f>
        <v>0</v>
      </c>
      <c r="W8" s="133"/>
      <c r="X8" s="133"/>
      <c r="AG8" t="s">
        <v>73</v>
      </c>
    </row>
    <row r="9" spans="1:60" outlineLevel="1" x14ac:dyDescent="0.2">
      <c r="A9" s="140">
        <v>1</v>
      </c>
      <c r="B9" s="141" t="s">
        <v>38</v>
      </c>
      <c r="C9" s="154" t="s">
        <v>74</v>
      </c>
      <c r="D9" s="142" t="s">
        <v>75</v>
      </c>
      <c r="E9" s="143">
        <v>1</v>
      </c>
      <c r="F9" s="144">
        <v>0</v>
      </c>
      <c r="G9" s="145">
        <f>ROUND(E9*F9,2)</f>
        <v>0</v>
      </c>
      <c r="H9" s="130">
        <v>0</v>
      </c>
      <c r="I9" s="129">
        <f>ROUND(E9*H9,2)</f>
        <v>0</v>
      </c>
      <c r="J9" s="130">
        <v>0</v>
      </c>
      <c r="K9" s="129">
        <f>ROUND(E9*J9,2)</f>
        <v>0</v>
      </c>
      <c r="L9" s="129">
        <v>21</v>
      </c>
      <c r="M9" s="129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29"/>
      <c r="S9" s="129" t="s">
        <v>76</v>
      </c>
      <c r="T9" s="129" t="s">
        <v>77</v>
      </c>
      <c r="U9" s="129">
        <v>0</v>
      </c>
      <c r="V9" s="129">
        <f>ROUND(E9*U9,2)</f>
        <v>0</v>
      </c>
      <c r="W9" s="129"/>
      <c r="X9" s="129" t="s">
        <v>78</v>
      </c>
      <c r="Y9" s="120"/>
      <c r="Z9" s="120"/>
      <c r="AA9" s="120"/>
      <c r="AB9" s="120"/>
      <c r="AC9" s="120"/>
      <c r="AD9" s="120"/>
      <c r="AE9" s="120"/>
      <c r="AF9" s="120"/>
      <c r="AG9" s="120" t="s">
        <v>79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ht="22.5" outlineLevel="1" x14ac:dyDescent="0.2">
      <c r="A10" s="127"/>
      <c r="B10" s="128"/>
      <c r="C10" s="155" t="s">
        <v>80</v>
      </c>
      <c r="D10" s="131"/>
      <c r="E10" s="132">
        <v>1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0"/>
      <c r="Z10" s="120"/>
      <c r="AA10" s="120"/>
      <c r="AB10" s="120"/>
      <c r="AC10" s="120"/>
      <c r="AD10" s="120"/>
      <c r="AE10" s="120"/>
      <c r="AF10" s="120"/>
      <c r="AG10" s="120" t="s">
        <v>81</v>
      </c>
      <c r="AH10" s="120">
        <v>0</v>
      </c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ht="22.5" outlineLevel="1" x14ac:dyDescent="0.2">
      <c r="A11" s="127"/>
      <c r="B11" s="128"/>
      <c r="C11" s="155" t="s">
        <v>82</v>
      </c>
      <c r="D11" s="131"/>
      <c r="E11" s="132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0"/>
      <c r="Z11" s="120"/>
      <c r="AA11" s="120"/>
      <c r="AB11" s="120"/>
      <c r="AC11" s="120"/>
      <c r="AD11" s="120"/>
      <c r="AE11" s="120"/>
      <c r="AF11" s="120"/>
      <c r="AG11" s="120" t="s">
        <v>81</v>
      </c>
      <c r="AH11" s="120">
        <v>0</v>
      </c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outlineLevel="1" x14ac:dyDescent="0.2">
      <c r="A12" s="127"/>
      <c r="B12" s="128"/>
      <c r="C12" s="155" t="s">
        <v>83</v>
      </c>
      <c r="D12" s="131"/>
      <c r="E12" s="132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0"/>
      <c r="Z12" s="120"/>
      <c r="AA12" s="120"/>
      <c r="AB12" s="120"/>
      <c r="AC12" s="120"/>
      <c r="AD12" s="120"/>
      <c r="AE12" s="120"/>
      <c r="AF12" s="120"/>
      <c r="AG12" s="120" t="s">
        <v>81</v>
      </c>
      <c r="AH12" s="120">
        <v>0</v>
      </c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ht="22.5" outlineLevel="1" x14ac:dyDescent="0.2">
      <c r="A13" s="127"/>
      <c r="B13" s="128"/>
      <c r="C13" s="155" t="s">
        <v>84</v>
      </c>
      <c r="D13" s="131"/>
      <c r="E13" s="132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0"/>
      <c r="Z13" s="120"/>
      <c r="AA13" s="120"/>
      <c r="AB13" s="120"/>
      <c r="AC13" s="120"/>
      <c r="AD13" s="120"/>
      <c r="AE13" s="120"/>
      <c r="AF13" s="120"/>
      <c r="AG13" s="120" t="s">
        <v>81</v>
      </c>
      <c r="AH13" s="120">
        <v>0</v>
      </c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ht="22.5" outlineLevel="1" x14ac:dyDescent="0.2">
      <c r="A14" s="146">
        <v>2</v>
      </c>
      <c r="B14" s="147" t="s">
        <v>40</v>
      </c>
      <c r="C14" s="156" t="s">
        <v>85</v>
      </c>
      <c r="D14" s="148" t="s">
        <v>75</v>
      </c>
      <c r="E14" s="149">
        <v>1</v>
      </c>
      <c r="F14" s="150">
        <v>0</v>
      </c>
      <c r="G14" s="151">
        <f>ROUND(E14*F14,2)</f>
        <v>0</v>
      </c>
      <c r="H14" s="130">
        <v>0</v>
      </c>
      <c r="I14" s="129">
        <f>ROUND(E14*H14,2)</f>
        <v>0</v>
      </c>
      <c r="J14" s="130">
        <v>0</v>
      </c>
      <c r="K14" s="129">
        <f>ROUND(E14*J14,2)</f>
        <v>0</v>
      </c>
      <c r="L14" s="129">
        <v>21</v>
      </c>
      <c r="M14" s="129">
        <f>G14*(1+L14/100)</f>
        <v>0</v>
      </c>
      <c r="N14" s="129">
        <v>0</v>
      </c>
      <c r="O14" s="129">
        <f>ROUND(E14*N14,2)</f>
        <v>0</v>
      </c>
      <c r="P14" s="129">
        <v>0</v>
      </c>
      <c r="Q14" s="129">
        <f>ROUND(E14*P14,2)</f>
        <v>0</v>
      </c>
      <c r="R14" s="129"/>
      <c r="S14" s="129" t="s">
        <v>76</v>
      </c>
      <c r="T14" s="129" t="s">
        <v>86</v>
      </c>
      <c r="U14" s="129">
        <v>0</v>
      </c>
      <c r="V14" s="129">
        <f>ROUND(E14*U14,2)</f>
        <v>0</v>
      </c>
      <c r="W14" s="129"/>
      <c r="X14" s="129" t="s">
        <v>78</v>
      </c>
      <c r="Y14" s="120"/>
      <c r="Z14" s="120"/>
      <c r="AA14" s="120"/>
      <c r="AB14" s="120"/>
      <c r="AC14" s="120"/>
      <c r="AD14" s="120"/>
      <c r="AE14" s="120"/>
      <c r="AF14" s="120"/>
      <c r="AG14" s="120" t="s">
        <v>79</v>
      </c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</row>
    <row r="15" spans="1:60" outlineLevel="1" x14ac:dyDescent="0.2">
      <c r="A15" s="140">
        <v>3</v>
      </c>
      <c r="B15" s="141" t="s">
        <v>42</v>
      </c>
      <c r="C15" s="154" t="s">
        <v>87</v>
      </c>
      <c r="D15" s="142" t="s">
        <v>75</v>
      </c>
      <c r="E15" s="143">
        <v>1</v>
      </c>
      <c r="F15" s="144">
        <v>0</v>
      </c>
      <c r="G15" s="145">
        <f>ROUND(E15*F15,2)</f>
        <v>0</v>
      </c>
      <c r="H15" s="130">
        <v>0</v>
      </c>
      <c r="I15" s="129">
        <f>ROUND(E15*H15,2)</f>
        <v>0</v>
      </c>
      <c r="J15" s="130">
        <v>0</v>
      </c>
      <c r="K15" s="129">
        <f>ROUND(E15*J15,2)</f>
        <v>0</v>
      </c>
      <c r="L15" s="129">
        <v>21</v>
      </c>
      <c r="M15" s="129">
        <f>G15*(1+L15/100)</f>
        <v>0</v>
      </c>
      <c r="N15" s="129">
        <v>0</v>
      </c>
      <c r="O15" s="129">
        <f>ROUND(E15*N15,2)</f>
        <v>0</v>
      </c>
      <c r="P15" s="129">
        <v>0</v>
      </c>
      <c r="Q15" s="129">
        <f>ROUND(E15*P15,2)</f>
        <v>0</v>
      </c>
      <c r="R15" s="129"/>
      <c r="S15" s="129" t="s">
        <v>76</v>
      </c>
      <c r="T15" s="129" t="s">
        <v>86</v>
      </c>
      <c r="U15" s="129">
        <v>0</v>
      </c>
      <c r="V15" s="129">
        <f>ROUND(E15*U15,2)</f>
        <v>0</v>
      </c>
      <c r="W15" s="129"/>
      <c r="X15" s="129" t="s">
        <v>78</v>
      </c>
      <c r="Y15" s="120"/>
      <c r="Z15" s="120"/>
      <c r="AA15" s="120"/>
      <c r="AB15" s="120"/>
      <c r="AC15" s="120"/>
      <c r="AD15" s="120"/>
      <c r="AE15" s="120"/>
      <c r="AF15" s="120"/>
      <c r="AG15" s="120" t="s">
        <v>79</v>
      </c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</row>
    <row r="16" spans="1:60" x14ac:dyDescent="0.2">
      <c r="A16" s="3"/>
      <c r="B16" s="4"/>
      <c r="C16" s="15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60</v>
      </c>
    </row>
    <row r="17" spans="1:33" x14ac:dyDescent="0.2">
      <c r="A17" s="123"/>
      <c r="B17" s="124" t="s">
        <v>25</v>
      </c>
      <c r="C17" s="158"/>
      <c r="D17" s="125"/>
      <c r="E17" s="126"/>
      <c r="F17" s="126"/>
      <c r="G17" s="152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88</v>
      </c>
    </row>
    <row r="18" spans="1:33" x14ac:dyDescent="0.2">
      <c r="A18" s="3"/>
      <c r="B18" s="4"/>
      <c r="C18" s="15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"/>
      <c r="B19" s="4"/>
      <c r="C19" s="15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28" t="s">
        <v>89</v>
      </c>
      <c r="B20" s="228"/>
      <c r="C20" s="22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09"/>
      <c r="B21" s="210"/>
      <c r="C21" s="211"/>
      <c r="D21" s="210"/>
      <c r="E21" s="210"/>
      <c r="F21" s="210"/>
      <c r="G21" s="21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90</v>
      </c>
    </row>
    <row r="22" spans="1:33" x14ac:dyDescent="0.2">
      <c r="A22" s="213"/>
      <c r="B22" s="214"/>
      <c r="C22" s="215"/>
      <c r="D22" s="214"/>
      <c r="E22" s="214"/>
      <c r="F22" s="214"/>
      <c r="G22" s="2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213"/>
      <c r="B23" s="214"/>
      <c r="C23" s="215"/>
      <c r="D23" s="214"/>
      <c r="E23" s="214"/>
      <c r="F23" s="214"/>
      <c r="G23" s="21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13"/>
      <c r="B24" s="214"/>
      <c r="C24" s="215"/>
      <c r="D24" s="214"/>
      <c r="E24" s="214"/>
      <c r="F24" s="214"/>
      <c r="G24" s="21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17"/>
      <c r="B25" s="218"/>
      <c r="C25" s="219"/>
      <c r="D25" s="218"/>
      <c r="E25" s="218"/>
      <c r="F25" s="218"/>
      <c r="G25" s="2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3"/>
      <c r="B26" s="4"/>
      <c r="C26" s="1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C27" s="159"/>
      <c r="D27" s="10"/>
      <c r="AG27" t="s">
        <v>91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6" sqref="C6"/>
    </sheetView>
  </sheetViews>
  <sheetFormatPr defaultRowHeight="12.75" outlineLevelRow="1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1" t="s">
        <v>7</v>
      </c>
      <c r="B1" s="221"/>
      <c r="C1" s="221"/>
      <c r="D1" s="221"/>
      <c r="E1" s="221"/>
      <c r="F1" s="221"/>
      <c r="G1" s="221"/>
      <c r="AG1" t="s">
        <v>48</v>
      </c>
    </row>
    <row r="2" spans="1:60" ht="25.15" customHeight="1" x14ac:dyDescent="0.2">
      <c r="A2" s="112" t="s">
        <v>8</v>
      </c>
      <c r="B2" s="44"/>
      <c r="C2" s="222" t="s">
        <v>36</v>
      </c>
      <c r="D2" s="223"/>
      <c r="E2" s="223"/>
      <c r="F2" s="223"/>
      <c r="G2" s="224"/>
      <c r="AG2" t="s">
        <v>49</v>
      </c>
    </row>
    <row r="3" spans="1:60" ht="25.15" customHeight="1" x14ac:dyDescent="0.2">
      <c r="A3" s="112" t="s">
        <v>9</v>
      </c>
      <c r="B3" s="44"/>
      <c r="C3" s="222"/>
      <c r="D3" s="223"/>
      <c r="E3" s="223"/>
      <c r="F3" s="223"/>
      <c r="G3" s="224"/>
      <c r="AC3" s="111" t="s">
        <v>49</v>
      </c>
      <c r="AG3" t="s">
        <v>50</v>
      </c>
    </row>
    <row r="4" spans="1:60" ht="25.15" customHeight="1" x14ac:dyDescent="0.2">
      <c r="A4" s="113" t="s">
        <v>10</v>
      </c>
      <c r="B4" s="114" t="s">
        <v>42</v>
      </c>
      <c r="C4" s="225" t="s">
        <v>43</v>
      </c>
      <c r="D4" s="226"/>
      <c r="E4" s="226"/>
      <c r="F4" s="226"/>
      <c r="G4" s="227"/>
      <c r="AG4" t="s">
        <v>51</v>
      </c>
    </row>
    <row r="5" spans="1:60" x14ac:dyDescent="0.2">
      <c r="D5" s="10"/>
    </row>
    <row r="6" spans="1:60" ht="38.25" x14ac:dyDescent="0.2">
      <c r="A6" s="116" t="s">
        <v>52</v>
      </c>
      <c r="B6" s="118" t="s">
        <v>53</v>
      </c>
      <c r="C6" s="118" t="s">
        <v>54</v>
      </c>
      <c r="D6" s="117" t="s">
        <v>55</v>
      </c>
      <c r="E6" s="116" t="s">
        <v>56</v>
      </c>
      <c r="F6" s="115" t="s">
        <v>57</v>
      </c>
      <c r="G6" s="116" t="s">
        <v>25</v>
      </c>
      <c r="H6" s="119" t="s">
        <v>26</v>
      </c>
      <c r="I6" s="119" t="s">
        <v>58</v>
      </c>
      <c r="J6" s="119" t="s">
        <v>27</v>
      </c>
      <c r="K6" s="119" t="s">
        <v>59</v>
      </c>
      <c r="L6" s="119" t="s">
        <v>60</v>
      </c>
      <c r="M6" s="119" t="s">
        <v>61</v>
      </c>
      <c r="N6" s="119" t="s">
        <v>62</v>
      </c>
      <c r="O6" s="119" t="s">
        <v>63</v>
      </c>
      <c r="P6" s="119" t="s">
        <v>64</v>
      </c>
      <c r="Q6" s="119" t="s">
        <v>65</v>
      </c>
      <c r="R6" s="119" t="s">
        <v>66</v>
      </c>
      <c r="S6" s="119" t="s">
        <v>67</v>
      </c>
      <c r="T6" s="119" t="s">
        <v>68</v>
      </c>
      <c r="U6" s="119" t="s">
        <v>69</v>
      </c>
      <c r="V6" s="119" t="s">
        <v>70</v>
      </c>
      <c r="W6" s="119" t="s">
        <v>71</v>
      </c>
      <c r="X6" s="119" t="s">
        <v>72</v>
      </c>
    </row>
    <row r="7" spans="1:60" hidden="1" x14ac:dyDescent="0.2">
      <c r="A7" s="3"/>
      <c r="B7" s="4"/>
      <c r="C7" s="4"/>
      <c r="D7" s="6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60" x14ac:dyDescent="0.2">
      <c r="A8" s="134"/>
      <c r="B8" s="135"/>
      <c r="C8" s="153"/>
      <c r="D8" s="136"/>
      <c r="E8" s="137"/>
      <c r="F8" s="138"/>
      <c r="G8" s="139">
        <f>SUMIF(AG9:AG15,"&lt;&gt;NOR",G9:G15)</f>
        <v>0</v>
      </c>
      <c r="H8" s="133"/>
      <c r="I8" s="133">
        <f>SUM(I9:I15)</f>
        <v>0</v>
      </c>
      <c r="J8" s="133"/>
      <c r="K8" s="133">
        <f>SUM(K9:K15)</f>
        <v>0</v>
      </c>
      <c r="L8" s="133"/>
      <c r="M8" s="133">
        <f>SUM(M9:M15)</f>
        <v>0</v>
      </c>
      <c r="N8" s="133"/>
      <c r="O8" s="133">
        <f>SUM(O9:O15)</f>
        <v>0</v>
      </c>
      <c r="P8" s="133"/>
      <c r="Q8" s="133">
        <f>SUM(Q9:Q15)</f>
        <v>0</v>
      </c>
      <c r="R8" s="133"/>
      <c r="S8" s="133"/>
      <c r="T8" s="133"/>
      <c r="U8" s="133"/>
      <c r="V8" s="133">
        <f>SUM(V9:V15)</f>
        <v>0</v>
      </c>
      <c r="W8" s="133"/>
      <c r="X8" s="133"/>
      <c r="AG8" t="s">
        <v>73</v>
      </c>
    </row>
    <row r="9" spans="1:60" outlineLevel="1" x14ac:dyDescent="0.2">
      <c r="A9" s="140">
        <v>1</v>
      </c>
      <c r="B9" s="141" t="s">
        <v>38</v>
      </c>
      <c r="C9" s="154" t="s">
        <v>74</v>
      </c>
      <c r="D9" s="142" t="s">
        <v>75</v>
      </c>
      <c r="E9" s="143">
        <v>1</v>
      </c>
      <c r="F9" s="144">
        <v>0</v>
      </c>
      <c r="G9" s="145">
        <f>ROUND(E9*F9,2)</f>
        <v>0</v>
      </c>
      <c r="H9" s="130">
        <v>0</v>
      </c>
      <c r="I9" s="129">
        <f>ROUND(E9*H9,2)</f>
        <v>0</v>
      </c>
      <c r="J9" s="130">
        <v>0</v>
      </c>
      <c r="K9" s="129">
        <f>ROUND(E9*J9,2)</f>
        <v>0</v>
      </c>
      <c r="L9" s="129">
        <v>21</v>
      </c>
      <c r="M9" s="129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29"/>
      <c r="S9" s="129" t="s">
        <v>76</v>
      </c>
      <c r="T9" s="129" t="s">
        <v>77</v>
      </c>
      <c r="U9" s="129">
        <v>0</v>
      </c>
      <c r="V9" s="129">
        <f>ROUND(E9*U9,2)</f>
        <v>0</v>
      </c>
      <c r="W9" s="129"/>
      <c r="X9" s="129" t="s">
        <v>78</v>
      </c>
      <c r="Y9" s="120"/>
      <c r="Z9" s="120"/>
      <c r="AA9" s="120"/>
      <c r="AB9" s="120"/>
      <c r="AC9" s="120"/>
      <c r="AD9" s="120"/>
      <c r="AE9" s="120"/>
      <c r="AF9" s="120"/>
      <c r="AG9" s="120" t="s">
        <v>79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ht="22.5" outlineLevel="1" x14ac:dyDescent="0.2">
      <c r="A10" s="127"/>
      <c r="B10" s="128"/>
      <c r="C10" s="155" t="s">
        <v>80</v>
      </c>
      <c r="D10" s="131"/>
      <c r="E10" s="132">
        <v>1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0"/>
      <c r="Z10" s="120"/>
      <c r="AA10" s="120"/>
      <c r="AB10" s="120"/>
      <c r="AC10" s="120"/>
      <c r="AD10" s="120"/>
      <c r="AE10" s="120"/>
      <c r="AF10" s="120"/>
      <c r="AG10" s="120" t="s">
        <v>81</v>
      </c>
      <c r="AH10" s="120">
        <v>0</v>
      </c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ht="22.5" outlineLevel="1" x14ac:dyDescent="0.2">
      <c r="A11" s="127"/>
      <c r="B11" s="128"/>
      <c r="C11" s="155" t="s">
        <v>82</v>
      </c>
      <c r="D11" s="131"/>
      <c r="E11" s="132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0"/>
      <c r="Z11" s="120"/>
      <c r="AA11" s="120"/>
      <c r="AB11" s="120"/>
      <c r="AC11" s="120"/>
      <c r="AD11" s="120"/>
      <c r="AE11" s="120"/>
      <c r="AF11" s="120"/>
      <c r="AG11" s="120" t="s">
        <v>81</v>
      </c>
      <c r="AH11" s="120">
        <v>0</v>
      </c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outlineLevel="1" x14ac:dyDescent="0.2">
      <c r="A12" s="127"/>
      <c r="B12" s="128"/>
      <c r="C12" s="155" t="s">
        <v>83</v>
      </c>
      <c r="D12" s="131"/>
      <c r="E12" s="132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0"/>
      <c r="Z12" s="120"/>
      <c r="AA12" s="120"/>
      <c r="AB12" s="120"/>
      <c r="AC12" s="120"/>
      <c r="AD12" s="120"/>
      <c r="AE12" s="120"/>
      <c r="AF12" s="120"/>
      <c r="AG12" s="120" t="s">
        <v>81</v>
      </c>
      <c r="AH12" s="120">
        <v>0</v>
      </c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ht="22.5" outlineLevel="1" x14ac:dyDescent="0.2">
      <c r="A13" s="127"/>
      <c r="B13" s="128"/>
      <c r="C13" s="155" t="s">
        <v>84</v>
      </c>
      <c r="D13" s="131"/>
      <c r="E13" s="132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0"/>
      <c r="Z13" s="120"/>
      <c r="AA13" s="120"/>
      <c r="AB13" s="120"/>
      <c r="AC13" s="120"/>
      <c r="AD13" s="120"/>
      <c r="AE13" s="120"/>
      <c r="AF13" s="120"/>
      <c r="AG13" s="120" t="s">
        <v>81</v>
      </c>
      <c r="AH13" s="120">
        <v>0</v>
      </c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ht="22.5" outlineLevel="1" x14ac:dyDescent="0.2">
      <c r="A14" s="146">
        <v>2</v>
      </c>
      <c r="B14" s="147" t="s">
        <v>40</v>
      </c>
      <c r="C14" s="156" t="s">
        <v>85</v>
      </c>
      <c r="D14" s="148" t="s">
        <v>75</v>
      </c>
      <c r="E14" s="149">
        <v>1</v>
      </c>
      <c r="F14" s="150">
        <v>0</v>
      </c>
      <c r="G14" s="151">
        <f>ROUND(E14*F14,2)</f>
        <v>0</v>
      </c>
      <c r="H14" s="130">
        <v>0</v>
      </c>
      <c r="I14" s="129">
        <f>ROUND(E14*H14,2)</f>
        <v>0</v>
      </c>
      <c r="J14" s="130">
        <v>0</v>
      </c>
      <c r="K14" s="129">
        <f>ROUND(E14*J14,2)</f>
        <v>0</v>
      </c>
      <c r="L14" s="129">
        <v>21</v>
      </c>
      <c r="M14" s="129">
        <f>G14*(1+L14/100)</f>
        <v>0</v>
      </c>
      <c r="N14" s="129">
        <v>0</v>
      </c>
      <c r="O14" s="129">
        <f>ROUND(E14*N14,2)</f>
        <v>0</v>
      </c>
      <c r="P14" s="129">
        <v>0</v>
      </c>
      <c r="Q14" s="129">
        <f>ROUND(E14*P14,2)</f>
        <v>0</v>
      </c>
      <c r="R14" s="129"/>
      <c r="S14" s="129" t="s">
        <v>76</v>
      </c>
      <c r="T14" s="129" t="s">
        <v>86</v>
      </c>
      <c r="U14" s="129">
        <v>0</v>
      </c>
      <c r="V14" s="129">
        <f>ROUND(E14*U14,2)</f>
        <v>0</v>
      </c>
      <c r="W14" s="129"/>
      <c r="X14" s="129" t="s">
        <v>78</v>
      </c>
      <c r="Y14" s="120"/>
      <c r="Z14" s="120"/>
      <c r="AA14" s="120"/>
      <c r="AB14" s="120"/>
      <c r="AC14" s="120"/>
      <c r="AD14" s="120"/>
      <c r="AE14" s="120"/>
      <c r="AF14" s="120"/>
      <c r="AG14" s="120" t="s">
        <v>79</v>
      </c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</row>
    <row r="15" spans="1:60" outlineLevel="1" x14ac:dyDescent="0.2">
      <c r="A15" s="140">
        <v>3</v>
      </c>
      <c r="B15" s="141" t="s">
        <v>42</v>
      </c>
      <c r="C15" s="154" t="s">
        <v>87</v>
      </c>
      <c r="D15" s="142" t="s">
        <v>75</v>
      </c>
      <c r="E15" s="143">
        <v>1</v>
      </c>
      <c r="F15" s="144">
        <v>0</v>
      </c>
      <c r="G15" s="145">
        <f>ROUND(E15*F15,2)</f>
        <v>0</v>
      </c>
      <c r="H15" s="130">
        <v>0</v>
      </c>
      <c r="I15" s="129">
        <f>ROUND(E15*H15,2)</f>
        <v>0</v>
      </c>
      <c r="J15" s="130">
        <v>0</v>
      </c>
      <c r="K15" s="129">
        <f>ROUND(E15*J15,2)</f>
        <v>0</v>
      </c>
      <c r="L15" s="129">
        <v>21</v>
      </c>
      <c r="M15" s="129">
        <f>G15*(1+L15/100)</f>
        <v>0</v>
      </c>
      <c r="N15" s="129">
        <v>0</v>
      </c>
      <c r="O15" s="129">
        <f>ROUND(E15*N15,2)</f>
        <v>0</v>
      </c>
      <c r="P15" s="129">
        <v>0</v>
      </c>
      <c r="Q15" s="129">
        <f>ROUND(E15*P15,2)</f>
        <v>0</v>
      </c>
      <c r="R15" s="129"/>
      <c r="S15" s="129" t="s">
        <v>76</v>
      </c>
      <c r="T15" s="129" t="s">
        <v>86</v>
      </c>
      <c r="U15" s="129">
        <v>0</v>
      </c>
      <c r="V15" s="129">
        <f>ROUND(E15*U15,2)</f>
        <v>0</v>
      </c>
      <c r="W15" s="129"/>
      <c r="X15" s="129" t="s">
        <v>78</v>
      </c>
      <c r="Y15" s="120"/>
      <c r="Z15" s="120"/>
      <c r="AA15" s="120"/>
      <c r="AB15" s="120"/>
      <c r="AC15" s="120"/>
      <c r="AD15" s="120"/>
      <c r="AE15" s="120"/>
      <c r="AF15" s="120"/>
      <c r="AG15" s="120" t="s">
        <v>79</v>
      </c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</row>
    <row r="16" spans="1:60" x14ac:dyDescent="0.2">
      <c r="A16" s="3"/>
      <c r="B16" s="4"/>
      <c r="C16" s="15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60</v>
      </c>
    </row>
    <row r="17" spans="1:33" x14ac:dyDescent="0.2">
      <c r="A17" s="123"/>
      <c r="B17" s="124" t="s">
        <v>25</v>
      </c>
      <c r="C17" s="158"/>
      <c r="D17" s="125"/>
      <c r="E17" s="126"/>
      <c r="F17" s="126"/>
      <c r="G17" s="152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88</v>
      </c>
    </row>
    <row r="18" spans="1:33" x14ac:dyDescent="0.2">
      <c r="A18" s="3"/>
      <c r="B18" s="4"/>
      <c r="C18" s="15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"/>
      <c r="B19" s="4"/>
      <c r="C19" s="15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28" t="s">
        <v>89</v>
      </c>
      <c r="B20" s="228"/>
      <c r="C20" s="22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09"/>
      <c r="B21" s="210"/>
      <c r="C21" s="211"/>
      <c r="D21" s="210"/>
      <c r="E21" s="210"/>
      <c r="F21" s="210"/>
      <c r="G21" s="21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90</v>
      </c>
    </row>
    <row r="22" spans="1:33" x14ac:dyDescent="0.2">
      <c r="A22" s="213"/>
      <c r="B22" s="214"/>
      <c r="C22" s="215"/>
      <c r="D22" s="214"/>
      <c r="E22" s="214"/>
      <c r="F22" s="214"/>
      <c r="G22" s="2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213"/>
      <c r="B23" s="214"/>
      <c r="C23" s="215"/>
      <c r="D23" s="214"/>
      <c r="E23" s="214"/>
      <c r="F23" s="214"/>
      <c r="G23" s="21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13"/>
      <c r="B24" s="214"/>
      <c r="C24" s="215"/>
      <c r="D24" s="214"/>
      <c r="E24" s="214"/>
      <c r="F24" s="214"/>
      <c r="G24" s="21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17"/>
      <c r="B25" s="218"/>
      <c r="C25" s="219"/>
      <c r="D25" s="218"/>
      <c r="E25" s="218"/>
      <c r="F25" s="218"/>
      <c r="G25" s="2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3"/>
      <c r="B26" s="4"/>
      <c r="C26" s="1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C27" s="159"/>
      <c r="D27" s="10"/>
      <c r="AG27" t="s">
        <v>91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24" sqref="AA24"/>
    </sheetView>
  </sheetViews>
  <sheetFormatPr defaultRowHeight="12.75" outlineLevelRow="1" x14ac:dyDescent="0.2"/>
  <cols>
    <col min="1" max="1" width="3.42578125" customWidth="1"/>
    <col min="2" max="2" width="12.7109375" style="111" customWidth="1"/>
    <col min="3" max="3" width="38.28515625" style="11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1" t="s">
        <v>7</v>
      </c>
      <c r="B1" s="221"/>
      <c r="C1" s="221"/>
      <c r="D1" s="221"/>
      <c r="E1" s="221"/>
      <c r="F1" s="221"/>
      <c r="G1" s="221"/>
      <c r="AG1" t="s">
        <v>48</v>
      </c>
    </row>
    <row r="2" spans="1:60" ht="25.15" customHeight="1" x14ac:dyDescent="0.2">
      <c r="A2" s="112" t="s">
        <v>8</v>
      </c>
      <c r="B2" s="44"/>
      <c r="C2" s="222" t="s">
        <v>36</v>
      </c>
      <c r="D2" s="223"/>
      <c r="E2" s="223"/>
      <c r="F2" s="223"/>
      <c r="G2" s="224"/>
      <c r="AG2" t="s">
        <v>49</v>
      </c>
    </row>
    <row r="3" spans="1:60" ht="25.15" customHeight="1" x14ac:dyDescent="0.2">
      <c r="A3" s="112" t="s">
        <v>9</v>
      </c>
      <c r="B3" s="44"/>
      <c r="C3" s="222"/>
      <c r="D3" s="223"/>
      <c r="E3" s="223"/>
      <c r="F3" s="223"/>
      <c r="G3" s="224"/>
      <c r="AC3" s="111" t="s">
        <v>49</v>
      </c>
      <c r="AG3" t="s">
        <v>50</v>
      </c>
    </row>
    <row r="4" spans="1:60" ht="25.15" customHeight="1" x14ac:dyDescent="0.2">
      <c r="A4" s="113" t="s">
        <v>10</v>
      </c>
      <c r="B4" s="114" t="s">
        <v>44</v>
      </c>
      <c r="C4" s="225" t="s">
        <v>97</v>
      </c>
      <c r="D4" s="226"/>
      <c r="E4" s="226"/>
      <c r="F4" s="226"/>
      <c r="G4" s="227"/>
      <c r="AG4" t="s">
        <v>51</v>
      </c>
    </row>
    <row r="5" spans="1:60" x14ac:dyDescent="0.2">
      <c r="D5" s="10"/>
    </row>
    <row r="6" spans="1:60" ht="38.25" x14ac:dyDescent="0.2">
      <c r="A6" s="116" t="s">
        <v>52</v>
      </c>
      <c r="B6" s="118" t="s">
        <v>53</v>
      </c>
      <c r="C6" s="118" t="s">
        <v>54</v>
      </c>
      <c r="D6" s="117" t="s">
        <v>55</v>
      </c>
      <c r="E6" s="116" t="s">
        <v>56</v>
      </c>
      <c r="F6" s="115" t="s">
        <v>57</v>
      </c>
      <c r="G6" s="116" t="s">
        <v>25</v>
      </c>
      <c r="H6" s="119" t="s">
        <v>26</v>
      </c>
      <c r="I6" s="119" t="s">
        <v>58</v>
      </c>
      <c r="J6" s="119" t="s">
        <v>27</v>
      </c>
      <c r="K6" s="119" t="s">
        <v>59</v>
      </c>
      <c r="L6" s="119" t="s">
        <v>60</v>
      </c>
      <c r="M6" s="119" t="s">
        <v>61</v>
      </c>
      <c r="N6" s="119" t="s">
        <v>62</v>
      </c>
      <c r="O6" s="119" t="s">
        <v>63</v>
      </c>
      <c r="P6" s="119" t="s">
        <v>64</v>
      </c>
      <c r="Q6" s="119" t="s">
        <v>65</v>
      </c>
      <c r="R6" s="119" t="s">
        <v>66</v>
      </c>
      <c r="S6" s="119" t="s">
        <v>67</v>
      </c>
      <c r="T6" s="119" t="s">
        <v>68</v>
      </c>
      <c r="U6" s="119" t="s">
        <v>69</v>
      </c>
      <c r="V6" s="119" t="s">
        <v>70</v>
      </c>
      <c r="W6" s="119" t="s">
        <v>71</v>
      </c>
      <c r="X6" s="119" t="s">
        <v>72</v>
      </c>
    </row>
    <row r="7" spans="1:60" hidden="1" x14ac:dyDescent="0.2">
      <c r="A7" s="3"/>
      <c r="B7" s="4"/>
      <c r="C7" s="4"/>
      <c r="D7" s="6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60" x14ac:dyDescent="0.2">
      <c r="A8" s="134"/>
      <c r="B8" s="135"/>
      <c r="C8" s="153"/>
      <c r="D8" s="136"/>
      <c r="E8" s="137"/>
      <c r="F8" s="138"/>
      <c r="G8" s="139">
        <f>SUMIF(AG9:AG9,"&lt;&gt;NOR",G9:G9)</f>
        <v>0</v>
      </c>
      <c r="H8" s="133"/>
      <c r="I8" s="133">
        <f>SUM(I9:I9)</f>
        <v>0</v>
      </c>
      <c r="J8" s="133"/>
      <c r="K8" s="133">
        <f>SUM(K9:K9)</f>
        <v>0</v>
      </c>
      <c r="L8" s="133"/>
      <c r="M8" s="133">
        <f>SUM(M9:M9)</f>
        <v>0</v>
      </c>
      <c r="N8" s="133"/>
      <c r="O8" s="133">
        <f>SUM(O9:O9)</f>
        <v>0</v>
      </c>
      <c r="P8" s="133"/>
      <c r="Q8" s="133">
        <f>SUM(Q9:Q9)</f>
        <v>0</v>
      </c>
      <c r="R8" s="133"/>
      <c r="S8" s="133"/>
      <c r="T8" s="133"/>
      <c r="U8" s="133"/>
      <c r="V8" s="133">
        <f>SUM(V9:V9)</f>
        <v>0</v>
      </c>
      <c r="W8" s="133"/>
      <c r="X8" s="133"/>
      <c r="AG8" t="s">
        <v>73</v>
      </c>
    </row>
    <row r="9" spans="1:60" outlineLevel="1" x14ac:dyDescent="0.2">
      <c r="A9" s="140">
        <v>1</v>
      </c>
      <c r="B9" s="141" t="s">
        <v>38</v>
      </c>
      <c r="C9" s="154" t="s">
        <v>98</v>
      </c>
      <c r="D9" s="142" t="s">
        <v>75</v>
      </c>
      <c r="E9" s="143">
        <v>1</v>
      </c>
      <c r="F9" s="144">
        <v>0</v>
      </c>
      <c r="G9" s="145">
        <f>ROUND(E9*F9,2)</f>
        <v>0</v>
      </c>
      <c r="H9" s="130">
        <v>0</v>
      </c>
      <c r="I9" s="129">
        <f>ROUND(E9*H9,2)</f>
        <v>0</v>
      </c>
      <c r="J9" s="130">
        <v>0</v>
      </c>
      <c r="K9" s="129">
        <f>ROUND(E9*J9,2)</f>
        <v>0</v>
      </c>
      <c r="L9" s="129">
        <v>21</v>
      </c>
      <c r="M9" s="129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29"/>
      <c r="S9" s="129" t="s">
        <v>76</v>
      </c>
      <c r="T9" s="129" t="s">
        <v>86</v>
      </c>
      <c r="U9" s="129">
        <v>0</v>
      </c>
      <c r="V9" s="129">
        <f>ROUND(E9*U9,2)</f>
        <v>0</v>
      </c>
      <c r="W9" s="129"/>
      <c r="X9" s="129" t="s">
        <v>78</v>
      </c>
      <c r="Y9" s="120"/>
      <c r="Z9" s="120"/>
      <c r="AA9" s="120"/>
      <c r="AB9" s="120"/>
      <c r="AC9" s="120"/>
      <c r="AD9" s="120"/>
      <c r="AE9" s="120"/>
      <c r="AF9" s="120"/>
      <c r="AG9" s="120" t="s">
        <v>79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x14ac:dyDescent="0.2">
      <c r="A10" s="3"/>
      <c r="B10" s="4"/>
      <c r="C10" s="157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60</v>
      </c>
    </row>
    <row r="11" spans="1:60" x14ac:dyDescent="0.2">
      <c r="A11" s="123"/>
      <c r="B11" s="124" t="s">
        <v>25</v>
      </c>
      <c r="C11" s="158"/>
      <c r="D11" s="125"/>
      <c r="E11" s="126"/>
      <c r="F11" s="126"/>
      <c r="G11" s="152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88</v>
      </c>
    </row>
    <row r="12" spans="1:60" x14ac:dyDescent="0.2">
      <c r="A12" s="3"/>
      <c r="B12" s="4"/>
      <c r="C12" s="157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">
      <c r="A13" s="3"/>
      <c r="B13" s="4"/>
      <c r="C13" s="157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">
      <c r="A14" s="228" t="s">
        <v>89</v>
      </c>
      <c r="B14" s="228"/>
      <c r="C14" s="229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209"/>
      <c r="B15" s="210"/>
      <c r="C15" s="211"/>
      <c r="D15" s="210"/>
      <c r="E15" s="210"/>
      <c r="F15" s="210"/>
      <c r="G15" s="21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90</v>
      </c>
    </row>
    <row r="16" spans="1:60" x14ac:dyDescent="0.2">
      <c r="A16" s="213"/>
      <c r="B16" s="214"/>
      <c r="C16" s="215"/>
      <c r="D16" s="214"/>
      <c r="E16" s="214"/>
      <c r="F16" s="214"/>
      <c r="G16" s="2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213"/>
      <c r="B17" s="214"/>
      <c r="C17" s="215"/>
      <c r="D17" s="214"/>
      <c r="E17" s="214"/>
      <c r="F17" s="214"/>
      <c r="G17" s="21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213"/>
      <c r="B18" s="214"/>
      <c r="C18" s="215"/>
      <c r="D18" s="214"/>
      <c r="E18" s="214"/>
      <c r="F18" s="214"/>
      <c r="G18" s="21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217"/>
      <c r="B19" s="218"/>
      <c r="C19" s="219"/>
      <c r="D19" s="218"/>
      <c r="E19" s="218"/>
      <c r="F19" s="218"/>
      <c r="G19" s="22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5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C21" s="159"/>
      <c r="D21" s="10"/>
      <c r="AG21" t="s">
        <v>91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Krycí list</vt:lpstr>
      <vt:lpstr>VzorPolozky</vt:lpstr>
      <vt:lpstr>Ulice Ježnická</vt:lpstr>
      <vt:lpstr>Ulice Partyzánů</vt:lpstr>
      <vt:lpstr>Ulice Petrovická</vt:lpstr>
      <vt:lpstr>Servis a údržba za 1 rok</vt:lpstr>
      <vt:lpstr>'Krycí list'!CelkemDPHVypocet</vt:lpstr>
      <vt:lpstr>CenaCelkem</vt:lpstr>
      <vt:lpstr>CenaCelkemBezDPH</vt:lpstr>
      <vt:lpstr>'Krycí list'!CenaCelkemVypocet</vt:lpstr>
      <vt:lpstr>cisloobjektu</vt:lpstr>
      <vt:lpstr>'Krycí list'!CisloStavby</vt:lpstr>
      <vt:lpstr>CisloStavebnihoRozpoctu</vt:lpstr>
      <vt:lpstr>dadresa</vt:lpstr>
      <vt:lpstr>'Krycí list'!DIČ</vt:lpstr>
      <vt:lpstr>dmisto</vt:lpstr>
      <vt:lpstr>DPHSni</vt:lpstr>
      <vt:lpstr>DPHZakl</vt:lpstr>
      <vt:lpstr>'Krycí list'!dpsc</vt:lpstr>
      <vt:lpstr>'Krycí list'!IČO</vt:lpstr>
      <vt:lpstr>Mena</vt:lpstr>
      <vt:lpstr>MistoStavby</vt:lpstr>
      <vt:lpstr>nazevobjektu</vt:lpstr>
      <vt:lpstr>'Krycí list'!NazevStavby</vt:lpstr>
      <vt:lpstr>NazevStavebnihoRozpoctu</vt:lpstr>
      <vt:lpstr>'Servis a údržba za 1 rok'!Názvy_tisku</vt:lpstr>
      <vt:lpstr>'Ulice Ježnická'!Názvy_tisku</vt:lpstr>
      <vt:lpstr>'Ulice Partyzánů'!Názvy_tisku</vt:lpstr>
      <vt:lpstr>'Ulice Petrovická'!Názvy_tisku</vt:lpstr>
      <vt:lpstr>oadresa</vt:lpstr>
      <vt:lpstr>'Krycí list'!Objednatel</vt:lpstr>
      <vt:lpstr>'Krycí list'!Objekt</vt:lpstr>
      <vt:lpstr>'Krycí list'!Oblast_tisku</vt:lpstr>
      <vt:lpstr>'Servis a údržba za 1 rok'!Oblast_tisku</vt:lpstr>
      <vt:lpstr>'Ulice Ježnická'!Oblast_tisku</vt:lpstr>
      <vt:lpstr>'Ulice Partyzánů'!Oblast_tisku</vt:lpstr>
      <vt:lpstr>'Ulice Petrovická'!Oblast_tisku</vt:lpstr>
      <vt:lpstr>'Krycí list'!odic</vt:lpstr>
      <vt:lpstr>'Krycí list'!oico</vt:lpstr>
      <vt:lpstr>'Krycí list'!omisto</vt:lpstr>
      <vt:lpstr>'Krycí list'!onazev</vt:lpstr>
      <vt:lpstr>'Krycí list'!opsc</vt:lpstr>
      <vt:lpstr>padresa</vt:lpstr>
      <vt:lpstr>pdic</vt:lpstr>
      <vt:lpstr>pico</vt:lpstr>
      <vt:lpstr>pmisto</vt:lpstr>
      <vt:lpstr>PoptavkaID</vt:lpstr>
      <vt:lpstr>pPSC</vt:lpstr>
      <vt:lpstr>Projektant</vt:lpstr>
      <vt:lpstr>'Krycí list'!SazbaDPH1</vt:lpstr>
      <vt:lpstr>'Krycí list'!SazbaDPH2</vt:lpstr>
      <vt:lpstr>Vypracoval</vt:lpstr>
      <vt:lpstr>ZakladDPHSni</vt:lpstr>
      <vt:lpstr>'Krycí list'!ZakladDPHSniVypocet</vt:lpstr>
      <vt:lpstr>ZakladDPHZakl</vt:lpstr>
      <vt:lpstr>'Krycí list'!ZakladDPHZaklVypocet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Srubar Jan</dc:creator>
  <cp:lastModifiedBy>Srubar Jan</cp:lastModifiedBy>
  <cp:lastPrinted>2019-03-19T12:27:02Z</cp:lastPrinted>
  <dcterms:created xsi:type="dcterms:W3CDTF">2009-04-08T07:15:50Z</dcterms:created>
  <dcterms:modified xsi:type="dcterms:W3CDTF">2024-05-28T10:51:52Z</dcterms:modified>
</cp:coreProperties>
</file>