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le\Desktop\Povodeň\VZ - omítky\Zadání\"/>
    </mc:Choice>
  </mc:AlternateContent>
  <bookViews>
    <workbookView xWindow="-105" yWindow="-105" windowWidth="23250" windowHeight="12570"/>
  </bookViews>
  <sheets>
    <sheet name="Stavba" sheetId="1" r:id="rId1"/>
    <sheet name="VzorPolozky" sheetId="10" state="hidden" r:id="rId2"/>
    <sheet name="Rozpočet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Rozpočet!$1:$7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Rozpočet!$A$1:$X$40</definedName>
    <definedName name="_xlnm.Print_Area" localSheetId="0">Stavba!$A$1:$J$53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Q16" i="12"/>
  <c r="V16" i="12"/>
  <c r="G17" i="12"/>
  <c r="I17" i="12"/>
  <c r="I16" i="12" s="1"/>
  <c r="K17" i="12"/>
  <c r="K16" i="12" s="1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O16" i="12" s="1"/>
  <c r="Q19" i="12"/>
  <c r="V19" i="12"/>
  <c r="G20" i="12"/>
  <c r="I51" i="1" s="1"/>
  <c r="I17" i="1" s="1"/>
  <c r="K20" i="12"/>
  <c r="G21" i="12"/>
  <c r="M21" i="12" s="1"/>
  <c r="M20" i="12" s="1"/>
  <c r="I21" i="12"/>
  <c r="I20" i="12" s="1"/>
  <c r="K21" i="12"/>
  <c r="O21" i="12"/>
  <c r="O20" i="12" s="1"/>
  <c r="Q21" i="12"/>
  <c r="Q20" i="12" s="1"/>
  <c r="V21" i="12"/>
  <c r="V20" i="12" s="1"/>
  <c r="O22" i="12"/>
  <c r="Q22" i="12"/>
  <c r="G23" i="12"/>
  <c r="I23" i="12"/>
  <c r="I22" i="12" s="1"/>
  <c r="K23" i="12"/>
  <c r="M23" i="12"/>
  <c r="O23" i="12"/>
  <c r="Q23" i="12"/>
  <c r="V23" i="12"/>
  <c r="V22" i="12" s="1"/>
  <c r="G24" i="12"/>
  <c r="I24" i="12"/>
  <c r="K24" i="12"/>
  <c r="K22" i="12" s="1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AF30" i="12"/>
  <c r="G41" i="1" s="1"/>
  <c r="I20" i="1"/>
  <c r="I19" i="1"/>
  <c r="I18" i="1"/>
  <c r="J28" i="1"/>
  <c r="J26" i="1"/>
  <c r="G38" i="1"/>
  <c r="F38" i="1"/>
  <c r="J23" i="1"/>
  <c r="J24" i="1"/>
  <c r="J25" i="1"/>
  <c r="J27" i="1"/>
  <c r="E24" i="1"/>
  <c r="E26" i="1"/>
  <c r="G22" i="12" l="1"/>
  <c r="I52" i="1" s="1"/>
  <c r="G16" i="12"/>
  <c r="I50" i="1" s="1"/>
  <c r="G8" i="12"/>
  <c r="I49" i="1" s="1"/>
  <c r="G40" i="1"/>
  <c r="G39" i="1"/>
  <c r="G42" i="1" s="1"/>
  <c r="G25" i="1" s="1"/>
  <c r="A25" i="1" s="1"/>
  <c r="G26" i="1" s="1"/>
  <c r="AE30" i="12"/>
  <c r="M24" i="12"/>
  <c r="M22" i="12" s="1"/>
  <c r="M17" i="12"/>
  <c r="M16" i="12" s="1"/>
  <c r="M9" i="12"/>
  <c r="M8" i="12" s="1"/>
  <c r="I53" i="1" l="1"/>
  <c r="J52" i="1" s="1"/>
  <c r="I16" i="1"/>
  <c r="I21" i="1" s="1"/>
  <c r="G30" i="12"/>
  <c r="A26" i="1"/>
  <c r="F41" i="1"/>
  <c r="H41" i="1" s="1"/>
  <c r="I41" i="1" s="1"/>
  <c r="F39" i="1"/>
  <c r="F40" i="1"/>
  <c r="H40" i="1" s="1"/>
  <c r="I40" i="1" s="1"/>
  <c r="J50" i="1" l="1"/>
  <c r="J51" i="1"/>
  <c r="J49" i="1"/>
  <c r="H39" i="1"/>
  <c r="H42" i="1" s="1"/>
  <c r="F42" i="1"/>
  <c r="J53" i="1" l="1"/>
  <c r="G28" i="1"/>
  <c r="G23" i="1"/>
  <c r="A23" i="1" s="1"/>
  <c r="I39" i="1"/>
  <c r="I42" i="1" s="1"/>
  <c r="A24" i="1" l="1"/>
  <c r="G24" i="1"/>
  <c r="A27" i="1" s="1"/>
  <c r="J40" i="1"/>
  <c r="J39" i="1"/>
  <c r="J42" i="1" s="1"/>
  <c r="J41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<sst xmlns="http://schemas.openxmlformats.org/spreadsheetml/2006/main" count="258" uniqueCount="141">
  <si>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</si>
  <si>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</si>
  <si>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</si>
  <si>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</si>
  <si>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</si>
  <si>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</si>
  <si>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</si>
  <si>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</si>
  <si>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</si>
  <si>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</si>
  <si>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</si>
  <si>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</si>
  <si>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</si>
  <si>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</si>
  <si>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</si>
  <si>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</si>
  <si>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</si>
  <si>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</si>
  <si>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</si>
  <si>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</si>
  <si>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</si>
  <si>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</si>
  <si>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</si>
  <si>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</si>
  <si>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</si>
  <si>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</si>
  <si>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</si>
  <si>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</si>
  <si>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</si>
  <si>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</si>
  <si>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</si>
  <si>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</si>
  <si>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</si>
  <si>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</si>
  <si>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</si>
  <si>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</si>
  <si>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</si>
  <si>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</si>
  <si>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</si>
  <si>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</si>
  <si>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</si>
  <si>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</si>
  <si>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Oprava vnitřních ploch po povodních</t>
  </si>
  <si>
    <t>SO05</t>
  </si>
  <si>
    <t>Stavební práce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</si>
  <si>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</si>
  <si>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</si>
  <si>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</si>
  <si>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</si>
  <si>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</si>
  <si>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</si>
  <si>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</si>
  <si>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95</t>
  </si>
  <si>
    <t>Dokončovací konstrukce na pozemních stavbách</t>
  </si>
  <si>
    <t>96</t>
  </si>
  <si>
    <t>Bourání konstrukcí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</si>
  <si>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</si>
  <si>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</si>
  <si>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</si>
  <si>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</si>
  <si>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</si>
  <si>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</si>
  <si>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</si>
  <si>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</si>
  <si>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</si>
  <si>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</si>
  <si>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</si>
  <si>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</si>
  <si>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</si>
  <si>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</si>
  <si>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</si>
  <si>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</si>
  <si>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</si>
  <si>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</si>
  <si>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</si>
  <si>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</si>
  <si>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</si>
  <si>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</si>
  <si>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</si>
  <si>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</si>
  <si>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</si>
  <si>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</si>
  <si>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</si>
  <si>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</si>
  <si>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</si>
  <si>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</si>
  <si>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</si>
  <si>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</si>
  <si>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</si>
  <si>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</si>
  <si>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938907121</t>
  </si>
  <si>
    <t>Očištění stěn tlakovou vodou</t>
  </si>
  <si>
    <t>m2</t>
  </si>
  <si>
    <t>RTS 21/ II</t>
  </si>
  <si>
    <t>Indiv</t>
  </si>
  <si>
    <t>Práce</t>
  </si>
  <si>
    <t>POL1_</t>
  </si>
  <si>
    <t>952901111</t>
  </si>
  <si>
    <t>Vyčištění budov o výšce podlaží do 4 m</t>
  </si>
  <si>
    <t>952902110</t>
  </si>
  <si>
    <t>Čištění zametáním v místnostech a chodbách</t>
  </si>
  <si>
    <t>777101101</t>
  </si>
  <si>
    <t>Vysávání podlah prům.vysavačem - mokrý proces</t>
  </si>
  <si>
    <t>784496925</t>
  </si>
  <si>
    <t xml:space="preserve">Postřik dezinfekcí - odstranění plísní prostředkem </t>
  </si>
  <si>
    <t>Dezinfekce na bázi aktivního kyslíku : 1</t>
  </si>
  <si>
    <t>VV</t>
  </si>
  <si>
    <t xml:space="preserve">909      </t>
  </si>
  <si>
    <t>Hzs-nezmeritelne stavebni prace</t>
  </si>
  <si>
    <t>h</t>
  </si>
  <si>
    <t>978013191</t>
  </si>
  <si>
    <t>Otlučení omítek (vápenných vápenocementových) vnitřních stěn v rozsahu do 100 % včetně vyčištění spár</t>
  </si>
  <si>
    <t>978013211</t>
  </si>
  <si>
    <t xml:space="preserve">Odstranění štukové vrstvy omítky z vnitřních stěn </t>
  </si>
  <si>
    <t>978021191</t>
  </si>
  <si>
    <t>Otlučení cementových omítek vnitřních stěn do 100% včetně vyčištění spár</t>
  </si>
  <si>
    <t>784402801</t>
  </si>
  <si>
    <t>Odstranění malby oškrábáním v místnosti H do 3,8 m</t>
  </si>
  <si>
    <t>979086112</t>
  </si>
  <si>
    <t>Nakládání nebo překládání suti a vybouraných hmot</t>
  </si>
  <si>
    <t>t</t>
  </si>
  <si>
    <t>Přesun suti</t>
  </si>
  <si>
    <t>POL8_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</si>
  <si>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</si>
  <si>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</si>
  <si>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</si>
  <si>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</si>
  <si>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</si>
  <si>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 (odvoz na dočasnou skládku - ul. Ježnická)</t>
  </si>
  <si>
    <t>979087312</t>
  </si>
  <si>
    <t>Vodorovné přemístění vyb. hmot nošením do 10 m</t>
  </si>
  <si>
    <t>979087392</t>
  </si>
  <si>
    <t>Příplatek za nošení vyb. hmot každých dalších 10 m</t>
  </si>
  <si>
    <t>SUM</t>
  </si>
  <si>
    <t>Poznámky uchazeče k zadání</t>
  </si>
  <si>
    <t>POPUZIV</t>
  </si>
  <si>
    <t>END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</si>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</sst>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4" fontId="3" fillId="2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2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4" fontId="5" fillId="2" borderId="0" xfId="0" applyNumberFormat="1" applyFont="1" applyFill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abSelected="1" topLeftCell="B1" zoomScaleNormal="100" zoomScaleSheetLayoutView="75" workbookViewId="0">
      <selection activeCell="M11" sqref="M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1" t="s">
        <v>4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 x14ac:dyDescent="0.2">
      <c r="A2" s="2"/>
      <c r="B2" s="79" t="s">
        <v>24</v>
      </c>
      <c r="C2" s="80"/>
      <c r="D2" s="81"/>
      <c r="E2" s="200" t="s">
        <v>44</v>
      </c>
      <c r="F2" s="201"/>
      <c r="G2" s="201"/>
      <c r="H2" s="201"/>
      <c r="I2" s="201"/>
      <c r="J2" s="202"/>
      <c r="O2" s="1"/>
    </row>
    <row r="3" spans="1:15" ht="27" customHeight="1" x14ac:dyDescent="0.2">
      <c r="A3" s="2"/>
      <c r="B3" s="82" t="s">
        <v>45</v>
      </c>
      <c r="C3" s="80"/>
      <c r="D3" s="83"/>
      <c r="E3" s="203"/>
      <c r="F3" s="204"/>
      <c r="G3" s="204"/>
      <c r="H3" s="204"/>
      <c r="I3" s="204"/>
      <c r="J3" s="205"/>
    </row>
    <row r="4" spans="1:15" ht="23.25" customHeight="1" x14ac:dyDescent="0.2">
      <c r="A4" s="78">
        <v>10709</v>
      </c>
      <c r="B4" s="84" t="s">
        <v>46</v>
      </c>
      <c r="C4" s="85"/>
      <c r="D4" s="86"/>
      <c r="E4" s="213" t="s">
        <v>42</v>
      </c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23</v>
      </c>
      <c r="D5" s="60" t="s">
        <v>137</v>
      </c>
      <c r="E5" s="76"/>
      <c r="F5" s="76"/>
      <c r="G5" s="76"/>
      <c r="H5" s="18" t="s">
        <v>40</v>
      </c>
      <c r="I5" s="22">
        <v>296139</v>
      </c>
      <c r="J5" s="8"/>
    </row>
    <row r="6" spans="1:15" ht="15.75" customHeight="1" x14ac:dyDescent="0.2">
      <c r="A6" s="2"/>
      <c r="B6" s="28"/>
      <c r="C6" s="55"/>
      <c r="D6" s="190" t="s">
        <v>138</v>
      </c>
      <c r="E6" s="77"/>
      <c r="F6" s="77"/>
      <c r="G6" s="77"/>
      <c r="H6" s="18" t="s">
        <v>36</v>
      </c>
      <c r="I6" s="22" t="s">
        <v>140</v>
      </c>
      <c r="J6" s="8"/>
    </row>
    <row r="7" spans="1:15" ht="15.75" customHeight="1" x14ac:dyDescent="0.2">
      <c r="A7" s="2"/>
      <c r="B7" s="29"/>
      <c r="C7" s="56"/>
      <c r="D7" s="53">
        <v>79401</v>
      </c>
      <c r="E7" s="23" t="s">
        <v>139</v>
      </c>
      <c r="F7" s="57"/>
      <c r="G7" s="5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7"/>
      <c r="E11" s="207"/>
      <c r="F11" s="207"/>
      <c r="G11" s="207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12"/>
      <c r="E12" s="212"/>
      <c r="F12" s="212"/>
      <c r="G12" s="212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6"/>
      <c r="F15" s="206"/>
      <c r="G15" s="208"/>
      <c r="H15" s="208"/>
      <c r="I15" s="208" t="s">
        <v>31</v>
      </c>
      <c r="J15" s="209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197"/>
      <c r="F16" s="198"/>
      <c r="G16" s="197"/>
      <c r="H16" s="198"/>
      <c r="I16" s="197">
        <f>SUMIF(F49:F52,A16,I49:I52)+SUMIF(F49:F52,"PSU",I49:I52)</f>
        <v>0</v>
      </c>
      <c r="J16" s="199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197"/>
      <c r="F17" s="198"/>
      <c r="G17" s="197"/>
      <c r="H17" s="198"/>
      <c r="I17" s="197">
        <f>SUMIF(F49:F52,A17,I49:I52)</f>
        <v>0</v>
      </c>
      <c r="J17" s="199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197"/>
      <c r="F18" s="198"/>
      <c r="G18" s="197"/>
      <c r="H18" s="198"/>
      <c r="I18" s="197">
        <f>SUMIF(F49:F52,A18,I49:I52)</f>
        <v>0</v>
      </c>
      <c r="J18" s="199"/>
    </row>
    <row r="19" spans="1:10" ht="23.25" customHeight="1" x14ac:dyDescent="0.2">
      <c r="A19" s="141" t="s">
        <v>61</v>
      </c>
      <c r="B19" s="38" t="s">
        <v>29</v>
      </c>
      <c r="C19" s="62"/>
      <c r="D19" s="63"/>
      <c r="E19" s="197"/>
      <c r="F19" s="198"/>
      <c r="G19" s="197"/>
      <c r="H19" s="198"/>
      <c r="I19" s="197">
        <f>SUMIF(F49:F52,A19,I49:I52)</f>
        <v>0</v>
      </c>
      <c r="J19" s="199"/>
    </row>
    <row r="20" spans="1:10" ht="23.25" customHeight="1" x14ac:dyDescent="0.2">
      <c r="A20" s="141" t="s">
        <v>62</v>
      </c>
      <c r="B20" s="38" t="s">
        <v>30</v>
      </c>
      <c r="C20" s="62"/>
      <c r="D20" s="63"/>
      <c r="E20" s="197"/>
      <c r="F20" s="198"/>
      <c r="G20" s="197"/>
      <c r="H20" s="198"/>
      <c r="I20" s="197">
        <f>SUMIF(F49:F52,A20,I49:I52)</f>
        <v>0</v>
      </c>
      <c r="J20" s="19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11"/>
      <c r="G21" s="210"/>
      <c r="H21" s="211"/>
      <c r="I21" s="210">
        <f>SUM(I16:J20)</f>
        <v>0</v>
      </c>
      <c r="J21" s="22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21">
        <f>ZakladDPHSniVypocet</f>
        <v>0</v>
      </c>
      <c r="H23" s="222"/>
      <c r="I23" s="22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19">
        <f>A23</f>
        <v>0</v>
      </c>
      <c r="H24" s="220"/>
      <c r="I24" s="22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1">
        <f>ZakladDPHZaklVypocet</f>
        <v>0</v>
      </c>
      <c r="H25" s="222"/>
      <c r="I25" s="22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4">
        <f>A25</f>
        <v>0</v>
      </c>
      <c r="H26" s="195"/>
      <c r="I26" s="19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6">
        <f>CenaCelkem-(ZakladDPHSni+DPHSni+ZakladDPHZakl+DPHZakl)</f>
        <v>0</v>
      </c>
      <c r="H27" s="196"/>
      <c r="I27" s="196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25</v>
      </c>
      <c r="C28" s="116"/>
      <c r="D28" s="116"/>
      <c r="E28" s="117"/>
      <c r="F28" s="118"/>
      <c r="G28" s="224">
        <f>ZakladDPHSniVypocet+ZakladDPHZaklVypocet</f>
        <v>0</v>
      </c>
      <c r="H28" s="225"/>
      <c r="I28" s="225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37</v>
      </c>
      <c r="C29" s="120"/>
      <c r="D29" s="120"/>
      <c r="E29" s="120"/>
      <c r="F29" s="121"/>
      <c r="G29" s="224">
        <f>A27</f>
        <v>0</v>
      </c>
      <c r="H29" s="224"/>
      <c r="I29" s="224"/>
      <c r="J29" s="122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47</v>
      </c>
      <c r="C39" s="232"/>
      <c r="D39" s="232"/>
      <c r="E39" s="232"/>
      <c r="F39" s="102">
        <f>Rozpočet!AE30</f>
        <v>0</v>
      </c>
      <c r="G39" s="103">
        <f>Rozpočet!AF30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91">
        <v>2</v>
      </c>
      <c r="B40" s="106" t="s">
        <v>43</v>
      </c>
      <c r="C40" s="233" t="s">
        <v>44</v>
      </c>
      <c r="D40" s="233"/>
      <c r="E40" s="233"/>
      <c r="F40" s="107">
        <f>Rozpočet!AE30</f>
        <v>0</v>
      </c>
      <c r="G40" s="108">
        <f>Rozpočet!AF30</f>
        <v>0</v>
      </c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hidden="1" customHeight="1" x14ac:dyDescent="0.2">
      <c r="A41" s="91">
        <v>3</v>
      </c>
      <c r="B41" s="110" t="s">
        <v>41</v>
      </c>
      <c r="C41" s="232" t="s">
        <v>42</v>
      </c>
      <c r="D41" s="232"/>
      <c r="E41" s="232"/>
      <c r="F41" s="111">
        <f>Rozpočet!AE30</f>
        <v>0</v>
      </c>
      <c r="G41" s="104">
        <f>Rozpočet!AF30</f>
        <v>0</v>
      </c>
      <c r="H41" s="104">
        <f>(F41*SazbaDPH1/100)+(G41*SazbaDPH2/100)</f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">
      <c r="A42" s="91"/>
      <c r="B42" s="234" t="s">
        <v>48</v>
      </c>
      <c r="C42" s="235"/>
      <c r="D42" s="235"/>
      <c r="E42" s="236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6" spans="1:10" ht="15.75" x14ac:dyDescent="0.25">
      <c r="B46" s="123" t="s">
        <v>50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51</v>
      </c>
      <c r="G48" s="130"/>
      <c r="H48" s="130"/>
      <c r="I48" s="130" t="s">
        <v>31</v>
      </c>
      <c r="J48" s="130" t="s">
        <v>0</v>
      </c>
    </row>
    <row r="49" spans="1:10" ht="36.75" customHeight="1" x14ac:dyDescent="0.2">
      <c r="A49" s="126"/>
      <c r="B49" s="131" t="s">
        <v>52</v>
      </c>
      <c r="C49" s="230" t="s">
        <v>53</v>
      </c>
      <c r="D49" s="231"/>
      <c r="E49" s="231"/>
      <c r="F49" s="139" t="s">
        <v>26</v>
      </c>
      <c r="G49" s="132"/>
      <c r="H49" s="132"/>
      <c r="I49" s="132">
        <f>Rozpočet!G8</f>
        <v>0</v>
      </c>
      <c r="J49" s="137" t="str">
        <f>IF(I53=0,"",I49/I53*100)</f>
        <v/>
      </c>
    </row>
    <row r="50" spans="1:10" ht="36.75" customHeight="1" x14ac:dyDescent="0.2">
      <c r="A50" s="126"/>
      <c r="B50" s="131" t="s">
        <v>54</v>
      </c>
      <c r="C50" s="230" t="s">
        <v>55</v>
      </c>
      <c r="D50" s="231"/>
      <c r="E50" s="231"/>
      <c r="F50" s="139" t="s">
        <v>26</v>
      </c>
      <c r="G50" s="132"/>
      <c r="H50" s="132"/>
      <c r="I50" s="132">
        <f>Rozpočet!G16</f>
        <v>0</v>
      </c>
      <c r="J50" s="137" t="str">
        <f>IF(I53=0,"",I50/I53*100)</f>
        <v/>
      </c>
    </row>
    <row r="51" spans="1:10" ht="36.75" customHeight="1" x14ac:dyDescent="0.2">
      <c r="A51" s="126"/>
      <c r="B51" s="131" t="s">
        <v>56</v>
      </c>
      <c r="C51" s="230" t="s">
        <v>57</v>
      </c>
      <c r="D51" s="231"/>
      <c r="E51" s="231"/>
      <c r="F51" s="139" t="s">
        <v>27</v>
      </c>
      <c r="G51" s="132"/>
      <c r="H51" s="132"/>
      <c r="I51" s="132">
        <f>Rozpočet!G20</f>
        <v>0</v>
      </c>
      <c r="J51" s="137" t="str">
        <f>IF(I53=0,"",I51/I53*100)</f>
        <v/>
      </c>
    </row>
    <row r="52" spans="1:10" ht="36.75" customHeight="1" x14ac:dyDescent="0.2">
      <c r="A52" s="126"/>
      <c r="B52" s="131" t="s">
        <v>58</v>
      </c>
      <c r="C52" s="230" t="s">
        <v>59</v>
      </c>
      <c r="D52" s="231"/>
      <c r="E52" s="231"/>
      <c r="F52" s="139" t="s">
        <v>60</v>
      </c>
      <c r="G52" s="132"/>
      <c r="H52" s="132"/>
      <c r="I52" s="132">
        <f>Rozpočet!G22</f>
        <v>0</v>
      </c>
      <c r="J52" s="137" t="str">
        <f>IF(I53=0,"",I52/I53*100)</f>
        <v/>
      </c>
    </row>
    <row r="53" spans="1:10" ht="25.5" customHeight="1" x14ac:dyDescent="0.2">
      <c r="A53" s="127"/>
      <c r="B53" s="133" t="s">
        <v>1</v>
      </c>
      <c r="C53" s="134"/>
      <c r="D53" s="135"/>
      <c r="E53" s="135"/>
      <c r="F53" s="140"/>
      <c r="G53" s="136"/>
      <c r="H53" s="136"/>
      <c r="I53" s="136">
        <f>SUM(I49:I52)</f>
        <v>0</v>
      </c>
      <c r="J53" s="138">
        <f>SUM(J49:J52)</f>
        <v>0</v>
      </c>
    </row>
    <row r="54" spans="1:10" x14ac:dyDescent="0.2">
      <c r="F54" s="89"/>
      <c r="G54" s="89"/>
      <c r="H54" s="89"/>
      <c r="I54" s="89"/>
      <c r="J54" s="90"/>
    </row>
    <row r="55" spans="1:10" x14ac:dyDescent="0.2">
      <c r="F55" s="89"/>
      <c r="G55" s="89"/>
      <c r="H55" s="89"/>
      <c r="I55" s="89"/>
      <c r="J55" s="90"/>
    </row>
    <row r="56" spans="1:10" x14ac:dyDescent="0.2">
      <c r="F56" s="89"/>
      <c r="G56" s="89"/>
      <c r="H56" s="89"/>
      <c r="I56" s="89"/>
      <c r="J56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C50:E50"/>
    <mergeCell ref="C51:E51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7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8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9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10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" activePane="bottomLeft" state="frozen"/>
      <selection pane="bottomLeft" activeCell="E26" sqref="E26"/>
    </sheetView>
  </sheetViews>
  <sheetFormatPr defaultRowHeight="12.75" outlineLevelRow="1" x14ac:dyDescent="0.2"/>
  <cols>
    <col min="1" max="1" width="3.42578125" customWidth="1"/>
    <col min="2" max="2" width="12.7109375" style="124" customWidth="1"/>
    <col min="3" max="3" width="38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63</v>
      </c>
    </row>
    <row r="2" spans="1:60" ht="25.15" customHeight="1" x14ac:dyDescent="0.2">
      <c r="A2" s="142" t="s">
        <v>8</v>
      </c>
      <c r="B2" s="49"/>
      <c r="C2" s="254" t="s">
        <v>44</v>
      </c>
      <c r="D2" s="255"/>
      <c r="E2" s="255"/>
      <c r="F2" s="255"/>
      <c r="G2" s="256"/>
      <c r="AG2" t="s">
        <v>64</v>
      </c>
    </row>
    <row r="3" spans="1:60" ht="25.15" customHeight="1" x14ac:dyDescent="0.2">
      <c r="A3" s="142" t="s">
        <v>9</v>
      </c>
      <c r="B3" s="49"/>
      <c r="C3" s="254"/>
      <c r="D3" s="255"/>
      <c r="E3" s="255"/>
      <c r="F3" s="255"/>
      <c r="G3" s="256"/>
      <c r="AC3" s="124" t="s">
        <v>64</v>
      </c>
      <c r="AG3" t="s">
        <v>65</v>
      </c>
    </row>
    <row r="4" spans="1:60" ht="25.15" customHeight="1" x14ac:dyDescent="0.2">
      <c r="A4" s="143" t="s">
        <v>10</v>
      </c>
      <c r="B4" s="144"/>
      <c r="C4" s="257" t="s">
        <v>42</v>
      </c>
      <c r="D4" s="258"/>
      <c r="E4" s="258"/>
      <c r="F4" s="258"/>
      <c r="G4" s="259"/>
      <c r="AG4" t="s">
        <v>66</v>
      </c>
    </row>
    <row r="5" spans="1:60" x14ac:dyDescent="0.2">
      <c r="D5" s="10"/>
    </row>
    <row r="6" spans="1:60" ht="38.25" x14ac:dyDescent="0.2">
      <c r="A6" s="146" t="s">
        <v>67</v>
      </c>
      <c r="B6" s="148" t="s">
        <v>68</v>
      </c>
      <c r="C6" s="148" t="s">
        <v>69</v>
      </c>
      <c r="D6" s="147" t="s">
        <v>70</v>
      </c>
      <c r="E6" s="146" t="s">
        <v>71</v>
      </c>
      <c r="F6" s="145" t="s">
        <v>72</v>
      </c>
      <c r="G6" s="146" t="s">
        <v>31</v>
      </c>
      <c r="H6" s="149" t="s">
        <v>32</v>
      </c>
      <c r="I6" s="149" t="s">
        <v>73</v>
      </c>
      <c r="J6" s="149" t="s">
        <v>33</v>
      </c>
      <c r="K6" s="149" t="s">
        <v>74</v>
      </c>
      <c r="L6" s="149" t="s">
        <v>75</v>
      </c>
      <c r="M6" s="149" t="s">
        <v>76</v>
      </c>
      <c r="N6" s="149" t="s">
        <v>77</v>
      </c>
      <c r="O6" s="149" t="s">
        <v>78</v>
      </c>
      <c r="P6" s="149" t="s">
        <v>79</v>
      </c>
      <c r="Q6" s="149" t="s">
        <v>80</v>
      </c>
      <c r="R6" s="149" t="s">
        <v>81</v>
      </c>
      <c r="S6" s="149" t="s">
        <v>82</v>
      </c>
      <c r="T6" s="149" t="s">
        <v>83</v>
      </c>
      <c r="U6" s="149" t="s">
        <v>84</v>
      </c>
      <c r="V6" s="149" t="s">
        <v>85</v>
      </c>
      <c r="W6" s="149" t="s">
        <v>86</v>
      </c>
      <c r="X6" s="149" t="s">
        <v>87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ht="25.5" x14ac:dyDescent="0.2">
      <c r="A8" s="164" t="s">
        <v>88</v>
      </c>
      <c r="B8" s="165" t="s">
        <v>52</v>
      </c>
      <c r="C8" s="183" t="s">
        <v>53</v>
      </c>
      <c r="D8" s="166"/>
      <c r="E8" s="167"/>
      <c r="F8" s="168"/>
      <c r="G8" s="169">
        <f>SUMIF(AG9:AG15,"&lt;&gt;NOR",G9:G15)</f>
        <v>0</v>
      </c>
      <c r="H8" s="163"/>
      <c r="I8" s="163">
        <f>SUM(I9:I15)</f>
        <v>128.9</v>
      </c>
      <c r="J8" s="163"/>
      <c r="K8" s="163">
        <f>SUM(K9:K15)</f>
        <v>719.02</v>
      </c>
      <c r="L8" s="163"/>
      <c r="M8" s="163">
        <f>SUM(M9:M15)</f>
        <v>0</v>
      </c>
      <c r="N8" s="163"/>
      <c r="O8" s="163">
        <f>SUM(O9:O15)</f>
        <v>0</v>
      </c>
      <c r="P8" s="163"/>
      <c r="Q8" s="163">
        <f>SUM(Q9:Q15)</f>
        <v>0</v>
      </c>
      <c r="R8" s="163"/>
      <c r="S8" s="163"/>
      <c r="T8" s="163"/>
      <c r="U8" s="163"/>
      <c r="V8" s="163">
        <f>SUM(V9:V15)</f>
        <v>1.43</v>
      </c>
      <c r="W8" s="163"/>
      <c r="X8" s="163"/>
      <c r="AG8" t="s">
        <v>89</v>
      </c>
    </row>
    <row r="9" spans="1:60" outlineLevel="1" x14ac:dyDescent="0.2">
      <c r="A9" s="176">
        <v>1</v>
      </c>
      <c r="B9" s="177" t="s">
        <v>90</v>
      </c>
      <c r="C9" s="184" t="s">
        <v>91</v>
      </c>
      <c r="D9" s="178" t="s">
        <v>92</v>
      </c>
      <c r="E9" s="179">
        <v>1</v>
      </c>
      <c r="F9" s="180">
        <v>0</v>
      </c>
      <c r="G9" s="181">
        <f>ROUND(E9*F9,2)</f>
        <v>0</v>
      </c>
      <c r="H9" s="160">
        <v>120.32</v>
      </c>
      <c r="I9" s="159">
        <f>ROUND(E9*H9,2)</f>
        <v>120.32</v>
      </c>
      <c r="J9" s="160">
        <v>101.63</v>
      </c>
      <c r="K9" s="159">
        <f>ROUND(E9*J9,2)</f>
        <v>101.63</v>
      </c>
      <c r="L9" s="159">
        <v>15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93</v>
      </c>
      <c r="T9" s="159" t="s">
        <v>94</v>
      </c>
      <c r="U9" s="159">
        <v>3.5000000000000003E-2</v>
      </c>
      <c r="V9" s="159">
        <f>ROUND(E9*U9,2)</f>
        <v>0.04</v>
      </c>
      <c r="W9" s="159"/>
      <c r="X9" s="159" t="s">
        <v>95</v>
      </c>
      <c r="Y9" s="150"/>
      <c r="Z9" s="150"/>
      <c r="AA9" s="150"/>
      <c r="AB9" s="150"/>
      <c r="AC9" s="150"/>
      <c r="AD9" s="150"/>
      <c r="AE9" s="150"/>
      <c r="AF9" s="150"/>
      <c r="AG9" s="150" t="s">
        <v>96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97</v>
      </c>
      <c r="C10" s="184" t="s">
        <v>98</v>
      </c>
      <c r="D10" s="178" t="s">
        <v>92</v>
      </c>
      <c r="E10" s="179">
        <v>1</v>
      </c>
      <c r="F10" s="180">
        <v>0</v>
      </c>
      <c r="G10" s="181">
        <f>ROUND(E10*F10,2)</f>
        <v>0</v>
      </c>
      <c r="H10" s="160">
        <v>1.65</v>
      </c>
      <c r="I10" s="159">
        <f>ROUND(E10*H10,2)</f>
        <v>1.65</v>
      </c>
      <c r="J10" s="160">
        <v>140.38</v>
      </c>
      <c r="K10" s="159">
        <f>ROUND(E10*J10,2)</f>
        <v>140.38</v>
      </c>
      <c r="L10" s="159">
        <v>15</v>
      </c>
      <c r="M10" s="159">
        <f>G10*(1+L10/100)</f>
        <v>0</v>
      </c>
      <c r="N10" s="159">
        <v>4.0000000000000003E-5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 t="s">
        <v>93</v>
      </c>
      <c r="T10" s="159" t="s">
        <v>94</v>
      </c>
      <c r="U10" s="159">
        <v>0.308</v>
      </c>
      <c r="V10" s="159">
        <f>ROUND(E10*U10,2)</f>
        <v>0.31</v>
      </c>
      <c r="W10" s="159"/>
      <c r="X10" s="159" t="s">
        <v>95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96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99</v>
      </c>
      <c r="C11" s="184" t="s">
        <v>100</v>
      </c>
      <c r="D11" s="178" t="s">
        <v>92</v>
      </c>
      <c r="E11" s="179">
        <v>1</v>
      </c>
      <c r="F11" s="180">
        <v>0</v>
      </c>
      <c r="G11" s="181">
        <f>ROUND(E11*F11,2)</f>
        <v>0</v>
      </c>
      <c r="H11" s="160">
        <v>0</v>
      </c>
      <c r="I11" s="159">
        <f>ROUND(E11*H11,2)</f>
        <v>0</v>
      </c>
      <c r="J11" s="160">
        <v>6.21</v>
      </c>
      <c r="K11" s="159">
        <f>ROUND(E11*J11,2)</f>
        <v>6.21</v>
      </c>
      <c r="L11" s="159">
        <v>15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93</v>
      </c>
      <c r="T11" s="159" t="s">
        <v>94</v>
      </c>
      <c r="U11" s="159">
        <v>1.4999999999999999E-2</v>
      </c>
      <c r="V11" s="159">
        <f>ROUND(E11*U11,2)</f>
        <v>0.02</v>
      </c>
      <c r="W11" s="159"/>
      <c r="X11" s="159" t="s">
        <v>95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96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101</v>
      </c>
      <c r="C12" s="184" t="s">
        <v>102</v>
      </c>
      <c r="D12" s="178" t="s">
        <v>92</v>
      </c>
      <c r="E12" s="179">
        <v>1</v>
      </c>
      <c r="F12" s="180">
        <v>0</v>
      </c>
      <c r="G12" s="181">
        <f>ROUND(E12*F12,2)</f>
        <v>0</v>
      </c>
      <c r="H12" s="160">
        <v>0</v>
      </c>
      <c r="I12" s="159">
        <f>ROUND(E12*H12,2)</f>
        <v>0</v>
      </c>
      <c r="J12" s="160">
        <v>8.17</v>
      </c>
      <c r="K12" s="159">
        <f>ROUND(E12*J12,2)</f>
        <v>8.17</v>
      </c>
      <c r="L12" s="159">
        <v>15</v>
      </c>
      <c r="M12" s="159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59"/>
      <c r="S12" s="159" t="s">
        <v>93</v>
      </c>
      <c r="T12" s="159" t="s">
        <v>94</v>
      </c>
      <c r="U12" s="159">
        <v>1.6E-2</v>
      </c>
      <c r="V12" s="159">
        <f>ROUND(E12*U12,2)</f>
        <v>0.02</v>
      </c>
      <c r="W12" s="159"/>
      <c r="X12" s="159" t="s">
        <v>95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96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0">
        <v>5</v>
      </c>
      <c r="B13" s="171" t="s">
        <v>103</v>
      </c>
      <c r="C13" s="185" t="s">
        <v>104</v>
      </c>
      <c r="D13" s="172" t="s">
        <v>92</v>
      </c>
      <c r="E13" s="173">
        <v>1</v>
      </c>
      <c r="F13" s="174">
        <v>0</v>
      </c>
      <c r="G13" s="175">
        <f>ROUND(E13*F13,2)</f>
        <v>0</v>
      </c>
      <c r="H13" s="160">
        <v>6.93</v>
      </c>
      <c r="I13" s="159">
        <f>ROUND(E13*H13,2)</f>
        <v>6.93</v>
      </c>
      <c r="J13" s="160">
        <v>22.63</v>
      </c>
      <c r="K13" s="159">
        <f>ROUND(E13*J13,2)</f>
        <v>22.63</v>
      </c>
      <c r="L13" s="159">
        <v>15</v>
      </c>
      <c r="M13" s="159">
        <f>G13*(1+L13/100)</f>
        <v>0</v>
      </c>
      <c r="N13" s="159">
        <v>6.0000000000000002E-5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93</v>
      </c>
      <c r="T13" s="159" t="s">
        <v>94</v>
      </c>
      <c r="U13" s="159">
        <v>4.2099999999999999E-2</v>
      </c>
      <c r="V13" s="159">
        <f>ROUND(E13*U13,2)</f>
        <v>0.04</v>
      </c>
      <c r="W13" s="159"/>
      <c r="X13" s="159" t="s">
        <v>95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96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105</v>
      </c>
      <c r="D14" s="161"/>
      <c r="E14" s="162">
        <v>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106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6</v>
      </c>
      <c r="B15" s="177" t="s">
        <v>107</v>
      </c>
      <c r="C15" s="184" t="s">
        <v>108</v>
      </c>
      <c r="D15" s="178" t="s">
        <v>109</v>
      </c>
      <c r="E15" s="179">
        <v>1</v>
      </c>
      <c r="F15" s="180">
        <v>0</v>
      </c>
      <c r="G15" s="181">
        <f>ROUND(E15*F15,2)</f>
        <v>0</v>
      </c>
      <c r="H15" s="160">
        <v>0</v>
      </c>
      <c r="I15" s="159">
        <f>ROUND(E15*H15,2)</f>
        <v>0</v>
      </c>
      <c r="J15" s="160">
        <v>440</v>
      </c>
      <c r="K15" s="159">
        <f>ROUND(E15*J15,2)</f>
        <v>440</v>
      </c>
      <c r="L15" s="159">
        <v>15</v>
      </c>
      <c r="M15" s="159">
        <f>G15*(1+L15/100)</f>
        <v>0</v>
      </c>
      <c r="N15" s="159">
        <v>0</v>
      </c>
      <c r="O15" s="159">
        <f>ROUND(E15*N15,2)</f>
        <v>0</v>
      </c>
      <c r="P15" s="159">
        <v>0</v>
      </c>
      <c r="Q15" s="159">
        <f>ROUND(E15*P15,2)</f>
        <v>0</v>
      </c>
      <c r="R15" s="159"/>
      <c r="S15" s="159" t="s">
        <v>93</v>
      </c>
      <c r="T15" s="159" t="s">
        <v>93</v>
      </c>
      <c r="U15" s="159">
        <v>1</v>
      </c>
      <c r="V15" s="159">
        <f>ROUND(E15*U15,2)</f>
        <v>1</v>
      </c>
      <c r="W15" s="159"/>
      <c r="X15" s="159" t="s">
        <v>95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96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4" t="s">
        <v>88</v>
      </c>
      <c r="B16" s="165" t="s">
        <v>54</v>
      </c>
      <c r="C16" s="183" t="s">
        <v>55</v>
      </c>
      <c r="D16" s="166"/>
      <c r="E16" s="167"/>
      <c r="F16" s="168"/>
      <c r="G16" s="169">
        <f>SUMIF(AG17:AG19,"&lt;&gt;NOR",G17:G19)</f>
        <v>0</v>
      </c>
      <c r="H16" s="163"/>
      <c r="I16" s="163">
        <f>SUM(I17:I19)</f>
        <v>0</v>
      </c>
      <c r="J16" s="163"/>
      <c r="K16" s="163">
        <f>SUM(K17:K19)</f>
        <v>412.73</v>
      </c>
      <c r="L16" s="163"/>
      <c r="M16" s="163">
        <f>SUM(M17:M19)</f>
        <v>0</v>
      </c>
      <c r="N16" s="163"/>
      <c r="O16" s="163">
        <f>SUM(O17:O19)</f>
        <v>0</v>
      </c>
      <c r="P16" s="163"/>
      <c r="Q16" s="163">
        <f>SUM(Q17:Q19)</f>
        <v>0.14000000000000001</v>
      </c>
      <c r="R16" s="163"/>
      <c r="S16" s="163"/>
      <c r="T16" s="163"/>
      <c r="U16" s="163"/>
      <c r="V16" s="163">
        <f>SUM(V17:V19)</f>
        <v>1.04</v>
      </c>
      <c r="W16" s="163"/>
      <c r="X16" s="163"/>
      <c r="AG16" t="s">
        <v>89</v>
      </c>
    </row>
    <row r="17" spans="1:60" ht="33.75" outlineLevel="1" x14ac:dyDescent="0.2">
      <c r="A17" s="176">
        <v>7</v>
      </c>
      <c r="B17" s="177" t="s">
        <v>110</v>
      </c>
      <c r="C17" s="184" t="s">
        <v>111</v>
      </c>
      <c r="D17" s="178" t="s">
        <v>92</v>
      </c>
      <c r="E17" s="179">
        <v>1</v>
      </c>
      <c r="F17" s="180">
        <v>0</v>
      </c>
      <c r="G17" s="181">
        <f>ROUND(E17*F17,2)</f>
        <v>0</v>
      </c>
      <c r="H17" s="160">
        <v>0</v>
      </c>
      <c r="I17" s="159">
        <f>ROUND(E17*H17,2)</f>
        <v>0</v>
      </c>
      <c r="J17" s="160">
        <v>105</v>
      </c>
      <c r="K17" s="159">
        <f>ROUND(E17*J17,2)</f>
        <v>105</v>
      </c>
      <c r="L17" s="159">
        <v>15</v>
      </c>
      <c r="M17" s="159">
        <f>G17*(1+L17/100)</f>
        <v>0</v>
      </c>
      <c r="N17" s="159">
        <v>0</v>
      </c>
      <c r="O17" s="159">
        <f>ROUND(E17*N17,2)</f>
        <v>0</v>
      </c>
      <c r="P17" s="159">
        <v>4.5999999999999999E-2</v>
      </c>
      <c r="Q17" s="159">
        <f>ROUND(E17*P17,2)</f>
        <v>0.05</v>
      </c>
      <c r="R17" s="159"/>
      <c r="S17" s="159" t="s">
        <v>93</v>
      </c>
      <c r="T17" s="159" t="s">
        <v>94</v>
      </c>
      <c r="U17" s="159">
        <v>0.26</v>
      </c>
      <c r="V17" s="159">
        <f>ROUND(E17*U17,2)</f>
        <v>0.26</v>
      </c>
      <c r="W17" s="159"/>
      <c r="X17" s="159" t="s">
        <v>95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96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8</v>
      </c>
      <c r="B18" s="177" t="s">
        <v>112</v>
      </c>
      <c r="C18" s="184" t="s">
        <v>113</v>
      </c>
      <c r="D18" s="178" t="s">
        <v>92</v>
      </c>
      <c r="E18" s="179">
        <v>1</v>
      </c>
      <c r="F18" s="180">
        <v>0</v>
      </c>
      <c r="G18" s="181">
        <f>ROUND(E18*F18,2)</f>
        <v>0</v>
      </c>
      <c r="H18" s="160">
        <v>0</v>
      </c>
      <c r="I18" s="159">
        <f>ROUND(E18*H18,2)</f>
        <v>0</v>
      </c>
      <c r="J18" s="160">
        <v>36.9</v>
      </c>
      <c r="K18" s="159">
        <f>ROUND(E18*J18,2)</f>
        <v>36.9</v>
      </c>
      <c r="L18" s="159">
        <v>15</v>
      </c>
      <c r="M18" s="159">
        <f>G18*(1+L18/100)</f>
        <v>0</v>
      </c>
      <c r="N18" s="159">
        <v>0</v>
      </c>
      <c r="O18" s="159">
        <f>ROUND(E18*N18,2)</f>
        <v>0</v>
      </c>
      <c r="P18" s="159">
        <v>2.7980000000000001E-2</v>
      </c>
      <c r="Q18" s="159">
        <f>ROUND(E18*P18,2)</f>
        <v>0.03</v>
      </c>
      <c r="R18" s="159"/>
      <c r="S18" s="159" t="s">
        <v>93</v>
      </c>
      <c r="T18" s="159" t="s">
        <v>93</v>
      </c>
      <c r="U18" s="159">
        <v>0.105</v>
      </c>
      <c r="V18" s="159">
        <f>ROUND(E18*U18,2)</f>
        <v>0.11</v>
      </c>
      <c r="W18" s="159"/>
      <c r="X18" s="159" t="s">
        <v>95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96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76">
        <v>9</v>
      </c>
      <c r="B19" s="177" t="s">
        <v>114</v>
      </c>
      <c r="C19" s="184" t="s">
        <v>115</v>
      </c>
      <c r="D19" s="178" t="s">
        <v>92</v>
      </c>
      <c r="E19" s="179">
        <v>1</v>
      </c>
      <c r="F19" s="180">
        <v>0</v>
      </c>
      <c r="G19" s="181">
        <f>ROUND(E19*F19,2)</f>
        <v>0</v>
      </c>
      <c r="H19" s="160">
        <v>0</v>
      </c>
      <c r="I19" s="159">
        <f>ROUND(E19*H19,2)</f>
        <v>0</v>
      </c>
      <c r="J19" s="160">
        <v>270.83</v>
      </c>
      <c r="K19" s="159">
        <f>ROUND(E19*J19,2)</f>
        <v>270.83</v>
      </c>
      <c r="L19" s="159">
        <v>15</v>
      </c>
      <c r="M19" s="159">
        <f>G19*(1+L19/100)</f>
        <v>0</v>
      </c>
      <c r="N19" s="159">
        <v>0</v>
      </c>
      <c r="O19" s="159">
        <f>ROUND(E19*N19,2)</f>
        <v>0</v>
      </c>
      <c r="P19" s="159">
        <v>6.0999999999999999E-2</v>
      </c>
      <c r="Q19" s="159">
        <f>ROUND(E19*P19,2)</f>
        <v>0.06</v>
      </c>
      <c r="R19" s="159"/>
      <c r="S19" s="159" t="s">
        <v>93</v>
      </c>
      <c r="T19" s="159" t="s">
        <v>94</v>
      </c>
      <c r="U19" s="159">
        <v>0.67</v>
      </c>
      <c r="V19" s="159">
        <f>ROUND(E19*U19,2)</f>
        <v>0.67</v>
      </c>
      <c r="W19" s="159"/>
      <c r="X19" s="159" t="s">
        <v>95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96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164" t="s">
        <v>88</v>
      </c>
      <c r="B20" s="165" t="s">
        <v>56</v>
      </c>
      <c r="C20" s="183" t="s">
        <v>57</v>
      </c>
      <c r="D20" s="166"/>
      <c r="E20" s="167"/>
      <c r="F20" s="168"/>
      <c r="G20" s="169">
        <f>SUMIF(AG21:AG21,"&lt;&gt;NOR",G21:G21)</f>
        <v>0</v>
      </c>
      <c r="H20" s="163"/>
      <c r="I20" s="163">
        <f>SUM(I21:I21)</f>
        <v>0.1</v>
      </c>
      <c r="J20" s="163"/>
      <c r="K20" s="163">
        <f>SUM(K21:K21)</f>
        <v>34</v>
      </c>
      <c r="L20" s="163"/>
      <c r="M20" s="163">
        <f>SUM(M21:M21)</f>
        <v>0</v>
      </c>
      <c r="N20" s="163"/>
      <c r="O20" s="163">
        <f>SUM(O21:O21)</f>
        <v>0</v>
      </c>
      <c r="P20" s="163"/>
      <c r="Q20" s="163">
        <f>SUM(Q21:Q21)</f>
        <v>0</v>
      </c>
      <c r="R20" s="163"/>
      <c r="S20" s="163"/>
      <c r="T20" s="163"/>
      <c r="U20" s="163"/>
      <c r="V20" s="163">
        <f>SUM(V21:V21)</f>
        <v>7.0000000000000007E-2</v>
      </c>
      <c r="W20" s="163"/>
      <c r="X20" s="163"/>
      <c r="AG20" t="s">
        <v>89</v>
      </c>
    </row>
    <row r="21" spans="1:60" outlineLevel="1" x14ac:dyDescent="0.2">
      <c r="A21" s="176">
        <v>10</v>
      </c>
      <c r="B21" s="177" t="s">
        <v>116</v>
      </c>
      <c r="C21" s="184" t="s">
        <v>117</v>
      </c>
      <c r="D21" s="178" t="s">
        <v>92</v>
      </c>
      <c r="E21" s="179">
        <v>1</v>
      </c>
      <c r="F21" s="180">
        <v>0</v>
      </c>
      <c r="G21" s="181">
        <f>ROUND(E21*F21,2)</f>
        <v>0</v>
      </c>
      <c r="H21" s="160">
        <v>0.1</v>
      </c>
      <c r="I21" s="159">
        <f>ROUND(E21*H21,2)</f>
        <v>0.1</v>
      </c>
      <c r="J21" s="160">
        <v>34</v>
      </c>
      <c r="K21" s="159">
        <f>ROUND(E21*J21,2)</f>
        <v>34</v>
      </c>
      <c r="L21" s="159">
        <v>15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93</v>
      </c>
      <c r="T21" s="159" t="s">
        <v>93</v>
      </c>
      <c r="U21" s="159">
        <v>6.9709999999999994E-2</v>
      </c>
      <c r="V21" s="159">
        <f>ROUND(E21*U21,2)</f>
        <v>7.0000000000000007E-2</v>
      </c>
      <c r="W21" s="159"/>
      <c r="X21" s="159" t="s">
        <v>95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96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64" t="s">
        <v>88</v>
      </c>
      <c r="B22" s="165" t="s">
        <v>58</v>
      </c>
      <c r="C22" s="183" t="s">
        <v>59</v>
      </c>
      <c r="D22" s="166"/>
      <c r="E22" s="167"/>
      <c r="F22" s="168"/>
      <c r="G22" s="169">
        <f>SUMIF(AG23:AG28,"&lt;&gt;NOR",G23:G28)</f>
        <v>0</v>
      </c>
      <c r="H22" s="163"/>
      <c r="I22" s="163">
        <f>SUM(I23:I28)</f>
        <v>0</v>
      </c>
      <c r="J22" s="163"/>
      <c r="K22" s="163">
        <f>SUM(K23:K28)</f>
        <v>279.95999999999998</v>
      </c>
      <c r="L22" s="163"/>
      <c r="M22" s="163">
        <f>SUM(M23:M28)</f>
        <v>0</v>
      </c>
      <c r="N22" s="163"/>
      <c r="O22" s="163">
        <f>SUM(O23:O28)</f>
        <v>0</v>
      </c>
      <c r="P22" s="163"/>
      <c r="Q22" s="163">
        <f>SUM(Q23:Q28)</f>
        <v>0</v>
      </c>
      <c r="R22" s="163"/>
      <c r="S22" s="163"/>
      <c r="T22" s="163"/>
      <c r="U22" s="163"/>
      <c r="V22" s="163">
        <f>SUM(V23:V28)</f>
        <v>0.59</v>
      </c>
      <c r="W22" s="163"/>
      <c r="X22" s="163"/>
      <c r="AG22" t="s">
        <v>89</v>
      </c>
    </row>
    <row r="23" spans="1:60" outlineLevel="1" x14ac:dyDescent="0.2">
      <c r="A23" s="176">
        <v>11</v>
      </c>
      <c r="B23" s="177" t="s">
        <v>118</v>
      </c>
      <c r="C23" s="184" t="s">
        <v>119</v>
      </c>
      <c r="D23" s="178" t="s">
        <v>120</v>
      </c>
      <c r="E23" s="179">
        <v>0.13497999999999999</v>
      </c>
      <c r="F23" s="180">
        <v>0</v>
      </c>
      <c r="G23" s="181">
        <f t="shared" ref="G23:G28" si="0">ROUND(E23*F23,2)</f>
        <v>0</v>
      </c>
      <c r="H23" s="160">
        <v>0</v>
      </c>
      <c r="I23" s="159">
        <f t="shared" ref="I23:I28" si="1">ROUND(E23*H23,2)</f>
        <v>0</v>
      </c>
      <c r="J23" s="160">
        <v>193.78</v>
      </c>
      <c r="K23" s="159">
        <f t="shared" ref="K23:K28" si="2">ROUND(E23*J23,2)</f>
        <v>26.16</v>
      </c>
      <c r="L23" s="159">
        <v>15</v>
      </c>
      <c r="M23" s="159">
        <f t="shared" ref="M23:M28" si="3">G23*(1+L23/100)</f>
        <v>0</v>
      </c>
      <c r="N23" s="159">
        <v>0</v>
      </c>
      <c r="O23" s="159">
        <f t="shared" ref="O23:O28" si="4">ROUND(E23*N23,2)</f>
        <v>0</v>
      </c>
      <c r="P23" s="159">
        <v>0</v>
      </c>
      <c r="Q23" s="159">
        <f t="shared" ref="Q23:Q28" si="5">ROUND(E23*P23,2)</f>
        <v>0</v>
      </c>
      <c r="R23" s="159"/>
      <c r="S23" s="159" t="s">
        <v>93</v>
      </c>
      <c r="T23" s="159" t="s">
        <v>94</v>
      </c>
      <c r="U23" s="159">
        <v>0.27700000000000002</v>
      </c>
      <c r="V23" s="159">
        <f t="shared" ref="V23:V28" si="6">ROUND(E23*U23,2)</f>
        <v>0.04</v>
      </c>
      <c r="W23" s="159"/>
      <c r="X23" s="159" t="s">
        <v>121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122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12</v>
      </c>
      <c r="B24" s="177" t="s">
        <v>123</v>
      </c>
      <c r="C24" s="184" t="s">
        <v>124</v>
      </c>
      <c r="D24" s="178" t="s">
        <v>120</v>
      </c>
      <c r="E24" s="179">
        <v>0.13497999999999999</v>
      </c>
      <c r="F24" s="180">
        <v>0</v>
      </c>
      <c r="G24" s="181">
        <f t="shared" si="0"/>
        <v>0</v>
      </c>
      <c r="H24" s="160">
        <v>0</v>
      </c>
      <c r="I24" s="159">
        <f t="shared" si="1"/>
        <v>0</v>
      </c>
      <c r="J24" s="160">
        <v>811.9</v>
      </c>
      <c r="K24" s="159">
        <f t="shared" si="2"/>
        <v>109.59</v>
      </c>
      <c r="L24" s="159">
        <v>15</v>
      </c>
      <c r="M24" s="159">
        <f t="shared" si="3"/>
        <v>0</v>
      </c>
      <c r="N24" s="159">
        <v>0</v>
      </c>
      <c r="O24" s="159">
        <f t="shared" si="4"/>
        <v>0</v>
      </c>
      <c r="P24" s="159">
        <v>0</v>
      </c>
      <c r="Q24" s="159">
        <f t="shared" si="5"/>
        <v>0</v>
      </c>
      <c r="R24" s="159"/>
      <c r="S24" s="159" t="s">
        <v>93</v>
      </c>
      <c r="T24" s="159" t="s">
        <v>94</v>
      </c>
      <c r="U24" s="159">
        <v>2.0089999999999999</v>
      </c>
      <c r="V24" s="159">
        <f t="shared" si="6"/>
        <v>0.27</v>
      </c>
      <c r="W24" s="159"/>
      <c r="X24" s="159" t="s">
        <v>121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122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6">
        <v>13</v>
      </c>
      <c r="B25" s="177" t="s">
        <v>125</v>
      </c>
      <c r="C25" s="184" t="s">
        <v>126</v>
      </c>
      <c r="D25" s="178" t="s">
        <v>120</v>
      </c>
      <c r="E25" s="179">
        <v>0.13497999999999999</v>
      </c>
      <c r="F25" s="180">
        <v>0</v>
      </c>
      <c r="G25" s="181">
        <f t="shared" si="0"/>
        <v>0</v>
      </c>
      <c r="H25" s="160">
        <v>0</v>
      </c>
      <c r="I25" s="159">
        <f t="shared" si="1"/>
        <v>0</v>
      </c>
      <c r="J25" s="160">
        <v>269.68</v>
      </c>
      <c r="K25" s="159">
        <f t="shared" si="2"/>
        <v>36.4</v>
      </c>
      <c r="L25" s="159">
        <v>15</v>
      </c>
      <c r="M25" s="159">
        <f t="shared" si="3"/>
        <v>0</v>
      </c>
      <c r="N25" s="159">
        <v>0</v>
      </c>
      <c r="O25" s="159">
        <f t="shared" si="4"/>
        <v>0</v>
      </c>
      <c r="P25" s="159">
        <v>0</v>
      </c>
      <c r="Q25" s="159">
        <f t="shared" si="5"/>
        <v>0</v>
      </c>
      <c r="R25" s="159"/>
      <c r="S25" s="159" t="s">
        <v>93</v>
      </c>
      <c r="T25" s="159" t="s">
        <v>94</v>
      </c>
      <c r="U25" s="159">
        <v>0.49</v>
      </c>
      <c r="V25" s="159">
        <f t="shared" si="6"/>
        <v>7.0000000000000007E-2</v>
      </c>
      <c r="W25" s="159"/>
      <c r="X25" s="159" t="s">
        <v>121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122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76">
        <v>14</v>
      </c>
      <c r="B26" s="177" t="s">
        <v>127</v>
      </c>
      <c r="C26" s="184" t="s">
        <v>128</v>
      </c>
      <c r="D26" s="178" t="s">
        <v>120</v>
      </c>
      <c r="E26" s="179">
        <v>0.67490000000000006</v>
      </c>
      <c r="F26" s="180">
        <v>0</v>
      </c>
      <c r="G26" s="181">
        <f t="shared" si="0"/>
        <v>0</v>
      </c>
      <c r="H26" s="160">
        <v>0</v>
      </c>
      <c r="I26" s="159">
        <f t="shared" si="1"/>
        <v>0</v>
      </c>
      <c r="J26" s="160">
        <v>18.399999999999999</v>
      </c>
      <c r="K26" s="159">
        <f t="shared" si="2"/>
        <v>12.42</v>
      </c>
      <c r="L26" s="159">
        <v>15</v>
      </c>
      <c r="M26" s="159">
        <f t="shared" si="3"/>
        <v>0</v>
      </c>
      <c r="N26" s="159">
        <v>0</v>
      </c>
      <c r="O26" s="159">
        <f t="shared" si="4"/>
        <v>0</v>
      </c>
      <c r="P26" s="159">
        <v>0</v>
      </c>
      <c r="Q26" s="159">
        <f t="shared" si="5"/>
        <v>0</v>
      </c>
      <c r="R26" s="159"/>
      <c r="S26" s="159" t="s">
        <v>93</v>
      </c>
      <c r="T26" s="159" t="s">
        <v>94</v>
      </c>
      <c r="U26" s="159">
        <v>0</v>
      </c>
      <c r="V26" s="159">
        <f t="shared" si="6"/>
        <v>0</v>
      </c>
      <c r="W26" s="159"/>
      <c r="X26" s="159" t="s">
        <v>121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122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15</v>
      </c>
      <c r="B27" s="177" t="s">
        <v>129</v>
      </c>
      <c r="C27" s="184" t="s">
        <v>130</v>
      </c>
      <c r="D27" s="178" t="s">
        <v>120</v>
      </c>
      <c r="E27" s="179">
        <v>0.13497999999999999</v>
      </c>
      <c r="F27" s="180">
        <v>0</v>
      </c>
      <c r="G27" s="181">
        <f t="shared" si="0"/>
        <v>0</v>
      </c>
      <c r="H27" s="160">
        <v>0</v>
      </c>
      <c r="I27" s="159">
        <f t="shared" si="1"/>
        <v>0</v>
      </c>
      <c r="J27" s="160">
        <v>378.93</v>
      </c>
      <c r="K27" s="159">
        <f t="shared" si="2"/>
        <v>51.15</v>
      </c>
      <c r="L27" s="159">
        <v>15</v>
      </c>
      <c r="M27" s="159">
        <f t="shared" si="3"/>
        <v>0</v>
      </c>
      <c r="N27" s="159">
        <v>0</v>
      </c>
      <c r="O27" s="159">
        <f t="shared" si="4"/>
        <v>0</v>
      </c>
      <c r="P27" s="159">
        <v>0</v>
      </c>
      <c r="Q27" s="159">
        <f t="shared" si="5"/>
        <v>0</v>
      </c>
      <c r="R27" s="159"/>
      <c r="S27" s="159" t="s">
        <v>93</v>
      </c>
      <c r="T27" s="159" t="s">
        <v>94</v>
      </c>
      <c r="U27" s="159">
        <v>0.83199999999999996</v>
      </c>
      <c r="V27" s="159">
        <f t="shared" si="6"/>
        <v>0.11</v>
      </c>
      <c r="W27" s="159"/>
      <c r="X27" s="159" t="s">
        <v>121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122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0">
        <v>16</v>
      </c>
      <c r="B28" s="171" t="s">
        <v>131</v>
      </c>
      <c r="C28" s="185" t="s">
        <v>132</v>
      </c>
      <c r="D28" s="172" t="s">
        <v>120</v>
      </c>
      <c r="E28" s="173">
        <v>0.26995999999999998</v>
      </c>
      <c r="F28" s="174">
        <v>0</v>
      </c>
      <c r="G28" s="175">
        <f t="shared" si="0"/>
        <v>0</v>
      </c>
      <c r="H28" s="160">
        <v>0</v>
      </c>
      <c r="I28" s="159">
        <f t="shared" si="1"/>
        <v>0</v>
      </c>
      <c r="J28" s="160">
        <v>163.88</v>
      </c>
      <c r="K28" s="159">
        <f t="shared" si="2"/>
        <v>44.24</v>
      </c>
      <c r="L28" s="159">
        <v>15</v>
      </c>
      <c r="M28" s="159">
        <f t="shared" si="3"/>
        <v>0</v>
      </c>
      <c r="N28" s="159">
        <v>0</v>
      </c>
      <c r="O28" s="159">
        <f t="shared" si="4"/>
        <v>0</v>
      </c>
      <c r="P28" s="159">
        <v>0</v>
      </c>
      <c r="Q28" s="159">
        <f t="shared" si="5"/>
        <v>0</v>
      </c>
      <c r="R28" s="159"/>
      <c r="S28" s="159" t="s">
        <v>93</v>
      </c>
      <c r="T28" s="159" t="s">
        <v>94</v>
      </c>
      <c r="U28" s="159">
        <v>0.36</v>
      </c>
      <c r="V28" s="159">
        <f t="shared" si="6"/>
        <v>0.1</v>
      </c>
      <c r="W28" s="159"/>
      <c r="X28" s="159" t="s">
        <v>121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122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3"/>
      <c r="B29" s="4"/>
      <c r="C29" s="18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75</v>
      </c>
    </row>
    <row r="30" spans="1:60" x14ac:dyDescent="0.2">
      <c r="A30" s="153"/>
      <c r="B30" s="154" t="s">
        <v>31</v>
      </c>
      <c r="C30" s="188"/>
      <c r="D30" s="155"/>
      <c r="E30" s="156"/>
      <c r="F30" s="156"/>
      <c r="G30" s="182">
        <f>G8+G16+G20+G22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133</v>
      </c>
    </row>
    <row r="31" spans="1:60" x14ac:dyDescent="0.2">
      <c r="A31" s="3"/>
      <c r="B31" s="4"/>
      <c r="C31" s="18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3"/>
      <c r="B32" s="4"/>
      <c r="C32" s="18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60" t="s">
        <v>134</v>
      </c>
      <c r="B33" s="260"/>
      <c r="C33" s="261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41"/>
      <c r="B34" s="242"/>
      <c r="C34" s="243"/>
      <c r="D34" s="242"/>
      <c r="E34" s="242"/>
      <c r="F34" s="242"/>
      <c r="G34" s="24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G34" t="s">
        <v>135</v>
      </c>
    </row>
    <row r="35" spans="1:33" x14ac:dyDescent="0.2">
      <c r="A35" s="245"/>
      <c r="B35" s="246"/>
      <c r="C35" s="247"/>
      <c r="D35" s="246"/>
      <c r="E35" s="246"/>
      <c r="F35" s="246"/>
      <c r="G35" s="24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45"/>
      <c r="B36" s="246"/>
      <c r="C36" s="247"/>
      <c r="D36" s="246"/>
      <c r="E36" s="246"/>
      <c r="F36" s="246"/>
      <c r="G36" s="24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45"/>
      <c r="B37" s="246"/>
      <c r="C37" s="247"/>
      <c r="D37" s="246"/>
      <c r="E37" s="246"/>
      <c r="F37" s="246"/>
      <c r="G37" s="24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49"/>
      <c r="B38" s="250"/>
      <c r="C38" s="251"/>
      <c r="D38" s="250"/>
      <c r="E38" s="250"/>
      <c r="F38" s="250"/>
      <c r="G38" s="25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A39" s="3"/>
      <c r="B39" s="4"/>
      <c r="C39" s="18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C40" s="189"/>
      <c r="D40" s="10"/>
      <c r="AG40" t="s">
        <v>136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Rozpočet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Rozpočet!Názvy_tisku</vt:lpstr>
      <vt:lpstr>oadresa</vt:lpstr>
      <vt:lpstr>Stavba!Objednatel</vt:lpstr>
      <vt:lpstr>Stavba!Objekt</vt:lpstr>
      <vt:lpstr>Rozpočet!Oblast_tisku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Pavel Andrle</cp:lastModifiedBy>
  <cp:lastPrinted>2019-03-19T12:27:02Z</cp:lastPrinted>
  <dcterms:created xsi:type="dcterms:W3CDTF">2009-04-08T07:15:50Z</dcterms:created>
  <dcterms:modified xsi:type="dcterms:W3CDTF">2024-10-24T13:22:37Z</dcterms:modified>
</cp:coreProperties>
</file>