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refMode="A1"/>
</workbook>
</file>

<file path=xl/sharedStrings.xml><?xml version="1.0" encoding="utf-8"?>
<sst xmlns="http://schemas.openxmlformats.org/spreadsheetml/2006/main" count="201" uniqueCount="201">
  <si>
    <t>Slepý stavební rozpočet</t>
  </si>
  <si>
    <t>Název stavby:</t>
  </si>
  <si>
    <t>5.9.3 Chodník z dlažby zámkové,podklad štěrkodrť,,vč.podklad.vrstev a výkop.prací</t>
  </si>
  <si>
    <t>Doba výstavby:</t>
  </si>
  <si>
    <t xml:space="preserve"> </t>
  </si>
  <si>
    <t>Objednatel:</t>
  </si>
  <si>
    <t> </t>
  </si>
  <si>
    <t>Druh stavby:</t>
  </si>
  <si>
    <t>Začátek výstavby:</t>
  </si>
  <si>
    <t>Projektant:</t>
  </si>
  <si>
    <t>Lokalita:</t>
  </si>
  <si>
    <t>Revoluční 54, Krnov</t>
  </si>
  <si>
    <t>Konec výstavby:</t>
  </si>
  <si>
    <t>Zhotovitel:</t>
  </si>
  <si>
    <t>JKSO:</t>
  </si>
  <si>
    <t>8222931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</si>
  <si>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</si>
  <si>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</si>
  <si>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</si>
  <si>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</si>
  <si>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</si>
  <si>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</si>
  <si>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</si>
  <si>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</si>
  <si>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</si>
  <si>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</si>
  <si>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</si>
  <si>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</si>
  <si>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</si>
  <si>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</si>
  <si>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</si>
  <si>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</si>
  <si>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</si>
  <si>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</si>
  <si>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</si>
  <si>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</si>
  <si>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</si>
  <si>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</si>
  <si>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</si>
  <si>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</si>
  <si>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</si>
  <si>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</si>
  <si>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</si>
  <si>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</si>
  <si>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</si>
  <si>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</si>
  <si>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</si>
  <si>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</si>
  <si>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</t>
  </si>
  <si>
    <t>Přípravné a přidružené práce</t>
  </si>
  <si>
    <t>1</t>
  </si>
  <si>
    <t>113106231R00</t>
  </si>
  <si>
    <t>Rozebrání dlažeb ze zámkové dlažby v kamenivu</t>
  </si>
  <si>
    <t>m2</t>
  </si>
  <si>
    <t>RTS I / 2025</t>
  </si>
  <si>
    <t>11_</t>
  </si>
  <si>
    <t>1_</t>
  </si>
  <si>
    <t>_</t>
  </si>
  <si>
    <t>P</t>
  </si>
  <si>
    <t>12</t>
  </si>
  <si>
    <t>Odkopávky a prokopávky</t>
  </si>
  <si>
    <t>2</t>
  </si>
  <si>
    <t>122201109R00</t>
  </si>
  <si>
    <t>Příplatek za lepivost - odkopávky v hor. 3</t>
  </si>
  <si>
    <t>m3</t>
  </si>
  <si>
    <t>12_</t>
  </si>
  <si>
    <t>3</t>
  </si>
  <si>
    <t>122302201R00</t>
  </si>
  <si>
    <t>Odkopávky pro silnice v hor. 4 do 100 m3</t>
  </si>
  <si>
    <t>4</t>
  </si>
  <si>
    <t>122202201R00</t>
  </si>
  <si>
    <t>Odkopávky pro silnice v hor. 3 do 100 m3</t>
  </si>
  <si>
    <t>5</t>
  </si>
  <si>
    <t>122302209R00</t>
  </si>
  <si>
    <t>Příplatek za lepivost - odkop pro silnice v hor. 4</t>
  </si>
  <si>
    <t>16</t>
  </si>
  <si>
    <t>Přemístění výkopku</t>
  </si>
  <si>
    <t>6</t>
  </si>
  <si>
    <t>162701105R00</t>
  </si>
  <si>
    <t>Vodorovné přemístění výkopku z hor.1-4 do 10000 m</t>
  </si>
  <si>
    <t>16_</t>
  </si>
  <si>
    <t>18</t>
  </si>
  <si>
    <t>Povrchové úpravy terénu</t>
  </si>
  <si>
    <t>7</t>
  </si>
  <si>
    <t>181201102R00</t>
  </si>
  <si>
    <t>Úprava pláně v násypech v hor. 1-4, se zhutněním</t>
  </si>
  <si>
    <t>18_</t>
  </si>
  <si>
    <t>19</t>
  </si>
  <si>
    <t>Hloubení pro podzemní stěny, ražení a hloubení důlní</t>
  </si>
  <si>
    <t>8</t>
  </si>
  <si>
    <t>199000003R00</t>
  </si>
  <si>
    <t>Poplatek za skládku horniny 5 - 7,</t>
  </si>
  <si>
    <t>19_</t>
  </si>
  <si>
    <t>56</t>
  </si>
  <si>
    <t>Podkladní vrstvy komunikací a zpevněných ploch</t>
  </si>
  <si>
    <t>9</t>
  </si>
  <si>
    <t>564851111R00</t>
  </si>
  <si>
    <t>Podklad ze štěrkodrti po zhutnění tloušťky 15 cm,nos.vrstva kam.2-5+4-8 mm(1:1)</t>
  </si>
  <si>
    <t>56_</t>
  </si>
  <si>
    <t>5_</t>
  </si>
  <si>
    <t>59</t>
  </si>
  <si>
    <t>Dlažby a předlažby pozemních komunikací a zpevněných ploch</t>
  </si>
  <si>
    <t>10</t>
  </si>
  <si>
    <t>596111111R00</t>
  </si>
  <si>
    <t>Kladení dlažby zámková 1barva, lože z kam.do 3 cm</t>
  </si>
  <si>
    <t>59_</t>
  </si>
  <si>
    <t>59245025</t>
  </si>
  <si>
    <t>Dlažba zámková H-PROFIL 20x16,5x6 cm písková</t>
  </si>
  <si>
    <t>RTS II / 2018</t>
  </si>
  <si>
    <t>M</t>
  </si>
  <si>
    <t>998226011R00</t>
  </si>
  <si>
    <t>Přesun hmot, pozemní komunikace, kryt montovaný</t>
  </si>
  <si>
    <t>t</t>
  </si>
  <si>
    <t>13</t>
  </si>
  <si>
    <t>596291111R00</t>
  </si>
  <si>
    <t>Řezání zámkové dlažby tl. 60 mm</t>
  </si>
  <si>
    <t>m</t>
  </si>
  <si>
    <t>14</t>
  </si>
  <si>
    <t>596100030RAE</t>
  </si>
  <si>
    <t>Chodník z dlažby betonové 50x50, podklad štěrkodrť</t>
  </si>
  <si>
    <t>RTS I / 2023</t>
  </si>
  <si>
    <t>90</t>
  </si>
  <si>
    <t>Hodinové zúčtovací sazby (HZS)</t>
  </si>
  <si>
    <t>15</t>
  </si>
  <si>
    <t>909      R00</t>
  </si>
  <si>
    <t>Hzs-nezmeritelne stavebni prace</t>
  </si>
  <si>
    <t>h</t>
  </si>
  <si>
    <t>90_</t>
  </si>
  <si>
    <t>9_</t>
  </si>
  <si>
    <t>91</t>
  </si>
  <si>
    <t>Doplňující konstrukce a práce na pozemních komunikacích a zpevněných plochách</t>
  </si>
  <si>
    <t>916661111RT5</t>
  </si>
  <si>
    <t>Osazení park. obrubníků do lože z C 12/15 s opěrou</t>
  </si>
  <si>
    <t>91_</t>
  </si>
  <si>
    <t>17</t>
  </si>
  <si>
    <t>916531111RT7</t>
  </si>
  <si>
    <t>Osazení záhon.obrubníků do lože z C12/15 bez opěry</t>
  </si>
  <si>
    <t>M46</t>
  </si>
  <si>
    <t>Zemní práce při montážích</t>
  </si>
  <si>
    <t>460030102RT2</t>
  </si>
  <si>
    <t>Vytrhání obrubníků, lože MC, stojatých</t>
  </si>
  <si>
    <t>M46_</t>
  </si>
  <si>
    <t>Celkem:</t>
  </si>
  <si>
    <t>Poznámka:</t>
  </si>
  <si>
    <t>Rozpočet je zpracován  pro chodník z dlažby zámkové pískové barvy z podkladu ze štěrkodrtě vč.podkladních vrstev a výkopových prací.Předpokládá se zemina tř.3 a tř.4 s 50% lepivostí.Vodorovný přesun do 10 km.Montáž a dodávka obrubníku není zakalkulována naopak se počítá s případ.vytyčením stáv.inž.sítí a geodet.zaměřením.Jedná se o chodník  pro pěší maximálně pro pojezd vozidla do 1,5t.Zaokrouhlení je provedeno na Kč.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</si>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</sst>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numFmts count="0"/>
  <fonts count="10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39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9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2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5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2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2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2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2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8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8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42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42:K42" activeCell="A42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42.85546875" customWidth="true"/>
    <col max="4" min="4" style="0" width="35.7109375" customWidth="true"/>
    <col max="5" min="5" style="0" width="4.28515625" customWidth="true"/>
    <col max="6" min="6" style="0" width="12.85546875" customWidth="true"/>
    <col max="7" min="7" style="0" width="12" customWidth="true"/>
    <col max="10" min="8" style="0" width="15.7109375" customWidth="true"/>
    <col max="11" min="11" style="0" width="14.7109375" customWidth="true"/>
    <col max="75" min="25" style="0" width="12.140625" hidden="true"/>
    <col max="76" min="76" style="0" width="78.570312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5" t="s">
        <v>2</v>
      </c>
      <c r="D2" s="6"/>
      <c r="E2" s="4" t="s">
        <v>3</v>
      </c>
      <c r="F2" s="4"/>
      <c r="G2" s="4" t="s">
        <v>4</v>
      </c>
      <c r="H2" s="7" t="s">
        <v>5</v>
      </c>
      <c r="I2" s="4" t="s">
        <v>6</v>
      </c>
      <c r="J2" s="4"/>
      <c r="K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2"/>
    </row>
    <row r="4">
      <c r="A4" s="13" t="s">
        <v>7</v>
      </c>
      <c r="B4" s="10"/>
      <c r="C4" s="14" t="s">
        <v>4</v>
      </c>
      <c r="D4" s="10"/>
      <c r="E4" s="10" t="s">
        <v>8</v>
      </c>
      <c r="F4" s="10"/>
      <c r="G4" s="10" t="s">
        <v>4</v>
      </c>
      <c r="H4" s="14" t="s">
        <v>9</v>
      </c>
      <c r="I4" s="10" t="s">
        <v>6</v>
      </c>
      <c r="J4" s="10"/>
      <c r="K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</row>
    <row r="6">
      <c r="A6" s="13" t="s">
        <v>10</v>
      </c>
      <c r="B6" s="10"/>
      <c r="C6" s="14" t="s">
        <v>11</v>
      </c>
      <c r="D6" s="10"/>
      <c r="E6" s="10" t="s">
        <v>12</v>
      </c>
      <c r="F6" s="10"/>
      <c r="G6" s="10" t="s">
        <v>4</v>
      </c>
      <c r="H6" s="14" t="s">
        <v>13</v>
      </c>
      <c r="I6" s="10" t="s">
        <v>6</v>
      </c>
      <c r="J6" s="10"/>
      <c r="K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</row>
    <row r="8">
      <c r="A8" s="13" t="s">
        <v>14</v>
      </c>
      <c r="B8" s="10"/>
      <c r="C8" s="14" t="s">
        <v>15</v>
      </c>
      <c r="D8" s="10"/>
      <c r="E8" s="10" t="s">
        <v>16</v>
      </c>
      <c r="F8" s="10"/>
      <c r="G8" s="10" t="s">
        <v>4</v>
      </c>
      <c r="H8" s="14" t="s">
        <v>17</v>
      </c>
      <c r="I8" s="10" t="s">
        <v>6</v>
      </c>
      <c r="J8" s="10"/>
      <c r="K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7"/>
    </row>
    <row r="10">
      <c r="A10" s="18" t="s">
        <v>18</v>
      </c>
      <c r="B10" s="19" t="s">
        <v>19</v>
      </c>
      <c r="C10" s="20" t="s">
        <v>20</v>
      </c>
      <c r="D10" s="21"/>
      <c r="E10" s="19" t="s">
        <v>21</v>
      </c>
      <c r="F10" s="22" t="s">
        <v>22</v>
      </c>
      <c r="G10" s="23" t="s">
        <v>23</v>
      </c>
      <c r="H10" s="24" t="s">
        <v>24</v>
      </c>
      <c r="I10" s="25"/>
      <c r="J10" s="26"/>
      <c r="K10" s="27" t="s">
        <v>25</v>
      </c>
      <c r="BK10" s="28" t="s">
        <v>26</v>
      </c>
      <c r="BL10" s="29" t="s">
        <v>27</v>
      </c>
      <c r="BW10" s="29" t="s">
        <v>28</v>
      </c>
    </row>
    <row r="11">
      <c r="A11" s="30" t="s">
        <v>4</v>
      </c>
      <c r="B11" s="31" t="s">
        <v>4</v>
      </c>
      <c r="C11" s="32" t="s">
        <v>29</v>
      </c>
      <c r="D11" s="33"/>
      <c r="E11" s="31" t="s">
        <v>4</v>
      </c>
      <c r="F11" s="31" t="s">
        <v>4</v>
      </c>
      <c r="G11" s="34" t="s">
        <v>30</v>
      </c>
      <c r="H11" s="35" t="s">
        <v>31</v>
      </c>
      <c r="I11" s="36" t="s">
        <v>32</v>
      </c>
      <c r="J11" s="37" t="s">
        <v>33</v>
      </c>
      <c r="K11" s="38" t="s">
        <v>34</v>
      </c>
      <c r="Z11" s="28" t="s">
        <v>35</v>
      </c>
      <c r="AA11" s="28" t="s">
        <v>36</v>
      </c>
      <c r="AB11" s="28" t="s">
        <v>37</v>
      </c>
      <c r="AC11" s="28" t="s">
        <v>38</v>
      </c>
      <c r="AD11" s="28" t="s">
        <v>39</v>
      </c>
      <c r="AE11" s="28" t="s">
        <v>40</v>
      </c>
      <c r="AF11" s="28" t="s">
        <v>41</v>
      </c>
      <c r="AG11" s="28" t="s">
        <v>42</v>
      </c>
      <c r="AH11" s="28" t="s">
        <v>43</v>
      </c>
      <c r="BH11" s="28" t="s">
        <v>44</v>
      </c>
      <c r="BI11" s="28" t="s">
        <v>45</v>
      </c>
      <c r="BJ11" s="28" t="s">
        <v>46</v>
      </c>
    </row>
    <row r="12">
      <c r="A12" s="39" t="s">
        <v>47</v>
      </c>
      <c r="B12" s="40" t="s">
        <v>48</v>
      </c>
      <c r="C12" s="41" t="s">
        <v>49</v>
      </c>
      <c r="D12" s="40"/>
      <c r="E12" s="42" t="s">
        <v>4</v>
      </c>
      <c r="F12" s="42" t="s">
        <v>4</v>
      </c>
      <c r="G12" s="42" t="s">
        <v>4</v>
      </c>
      <c r="H12" s="43">
        <f>SUM(H13:H13)</f>
      </c>
      <c r="I12" s="43">
        <f>SUM(I13:I13)</f>
      </c>
      <c r="J12" s="43">
        <f>SUM(J13:J13)</f>
      </c>
      <c r="K12" s="44" t="s">
        <v>47</v>
      </c>
      <c r="AI12" s="28" t="s">
        <v>47</v>
      </c>
      <c r="AS12" s="2">
        <f>SUM(AJ13:AJ13)</f>
      </c>
      <c r="AT12" s="2">
        <f>SUM(AK13:AK13)</f>
      </c>
      <c r="AU12" s="2">
        <f>SUM(AL13:AL13)</f>
      </c>
    </row>
    <row r="13">
      <c r="A13" s="9" t="s">
        <v>50</v>
      </c>
      <c r="B13" s="10" t="s">
        <v>51</v>
      </c>
      <c r="C13" s="14" t="s">
        <v>52</v>
      </c>
      <c r="D13" s="10"/>
      <c r="E13" s="10" t="s">
        <v>53</v>
      </c>
      <c r="F13" s="45" t="n">
        <v>16.8</v>
      </c>
      <c r="G13" s="45" t="n">
        <v>0</v>
      </c>
      <c r="H13" s="45">
        <f>ROUND(F13*AO13,2)</f>
      </c>
      <c r="I13" s="45">
        <f>ROUND(F13*AP13,2)</f>
      </c>
      <c r="J13" s="45">
        <f>ROUND(F13*G13,2)</f>
      </c>
      <c r="K13" s="46" t="s">
        <v>54</v>
      </c>
      <c r="Z13" s="45">
        <f>ROUND(IF(AQ13="5",BJ13,0),2)</f>
      </c>
      <c r="AB13" s="45">
        <f>ROUND(IF(AQ13="1",BH13,0),2)</f>
      </c>
      <c r="AC13" s="45">
        <f>ROUND(IF(AQ13="1",BI13,0),2)</f>
      </c>
      <c r="AD13" s="45">
        <f>ROUND(IF(AQ13="7",BH13,0),2)</f>
      </c>
      <c r="AE13" s="45">
        <f>ROUND(IF(AQ13="7",BI13,0),2)</f>
      </c>
      <c r="AF13" s="45">
        <f>ROUND(IF(AQ13="2",BH13,0),2)</f>
      </c>
      <c r="AG13" s="45">
        <f>ROUND(IF(AQ13="2",BI13,0),2)</f>
      </c>
      <c r="AH13" s="45">
        <f>ROUND(IF(AQ13="0",BJ13,0),2)</f>
      </c>
      <c r="AI13" s="28" t="s">
        <v>47</v>
      </c>
      <c r="AJ13" s="45">
        <f>IF(AN13=0,J13,0)</f>
      </c>
      <c r="AK13" s="45">
        <f>IF(AN13=15,J13,0)</f>
      </c>
      <c r="AL13" s="45">
        <f>IF(AN13=21,J13,0)</f>
      </c>
      <c r="AN13" s="45" t="n">
        <v>21</v>
      </c>
      <c r="AO13" s="45">
        <f>G13*0</f>
      </c>
      <c r="AP13" s="45">
        <f>G13*(1-0)</f>
      </c>
      <c r="AQ13" s="47" t="s">
        <v>50</v>
      </c>
      <c r="AV13" s="45">
        <f>ROUND(AW13+AX13,2)</f>
      </c>
      <c r="AW13" s="45">
        <f>ROUND(F13*AO13,2)</f>
      </c>
      <c r="AX13" s="45">
        <f>ROUND(F13*AP13,2)</f>
      </c>
      <c r="AY13" s="47" t="s">
        <v>55</v>
      </c>
      <c r="AZ13" s="47" t="s">
        <v>56</v>
      </c>
      <c r="BA13" s="28" t="s">
        <v>57</v>
      </c>
      <c r="BC13" s="45">
        <f>AW13+AX13</f>
      </c>
      <c r="BD13" s="45">
        <f>G13/(100-BE13)*100</f>
      </c>
      <c r="BE13" s="45" t="n">
        <v>0</v>
      </c>
      <c r="BF13" s="45">
        <f>13</f>
      </c>
      <c r="BH13" s="45">
        <f>F13*AO13</f>
      </c>
      <c r="BI13" s="45">
        <f>F13*AP13</f>
      </c>
      <c r="BJ13" s="45">
        <f>F13*G13</f>
      </c>
      <c r="BK13" s="47" t="s">
        <v>58</v>
      </c>
      <c r="BL13" s="45" t="n">
        <v>11</v>
      </c>
      <c r="BW13" s="45" t="n">
        <v>21</v>
      </c>
      <c r="BX13" s="14" t="s">
        <v>52</v>
      </c>
    </row>
    <row r="14">
      <c r="A14" s="48" t="s">
        <v>47</v>
      </c>
      <c r="B14" s="49" t="s">
        <v>59</v>
      </c>
      <c r="C14" s="50" t="s">
        <v>60</v>
      </c>
      <c r="D14" s="49"/>
      <c r="E14" s="51" t="s">
        <v>4</v>
      </c>
      <c r="F14" s="51" t="s">
        <v>4</v>
      </c>
      <c r="G14" s="51" t="s">
        <v>4</v>
      </c>
      <c r="H14" s="2">
        <f>SUM(H15:H18)</f>
      </c>
      <c r="I14" s="2">
        <f>SUM(I15:I18)</f>
      </c>
      <c r="J14" s="2">
        <f>SUM(J15:J18)</f>
      </c>
      <c r="K14" s="52" t="s">
        <v>47</v>
      </c>
      <c r="AI14" s="28" t="s">
        <v>47</v>
      </c>
      <c r="AS14" s="2">
        <f>SUM(AJ15:AJ18)</f>
      </c>
      <c r="AT14" s="2">
        <f>SUM(AK15:AK18)</f>
      </c>
      <c r="AU14" s="2">
        <f>SUM(AL15:AL18)</f>
      </c>
    </row>
    <row r="15">
      <c r="A15" s="9" t="s">
        <v>61</v>
      </c>
      <c r="B15" s="10" t="s">
        <v>62</v>
      </c>
      <c r="C15" s="14" t="s">
        <v>63</v>
      </c>
      <c r="D15" s="10"/>
      <c r="E15" s="10" t="s">
        <v>64</v>
      </c>
      <c r="F15" s="45" t="n">
        <v>1.56</v>
      </c>
      <c r="G15" s="45" t="n">
        <v>0</v>
      </c>
      <c r="H15" s="45">
        <f>ROUND(F15*AO15,2)</f>
      </c>
      <c r="I15" s="45">
        <f>ROUND(F15*AP15,2)</f>
      </c>
      <c r="J15" s="45">
        <f>ROUND(F15*G15,2)</f>
      </c>
      <c r="K15" s="46" t="s">
        <v>54</v>
      </c>
      <c r="Z15" s="45">
        <f>ROUND(IF(AQ15="5",BJ15,0),2)</f>
      </c>
      <c r="AB15" s="45">
        <f>ROUND(IF(AQ15="1",BH15,0),2)</f>
      </c>
      <c r="AC15" s="45">
        <f>ROUND(IF(AQ15="1",BI15,0),2)</f>
      </c>
      <c r="AD15" s="45">
        <f>ROUND(IF(AQ15="7",BH15,0),2)</f>
      </c>
      <c r="AE15" s="45">
        <f>ROUND(IF(AQ15="7",BI15,0),2)</f>
      </c>
      <c r="AF15" s="45">
        <f>ROUND(IF(AQ15="2",BH15,0),2)</f>
      </c>
      <c r="AG15" s="45">
        <f>ROUND(IF(AQ15="2",BI15,0),2)</f>
      </c>
      <c r="AH15" s="45">
        <f>ROUND(IF(AQ15="0",BJ15,0),2)</f>
      </c>
      <c r="AI15" s="28" t="s">
        <v>47</v>
      </c>
      <c r="AJ15" s="45">
        <f>IF(AN15=0,J15,0)</f>
      </c>
      <c r="AK15" s="45">
        <f>IF(AN15=15,J15,0)</f>
      </c>
      <c r="AL15" s="45">
        <f>IF(AN15=21,J15,0)</f>
      </c>
      <c r="AN15" s="45" t="n">
        <v>21</v>
      </c>
      <c r="AO15" s="45">
        <f>G15*0</f>
      </c>
      <c r="AP15" s="45">
        <f>G15*(1-0)</f>
      </c>
      <c r="AQ15" s="47" t="s">
        <v>50</v>
      </c>
      <c r="AV15" s="45">
        <f>ROUND(AW15+AX15,2)</f>
      </c>
      <c r="AW15" s="45">
        <f>ROUND(F15*AO15,2)</f>
      </c>
      <c r="AX15" s="45">
        <f>ROUND(F15*AP15,2)</f>
      </c>
      <c r="AY15" s="47" t="s">
        <v>65</v>
      </c>
      <c r="AZ15" s="47" t="s">
        <v>56</v>
      </c>
      <c r="BA15" s="28" t="s">
        <v>57</v>
      </c>
      <c r="BC15" s="45">
        <f>AW15+AX15</f>
      </c>
      <c r="BD15" s="45">
        <f>G15/(100-BE15)*100</f>
      </c>
      <c r="BE15" s="45" t="n">
        <v>0</v>
      </c>
      <c r="BF15" s="45">
        <f>15</f>
      </c>
      <c r="BH15" s="45">
        <f>F15*AO15</f>
      </c>
      <c r="BI15" s="45">
        <f>F15*AP15</f>
      </c>
      <c r="BJ15" s="45">
        <f>F15*G15</f>
      </c>
      <c r="BK15" s="47" t="s">
        <v>58</v>
      </c>
      <c r="BL15" s="45" t="n">
        <v>12</v>
      </c>
      <c r="BW15" s="45" t="n">
        <v>21</v>
      </c>
      <c r="BX15" s="14" t="s">
        <v>63</v>
      </c>
    </row>
    <row r="16">
      <c r="A16" s="9" t="s">
        <v>66</v>
      </c>
      <c r="B16" s="10" t="s">
        <v>67</v>
      </c>
      <c r="C16" s="14" t="s">
        <v>68</v>
      </c>
      <c r="D16" s="10"/>
      <c r="E16" s="10" t="s">
        <v>64</v>
      </c>
      <c r="F16" s="45" t="n">
        <v>3.13</v>
      </c>
      <c r="G16" s="45" t="n">
        <v>0</v>
      </c>
      <c r="H16" s="45">
        <f>ROUND(F16*AO16,2)</f>
      </c>
      <c r="I16" s="45">
        <f>ROUND(F16*AP16,2)</f>
      </c>
      <c r="J16" s="45">
        <f>ROUND(F16*G16,2)</f>
      </c>
      <c r="K16" s="46" t="s">
        <v>54</v>
      </c>
      <c r="Z16" s="45">
        <f>ROUND(IF(AQ16="5",BJ16,0),2)</f>
      </c>
      <c r="AB16" s="45">
        <f>ROUND(IF(AQ16="1",BH16,0),2)</f>
      </c>
      <c r="AC16" s="45">
        <f>ROUND(IF(AQ16="1",BI16,0),2)</f>
      </c>
      <c r="AD16" s="45">
        <f>ROUND(IF(AQ16="7",BH16,0),2)</f>
      </c>
      <c r="AE16" s="45">
        <f>ROUND(IF(AQ16="7",BI16,0),2)</f>
      </c>
      <c r="AF16" s="45">
        <f>ROUND(IF(AQ16="2",BH16,0),2)</f>
      </c>
      <c r="AG16" s="45">
        <f>ROUND(IF(AQ16="2",BI16,0),2)</f>
      </c>
      <c r="AH16" s="45">
        <f>ROUND(IF(AQ16="0",BJ16,0),2)</f>
      </c>
      <c r="AI16" s="28" t="s">
        <v>47</v>
      </c>
      <c r="AJ16" s="45">
        <f>IF(AN16=0,J16,0)</f>
      </c>
      <c r="AK16" s="45">
        <f>IF(AN16=15,J16,0)</f>
      </c>
      <c r="AL16" s="45">
        <f>IF(AN16=21,J16,0)</f>
      </c>
      <c r="AN16" s="45" t="n">
        <v>21</v>
      </c>
      <c r="AO16" s="45">
        <f>G16*0</f>
      </c>
      <c r="AP16" s="45">
        <f>G16*(1-0)</f>
      </c>
      <c r="AQ16" s="47" t="s">
        <v>50</v>
      </c>
      <c r="AV16" s="45">
        <f>ROUND(AW16+AX16,2)</f>
      </c>
      <c r="AW16" s="45">
        <f>ROUND(F16*AO16,2)</f>
      </c>
      <c r="AX16" s="45">
        <f>ROUND(F16*AP16,2)</f>
      </c>
      <c r="AY16" s="47" t="s">
        <v>65</v>
      </c>
      <c r="AZ16" s="47" t="s">
        <v>56</v>
      </c>
      <c r="BA16" s="28" t="s">
        <v>57</v>
      </c>
      <c r="BC16" s="45">
        <f>AW16+AX16</f>
      </c>
      <c r="BD16" s="45">
        <f>G16/(100-BE16)*100</f>
      </c>
      <c r="BE16" s="45" t="n">
        <v>0</v>
      </c>
      <c r="BF16" s="45">
        <f>16</f>
      </c>
      <c r="BH16" s="45">
        <f>F16*AO16</f>
      </c>
      <c r="BI16" s="45">
        <f>F16*AP16</f>
      </c>
      <c r="BJ16" s="45">
        <f>F16*G16</f>
      </c>
      <c r="BK16" s="47" t="s">
        <v>58</v>
      </c>
      <c r="BL16" s="45" t="n">
        <v>12</v>
      </c>
      <c r="BW16" s="45" t="n">
        <v>21</v>
      </c>
      <c r="BX16" s="14" t="s">
        <v>68</v>
      </c>
    </row>
    <row r="17">
      <c r="A17" s="9" t="s">
        <v>69</v>
      </c>
      <c r="B17" s="10" t="s">
        <v>70</v>
      </c>
      <c r="C17" s="14" t="s">
        <v>71</v>
      </c>
      <c r="D17" s="10"/>
      <c r="E17" s="10" t="s">
        <v>64</v>
      </c>
      <c r="F17" s="45" t="n">
        <v>4.41</v>
      </c>
      <c r="G17" s="45" t="n">
        <v>0</v>
      </c>
      <c r="H17" s="45">
        <f>ROUND(F17*AO17,2)</f>
      </c>
      <c r="I17" s="45">
        <f>ROUND(F17*AP17,2)</f>
      </c>
      <c r="J17" s="45">
        <f>ROUND(F17*G17,2)</f>
      </c>
      <c r="K17" s="46" t="s">
        <v>54</v>
      </c>
      <c r="Z17" s="45">
        <f>ROUND(IF(AQ17="5",BJ17,0),2)</f>
      </c>
      <c r="AB17" s="45">
        <f>ROUND(IF(AQ17="1",BH17,0),2)</f>
      </c>
      <c r="AC17" s="45">
        <f>ROUND(IF(AQ17="1",BI17,0),2)</f>
      </c>
      <c r="AD17" s="45">
        <f>ROUND(IF(AQ17="7",BH17,0),2)</f>
      </c>
      <c r="AE17" s="45">
        <f>ROUND(IF(AQ17="7",BI17,0),2)</f>
      </c>
      <c r="AF17" s="45">
        <f>ROUND(IF(AQ17="2",BH17,0),2)</f>
      </c>
      <c r="AG17" s="45">
        <f>ROUND(IF(AQ17="2",BI17,0),2)</f>
      </c>
      <c r="AH17" s="45">
        <f>ROUND(IF(AQ17="0",BJ17,0),2)</f>
      </c>
      <c r="AI17" s="28" t="s">
        <v>47</v>
      </c>
      <c r="AJ17" s="45">
        <f>IF(AN17=0,J17,0)</f>
      </c>
      <c r="AK17" s="45">
        <f>IF(AN17=15,J17,0)</f>
      </c>
      <c r="AL17" s="45">
        <f>IF(AN17=21,J17,0)</f>
      </c>
      <c r="AN17" s="45" t="n">
        <v>21</v>
      </c>
      <c r="AO17" s="45">
        <f>G17*0</f>
      </c>
      <c r="AP17" s="45">
        <f>G17*(1-0)</f>
      </c>
      <c r="AQ17" s="47" t="s">
        <v>50</v>
      </c>
      <c r="AV17" s="45">
        <f>ROUND(AW17+AX17,2)</f>
      </c>
      <c r="AW17" s="45">
        <f>ROUND(F17*AO17,2)</f>
      </c>
      <c r="AX17" s="45">
        <f>ROUND(F17*AP17,2)</f>
      </c>
      <c r="AY17" s="47" t="s">
        <v>65</v>
      </c>
      <c r="AZ17" s="47" t="s">
        <v>56</v>
      </c>
      <c r="BA17" s="28" t="s">
        <v>57</v>
      </c>
      <c r="BC17" s="45">
        <f>AW17+AX17</f>
      </c>
      <c r="BD17" s="45">
        <f>G17/(100-BE17)*100</f>
      </c>
      <c r="BE17" s="45" t="n">
        <v>0</v>
      </c>
      <c r="BF17" s="45">
        <f>17</f>
      </c>
      <c r="BH17" s="45">
        <f>F17*AO17</f>
      </c>
      <c r="BI17" s="45">
        <f>F17*AP17</f>
      </c>
      <c r="BJ17" s="45">
        <f>F17*G17</f>
      </c>
      <c r="BK17" s="47" t="s">
        <v>58</v>
      </c>
      <c r="BL17" s="45" t="n">
        <v>12</v>
      </c>
      <c r="BW17" s="45" t="n">
        <v>21</v>
      </c>
      <c r="BX17" s="14" t="s">
        <v>71</v>
      </c>
    </row>
    <row r="18">
      <c r="A18" s="9" t="s">
        <v>72</v>
      </c>
      <c r="B18" s="10" t="s">
        <v>73</v>
      </c>
      <c r="C18" s="14" t="s">
        <v>74</v>
      </c>
      <c r="D18" s="10"/>
      <c r="E18" s="10" t="s">
        <v>64</v>
      </c>
      <c r="F18" s="45" t="n">
        <v>1.56</v>
      </c>
      <c r="G18" s="45" t="n">
        <v>0</v>
      </c>
      <c r="H18" s="45">
        <f>ROUND(F18*AO18,2)</f>
      </c>
      <c r="I18" s="45">
        <f>ROUND(F18*AP18,2)</f>
      </c>
      <c r="J18" s="45">
        <f>ROUND(F18*G18,2)</f>
      </c>
      <c r="K18" s="46" t="s">
        <v>54</v>
      </c>
      <c r="Z18" s="45">
        <f>ROUND(IF(AQ18="5",BJ18,0),2)</f>
      </c>
      <c r="AB18" s="45">
        <f>ROUND(IF(AQ18="1",BH18,0),2)</f>
      </c>
      <c r="AC18" s="45">
        <f>ROUND(IF(AQ18="1",BI18,0),2)</f>
      </c>
      <c r="AD18" s="45">
        <f>ROUND(IF(AQ18="7",BH18,0),2)</f>
      </c>
      <c r="AE18" s="45">
        <f>ROUND(IF(AQ18="7",BI18,0),2)</f>
      </c>
      <c r="AF18" s="45">
        <f>ROUND(IF(AQ18="2",BH18,0),2)</f>
      </c>
      <c r="AG18" s="45">
        <f>ROUND(IF(AQ18="2",BI18,0),2)</f>
      </c>
      <c r="AH18" s="45">
        <f>ROUND(IF(AQ18="0",BJ18,0),2)</f>
      </c>
      <c r="AI18" s="28" t="s">
        <v>47</v>
      </c>
      <c r="AJ18" s="45">
        <f>IF(AN18=0,J18,0)</f>
      </c>
      <c r="AK18" s="45">
        <f>IF(AN18=15,J18,0)</f>
      </c>
      <c r="AL18" s="45">
        <f>IF(AN18=21,J18,0)</f>
      </c>
      <c r="AN18" s="45" t="n">
        <v>21</v>
      </c>
      <c r="AO18" s="45">
        <f>G18*0</f>
      </c>
      <c r="AP18" s="45">
        <f>G18*(1-0)</f>
      </c>
      <c r="AQ18" s="47" t="s">
        <v>50</v>
      </c>
      <c r="AV18" s="45">
        <f>ROUND(AW18+AX18,2)</f>
      </c>
      <c r="AW18" s="45">
        <f>ROUND(F18*AO18,2)</f>
      </c>
      <c r="AX18" s="45">
        <f>ROUND(F18*AP18,2)</f>
      </c>
      <c r="AY18" s="47" t="s">
        <v>65</v>
      </c>
      <c r="AZ18" s="47" t="s">
        <v>56</v>
      </c>
      <c r="BA18" s="28" t="s">
        <v>57</v>
      </c>
      <c r="BC18" s="45">
        <f>AW18+AX18</f>
      </c>
      <c r="BD18" s="45">
        <f>G18/(100-BE18)*100</f>
      </c>
      <c r="BE18" s="45" t="n">
        <v>0</v>
      </c>
      <c r="BF18" s="45">
        <f>18</f>
      </c>
      <c r="BH18" s="45">
        <f>F18*AO18</f>
      </c>
      <c r="BI18" s="45">
        <f>F18*AP18</f>
      </c>
      <c r="BJ18" s="45">
        <f>F18*G18</f>
      </c>
      <c r="BK18" s="47" t="s">
        <v>58</v>
      </c>
      <c r="BL18" s="45" t="n">
        <v>12</v>
      </c>
      <c r="BW18" s="45" t="n">
        <v>21</v>
      </c>
      <c r="BX18" s="14" t="s">
        <v>74</v>
      </c>
    </row>
    <row r="19">
      <c r="A19" s="48" t="s">
        <v>47</v>
      </c>
      <c r="B19" s="49" t="s">
        <v>75</v>
      </c>
      <c r="C19" s="50" t="s">
        <v>76</v>
      </c>
      <c r="D19" s="49"/>
      <c r="E19" s="51" t="s">
        <v>4</v>
      </c>
      <c r="F19" s="51" t="s">
        <v>4</v>
      </c>
      <c r="G19" s="51" t="s">
        <v>4</v>
      </c>
      <c r="H19" s="2">
        <f>SUM(H20:H20)</f>
      </c>
      <c r="I19" s="2">
        <f>SUM(I20:I20)</f>
      </c>
      <c r="J19" s="2">
        <f>SUM(J20:J20)</f>
      </c>
      <c r="K19" s="52" t="s">
        <v>47</v>
      </c>
      <c r="AI19" s="28" t="s">
        <v>47</v>
      </c>
      <c r="AS19" s="2">
        <f>SUM(AJ20:AJ20)</f>
      </c>
      <c r="AT19" s="2">
        <f>SUM(AK20:AK20)</f>
      </c>
      <c r="AU19" s="2">
        <f>SUM(AL20:AL20)</f>
      </c>
    </row>
    <row r="20">
      <c r="A20" s="9" t="s">
        <v>77</v>
      </c>
      <c r="B20" s="10" t="s">
        <v>78</v>
      </c>
      <c r="C20" s="14" t="s">
        <v>79</v>
      </c>
      <c r="D20" s="10"/>
      <c r="E20" s="10" t="s">
        <v>64</v>
      </c>
      <c r="F20" s="45" t="n">
        <v>7.54</v>
      </c>
      <c r="G20" s="45" t="n">
        <v>0</v>
      </c>
      <c r="H20" s="45">
        <f>ROUND(F20*AO20,2)</f>
      </c>
      <c r="I20" s="45">
        <f>ROUND(F20*AP20,2)</f>
      </c>
      <c r="J20" s="45">
        <f>ROUND(F20*G20,2)</f>
      </c>
      <c r="K20" s="46" t="s">
        <v>54</v>
      </c>
      <c r="Z20" s="45">
        <f>ROUND(IF(AQ20="5",BJ20,0),2)</f>
      </c>
      <c r="AB20" s="45">
        <f>ROUND(IF(AQ20="1",BH20,0),2)</f>
      </c>
      <c r="AC20" s="45">
        <f>ROUND(IF(AQ20="1",BI20,0),2)</f>
      </c>
      <c r="AD20" s="45">
        <f>ROUND(IF(AQ20="7",BH20,0),2)</f>
      </c>
      <c r="AE20" s="45">
        <f>ROUND(IF(AQ20="7",BI20,0),2)</f>
      </c>
      <c r="AF20" s="45">
        <f>ROUND(IF(AQ20="2",BH20,0),2)</f>
      </c>
      <c r="AG20" s="45">
        <f>ROUND(IF(AQ20="2",BI20,0),2)</f>
      </c>
      <c r="AH20" s="45">
        <f>ROUND(IF(AQ20="0",BJ20,0),2)</f>
      </c>
      <c r="AI20" s="28" t="s">
        <v>47</v>
      </c>
      <c r="AJ20" s="45">
        <f>IF(AN20=0,J20,0)</f>
      </c>
      <c r="AK20" s="45">
        <f>IF(AN20=15,J20,0)</f>
      </c>
      <c r="AL20" s="45">
        <f>IF(AN20=21,J20,0)</f>
      </c>
      <c r="AN20" s="45" t="n">
        <v>21</v>
      </c>
      <c r="AO20" s="45">
        <f>G20*0</f>
      </c>
      <c r="AP20" s="45">
        <f>G20*(1-0)</f>
      </c>
      <c r="AQ20" s="47" t="s">
        <v>50</v>
      </c>
      <c r="AV20" s="45">
        <f>ROUND(AW20+AX20,2)</f>
      </c>
      <c r="AW20" s="45">
        <f>ROUND(F20*AO20,2)</f>
      </c>
      <c r="AX20" s="45">
        <f>ROUND(F20*AP20,2)</f>
      </c>
      <c r="AY20" s="47" t="s">
        <v>80</v>
      </c>
      <c r="AZ20" s="47" t="s">
        <v>56</v>
      </c>
      <c r="BA20" s="28" t="s">
        <v>57</v>
      </c>
      <c r="BC20" s="45">
        <f>AW20+AX20</f>
      </c>
      <c r="BD20" s="45">
        <f>G20/(100-BE20)*100</f>
      </c>
      <c r="BE20" s="45" t="n">
        <v>0</v>
      </c>
      <c r="BF20" s="45">
        <f>20</f>
      </c>
      <c r="BH20" s="45">
        <f>F20*AO20</f>
      </c>
      <c r="BI20" s="45">
        <f>F20*AP20</f>
      </c>
      <c r="BJ20" s="45">
        <f>F20*G20</f>
      </c>
      <c r="BK20" s="47" t="s">
        <v>58</v>
      </c>
      <c r="BL20" s="45" t="n">
        <v>16</v>
      </c>
      <c r="BW20" s="45" t="n">
        <v>21</v>
      </c>
      <c r="BX20" s="14" t="s">
        <v>79</v>
      </c>
    </row>
    <row r="21">
      <c r="A21" s="48" t="s">
        <v>47</v>
      </c>
      <c r="B21" s="49" t="s">
        <v>81</v>
      </c>
      <c r="C21" s="50" t="s">
        <v>82</v>
      </c>
      <c r="D21" s="49"/>
      <c r="E21" s="51" t="s">
        <v>4</v>
      </c>
      <c r="F21" s="51" t="s">
        <v>4</v>
      </c>
      <c r="G21" s="51" t="s">
        <v>4</v>
      </c>
      <c r="H21" s="2">
        <f>SUM(H22:H22)</f>
      </c>
      <c r="I21" s="2">
        <f>SUM(I22:I22)</f>
      </c>
      <c r="J21" s="2">
        <f>SUM(J22:J22)</f>
      </c>
      <c r="K21" s="52" t="s">
        <v>47</v>
      </c>
      <c r="AI21" s="28" t="s">
        <v>47</v>
      </c>
      <c r="AS21" s="2">
        <f>SUM(AJ22:AJ22)</f>
      </c>
      <c r="AT21" s="2">
        <f>SUM(AK22:AK22)</f>
      </c>
      <c r="AU21" s="2">
        <f>SUM(AL22:AL22)</f>
      </c>
    </row>
    <row r="22">
      <c r="A22" s="9" t="s">
        <v>83</v>
      </c>
      <c r="B22" s="10" t="s">
        <v>84</v>
      </c>
      <c r="C22" s="14" t="s">
        <v>85</v>
      </c>
      <c r="D22" s="10"/>
      <c r="E22" s="10" t="s">
        <v>53</v>
      </c>
      <c r="F22" s="45" t="n">
        <v>26.11</v>
      </c>
      <c r="G22" s="45" t="n">
        <v>0</v>
      </c>
      <c r="H22" s="45">
        <f>ROUND(F22*AO22,2)</f>
      </c>
      <c r="I22" s="45">
        <f>ROUND(F22*AP22,2)</f>
      </c>
      <c r="J22" s="45">
        <f>ROUND(F22*G22,2)</f>
      </c>
      <c r="K22" s="46" t="s">
        <v>54</v>
      </c>
      <c r="Z22" s="45">
        <f>ROUND(IF(AQ22="5",BJ22,0),2)</f>
      </c>
      <c r="AB22" s="45">
        <f>ROUND(IF(AQ22="1",BH22,0),2)</f>
      </c>
      <c r="AC22" s="45">
        <f>ROUND(IF(AQ22="1",BI22,0),2)</f>
      </c>
      <c r="AD22" s="45">
        <f>ROUND(IF(AQ22="7",BH22,0),2)</f>
      </c>
      <c r="AE22" s="45">
        <f>ROUND(IF(AQ22="7",BI22,0),2)</f>
      </c>
      <c r="AF22" s="45">
        <f>ROUND(IF(AQ22="2",BH22,0),2)</f>
      </c>
      <c r="AG22" s="45">
        <f>ROUND(IF(AQ22="2",BI22,0),2)</f>
      </c>
      <c r="AH22" s="45">
        <f>ROUND(IF(AQ22="0",BJ22,0),2)</f>
      </c>
      <c r="AI22" s="28" t="s">
        <v>47</v>
      </c>
      <c r="AJ22" s="45">
        <f>IF(AN22=0,J22,0)</f>
      </c>
      <c r="AK22" s="45">
        <f>IF(AN22=15,J22,0)</f>
      </c>
      <c r="AL22" s="45">
        <f>IF(AN22=21,J22,0)</f>
      </c>
      <c r="AN22" s="45" t="n">
        <v>21</v>
      </c>
      <c r="AO22" s="45">
        <f>G22*0</f>
      </c>
      <c r="AP22" s="45">
        <f>G22*(1-0)</f>
      </c>
      <c r="AQ22" s="47" t="s">
        <v>50</v>
      </c>
      <c r="AV22" s="45">
        <f>ROUND(AW22+AX22,2)</f>
      </c>
      <c r="AW22" s="45">
        <f>ROUND(F22*AO22,2)</f>
      </c>
      <c r="AX22" s="45">
        <f>ROUND(F22*AP22,2)</f>
      </c>
      <c r="AY22" s="47" t="s">
        <v>86</v>
      </c>
      <c r="AZ22" s="47" t="s">
        <v>56</v>
      </c>
      <c r="BA22" s="28" t="s">
        <v>57</v>
      </c>
      <c r="BC22" s="45">
        <f>AW22+AX22</f>
      </c>
      <c r="BD22" s="45">
        <f>G22/(100-BE22)*100</f>
      </c>
      <c r="BE22" s="45" t="n">
        <v>0</v>
      </c>
      <c r="BF22" s="45">
        <f>22</f>
      </c>
      <c r="BH22" s="45">
        <f>F22*AO22</f>
      </c>
      <c r="BI22" s="45">
        <f>F22*AP22</f>
      </c>
      <c r="BJ22" s="45">
        <f>F22*G22</f>
      </c>
      <c r="BK22" s="47" t="s">
        <v>58</v>
      </c>
      <c r="BL22" s="45" t="n">
        <v>18</v>
      </c>
      <c r="BW22" s="45" t="n">
        <v>21</v>
      </c>
      <c r="BX22" s="14" t="s">
        <v>85</v>
      </c>
    </row>
    <row r="23">
      <c r="A23" s="48" t="s">
        <v>47</v>
      </c>
      <c r="B23" s="49" t="s">
        <v>87</v>
      </c>
      <c r="C23" s="50" t="s">
        <v>88</v>
      </c>
      <c r="D23" s="49"/>
      <c r="E23" s="51" t="s">
        <v>4</v>
      </c>
      <c r="F23" s="51" t="s">
        <v>4</v>
      </c>
      <c r="G23" s="51" t="s">
        <v>4</v>
      </c>
      <c r="H23" s="2">
        <f>SUM(H24:H24)</f>
      </c>
      <c r="I23" s="2">
        <f>SUM(I24:I24)</f>
      </c>
      <c r="J23" s="2">
        <f>SUM(J24:J24)</f>
      </c>
      <c r="K23" s="52" t="s">
        <v>47</v>
      </c>
      <c r="AI23" s="28" t="s">
        <v>47</v>
      </c>
      <c r="AS23" s="2">
        <f>SUM(AJ24:AJ24)</f>
      </c>
      <c r="AT23" s="2">
        <f>SUM(AK24:AK24)</f>
      </c>
      <c r="AU23" s="2">
        <f>SUM(AL24:AL24)</f>
      </c>
    </row>
    <row r="24">
      <c r="A24" s="9" t="s">
        <v>89</v>
      </c>
      <c r="B24" s="10" t="s">
        <v>90</v>
      </c>
      <c r="C24" s="14" t="s">
        <v>91</v>
      </c>
      <c r="D24" s="10"/>
      <c r="E24" s="10" t="s">
        <v>64</v>
      </c>
      <c r="F24" s="45" t="n">
        <v>7.56</v>
      </c>
      <c r="G24" s="45" t="n">
        <v>0</v>
      </c>
      <c r="H24" s="45">
        <f>ROUND(F24*AO24,2)</f>
      </c>
      <c r="I24" s="45">
        <f>ROUND(F24*AP24,2)</f>
      </c>
      <c r="J24" s="45">
        <f>ROUND(F24*G24,2)</f>
      </c>
      <c r="K24" s="46" t="s">
        <v>54</v>
      </c>
      <c r="Z24" s="45">
        <f>ROUND(IF(AQ24="5",BJ24,0),2)</f>
      </c>
      <c r="AB24" s="45">
        <f>ROUND(IF(AQ24="1",BH24,0),2)</f>
      </c>
      <c r="AC24" s="45">
        <f>ROUND(IF(AQ24="1",BI24,0),2)</f>
      </c>
      <c r="AD24" s="45">
        <f>ROUND(IF(AQ24="7",BH24,0),2)</f>
      </c>
      <c r="AE24" s="45">
        <f>ROUND(IF(AQ24="7",BI24,0),2)</f>
      </c>
      <c r="AF24" s="45">
        <f>ROUND(IF(AQ24="2",BH24,0),2)</f>
      </c>
      <c r="AG24" s="45">
        <f>ROUND(IF(AQ24="2",BI24,0),2)</f>
      </c>
      <c r="AH24" s="45">
        <f>ROUND(IF(AQ24="0",BJ24,0),2)</f>
      </c>
      <c r="AI24" s="28" t="s">
        <v>47</v>
      </c>
      <c r="AJ24" s="45">
        <f>IF(AN24=0,J24,0)</f>
      </c>
      <c r="AK24" s="45">
        <f>IF(AN24=15,J24,0)</f>
      </c>
      <c r="AL24" s="45">
        <f>IF(AN24=21,J24,0)</f>
      </c>
      <c r="AN24" s="45" t="n">
        <v>21</v>
      </c>
      <c r="AO24" s="45">
        <f>G24*0</f>
      </c>
      <c r="AP24" s="45">
        <f>G24*(1-0)</f>
      </c>
      <c r="AQ24" s="47" t="s">
        <v>50</v>
      </c>
      <c r="AV24" s="45">
        <f>ROUND(AW24+AX24,2)</f>
      </c>
      <c r="AW24" s="45">
        <f>ROUND(F24*AO24,2)</f>
      </c>
      <c r="AX24" s="45">
        <f>ROUND(F24*AP24,2)</f>
      </c>
      <c r="AY24" s="47" t="s">
        <v>92</v>
      </c>
      <c r="AZ24" s="47" t="s">
        <v>56</v>
      </c>
      <c r="BA24" s="28" t="s">
        <v>57</v>
      </c>
      <c r="BC24" s="45">
        <f>AW24+AX24</f>
      </c>
      <c r="BD24" s="45">
        <f>G24/(100-BE24)*100</f>
      </c>
      <c r="BE24" s="45" t="n">
        <v>0</v>
      </c>
      <c r="BF24" s="45">
        <f>24</f>
      </c>
      <c r="BH24" s="45">
        <f>F24*AO24</f>
      </c>
      <c r="BI24" s="45">
        <f>F24*AP24</f>
      </c>
      <c r="BJ24" s="45">
        <f>F24*G24</f>
      </c>
      <c r="BK24" s="47" t="s">
        <v>58</v>
      </c>
      <c r="BL24" s="45" t="n">
        <v>19</v>
      </c>
      <c r="BW24" s="45" t="n">
        <v>21</v>
      </c>
      <c r="BX24" s="14" t="s">
        <v>91</v>
      </c>
    </row>
    <row r="25">
      <c r="A25" s="48" t="s">
        <v>47</v>
      </c>
      <c r="B25" s="49" t="s">
        <v>93</v>
      </c>
      <c r="C25" s="50" t="s">
        <v>94</v>
      </c>
      <c r="D25" s="49"/>
      <c r="E25" s="51" t="s">
        <v>4</v>
      </c>
      <c r="F25" s="51" t="s">
        <v>4</v>
      </c>
      <c r="G25" s="51" t="s">
        <v>4</v>
      </c>
      <c r="H25" s="2">
        <f>SUM(H26:H26)</f>
      </c>
      <c r="I25" s="2">
        <f>SUM(I26:I26)</f>
      </c>
      <c r="J25" s="2">
        <f>SUM(J26:J26)</f>
      </c>
      <c r="K25" s="52" t="s">
        <v>47</v>
      </c>
      <c r="AI25" s="28" t="s">
        <v>47</v>
      </c>
      <c r="AS25" s="2">
        <f>SUM(AJ26:AJ26)</f>
      </c>
      <c r="AT25" s="2">
        <f>SUM(AK26:AK26)</f>
      </c>
      <c r="AU25" s="2">
        <f>SUM(AL26:AL26)</f>
      </c>
    </row>
    <row r="26">
      <c r="A26" s="9" t="s">
        <v>95</v>
      </c>
      <c r="B26" s="10" t="s">
        <v>96</v>
      </c>
      <c r="C26" s="14" t="s">
        <v>97</v>
      </c>
      <c r="D26" s="10"/>
      <c r="E26" s="10" t="s">
        <v>53</v>
      </c>
      <c r="F26" s="45" t="n">
        <v>34.61</v>
      </c>
      <c r="G26" s="45" t="n">
        <v>0</v>
      </c>
      <c r="H26" s="45">
        <f>ROUND(F26*AO26,2)</f>
      </c>
      <c r="I26" s="45">
        <f>ROUND(F26*AP26,2)</f>
      </c>
      <c r="J26" s="45">
        <f>ROUND(F26*G26,2)</f>
      </c>
      <c r="K26" s="46" t="s">
        <v>54</v>
      </c>
      <c r="Z26" s="45">
        <f>ROUND(IF(AQ26="5",BJ26,0),2)</f>
      </c>
      <c r="AB26" s="45">
        <f>ROUND(IF(AQ26="1",BH26,0),2)</f>
      </c>
      <c r="AC26" s="45">
        <f>ROUND(IF(AQ26="1",BI26,0),2)</f>
      </c>
      <c r="AD26" s="45">
        <f>ROUND(IF(AQ26="7",BH26,0),2)</f>
      </c>
      <c r="AE26" s="45">
        <f>ROUND(IF(AQ26="7",BI26,0),2)</f>
      </c>
      <c r="AF26" s="45">
        <f>ROUND(IF(AQ26="2",BH26,0),2)</f>
      </c>
      <c r="AG26" s="45">
        <f>ROUND(IF(AQ26="2",BI26,0),2)</f>
      </c>
      <c r="AH26" s="45">
        <f>ROUND(IF(AQ26="0",BJ26,0),2)</f>
      </c>
      <c r="AI26" s="28" t="s">
        <v>47</v>
      </c>
      <c r="AJ26" s="45">
        <f>IF(AN26=0,J26,0)</f>
      </c>
      <c r="AK26" s="45">
        <f>IF(AN26=15,J26,0)</f>
      </c>
      <c r="AL26" s="45">
        <f>IF(AN26=21,J26,0)</f>
      </c>
      <c r="AN26" s="45" t="n">
        <v>21</v>
      </c>
      <c r="AO26" s="45">
        <f>G26*0.818686723</f>
      </c>
      <c r="AP26" s="45">
        <f>G26*(1-0.818686723)</f>
      </c>
      <c r="AQ26" s="47" t="s">
        <v>50</v>
      </c>
      <c r="AV26" s="45">
        <f>ROUND(AW26+AX26,2)</f>
      </c>
      <c r="AW26" s="45">
        <f>ROUND(F26*AO26,2)</f>
      </c>
      <c r="AX26" s="45">
        <f>ROUND(F26*AP26,2)</f>
      </c>
      <c r="AY26" s="47" t="s">
        <v>98</v>
      </c>
      <c r="AZ26" s="47" t="s">
        <v>99</v>
      </c>
      <c r="BA26" s="28" t="s">
        <v>57</v>
      </c>
      <c r="BC26" s="45">
        <f>AW26+AX26</f>
      </c>
      <c r="BD26" s="45">
        <f>G26/(100-BE26)*100</f>
      </c>
      <c r="BE26" s="45" t="n">
        <v>0</v>
      </c>
      <c r="BF26" s="45">
        <f>26</f>
      </c>
      <c r="BH26" s="45">
        <f>F26*AO26</f>
      </c>
      <c r="BI26" s="45">
        <f>F26*AP26</f>
      </c>
      <c r="BJ26" s="45">
        <f>F26*G26</f>
      </c>
      <c r="BK26" s="47" t="s">
        <v>58</v>
      </c>
      <c r="BL26" s="45" t="n">
        <v>56</v>
      </c>
      <c r="BW26" s="45" t="n">
        <v>21</v>
      </c>
      <c r="BX26" s="14" t="s">
        <v>97</v>
      </c>
    </row>
    <row r="27">
      <c r="A27" s="48" t="s">
        <v>47</v>
      </c>
      <c r="B27" s="49" t="s">
        <v>100</v>
      </c>
      <c r="C27" s="50" t="s">
        <v>101</v>
      </c>
      <c r="D27" s="49"/>
      <c r="E27" s="51" t="s">
        <v>4</v>
      </c>
      <c r="F27" s="51" t="s">
        <v>4</v>
      </c>
      <c r="G27" s="51" t="s">
        <v>4</v>
      </c>
      <c r="H27" s="2">
        <f>SUM(H28:H32)</f>
      </c>
      <c r="I27" s="2">
        <f>SUM(I28:I32)</f>
      </c>
      <c r="J27" s="2">
        <f>SUM(J28:J32)</f>
      </c>
      <c r="K27" s="52" t="s">
        <v>47</v>
      </c>
      <c r="AI27" s="28" t="s">
        <v>47</v>
      </c>
      <c r="AS27" s="2">
        <f>SUM(AJ28:AJ32)</f>
      </c>
      <c r="AT27" s="2">
        <f>SUM(AK28:AK32)</f>
      </c>
      <c r="AU27" s="2">
        <f>SUM(AL28:AL32)</f>
      </c>
    </row>
    <row r="28">
      <c r="A28" s="9" t="s">
        <v>102</v>
      </c>
      <c r="B28" s="10" t="s">
        <v>103</v>
      </c>
      <c r="C28" s="14" t="s">
        <v>104</v>
      </c>
      <c r="D28" s="10"/>
      <c r="E28" s="10" t="s">
        <v>53</v>
      </c>
      <c r="F28" s="45" t="n">
        <v>26.11</v>
      </c>
      <c r="G28" s="45" t="n">
        <v>0</v>
      </c>
      <c r="H28" s="45">
        <f>ROUND(F28*AO28,2)</f>
      </c>
      <c r="I28" s="45">
        <f>ROUND(F28*AP28,2)</f>
      </c>
      <c r="J28" s="45">
        <f>ROUND(F28*G28,2)</f>
      </c>
      <c r="K28" s="46" t="s">
        <v>54</v>
      </c>
      <c r="Z28" s="45">
        <f>ROUND(IF(AQ28="5",BJ28,0),2)</f>
      </c>
      <c r="AB28" s="45">
        <f>ROUND(IF(AQ28="1",BH28,0),2)</f>
      </c>
      <c r="AC28" s="45">
        <f>ROUND(IF(AQ28="1",BI28,0),2)</f>
      </c>
      <c r="AD28" s="45">
        <f>ROUND(IF(AQ28="7",BH28,0),2)</f>
      </c>
      <c r="AE28" s="45">
        <f>ROUND(IF(AQ28="7",BI28,0),2)</f>
      </c>
      <c r="AF28" s="45">
        <f>ROUND(IF(AQ28="2",BH28,0),2)</f>
      </c>
      <c r="AG28" s="45">
        <f>ROUND(IF(AQ28="2",BI28,0),2)</f>
      </c>
      <c r="AH28" s="45">
        <f>ROUND(IF(AQ28="0",BJ28,0),2)</f>
      </c>
      <c r="AI28" s="28" t="s">
        <v>47</v>
      </c>
      <c r="AJ28" s="45">
        <f>IF(AN28=0,J28,0)</f>
      </c>
      <c r="AK28" s="45">
        <f>IF(AN28=15,J28,0)</f>
      </c>
      <c r="AL28" s="45">
        <f>IF(AN28=21,J28,0)</f>
      </c>
      <c r="AN28" s="45" t="n">
        <v>21</v>
      </c>
      <c r="AO28" s="45">
        <f>G28*0.108335944</f>
      </c>
      <c r="AP28" s="45">
        <f>G28*(1-0.108335944)</f>
      </c>
      <c r="AQ28" s="47" t="s">
        <v>50</v>
      </c>
      <c r="AV28" s="45">
        <f>ROUND(AW28+AX28,2)</f>
      </c>
      <c r="AW28" s="45">
        <f>ROUND(F28*AO28,2)</f>
      </c>
      <c r="AX28" s="45">
        <f>ROUND(F28*AP28,2)</f>
      </c>
      <c r="AY28" s="47" t="s">
        <v>105</v>
      </c>
      <c r="AZ28" s="47" t="s">
        <v>99</v>
      </c>
      <c r="BA28" s="28" t="s">
        <v>57</v>
      </c>
      <c r="BC28" s="45">
        <f>AW28+AX28</f>
      </c>
      <c r="BD28" s="45">
        <f>G28/(100-BE28)*100</f>
      </c>
      <c r="BE28" s="45" t="n">
        <v>0</v>
      </c>
      <c r="BF28" s="45">
        <f>28</f>
      </c>
      <c r="BH28" s="45">
        <f>F28*AO28</f>
      </c>
      <c r="BI28" s="45">
        <f>F28*AP28</f>
      </c>
      <c r="BJ28" s="45">
        <f>F28*G28</f>
      </c>
      <c r="BK28" s="47" t="s">
        <v>58</v>
      </c>
      <c r="BL28" s="45" t="n">
        <v>59</v>
      </c>
      <c r="BW28" s="45" t="n">
        <v>21</v>
      </c>
      <c r="BX28" s="14" t="s">
        <v>104</v>
      </c>
    </row>
    <row r="29">
      <c r="A29" s="9" t="s">
        <v>48</v>
      </c>
      <c r="B29" s="10" t="s">
        <v>106</v>
      </c>
      <c r="C29" s="14" t="s">
        <v>107</v>
      </c>
      <c r="D29" s="10"/>
      <c r="E29" s="10" t="s">
        <v>53</v>
      </c>
      <c r="F29" s="45" t="n">
        <v>28.72</v>
      </c>
      <c r="G29" s="45" t="n">
        <v>0</v>
      </c>
      <c r="H29" s="45">
        <f>ROUND(F29*AO29,2)</f>
      </c>
      <c r="I29" s="45">
        <f>ROUND(F29*AP29,2)</f>
      </c>
      <c r="J29" s="45">
        <f>ROUND(F29*G29,2)</f>
      </c>
      <c r="K29" s="46" t="s">
        <v>108</v>
      </c>
      <c r="Z29" s="45">
        <f>ROUND(IF(AQ29="5",BJ29,0),2)</f>
      </c>
      <c r="AB29" s="45">
        <f>ROUND(IF(AQ29="1",BH29,0),2)</f>
      </c>
      <c r="AC29" s="45">
        <f>ROUND(IF(AQ29="1",BI29,0),2)</f>
      </c>
      <c r="AD29" s="45">
        <f>ROUND(IF(AQ29="7",BH29,0),2)</f>
      </c>
      <c r="AE29" s="45">
        <f>ROUND(IF(AQ29="7",BI29,0),2)</f>
      </c>
      <c r="AF29" s="45">
        <f>ROUND(IF(AQ29="2",BH29,0),2)</f>
      </c>
      <c r="AG29" s="45">
        <f>ROUND(IF(AQ29="2",BI29,0),2)</f>
      </c>
      <c r="AH29" s="45">
        <f>ROUND(IF(AQ29="0",BJ29,0),2)</f>
      </c>
      <c r="AI29" s="28" t="s">
        <v>47</v>
      </c>
      <c r="AJ29" s="45">
        <f>IF(AN29=0,J29,0)</f>
      </c>
      <c r="AK29" s="45">
        <f>IF(AN29=15,J29,0)</f>
      </c>
      <c r="AL29" s="45">
        <f>IF(AN29=21,J29,0)</f>
      </c>
      <c r="AN29" s="45" t="n">
        <v>21</v>
      </c>
      <c r="AO29" s="45">
        <f>G29*1</f>
      </c>
      <c r="AP29" s="45">
        <f>G29*(1-1)</f>
      </c>
      <c r="AQ29" s="47" t="s">
        <v>50</v>
      </c>
      <c r="AV29" s="45">
        <f>ROUND(AW29+AX29,2)</f>
      </c>
      <c r="AW29" s="45">
        <f>ROUND(F29*AO29,2)</f>
      </c>
      <c r="AX29" s="45">
        <f>ROUND(F29*AP29,2)</f>
      </c>
      <c r="AY29" s="47" t="s">
        <v>105</v>
      </c>
      <c r="AZ29" s="47" t="s">
        <v>99</v>
      </c>
      <c r="BA29" s="28" t="s">
        <v>57</v>
      </c>
      <c r="BC29" s="45">
        <f>AW29+AX29</f>
      </c>
      <c r="BD29" s="45">
        <f>G29/(100-BE29)*100</f>
      </c>
      <c r="BE29" s="45" t="n">
        <v>0</v>
      </c>
      <c r="BF29" s="45">
        <f>29</f>
      </c>
      <c r="BH29" s="45">
        <f>F29*AO29</f>
      </c>
      <c r="BI29" s="45">
        <f>F29*AP29</f>
      </c>
      <c r="BJ29" s="45">
        <f>F29*G29</f>
      </c>
      <c r="BK29" s="47" t="s">
        <v>109</v>
      </c>
      <c r="BL29" s="45" t="n">
        <v>59</v>
      </c>
      <c r="BW29" s="45" t="n">
        <v>21</v>
      </c>
      <c r="BX29" s="14" t="s">
        <v>107</v>
      </c>
    </row>
    <row r="30">
      <c r="A30" s="9" t="s">
        <v>59</v>
      </c>
      <c r="B30" s="10" t="s">
        <v>110</v>
      </c>
      <c r="C30" s="14" t="s">
        <v>111</v>
      </c>
      <c r="D30" s="10"/>
      <c r="E30" s="10" t="s">
        <v>112</v>
      </c>
      <c r="F30" s="45" t="n">
        <v>16.30082</v>
      </c>
      <c r="G30" s="45" t="n">
        <v>0</v>
      </c>
      <c r="H30" s="45">
        <f>ROUND(F30*AO30,2)</f>
      </c>
      <c r="I30" s="45">
        <f>ROUND(F30*AP30,2)</f>
      </c>
      <c r="J30" s="45">
        <f>ROUND(F30*G30,2)</f>
      </c>
      <c r="K30" s="46" t="s">
        <v>54</v>
      </c>
      <c r="Z30" s="45">
        <f>ROUND(IF(AQ30="5",BJ30,0),2)</f>
      </c>
      <c r="AB30" s="45">
        <f>ROUND(IF(AQ30="1",BH30,0),2)</f>
      </c>
      <c r="AC30" s="45">
        <f>ROUND(IF(AQ30="1",BI30,0),2)</f>
      </c>
      <c r="AD30" s="45">
        <f>ROUND(IF(AQ30="7",BH30,0),2)</f>
      </c>
      <c r="AE30" s="45">
        <f>ROUND(IF(AQ30="7",BI30,0),2)</f>
      </c>
      <c r="AF30" s="45">
        <f>ROUND(IF(AQ30="2",BH30,0),2)</f>
      </c>
      <c r="AG30" s="45">
        <f>ROUND(IF(AQ30="2",BI30,0),2)</f>
      </c>
      <c r="AH30" s="45">
        <f>ROUND(IF(AQ30="0",BJ30,0),2)</f>
      </c>
      <c r="AI30" s="28" t="s">
        <v>47</v>
      </c>
      <c r="AJ30" s="45">
        <f>IF(AN30=0,J30,0)</f>
      </c>
      <c r="AK30" s="45">
        <f>IF(AN30=15,J30,0)</f>
      </c>
      <c r="AL30" s="45">
        <f>IF(AN30=21,J30,0)</f>
      </c>
      <c r="AN30" s="45" t="n">
        <v>21</v>
      </c>
      <c r="AO30" s="45">
        <f>G30*0</f>
      </c>
      <c r="AP30" s="45">
        <f>G30*(1-0)</f>
      </c>
      <c r="AQ30" s="47" t="s">
        <v>72</v>
      </c>
      <c r="AV30" s="45">
        <f>ROUND(AW30+AX30,2)</f>
      </c>
      <c r="AW30" s="45">
        <f>ROUND(F30*AO30,2)</f>
      </c>
      <c r="AX30" s="45">
        <f>ROUND(F30*AP30,2)</f>
      </c>
      <c r="AY30" s="47" t="s">
        <v>105</v>
      </c>
      <c r="AZ30" s="47" t="s">
        <v>99</v>
      </c>
      <c r="BA30" s="28" t="s">
        <v>57</v>
      </c>
      <c r="BC30" s="45">
        <f>AW30+AX30</f>
      </c>
      <c r="BD30" s="45">
        <f>G30/(100-BE30)*100</f>
      </c>
      <c r="BE30" s="45" t="n">
        <v>0</v>
      </c>
      <c r="BF30" s="45">
        <f>30</f>
      </c>
      <c r="BH30" s="45">
        <f>F30*AO30</f>
      </c>
      <c r="BI30" s="45">
        <f>F30*AP30</f>
      </c>
      <c r="BJ30" s="45">
        <f>F30*G30</f>
      </c>
      <c r="BK30" s="47" t="s">
        <v>58</v>
      </c>
      <c r="BL30" s="45" t="n">
        <v>59</v>
      </c>
      <c r="BW30" s="45" t="n">
        <v>21</v>
      </c>
      <c r="BX30" s="14" t="s">
        <v>111</v>
      </c>
    </row>
    <row r="31">
      <c r="A31" s="9" t="s">
        <v>113</v>
      </c>
      <c r="B31" s="10" t="s">
        <v>114</v>
      </c>
      <c r="C31" s="14" t="s">
        <v>115</v>
      </c>
      <c r="D31" s="10"/>
      <c r="E31" s="10" t="s">
        <v>116</v>
      </c>
      <c r="F31" s="45" t="n">
        <v>2.8</v>
      </c>
      <c r="G31" s="45" t="n">
        <v>0</v>
      </c>
      <c r="H31" s="45">
        <f>ROUND(F31*AO31,2)</f>
      </c>
      <c r="I31" s="45">
        <f>ROUND(F31*AP31,2)</f>
      </c>
      <c r="J31" s="45">
        <f>ROUND(F31*G31,2)</f>
      </c>
      <c r="K31" s="46" t="s">
        <v>54</v>
      </c>
      <c r="Z31" s="45">
        <f>ROUND(IF(AQ31="5",BJ31,0),2)</f>
      </c>
      <c r="AB31" s="45">
        <f>ROUND(IF(AQ31="1",BH31,0),2)</f>
      </c>
      <c r="AC31" s="45">
        <f>ROUND(IF(AQ31="1",BI31,0),2)</f>
      </c>
      <c r="AD31" s="45">
        <f>ROUND(IF(AQ31="7",BH31,0),2)</f>
      </c>
      <c r="AE31" s="45">
        <f>ROUND(IF(AQ31="7",BI31,0),2)</f>
      </c>
      <c r="AF31" s="45">
        <f>ROUND(IF(AQ31="2",BH31,0),2)</f>
      </c>
      <c r="AG31" s="45">
        <f>ROUND(IF(AQ31="2",BI31,0),2)</f>
      </c>
      <c r="AH31" s="45">
        <f>ROUND(IF(AQ31="0",BJ31,0),2)</f>
      </c>
      <c r="AI31" s="28" t="s">
        <v>47</v>
      </c>
      <c r="AJ31" s="45">
        <f>IF(AN31=0,J31,0)</f>
      </c>
      <c r="AK31" s="45">
        <f>IF(AN31=15,J31,0)</f>
      </c>
      <c r="AL31" s="45">
        <f>IF(AN31=21,J31,0)</f>
      </c>
      <c r="AN31" s="45" t="n">
        <v>21</v>
      </c>
      <c r="AO31" s="45">
        <f>G31*0.041328904</f>
      </c>
      <c r="AP31" s="45">
        <f>G31*(1-0.041328904)</f>
      </c>
      <c r="AQ31" s="47" t="s">
        <v>50</v>
      </c>
      <c r="AV31" s="45">
        <f>ROUND(AW31+AX31,2)</f>
      </c>
      <c r="AW31" s="45">
        <f>ROUND(F31*AO31,2)</f>
      </c>
      <c r="AX31" s="45">
        <f>ROUND(F31*AP31,2)</f>
      </c>
      <c r="AY31" s="47" t="s">
        <v>105</v>
      </c>
      <c r="AZ31" s="47" t="s">
        <v>99</v>
      </c>
      <c r="BA31" s="28" t="s">
        <v>57</v>
      </c>
      <c r="BC31" s="45">
        <f>AW31+AX31</f>
      </c>
      <c r="BD31" s="45">
        <f>G31/(100-BE31)*100</f>
      </c>
      <c r="BE31" s="45" t="n">
        <v>0</v>
      </c>
      <c r="BF31" s="45">
        <f>31</f>
      </c>
      <c r="BH31" s="45">
        <f>F31*AO31</f>
      </c>
      <c r="BI31" s="45">
        <f>F31*AP31</f>
      </c>
      <c r="BJ31" s="45">
        <f>F31*G31</f>
      </c>
      <c r="BK31" s="47" t="s">
        <v>58</v>
      </c>
      <c r="BL31" s="45" t="n">
        <v>59</v>
      </c>
      <c r="BW31" s="45" t="n">
        <v>21</v>
      </c>
      <c r="BX31" s="14" t="s">
        <v>115</v>
      </c>
    </row>
    <row r="32">
      <c r="A32" s="9" t="s">
        <v>117</v>
      </c>
      <c r="B32" s="10" t="s">
        <v>118</v>
      </c>
      <c r="C32" s="14" t="s">
        <v>119</v>
      </c>
      <c r="D32" s="10"/>
      <c r="E32" s="10" t="s">
        <v>53</v>
      </c>
      <c r="F32" s="45" t="n">
        <v>8.5</v>
      </c>
      <c r="G32" s="45" t="n">
        <v>0</v>
      </c>
      <c r="H32" s="45">
        <f>ROUND(F32*AO32,2)</f>
      </c>
      <c r="I32" s="45">
        <f>ROUND(F32*AP32,2)</f>
      </c>
      <c r="J32" s="45">
        <f>ROUND(F32*G32,2)</f>
      </c>
      <c r="K32" s="46" t="s">
        <v>120</v>
      </c>
      <c r="Z32" s="45">
        <f>ROUND(IF(AQ32="5",BJ32,0),2)</f>
      </c>
      <c r="AB32" s="45">
        <f>ROUND(IF(AQ32="1",BH32,0),2)</f>
      </c>
      <c r="AC32" s="45">
        <f>ROUND(IF(AQ32="1",BI32,0),2)</f>
      </c>
      <c r="AD32" s="45">
        <f>ROUND(IF(AQ32="7",BH32,0),2)</f>
      </c>
      <c r="AE32" s="45">
        <f>ROUND(IF(AQ32="7",BI32,0),2)</f>
      </c>
      <c r="AF32" s="45">
        <f>ROUND(IF(AQ32="2",BH32,0),2)</f>
      </c>
      <c r="AG32" s="45">
        <f>ROUND(IF(AQ32="2",BI32,0),2)</f>
      </c>
      <c r="AH32" s="45">
        <f>ROUND(IF(AQ32="0",BJ32,0),2)</f>
      </c>
      <c r="AI32" s="28" t="s">
        <v>47</v>
      </c>
      <c r="AJ32" s="45">
        <f>IF(AN32=0,J32,0)</f>
      </c>
      <c r="AK32" s="45">
        <f>IF(AN32=15,J32,0)</f>
      </c>
      <c r="AL32" s="45">
        <f>IF(AN32=21,J32,0)</f>
      </c>
      <c r="AN32" s="45" t="n">
        <v>21</v>
      </c>
      <c r="AO32" s="45">
        <f>G32*0.627720992</f>
      </c>
      <c r="AP32" s="45">
        <f>G32*(1-0.627720992)</f>
      </c>
      <c r="AQ32" s="47" t="s">
        <v>50</v>
      </c>
      <c r="AV32" s="45">
        <f>ROUND(AW32+AX32,2)</f>
      </c>
      <c r="AW32" s="45">
        <f>ROUND(F32*AO32,2)</f>
      </c>
      <c r="AX32" s="45">
        <f>ROUND(F32*AP32,2)</f>
      </c>
      <c r="AY32" s="47" t="s">
        <v>105</v>
      </c>
      <c r="AZ32" s="47" t="s">
        <v>99</v>
      </c>
      <c r="BA32" s="28" t="s">
        <v>57</v>
      </c>
      <c r="BC32" s="45">
        <f>AW32+AX32</f>
      </c>
      <c r="BD32" s="45">
        <f>G32/(100-BE32)*100</f>
      </c>
      <c r="BE32" s="45" t="n">
        <v>0</v>
      </c>
      <c r="BF32" s="45">
        <f>32</f>
      </c>
      <c r="BH32" s="45">
        <f>F32*AO32</f>
      </c>
      <c r="BI32" s="45">
        <f>F32*AP32</f>
      </c>
      <c r="BJ32" s="45">
        <f>F32*G32</f>
      </c>
      <c r="BK32" s="47" t="s">
        <v>58</v>
      </c>
      <c r="BL32" s="45" t="n">
        <v>59</v>
      </c>
      <c r="BW32" s="45" t="n">
        <v>21</v>
      </c>
      <c r="BX32" s="14" t="s">
        <v>119</v>
      </c>
    </row>
    <row r="33">
      <c r="A33" s="48" t="s">
        <v>47</v>
      </c>
      <c r="B33" s="49" t="s">
        <v>121</v>
      </c>
      <c r="C33" s="50" t="s">
        <v>122</v>
      </c>
      <c r="D33" s="49"/>
      <c r="E33" s="51" t="s">
        <v>4</v>
      </c>
      <c r="F33" s="51" t="s">
        <v>4</v>
      </c>
      <c r="G33" s="51" t="s">
        <v>4</v>
      </c>
      <c r="H33" s="2">
        <f>SUM(H34:H34)</f>
      </c>
      <c r="I33" s="2">
        <f>SUM(I34:I34)</f>
      </c>
      <c r="J33" s="2">
        <f>SUM(J34:J34)</f>
      </c>
      <c r="K33" s="52" t="s">
        <v>47</v>
      </c>
      <c r="AI33" s="28" t="s">
        <v>47</v>
      </c>
      <c r="AS33" s="2">
        <f>SUM(AJ34:AJ34)</f>
      </c>
      <c r="AT33" s="2">
        <f>SUM(AK34:AK34)</f>
      </c>
      <c r="AU33" s="2">
        <f>SUM(AL34:AL34)</f>
      </c>
    </row>
    <row r="34">
      <c r="A34" s="9" t="s">
        <v>123</v>
      </c>
      <c r="B34" s="10" t="s">
        <v>124</v>
      </c>
      <c r="C34" s="14" t="s">
        <v>125</v>
      </c>
      <c r="D34" s="10"/>
      <c r="E34" s="10" t="s">
        <v>126</v>
      </c>
      <c r="F34" s="45" t="n">
        <v>10</v>
      </c>
      <c r="G34" s="45" t="n">
        <v>0</v>
      </c>
      <c r="H34" s="45">
        <f>ROUND(F34*AO34,2)</f>
      </c>
      <c r="I34" s="45">
        <f>ROUND(F34*AP34,2)</f>
      </c>
      <c r="J34" s="45">
        <f>ROUND(F34*G34,2)</f>
      </c>
      <c r="K34" s="46" t="s">
        <v>54</v>
      </c>
      <c r="Z34" s="45">
        <f>ROUND(IF(AQ34="5",BJ34,0),2)</f>
      </c>
      <c r="AB34" s="45">
        <f>ROUND(IF(AQ34="1",BH34,0),2)</f>
      </c>
      <c r="AC34" s="45">
        <f>ROUND(IF(AQ34="1",BI34,0),2)</f>
      </c>
      <c r="AD34" s="45">
        <f>ROUND(IF(AQ34="7",BH34,0),2)</f>
      </c>
      <c r="AE34" s="45">
        <f>ROUND(IF(AQ34="7",BI34,0),2)</f>
      </c>
      <c r="AF34" s="45">
        <f>ROUND(IF(AQ34="2",BH34,0),2)</f>
      </c>
      <c r="AG34" s="45">
        <f>ROUND(IF(AQ34="2",BI34,0),2)</f>
      </c>
      <c r="AH34" s="45">
        <f>ROUND(IF(AQ34="0",BJ34,0),2)</f>
      </c>
      <c r="AI34" s="28" t="s">
        <v>47</v>
      </c>
      <c r="AJ34" s="45">
        <f>IF(AN34=0,J34,0)</f>
      </c>
      <c r="AK34" s="45">
        <f>IF(AN34=15,J34,0)</f>
      </c>
      <c r="AL34" s="45">
        <f>IF(AN34=21,J34,0)</f>
      </c>
      <c r="AN34" s="45" t="n">
        <v>21</v>
      </c>
      <c r="AO34" s="45">
        <f>G34*0</f>
      </c>
      <c r="AP34" s="45">
        <f>G34*(1-0)</f>
      </c>
      <c r="AQ34" s="47" t="s">
        <v>50</v>
      </c>
      <c r="AV34" s="45">
        <f>ROUND(AW34+AX34,2)</f>
      </c>
      <c r="AW34" s="45">
        <f>ROUND(F34*AO34,2)</f>
      </c>
      <c r="AX34" s="45">
        <f>ROUND(F34*AP34,2)</f>
      </c>
      <c r="AY34" s="47" t="s">
        <v>127</v>
      </c>
      <c r="AZ34" s="47" t="s">
        <v>128</v>
      </c>
      <c r="BA34" s="28" t="s">
        <v>57</v>
      </c>
      <c r="BC34" s="45">
        <f>AW34+AX34</f>
      </c>
      <c r="BD34" s="45">
        <f>G34/(100-BE34)*100</f>
      </c>
      <c r="BE34" s="45" t="n">
        <v>0</v>
      </c>
      <c r="BF34" s="45">
        <f>34</f>
      </c>
      <c r="BH34" s="45">
        <f>F34*AO34</f>
      </c>
      <c r="BI34" s="45">
        <f>F34*AP34</f>
      </c>
      <c r="BJ34" s="45">
        <f>F34*G34</f>
      </c>
      <c r="BK34" s="47" t="s">
        <v>58</v>
      </c>
      <c r="BL34" s="45" t="n">
        <v>90</v>
      </c>
      <c r="BW34" s="45" t="n">
        <v>21</v>
      </c>
      <c r="BX34" s="14" t="s">
        <v>125</v>
      </c>
    </row>
    <row r="35">
      <c r="A35" s="48" t="s">
        <v>47</v>
      </c>
      <c r="B35" s="49" t="s">
        <v>129</v>
      </c>
      <c r="C35" s="50" t="s">
        <v>130</v>
      </c>
      <c r="D35" s="49"/>
      <c r="E35" s="51" t="s">
        <v>4</v>
      </c>
      <c r="F35" s="51" t="s">
        <v>4</v>
      </c>
      <c r="G35" s="51" t="s">
        <v>4</v>
      </c>
      <c r="H35" s="2">
        <f>SUM(H36:H37)</f>
      </c>
      <c r="I35" s="2">
        <f>SUM(I36:I37)</f>
      </c>
      <c r="J35" s="2">
        <f>SUM(J36:J37)</f>
      </c>
      <c r="K35" s="52" t="s">
        <v>47</v>
      </c>
      <c r="AI35" s="28" t="s">
        <v>47</v>
      </c>
      <c r="AS35" s="2">
        <f>SUM(AJ36:AJ37)</f>
      </c>
      <c r="AT35" s="2">
        <f>SUM(AK36:AK37)</f>
      </c>
      <c r="AU35" s="2">
        <f>SUM(AL36:AL37)</f>
      </c>
    </row>
    <row r="36">
      <c r="A36" s="9" t="s">
        <v>75</v>
      </c>
      <c r="B36" s="10" t="s">
        <v>131</v>
      </c>
      <c r="C36" s="14" t="s">
        <v>132</v>
      </c>
      <c r="D36" s="10"/>
      <c r="E36" s="10" t="s">
        <v>116</v>
      </c>
      <c r="F36" s="45" t="n">
        <v>21</v>
      </c>
      <c r="G36" s="45" t="n">
        <v>0</v>
      </c>
      <c r="H36" s="45">
        <f>ROUND(F36*AO36,2)</f>
      </c>
      <c r="I36" s="45">
        <f>ROUND(F36*AP36,2)</f>
      </c>
      <c r="J36" s="45">
        <f>ROUND(F36*G36,2)</f>
      </c>
      <c r="K36" s="46" t="s">
        <v>54</v>
      </c>
      <c r="Z36" s="45">
        <f>ROUND(IF(AQ36="5",BJ36,0),2)</f>
      </c>
      <c r="AB36" s="45">
        <f>ROUND(IF(AQ36="1",BH36,0),2)</f>
      </c>
      <c r="AC36" s="45">
        <f>ROUND(IF(AQ36="1",BI36,0),2)</f>
      </c>
      <c r="AD36" s="45">
        <f>ROUND(IF(AQ36="7",BH36,0),2)</f>
      </c>
      <c r="AE36" s="45">
        <f>ROUND(IF(AQ36="7",BI36,0),2)</f>
      </c>
      <c r="AF36" s="45">
        <f>ROUND(IF(AQ36="2",BH36,0),2)</f>
      </c>
      <c r="AG36" s="45">
        <f>ROUND(IF(AQ36="2",BI36,0),2)</f>
      </c>
      <c r="AH36" s="45">
        <f>ROUND(IF(AQ36="0",BJ36,0),2)</f>
      </c>
      <c r="AI36" s="28" t="s">
        <v>47</v>
      </c>
      <c r="AJ36" s="45">
        <f>IF(AN36=0,J36,0)</f>
      </c>
      <c r="AK36" s="45">
        <f>IF(AN36=15,J36,0)</f>
      </c>
      <c r="AL36" s="45">
        <f>IF(AN36=21,J36,0)</f>
      </c>
      <c r="AN36" s="45" t="n">
        <v>21</v>
      </c>
      <c r="AO36" s="45">
        <f>G36*0.757002407</f>
      </c>
      <c r="AP36" s="45">
        <f>G36*(1-0.757002407)</f>
      </c>
      <c r="AQ36" s="47" t="s">
        <v>50</v>
      </c>
      <c r="AV36" s="45">
        <f>ROUND(AW36+AX36,2)</f>
      </c>
      <c r="AW36" s="45">
        <f>ROUND(F36*AO36,2)</f>
      </c>
      <c r="AX36" s="45">
        <f>ROUND(F36*AP36,2)</f>
      </c>
      <c r="AY36" s="47" t="s">
        <v>133</v>
      </c>
      <c r="AZ36" s="47" t="s">
        <v>128</v>
      </c>
      <c r="BA36" s="28" t="s">
        <v>57</v>
      </c>
      <c r="BC36" s="45">
        <f>AW36+AX36</f>
      </c>
      <c r="BD36" s="45">
        <f>G36/(100-BE36)*100</f>
      </c>
      <c r="BE36" s="45" t="n">
        <v>0</v>
      </c>
      <c r="BF36" s="45">
        <f>36</f>
      </c>
      <c r="BH36" s="45">
        <f>F36*AO36</f>
      </c>
      <c r="BI36" s="45">
        <f>F36*AP36</f>
      </c>
      <c r="BJ36" s="45">
        <f>F36*G36</f>
      </c>
      <c r="BK36" s="47" t="s">
        <v>58</v>
      </c>
      <c r="BL36" s="45" t="n">
        <v>91</v>
      </c>
      <c r="BW36" s="45" t="n">
        <v>21</v>
      </c>
      <c r="BX36" s="14" t="s">
        <v>132</v>
      </c>
    </row>
    <row r="37">
      <c r="A37" s="9" t="s">
        <v>134</v>
      </c>
      <c r="B37" s="10" t="s">
        <v>135</v>
      </c>
      <c r="C37" s="14" t="s">
        <v>136</v>
      </c>
      <c r="D37" s="10"/>
      <c r="E37" s="10" t="s">
        <v>116</v>
      </c>
      <c r="F37" s="45" t="n">
        <v>17</v>
      </c>
      <c r="G37" s="45" t="n">
        <v>0</v>
      </c>
      <c r="H37" s="45">
        <f>ROUND(F37*AO37,2)</f>
      </c>
      <c r="I37" s="45">
        <f>ROUND(F37*AP37,2)</f>
      </c>
      <c r="J37" s="45">
        <f>ROUND(F37*G37,2)</f>
      </c>
      <c r="K37" s="46" t="s">
        <v>120</v>
      </c>
      <c r="Z37" s="45">
        <f>ROUND(IF(AQ37="5",BJ37,0),2)</f>
      </c>
      <c r="AB37" s="45">
        <f>ROUND(IF(AQ37="1",BH37,0),2)</f>
      </c>
      <c r="AC37" s="45">
        <f>ROUND(IF(AQ37="1",BI37,0),2)</f>
      </c>
      <c r="AD37" s="45">
        <f>ROUND(IF(AQ37="7",BH37,0),2)</f>
      </c>
      <c r="AE37" s="45">
        <f>ROUND(IF(AQ37="7",BI37,0),2)</f>
      </c>
      <c r="AF37" s="45">
        <f>ROUND(IF(AQ37="2",BH37,0),2)</f>
      </c>
      <c r="AG37" s="45">
        <f>ROUND(IF(AQ37="2",BI37,0),2)</f>
      </c>
      <c r="AH37" s="45">
        <f>ROUND(IF(AQ37="0",BJ37,0),2)</f>
      </c>
      <c r="AI37" s="28" t="s">
        <v>47</v>
      </c>
      <c r="AJ37" s="45">
        <f>IF(AN37=0,J37,0)</f>
      </c>
      <c r="AK37" s="45">
        <f>IF(AN37=15,J37,0)</f>
      </c>
      <c r="AL37" s="45">
        <f>IF(AN37=21,J37,0)</f>
      </c>
      <c r="AN37" s="45" t="n">
        <v>21</v>
      </c>
      <c r="AO37" s="45">
        <f>G37*0.78619883</f>
      </c>
      <c r="AP37" s="45">
        <f>G37*(1-0.78619883)</f>
      </c>
      <c r="AQ37" s="47" t="s">
        <v>50</v>
      </c>
      <c r="AV37" s="45">
        <f>ROUND(AW37+AX37,2)</f>
      </c>
      <c r="AW37" s="45">
        <f>ROUND(F37*AO37,2)</f>
      </c>
      <c r="AX37" s="45">
        <f>ROUND(F37*AP37,2)</f>
      </c>
      <c r="AY37" s="47" t="s">
        <v>133</v>
      </c>
      <c r="AZ37" s="47" t="s">
        <v>128</v>
      </c>
      <c r="BA37" s="28" t="s">
        <v>57</v>
      </c>
      <c r="BC37" s="45">
        <f>AW37+AX37</f>
      </c>
      <c r="BD37" s="45">
        <f>G37/(100-BE37)*100</f>
      </c>
      <c r="BE37" s="45" t="n">
        <v>0</v>
      </c>
      <c r="BF37" s="45">
        <f>37</f>
      </c>
      <c r="BH37" s="45">
        <f>F37*AO37</f>
      </c>
      <c r="BI37" s="45">
        <f>F37*AP37</f>
      </c>
      <c r="BJ37" s="45">
        <f>F37*G37</f>
      </c>
      <c r="BK37" s="47" t="s">
        <v>58</v>
      </c>
      <c r="BL37" s="45" t="n">
        <v>91</v>
      </c>
      <c r="BW37" s="45" t="n">
        <v>21</v>
      </c>
      <c r="BX37" s="14" t="s">
        <v>136</v>
      </c>
    </row>
    <row r="38">
      <c r="A38" s="48" t="s">
        <v>47</v>
      </c>
      <c r="B38" s="49" t="s">
        <v>137</v>
      </c>
      <c r="C38" s="50" t="s">
        <v>138</v>
      </c>
      <c r="D38" s="49"/>
      <c r="E38" s="51" t="s">
        <v>4</v>
      </c>
      <c r="F38" s="51" t="s">
        <v>4</v>
      </c>
      <c r="G38" s="51" t="s">
        <v>4</v>
      </c>
      <c r="H38" s="2">
        <f>SUM(H39:H39)</f>
      </c>
      <c r="I38" s="2">
        <f>SUM(I39:I39)</f>
      </c>
      <c r="J38" s="2">
        <f>SUM(J39:J39)</f>
      </c>
      <c r="K38" s="52" t="s">
        <v>47</v>
      </c>
      <c r="AI38" s="28" t="s">
        <v>47</v>
      </c>
      <c r="AS38" s="2">
        <f>SUM(AJ39:AJ39)</f>
      </c>
      <c r="AT38" s="2">
        <f>SUM(AK39:AK39)</f>
      </c>
      <c r="AU38" s="2">
        <f>SUM(AL39:AL39)</f>
      </c>
    </row>
    <row r="39">
      <c r="A39" s="53" t="s">
        <v>81</v>
      </c>
      <c r="B39" s="54" t="s">
        <v>139</v>
      </c>
      <c r="C39" s="55" t="s">
        <v>140</v>
      </c>
      <c r="D39" s="54"/>
      <c r="E39" s="54" t="s">
        <v>116</v>
      </c>
      <c r="F39" s="56" t="n">
        <v>12</v>
      </c>
      <c r="G39" s="56" t="n">
        <v>0</v>
      </c>
      <c r="H39" s="56">
        <f>ROUND(F39*AO39,2)</f>
      </c>
      <c r="I39" s="56">
        <f>ROUND(F39*AP39,2)</f>
      </c>
      <c r="J39" s="56">
        <f>ROUND(F39*G39,2)</f>
      </c>
      <c r="K39" s="57" t="s">
        <v>54</v>
      </c>
      <c r="Z39" s="45">
        <f>ROUND(IF(AQ39="5",BJ39,0),2)</f>
      </c>
      <c r="AB39" s="45">
        <f>ROUND(IF(AQ39="1",BH39,0),2)</f>
      </c>
      <c r="AC39" s="45">
        <f>ROUND(IF(AQ39="1",BI39,0),2)</f>
      </c>
      <c r="AD39" s="45">
        <f>ROUND(IF(AQ39="7",BH39,0),2)</f>
      </c>
      <c r="AE39" s="45">
        <f>ROUND(IF(AQ39="7",BI39,0),2)</f>
      </c>
      <c r="AF39" s="45">
        <f>ROUND(IF(AQ39="2",BH39,0),2)</f>
      </c>
      <c r="AG39" s="45">
        <f>ROUND(IF(AQ39="2",BI39,0),2)</f>
      </c>
      <c r="AH39" s="45">
        <f>ROUND(IF(AQ39="0",BJ39,0),2)</f>
      </c>
      <c r="AI39" s="28" t="s">
        <v>47</v>
      </c>
      <c r="AJ39" s="45">
        <f>IF(AN39=0,J39,0)</f>
      </c>
      <c r="AK39" s="45">
        <f>IF(AN39=15,J39,0)</f>
      </c>
      <c r="AL39" s="45">
        <f>IF(AN39=21,J39,0)</f>
      </c>
      <c r="AN39" s="45" t="n">
        <v>21</v>
      </c>
      <c r="AO39" s="45">
        <f>G39*0</f>
      </c>
      <c r="AP39" s="45">
        <f>G39*(1-0)</f>
      </c>
      <c r="AQ39" s="47" t="s">
        <v>61</v>
      </c>
      <c r="AV39" s="45">
        <f>ROUND(AW39+AX39,2)</f>
      </c>
      <c r="AW39" s="45">
        <f>ROUND(F39*AO39,2)</f>
      </c>
      <c r="AX39" s="45">
        <f>ROUND(F39*AP39,2)</f>
      </c>
      <c r="AY39" s="47" t="s">
        <v>141</v>
      </c>
      <c r="AZ39" s="47" t="s">
        <v>128</v>
      </c>
      <c r="BA39" s="28" t="s">
        <v>57</v>
      </c>
      <c r="BC39" s="45">
        <f>AW39+AX39</f>
      </c>
      <c r="BD39" s="45">
        <f>G39/(100-BE39)*100</f>
      </c>
      <c r="BE39" s="45" t="n">
        <v>0</v>
      </c>
      <c r="BF39" s="45">
        <f>39</f>
      </c>
      <c r="BH39" s="45">
        <f>F39*AO39</f>
      </c>
      <c r="BI39" s="45">
        <f>F39*AP39</f>
      </c>
      <c r="BJ39" s="45">
        <f>F39*G39</f>
      </c>
      <c r="BK39" s="47" t="s">
        <v>58</v>
      </c>
      <c r="BL39" s="45"/>
      <c r="BW39" s="45" t="n">
        <v>21</v>
      </c>
      <c r="BX39" s="14" t="s">
        <v>140</v>
      </c>
    </row>
    <row r="40">
      <c r="H40" s="58" t="s">
        <v>142</v>
      </c>
      <c r="I40" s="58"/>
      <c r="J40" s="59">
        <f>ROUND(J12+J14+J19+J21+J23+J25+J27+J33+J35+J38,2)</f>
      </c>
    </row>
    <row r="41">
      <c r="A41" s="60" t="s">
        <v>143</v>
      </c>
    </row>
    <row r="42" customHeight="true" ht="40.5">
      <c r="A42" s="14" t="s">
        <v>144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</row>
  </sheetData>
  <mergeCells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K3"/>
    <mergeCell ref="I4:K5"/>
    <mergeCell ref="I6:K7"/>
    <mergeCell ref="I8:K9"/>
    <mergeCell ref="C10:D10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H40:I40"/>
    <mergeCell ref="A42:K42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61" t="s">
        <v>145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146</v>
      </c>
      <c r="I2" s="8" t="s">
        <v>47</v>
      </c>
    </row>
    <row r="3" customHeight="true" ht="39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9</v>
      </c>
      <c r="F4" s="14">
        <f>'Stavební rozpočet'!I4</f>
      </c>
      <c r="G4" s="10"/>
      <c r="H4" s="14" t="s">
        <v>146</v>
      </c>
      <c r="I4" s="12" t="s">
        <v>47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rozpočet'!C6</f>
      </c>
      <c r="D6" s="10"/>
      <c r="E6" s="14" t="s">
        <v>13</v>
      </c>
      <c r="F6" s="14">
        <f>'Stavební rozpočet'!I6</f>
      </c>
      <c r="G6" s="10"/>
      <c r="H6" s="14" t="s">
        <v>146</v>
      </c>
      <c r="I6" s="12" t="s">
        <v>47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8</v>
      </c>
      <c r="B8" s="10"/>
      <c r="C8" s="14">
        <f>'Stavební rozpočet'!G4</f>
      </c>
      <c r="D8" s="10"/>
      <c r="E8" s="14" t="s">
        <v>12</v>
      </c>
      <c r="F8" s="14">
        <f>'Stavební rozpočet'!G6</f>
      </c>
      <c r="G8" s="10"/>
      <c r="H8" s="10" t="s">
        <v>147</v>
      </c>
      <c r="I8" s="62" t="n">
        <v>18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14</v>
      </c>
      <c r="B10" s="10"/>
      <c r="C10" s="14">
        <f>'Stavební rozpočet'!C8</f>
      </c>
      <c r="D10" s="10"/>
      <c r="E10" s="14" t="s">
        <v>17</v>
      </c>
      <c r="F10" s="14">
        <f>'Stavební rozpočet'!I8</f>
      </c>
      <c r="G10" s="10"/>
      <c r="H10" s="10" t="s">
        <v>148</v>
      </c>
      <c r="I10" s="63">
        <f>'Stavební rozpočet'!G8</f>
      </c>
    </row>
    <row r="11">
      <c r="A11" s="53"/>
      <c r="B11" s="54"/>
      <c r="C11" s="54"/>
      <c r="D11" s="54"/>
      <c r="E11" s="54"/>
      <c r="F11" s="54"/>
      <c r="G11" s="54"/>
      <c r="H11" s="54"/>
      <c r="I11" s="64"/>
    </row>
    <row r="12">
      <c r="A12" s="65" t="s">
        <v>149</v>
      </c>
      <c r="B12" s="65"/>
      <c r="C12" s="65"/>
      <c r="D12" s="65"/>
      <c r="E12" s="65"/>
      <c r="F12" s="65"/>
      <c r="G12" s="65"/>
      <c r="H12" s="65"/>
      <c r="I12" s="65"/>
    </row>
    <row r="13" customHeight="true" ht="26.25">
      <c r="A13" s="66" t="s">
        <v>150</v>
      </c>
      <c r="B13" s="67" t="s">
        <v>151</v>
      </c>
      <c r="C13" s="68"/>
      <c r="D13" s="69" t="s">
        <v>152</v>
      </c>
      <c r="E13" s="67" t="s">
        <v>153</v>
      </c>
      <c r="F13" s="68"/>
      <c r="G13" s="69" t="s">
        <v>154</v>
      </c>
      <c r="H13" s="67" t="s">
        <v>155</v>
      </c>
      <c r="I13" s="68"/>
    </row>
    <row r="14">
      <c r="A14" s="70" t="s">
        <v>156</v>
      </c>
      <c r="B14" s="71" t="s">
        <v>157</v>
      </c>
      <c r="C14" s="72">
        <f>SUM('Stavební rozpočet'!AB12:AB78)</f>
      </c>
      <c r="D14" s="73" t="s">
        <v>158</v>
      </c>
      <c r="E14" s="74"/>
      <c r="F14" s="72">
        <f>VORN!I15</f>
      </c>
      <c r="G14" s="73" t="s">
        <v>159</v>
      </c>
      <c r="H14" s="74"/>
      <c r="I14" s="75">
        <f>VORN!I21</f>
      </c>
    </row>
    <row r="15">
      <c r="A15" s="76" t="s">
        <v>47</v>
      </c>
      <c r="B15" s="71" t="s">
        <v>32</v>
      </c>
      <c r="C15" s="72">
        <f>SUM('Stavební rozpočet'!AC12:AC78)</f>
      </c>
      <c r="D15" s="73" t="s">
        <v>160</v>
      </c>
      <c r="E15" s="74"/>
      <c r="F15" s="72">
        <f>VORN!I16</f>
      </c>
      <c r="G15" s="73" t="s">
        <v>161</v>
      </c>
      <c r="H15" s="74"/>
      <c r="I15" s="75">
        <f>VORN!I22</f>
      </c>
    </row>
    <row r="16">
      <c r="A16" s="70" t="s">
        <v>162</v>
      </c>
      <c r="B16" s="71" t="s">
        <v>157</v>
      </c>
      <c r="C16" s="72">
        <f>SUM('Stavební rozpočet'!AD12:AD78)</f>
      </c>
      <c r="D16" s="73" t="s">
        <v>163</v>
      </c>
      <c r="E16" s="74"/>
      <c r="F16" s="72">
        <f>VORN!I17</f>
      </c>
      <c r="G16" s="73" t="s">
        <v>164</v>
      </c>
      <c r="H16" s="74"/>
      <c r="I16" s="75">
        <f>VORN!I23</f>
      </c>
    </row>
    <row r="17">
      <c r="A17" s="76" t="s">
        <v>47</v>
      </c>
      <c r="B17" s="71" t="s">
        <v>32</v>
      </c>
      <c r="C17" s="72">
        <f>SUM('Stavební rozpočet'!AE12:AE78)</f>
      </c>
      <c r="D17" s="73" t="s">
        <v>47</v>
      </c>
      <c r="E17" s="74"/>
      <c r="F17" s="75" t="s">
        <v>47</v>
      </c>
      <c r="G17" s="73" t="s">
        <v>165</v>
      </c>
      <c r="H17" s="74"/>
      <c r="I17" s="75">
        <f>VORN!I24</f>
      </c>
    </row>
    <row r="18">
      <c r="A18" s="70" t="s">
        <v>166</v>
      </c>
      <c r="B18" s="71" t="s">
        <v>157</v>
      </c>
      <c r="C18" s="72">
        <f>SUM('Stavební rozpočet'!AF12:AF78)</f>
      </c>
      <c r="D18" s="73" t="s">
        <v>47</v>
      </c>
      <c r="E18" s="74"/>
      <c r="F18" s="75" t="s">
        <v>47</v>
      </c>
      <c r="G18" s="73" t="s">
        <v>167</v>
      </c>
      <c r="H18" s="74"/>
      <c r="I18" s="75">
        <f>VORN!I25</f>
      </c>
    </row>
    <row r="19">
      <c r="A19" s="76" t="s">
        <v>47</v>
      </c>
      <c r="B19" s="71" t="s">
        <v>32</v>
      </c>
      <c r="C19" s="72">
        <f>SUM('Stavební rozpočet'!AG12:AG78)</f>
      </c>
      <c r="D19" s="73" t="s">
        <v>47</v>
      </c>
      <c r="E19" s="74"/>
      <c r="F19" s="75" t="s">
        <v>47</v>
      </c>
      <c r="G19" s="73" t="s">
        <v>168</v>
      </c>
      <c r="H19" s="74"/>
      <c r="I19" s="75">
        <f>VORN!I26</f>
      </c>
    </row>
    <row r="20">
      <c r="A20" s="77" t="s">
        <v>169</v>
      </c>
      <c r="B20" s="78"/>
      <c r="C20" s="72">
        <f>SUM('Stavební rozpočet'!AH12:AH78)</f>
      </c>
      <c r="D20" s="73" t="s">
        <v>47</v>
      </c>
      <c r="E20" s="74"/>
      <c r="F20" s="75" t="s">
        <v>47</v>
      </c>
      <c r="G20" s="73" t="s">
        <v>47</v>
      </c>
      <c r="H20" s="74"/>
      <c r="I20" s="75" t="s">
        <v>47</v>
      </c>
    </row>
    <row r="21">
      <c r="A21" s="79" t="s">
        <v>170</v>
      </c>
      <c r="B21" s="80"/>
      <c r="C21" s="81">
        <f>SUM('Stavební rozpočet'!Z12:Z78)</f>
      </c>
      <c r="D21" s="82" t="s">
        <v>47</v>
      </c>
      <c r="E21" s="83"/>
      <c r="F21" s="84" t="s">
        <v>47</v>
      </c>
      <c r="G21" s="82" t="s">
        <v>47</v>
      </c>
      <c r="H21" s="83"/>
      <c r="I21" s="84" t="s">
        <v>47</v>
      </c>
    </row>
    <row r="22" customHeight="true" ht="16.5">
      <c r="A22" s="85" t="s">
        <v>171</v>
      </c>
      <c r="B22" s="86"/>
      <c r="C22" s="87">
        <f>ROUND(SUM(C14:C21),2)</f>
      </c>
      <c r="D22" s="88" t="s">
        <v>172</v>
      </c>
      <c r="E22" s="86"/>
      <c r="F22" s="87">
        <f>SUM(F14:F21)</f>
      </c>
      <c r="G22" s="88" t="s">
        <v>173</v>
      </c>
      <c r="H22" s="86"/>
      <c r="I22" s="87">
        <f>SUM(I14:I21)</f>
      </c>
    </row>
    <row r="23">
      <c r="D23" s="77" t="s">
        <v>174</v>
      </c>
      <c r="E23" s="78"/>
      <c r="F23" s="89" t="n">
        <v>0</v>
      </c>
      <c r="G23" s="90" t="s">
        <v>175</v>
      </c>
      <c r="H23" s="78"/>
      <c r="I23" s="72" t="n">
        <v>0</v>
      </c>
    </row>
    <row r="24">
      <c r="G24" s="77" t="s">
        <v>176</v>
      </c>
      <c r="H24" s="78"/>
      <c r="I24" s="81">
        <f>vorn_sum</f>
      </c>
    </row>
    <row r="25">
      <c r="G25" s="77" t="s">
        <v>177</v>
      </c>
      <c r="H25" s="78"/>
      <c r="I25" s="87" t="n">
        <v>0</v>
      </c>
    </row>
    <row r="27">
      <c r="A27" s="91" t="s">
        <v>178</v>
      </c>
      <c r="B27" s="92"/>
      <c r="C27" s="93">
        <f>ROUND(SUM('Stavební rozpočet'!AJ12:AJ78),2)</f>
      </c>
    </row>
    <row r="28">
      <c r="A28" s="94" t="s">
        <v>179</v>
      </c>
      <c r="B28" s="95"/>
      <c r="C28" s="96">
        <f>ROUND(SUM('Stavební rozpočet'!AK12:AK78),2)</f>
      </c>
      <c r="D28" s="97" t="s">
        <v>180</v>
      </c>
      <c r="E28" s="92"/>
      <c r="F28" s="93">
        <f>ROUND(C28*(15/100),2)</f>
      </c>
      <c r="G28" s="97" t="s">
        <v>181</v>
      </c>
      <c r="H28" s="92"/>
      <c r="I28" s="93">
        <f>ROUND(SUM(C27:C29),2)</f>
      </c>
    </row>
    <row r="29">
      <c r="A29" s="94" t="s">
        <v>182</v>
      </c>
      <c r="B29" s="95"/>
      <c r="C29" s="96">
        <f>ROUND(SUM('Stavební rozpočet'!AL12:AL78)+(F22+I22+F23+I23+I24+I25),2)</f>
      </c>
      <c r="D29" s="98" t="s">
        <v>183</v>
      </c>
      <c r="E29" s="95"/>
      <c r="F29" s="96">
        <f>ROUND(C29*(21/100),2)</f>
      </c>
      <c r="G29" s="98" t="s">
        <v>184</v>
      </c>
      <c r="H29" s="95"/>
      <c r="I29" s="96">
        <f>ROUND(SUM(F28:F29)+I28,2)</f>
      </c>
    </row>
    <row r="31">
      <c r="A31" s="99" t="s">
        <v>185</v>
      </c>
      <c r="B31" s="100"/>
      <c r="C31" s="101"/>
      <c r="D31" s="102" t="s">
        <v>186</v>
      </c>
      <c r="E31" s="100"/>
      <c r="F31" s="101"/>
      <c r="G31" s="102" t="s">
        <v>187</v>
      </c>
      <c r="H31" s="100"/>
      <c r="I31" s="101"/>
    </row>
    <row r="32">
      <c r="A32" s="103" t="s">
        <v>47</v>
      </c>
      <c r="B32" s="104"/>
      <c r="C32" s="105"/>
      <c r="D32" s="106" t="s">
        <v>47</v>
      </c>
      <c r="E32" s="104"/>
      <c r="F32" s="105"/>
      <c r="G32" s="106" t="s">
        <v>47</v>
      </c>
      <c r="H32" s="104"/>
      <c r="I32" s="105"/>
    </row>
    <row r="33">
      <c r="A33" s="103" t="s">
        <v>47</v>
      </c>
      <c r="B33" s="104"/>
      <c r="C33" s="105"/>
      <c r="D33" s="106" t="s">
        <v>47</v>
      </c>
      <c r="E33" s="104"/>
      <c r="F33" s="105"/>
      <c r="G33" s="106" t="s">
        <v>47</v>
      </c>
      <c r="H33" s="104"/>
      <c r="I33" s="105"/>
    </row>
    <row r="34">
      <c r="A34" s="103" t="s">
        <v>47</v>
      </c>
      <c r="B34" s="104"/>
      <c r="C34" s="105"/>
      <c r="D34" s="106" t="s">
        <v>47</v>
      </c>
      <c r="E34" s="104"/>
      <c r="F34" s="105"/>
      <c r="G34" s="106" t="s">
        <v>47</v>
      </c>
      <c r="H34" s="104"/>
      <c r="I34" s="105"/>
    </row>
    <row r="35">
      <c r="A35" s="107" t="s">
        <v>188</v>
      </c>
      <c r="B35" s="108"/>
      <c r="C35" s="109"/>
      <c r="D35" s="110" t="s">
        <v>188</v>
      </c>
      <c r="E35" s="108"/>
      <c r="F35" s="109"/>
      <c r="G35" s="110" t="s">
        <v>188</v>
      </c>
      <c r="H35" s="108"/>
      <c r="I35" s="109"/>
    </row>
    <row r="36">
      <c r="A36" s="111" t="s">
        <v>143</v>
      </c>
    </row>
    <row r="37" customHeight="true" ht="54">
      <c r="A37" s="14" t="s">
        <v>144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6"/>
  <sheetViews>
    <sheetView workbookViewId="0" showZeros="true" showFormulas="false" showGridLines="true" showRowColHeaders="true">
      <selection sqref="A36:E36" activeCell="A36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61" t="s">
        <v>189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146</v>
      </c>
      <c r="I2" s="8" t="s">
        <v>47</v>
      </c>
    </row>
    <row r="3" customHeight="true" ht="39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9</v>
      </c>
      <c r="F4" s="14">
        <f>'Stavební rozpočet'!I4</f>
      </c>
      <c r="G4" s="10"/>
      <c r="H4" s="14" t="s">
        <v>146</v>
      </c>
      <c r="I4" s="12" t="s">
        <v>47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10</v>
      </c>
      <c r="B6" s="10"/>
      <c r="C6" s="14">
        <f>'Stavební rozpočet'!C6</f>
      </c>
      <c r="D6" s="10"/>
      <c r="E6" s="14" t="s">
        <v>13</v>
      </c>
      <c r="F6" s="14">
        <f>'Stavební rozpočet'!I6</f>
      </c>
      <c r="G6" s="10"/>
      <c r="H6" s="14" t="s">
        <v>146</v>
      </c>
      <c r="I6" s="12" t="s">
        <v>47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8</v>
      </c>
      <c r="B8" s="10"/>
      <c r="C8" s="14">
        <f>'Stavební rozpočet'!G4</f>
      </c>
      <c r="D8" s="10"/>
      <c r="E8" s="14" t="s">
        <v>12</v>
      </c>
      <c r="F8" s="14">
        <f>'Stavební rozpočet'!G6</f>
      </c>
      <c r="G8" s="10"/>
      <c r="H8" s="10" t="s">
        <v>147</v>
      </c>
      <c r="I8" s="62" t="n">
        <v>18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14</v>
      </c>
      <c r="B10" s="10"/>
      <c r="C10" s="14">
        <f>'Stavební rozpočet'!C8</f>
      </c>
      <c r="D10" s="10"/>
      <c r="E10" s="14" t="s">
        <v>17</v>
      </c>
      <c r="F10" s="14">
        <f>'Stavební rozpočet'!I8</f>
      </c>
      <c r="G10" s="10"/>
      <c r="H10" s="10" t="s">
        <v>148</v>
      </c>
      <c r="I10" s="63">
        <f>'Stavební rozpočet'!G8</f>
      </c>
    </row>
    <row r="11">
      <c r="A11" s="53"/>
      <c r="B11" s="54"/>
      <c r="C11" s="54"/>
      <c r="D11" s="54"/>
      <c r="E11" s="54"/>
      <c r="F11" s="54"/>
      <c r="G11" s="54"/>
      <c r="H11" s="54"/>
      <c r="I11" s="64"/>
    </row>
    <row r="13">
      <c r="A13" s="112" t="s">
        <v>190</v>
      </c>
      <c r="B13" s="112"/>
      <c r="C13" s="112"/>
      <c r="D13" s="112"/>
      <c r="E13" s="112"/>
    </row>
    <row r="14">
      <c r="A14" s="113" t="s">
        <v>191</v>
      </c>
      <c r="B14" s="114"/>
      <c r="C14" s="114"/>
      <c r="D14" s="114"/>
      <c r="E14" s="115"/>
      <c r="F14" s="116" t="s">
        <v>192</v>
      </c>
      <c r="G14" s="116" t="s">
        <v>193</v>
      </c>
      <c r="H14" s="116" t="s">
        <v>194</v>
      </c>
      <c r="I14" s="116" t="s">
        <v>192</v>
      </c>
    </row>
    <row r="15">
      <c r="A15" s="117" t="s">
        <v>158</v>
      </c>
      <c r="B15" s="118"/>
      <c r="C15" s="118"/>
      <c r="D15" s="118"/>
      <c r="E15" s="119"/>
      <c r="F15" s="120" t="n">
        <v>0</v>
      </c>
      <c r="G15" s="121" t="s">
        <v>47</v>
      </c>
      <c r="H15" s="121" t="s">
        <v>47</v>
      </c>
      <c r="I15" s="120">
        <f>F15</f>
      </c>
    </row>
    <row r="16">
      <c r="A16" s="117" t="s">
        <v>160</v>
      </c>
      <c r="B16" s="118"/>
      <c r="C16" s="118"/>
      <c r="D16" s="118"/>
      <c r="E16" s="119"/>
      <c r="F16" s="120" t="n">
        <v>0</v>
      </c>
      <c r="G16" s="121" t="s">
        <v>47</v>
      </c>
      <c r="H16" s="121" t="s">
        <v>47</v>
      </c>
      <c r="I16" s="120">
        <f>F16</f>
      </c>
    </row>
    <row r="17">
      <c r="A17" s="122" t="s">
        <v>163</v>
      </c>
      <c r="B17" s="123"/>
      <c r="C17" s="123"/>
      <c r="D17" s="123"/>
      <c r="E17" s="124"/>
      <c r="F17" s="125" t="n">
        <v>0</v>
      </c>
      <c r="G17" s="126" t="s">
        <v>47</v>
      </c>
      <c r="H17" s="126" t="s">
        <v>47</v>
      </c>
      <c r="I17" s="125">
        <f>F17</f>
      </c>
    </row>
    <row r="18">
      <c r="A18" s="127" t="s">
        <v>195</v>
      </c>
      <c r="B18" s="128"/>
      <c r="C18" s="128"/>
      <c r="D18" s="128"/>
      <c r="E18" s="129"/>
      <c r="F18" s="130" t="s">
        <v>47</v>
      </c>
      <c r="G18" s="131" t="s">
        <v>47</v>
      </c>
      <c r="H18" s="131" t="s">
        <v>47</v>
      </c>
      <c r="I18" s="132">
        <f>SUM(I15:I17)</f>
      </c>
    </row>
    <row r="20">
      <c r="A20" s="113" t="s">
        <v>155</v>
      </c>
      <c r="B20" s="114"/>
      <c r="C20" s="114"/>
      <c r="D20" s="114"/>
      <c r="E20" s="115"/>
      <c r="F20" s="116" t="s">
        <v>192</v>
      </c>
      <c r="G20" s="116" t="s">
        <v>193</v>
      </c>
      <c r="H20" s="116" t="s">
        <v>194</v>
      </c>
      <c r="I20" s="116" t="s">
        <v>192</v>
      </c>
    </row>
    <row r="21">
      <c r="A21" s="117" t="s">
        <v>159</v>
      </c>
      <c r="B21" s="118"/>
      <c r="C21" s="118"/>
      <c r="D21" s="118"/>
      <c r="E21" s="119"/>
      <c r="F21" s="120" t="n">
        <v>0</v>
      </c>
      <c r="G21" s="121" t="s">
        <v>47</v>
      </c>
      <c r="H21" s="121" t="s">
        <v>47</v>
      </c>
      <c r="I21" s="120">
        <f>F21</f>
      </c>
    </row>
    <row r="22">
      <c r="A22" s="117" t="s">
        <v>161</v>
      </c>
      <c r="B22" s="118"/>
      <c r="C22" s="118"/>
      <c r="D22" s="118"/>
      <c r="E22" s="119"/>
      <c r="F22" s="120" t="n">
        <v>0</v>
      </c>
      <c r="G22" s="121" t="s">
        <v>47</v>
      </c>
      <c r="H22" s="121" t="s">
        <v>47</v>
      </c>
      <c r="I22" s="120">
        <f>F22</f>
      </c>
    </row>
    <row r="23">
      <c r="A23" s="117" t="s">
        <v>164</v>
      </c>
      <c r="B23" s="118"/>
      <c r="C23" s="118"/>
      <c r="D23" s="118"/>
      <c r="E23" s="119"/>
      <c r="F23" s="120" t="n">
        <v>0</v>
      </c>
      <c r="G23" s="121" t="s">
        <v>47</v>
      </c>
      <c r="H23" s="121" t="s">
        <v>47</v>
      </c>
      <c r="I23" s="120">
        <f>F23</f>
      </c>
    </row>
    <row r="24">
      <c r="A24" s="117" t="s">
        <v>165</v>
      </c>
      <c r="B24" s="118"/>
      <c r="C24" s="118"/>
      <c r="D24" s="118"/>
      <c r="E24" s="119"/>
      <c r="F24" s="120" t="n">
        <v>0</v>
      </c>
      <c r="G24" s="121" t="s">
        <v>47</v>
      </c>
      <c r="H24" s="121" t="s">
        <v>47</v>
      </c>
      <c r="I24" s="120">
        <f>F24</f>
      </c>
    </row>
    <row r="25">
      <c r="A25" s="117" t="s">
        <v>167</v>
      </c>
      <c r="B25" s="118"/>
      <c r="C25" s="118"/>
      <c r="D25" s="118"/>
      <c r="E25" s="119"/>
      <c r="F25" s="120" t="n">
        <v>0</v>
      </c>
      <c r="G25" s="121" t="s">
        <v>47</v>
      </c>
      <c r="H25" s="121" t="s">
        <v>47</v>
      </c>
      <c r="I25" s="120">
        <f>F25</f>
      </c>
    </row>
    <row r="26">
      <c r="A26" s="122" t="s">
        <v>168</v>
      </c>
      <c r="B26" s="123"/>
      <c r="C26" s="123"/>
      <c r="D26" s="123"/>
      <c r="E26" s="124"/>
      <c r="F26" s="125" t="n">
        <v>0</v>
      </c>
      <c r="G26" s="126" t="s">
        <v>47</v>
      </c>
      <c r="H26" s="126" t="s">
        <v>47</v>
      </c>
      <c r="I26" s="125">
        <f>F26</f>
      </c>
    </row>
    <row r="27">
      <c r="A27" s="127" t="s">
        <v>196</v>
      </c>
      <c r="B27" s="128"/>
      <c r="C27" s="128"/>
      <c r="D27" s="128"/>
      <c r="E27" s="129"/>
      <c r="F27" s="130" t="s">
        <v>47</v>
      </c>
      <c r="G27" s="131" t="s">
        <v>47</v>
      </c>
      <c r="H27" s="131" t="s">
        <v>47</v>
      </c>
      <c r="I27" s="132">
        <f>SUM(I21:I26)</f>
      </c>
    </row>
    <row r="29">
      <c r="A29" s="133" t="s">
        <v>197</v>
      </c>
      <c r="B29" s="134"/>
      <c r="C29" s="134"/>
      <c r="D29" s="134"/>
      <c r="E29" s="135"/>
      <c r="F29" s="136">
        <f>I18+I27</f>
      </c>
      <c r="G29" s="137"/>
      <c r="H29" s="137"/>
      <c r="I29" s="138"/>
    </row>
    <row r="33">
      <c r="A33" s="112" t="s">
        <v>198</v>
      </c>
      <c r="B33" s="112"/>
      <c r="C33" s="112"/>
      <c r="D33" s="112"/>
      <c r="E33" s="112"/>
    </row>
    <row r="34">
      <c r="A34" s="113" t="s">
        <v>199</v>
      </c>
      <c r="B34" s="114"/>
      <c r="C34" s="114"/>
      <c r="D34" s="114"/>
      <c r="E34" s="115"/>
      <c r="F34" s="116" t="s">
        <v>192</v>
      </c>
      <c r="G34" s="116" t="s">
        <v>193</v>
      </c>
      <c r="H34" s="116" t="s">
        <v>194</v>
      </c>
      <c r="I34" s="116" t="s">
        <v>192</v>
      </c>
    </row>
    <row r="35">
      <c r="A35" s="122" t="s">
        <v>47</v>
      </c>
      <c r="B35" s="123"/>
      <c r="C35" s="123"/>
      <c r="D35" s="123"/>
      <c r="E35" s="124"/>
      <c r="F35" s="125" t="n">
        <v>0</v>
      </c>
      <c r="G35" s="126" t="s">
        <v>47</v>
      </c>
      <c r="H35" s="126" t="s">
        <v>47</v>
      </c>
      <c r="I35" s="125">
        <f>F35</f>
      </c>
    </row>
    <row r="36">
      <c r="A36" s="127" t="s">
        <v>200</v>
      </c>
      <c r="B36" s="128"/>
      <c r="C36" s="128"/>
      <c r="D36" s="128"/>
      <c r="E36" s="129"/>
      <c r="F36" s="130" t="s">
        <v>47</v>
      </c>
      <c r="G36" s="131" t="s">
        <v>47</v>
      </c>
      <c r="H36" s="131" t="s">
        <v>47</v>
      </c>
      <c r="I36" s="132">
        <f>SUM(I35:I35)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