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ndrle\Desktop\Povodeň\Komunikace\Náměstí Míru\Zadávací PD a rozpočet\"/>
    </mc:Choice>
  </mc:AlternateContent>
  <bookViews>
    <workbookView xWindow="0" yWindow="0" windowWidth="15645" windowHeight="9960" firstSheet="4" activeTab="5"/>
  </bookViews>
  <sheets>
    <sheet name="Rekapitulace stavby" sheetId="1" r:id="rId1"/>
    <sheet name="001 - Chodník od splavu k..." sheetId="2" r:id="rId2"/>
    <sheet name="002 - Výměna zábradlí a c..." sheetId="3" r:id="rId3"/>
    <sheet name="003 - Nové zábradlí vč. z..." sheetId="4" r:id="rId4"/>
    <sheet name="004 - Mobiliář" sheetId="5" r:id="rId5"/>
    <sheet name="005 - Ostatní náklady a VRN" sheetId="6" r:id="rId6"/>
  </sheets>
  <definedNames>
    <definedName name="_xlnm._FilterDatabase" localSheetId="1" hidden="1">'001 - Chodník od splavu k...'!$C$121:$K$164</definedName>
    <definedName name="_xlnm._FilterDatabase" localSheetId="2" hidden="1">'002 - Výměna zábradlí a c...'!$C$121:$K$180</definedName>
    <definedName name="_xlnm._FilterDatabase" localSheetId="3" hidden="1">'003 - Nové zábradlí vč. z...'!$C$124:$K$297</definedName>
    <definedName name="_xlnm._FilterDatabase" localSheetId="4" hidden="1">'004 - Mobiliář'!$C$120:$K$144</definedName>
    <definedName name="_xlnm._FilterDatabase" localSheetId="5" hidden="1">'005 - Ostatní náklady a VRN'!$C$117:$K$134</definedName>
    <definedName name="_xlnm.Print_Titles" localSheetId="1">'001 - Chodník od splavu k...'!$121:$121</definedName>
    <definedName name="_xlnm.Print_Titles" localSheetId="2">'002 - Výměna zábradlí a c...'!$121:$121</definedName>
    <definedName name="_xlnm.Print_Titles" localSheetId="3">'003 - Nové zábradlí vč. z...'!$124:$124</definedName>
    <definedName name="_xlnm.Print_Titles" localSheetId="4">'004 - Mobiliář'!$120:$120</definedName>
    <definedName name="_xlnm.Print_Titles" localSheetId="5">'005 - Ostatní náklady a VRN'!$117:$117</definedName>
    <definedName name="_xlnm.Print_Titles" localSheetId="0">'Rekapitulace stavby'!$92:$92</definedName>
    <definedName name="_xlnm.Print_Area" localSheetId="1">'001 - Chodník od splavu k...'!$C$4:$J$76,'001 - Chodník od splavu k...'!$C$82:$J$103,'001 - Chodník od splavu k...'!$C$109:$T$164</definedName>
    <definedName name="_xlnm.Print_Area" localSheetId="2">'002 - Výměna zábradlí a c...'!$C$4:$J$76,'002 - Výměna zábradlí a c...'!$C$82:$J$103,'002 - Výměna zábradlí a c...'!$C$109:$T$180</definedName>
    <definedName name="_xlnm.Print_Area" localSheetId="3">'003 - Nové zábradlí vč. z...'!$C$4:$J$76,'003 - Nové zábradlí vč. z...'!$C$82:$J$106,'003 - Nové zábradlí vč. z...'!$C$112:$T$297</definedName>
    <definedName name="_xlnm.Print_Area" localSheetId="4">'004 - Mobiliář'!$C$4:$J$76,'004 - Mobiliář'!$C$82:$J$102,'004 - Mobiliář'!$C$108:$T$144</definedName>
    <definedName name="_xlnm.Print_Area" localSheetId="5">'005 - Ostatní náklady a VRN'!$C$4:$J$76,'005 - Ostatní náklady a VRN'!$C$82:$J$99,'005 - Ostatní náklady a VRN'!$C$105:$T$134</definedName>
    <definedName name="_xlnm.Print_Area" localSheetId="0">'Rekapitulace stavby'!$D$4:$AO$76,'Rekapitulace stavby'!$C$82:$AQ$100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F114" i="6"/>
  <c r="F112" i="6"/>
  <c r="E110" i="6"/>
  <c r="F91" i="6"/>
  <c r="F89" i="6"/>
  <c r="E87" i="6"/>
  <c r="J24" i="6"/>
  <c r="E24" i="6"/>
  <c r="J115" i="6" s="1"/>
  <c r="J23" i="6"/>
  <c r="J21" i="6"/>
  <c r="E21" i="6"/>
  <c r="J114" i="6" s="1"/>
  <c r="J20" i="6"/>
  <c r="J18" i="6"/>
  <c r="E18" i="6"/>
  <c r="F115" i="6" s="1"/>
  <c r="J17" i="6"/>
  <c r="J12" i="6"/>
  <c r="J112" i="6"/>
  <c r="E7" i="6"/>
  <c r="E108" i="6" s="1"/>
  <c r="J37" i="5"/>
  <c r="J36" i="5"/>
  <c r="AY98" i="1" s="1"/>
  <c r="J35" i="5"/>
  <c r="AX98" i="1" s="1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4" i="5"/>
  <c r="BH124" i="5"/>
  <c r="BG124" i="5"/>
  <c r="BF124" i="5"/>
  <c r="T124" i="5"/>
  <c r="T123" i="5"/>
  <c r="R124" i="5"/>
  <c r="R123" i="5"/>
  <c r="P124" i="5"/>
  <c r="P123" i="5"/>
  <c r="F117" i="5"/>
  <c r="F115" i="5"/>
  <c r="E113" i="5"/>
  <c r="F91" i="5"/>
  <c r="F89" i="5"/>
  <c r="E87" i="5"/>
  <c r="J24" i="5"/>
  <c r="E24" i="5"/>
  <c r="J118" i="5" s="1"/>
  <c r="J23" i="5"/>
  <c r="J21" i="5"/>
  <c r="E21" i="5"/>
  <c r="J117" i="5" s="1"/>
  <c r="J20" i="5"/>
  <c r="J18" i="5"/>
  <c r="E18" i="5"/>
  <c r="F92" i="5" s="1"/>
  <c r="J17" i="5"/>
  <c r="J12" i="5"/>
  <c r="J89" i="5"/>
  <c r="E7" i="5"/>
  <c r="E111" i="5" s="1"/>
  <c r="J37" i="4"/>
  <c r="J36" i="4"/>
  <c r="AY97" i="1" s="1"/>
  <c r="J35" i="4"/>
  <c r="AX97" i="1" s="1"/>
  <c r="BI297" i="4"/>
  <c r="BH297" i="4"/>
  <c r="BG297" i="4"/>
  <c r="BF297" i="4"/>
  <c r="T297" i="4"/>
  <c r="R297" i="4"/>
  <c r="P297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1" i="4"/>
  <c r="BH291" i="4"/>
  <c r="BG291" i="4"/>
  <c r="BF291" i="4"/>
  <c r="T291" i="4"/>
  <c r="R291" i="4"/>
  <c r="P291" i="4"/>
  <c r="BI287" i="4"/>
  <c r="BH287" i="4"/>
  <c r="BG287" i="4"/>
  <c r="BF287" i="4"/>
  <c r="T287" i="4"/>
  <c r="R287" i="4"/>
  <c r="P287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26" i="4"/>
  <c r="BH226" i="4"/>
  <c r="BG226" i="4"/>
  <c r="BF226" i="4"/>
  <c r="T226" i="4"/>
  <c r="R226" i="4"/>
  <c r="P226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0" i="4"/>
  <c r="BH210" i="4"/>
  <c r="BG210" i="4"/>
  <c r="BF210" i="4"/>
  <c r="T210" i="4"/>
  <c r="R210" i="4"/>
  <c r="P210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197" i="4"/>
  <c r="BH197" i="4"/>
  <c r="BG197" i="4"/>
  <c r="BF197" i="4"/>
  <c r="T197" i="4"/>
  <c r="R197" i="4"/>
  <c r="P197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46" i="4"/>
  <c r="BH146" i="4"/>
  <c r="BG146" i="4"/>
  <c r="BF146" i="4"/>
  <c r="T146" i="4"/>
  <c r="R146" i="4"/>
  <c r="P146" i="4"/>
  <c r="BI142" i="4"/>
  <c r="BH142" i="4"/>
  <c r="BG142" i="4"/>
  <c r="BF142" i="4"/>
  <c r="T142" i="4"/>
  <c r="R142" i="4"/>
  <c r="P142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F121" i="4"/>
  <c r="F119" i="4"/>
  <c r="E117" i="4"/>
  <c r="F91" i="4"/>
  <c r="F89" i="4"/>
  <c r="E87" i="4"/>
  <c r="J24" i="4"/>
  <c r="E24" i="4"/>
  <c r="J122" i="4" s="1"/>
  <c r="J23" i="4"/>
  <c r="J21" i="4"/>
  <c r="E21" i="4"/>
  <c r="J91" i="4"/>
  <c r="J20" i="4"/>
  <c r="J18" i="4"/>
  <c r="E18" i="4"/>
  <c r="F92" i="4"/>
  <c r="J17" i="4"/>
  <c r="J12" i="4"/>
  <c r="J119" i="4" s="1"/>
  <c r="E7" i="4"/>
  <c r="E85" i="4" s="1"/>
  <c r="J37" i="3"/>
  <c r="J36" i="3"/>
  <c r="AY96" i="1"/>
  <c r="J35" i="3"/>
  <c r="AX96" i="1" s="1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F118" i="3"/>
  <c r="F116" i="3"/>
  <c r="E114" i="3"/>
  <c r="F91" i="3"/>
  <c r="F89" i="3"/>
  <c r="E87" i="3"/>
  <c r="J24" i="3"/>
  <c r="E24" i="3"/>
  <c r="J119" i="3"/>
  <c r="J23" i="3"/>
  <c r="J21" i="3"/>
  <c r="E21" i="3"/>
  <c r="J118" i="3" s="1"/>
  <c r="J20" i="3"/>
  <c r="J18" i="3"/>
  <c r="E18" i="3"/>
  <c r="F119" i="3"/>
  <c r="J17" i="3"/>
  <c r="J12" i="3"/>
  <c r="J89" i="3" s="1"/>
  <c r="E7" i="3"/>
  <c r="E85" i="3" s="1"/>
  <c r="J37" i="2"/>
  <c r="J36" i="2"/>
  <c r="AY95" i="1" s="1"/>
  <c r="J35" i="2"/>
  <c r="AX95" i="1"/>
  <c r="BI164" i="2"/>
  <c r="BH164" i="2"/>
  <c r="BG164" i="2"/>
  <c r="BF164" i="2"/>
  <c r="T164" i="2"/>
  <c r="T163" i="2"/>
  <c r="R164" i="2"/>
  <c r="R163" i="2"/>
  <c r="P164" i="2"/>
  <c r="P163" i="2" s="1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F118" i="2"/>
  <c r="F116" i="2"/>
  <c r="E114" i="2"/>
  <c r="F91" i="2"/>
  <c r="F89" i="2"/>
  <c r="E87" i="2"/>
  <c r="J24" i="2"/>
  <c r="E24" i="2"/>
  <c r="J119" i="2" s="1"/>
  <c r="J23" i="2"/>
  <c r="J21" i="2"/>
  <c r="E21" i="2"/>
  <c r="J91" i="2" s="1"/>
  <c r="J20" i="2"/>
  <c r="J18" i="2"/>
  <c r="E18" i="2"/>
  <c r="F92" i="2" s="1"/>
  <c r="J17" i="2"/>
  <c r="J12" i="2"/>
  <c r="J89" i="2" s="1"/>
  <c r="E7" i="2"/>
  <c r="E112" i="2"/>
  <c r="L90" i="1"/>
  <c r="AM90" i="1"/>
  <c r="AM89" i="1"/>
  <c r="L89" i="1"/>
  <c r="AM87" i="1"/>
  <c r="L87" i="1"/>
  <c r="L85" i="1"/>
  <c r="L84" i="1"/>
  <c r="J297" i="4"/>
  <c r="J296" i="4"/>
  <c r="J291" i="4"/>
  <c r="BK287" i="4"/>
  <c r="J280" i="4"/>
  <c r="BK276" i="4"/>
  <c r="J249" i="4"/>
  <c r="BK226" i="4"/>
  <c r="J219" i="4"/>
  <c r="J176" i="4"/>
  <c r="BK168" i="4"/>
  <c r="BK138" i="4"/>
  <c r="J137" i="4"/>
  <c r="BK135" i="4"/>
  <c r="BK133" i="4"/>
  <c r="BK169" i="3"/>
  <c r="J168" i="3"/>
  <c r="BK166" i="3"/>
  <c r="J162" i="3"/>
  <c r="BK130" i="3"/>
  <c r="BK136" i="2"/>
  <c r="BK123" i="6"/>
  <c r="BK122" i="6"/>
  <c r="J122" i="6"/>
  <c r="BK121" i="6"/>
  <c r="J121" i="6"/>
  <c r="BK120" i="6"/>
  <c r="J120" i="6"/>
  <c r="J144" i="5"/>
  <c r="BK143" i="5"/>
  <c r="J141" i="5"/>
  <c r="J140" i="5"/>
  <c r="J138" i="5"/>
  <c r="J124" i="5"/>
  <c r="J273" i="4"/>
  <c r="J269" i="4"/>
  <c r="J268" i="4"/>
  <c r="BK267" i="4"/>
  <c r="BK205" i="4"/>
  <c r="J183" i="4"/>
  <c r="BK176" i="4"/>
  <c r="BK172" i="4"/>
  <c r="J165" i="4"/>
  <c r="BK163" i="4"/>
  <c r="BK131" i="4"/>
  <c r="J130" i="4"/>
  <c r="J128" i="4"/>
  <c r="BK157" i="3"/>
  <c r="J125" i="3"/>
  <c r="J164" i="2"/>
  <c r="J162" i="2"/>
  <c r="BK159" i="2"/>
  <c r="J158" i="2"/>
  <c r="J152" i="2"/>
  <c r="BK145" i="2"/>
  <c r="BK139" i="2"/>
  <c r="J125" i="2"/>
  <c r="BK133" i="6"/>
  <c r="J133" i="6"/>
  <c r="BK144" i="5"/>
  <c r="J137" i="5"/>
  <c r="J136" i="5"/>
  <c r="J134" i="5"/>
  <c r="BK133" i="5"/>
  <c r="J132" i="5"/>
  <c r="BK131" i="5"/>
  <c r="BK130" i="5"/>
  <c r="BK129" i="5"/>
  <c r="BK124" i="5"/>
  <c r="BK272" i="4"/>
  <c r="J271" i="4"/>
  <c r="J266" i="4"/>
  <c r="J265" i="4"/>
  <c r="J262" i="4"/>
  <c r="BK256" i="4"/>
  <c r="BK197" i="4"/>
  <c r="BK191" i="4"/>
  <c r="J184" i="4"/>
  <c r="BK157" i="4"/>
  <c r="BK177" i="3"/>
  <c r="BK144" i="3"/>
  <c r="J139" i="3"/>
  <c r="BK132" i="3"/>
  <c r="J130" i="3"/>
  <c r="BK157" i="2"/>
  <c r="J132" i="2"/>
  <c r="J130" i="2"/>
  <c r="J129" i="2"/>
  <c r="BK127" i="2"/>
  <c r="BK284" i="4"/>
  <c r="BK277" i="4"/>
  <c r="J276" i="4"/>
  <c r="BK273" i="4"/>
  <c r="J272" i="4"/>
  <c r="BK260" i="4"/>
  <c r="BK259" i="4"/>
  <c r="J257" i="4"/>
  <c r="BK250" i="4"/>
  <c r="BK249" i="4"/>
  <c r="BK246" i="4"/>
  <c r="J226" i="4"/>
  <c r="BK220" i="4"/>
  <c r="BK218" i="4"/>
  <c r="BK170" i="4"/>
  <c r="BK159" i="4"/>
  <c r="J132" i="4"/>
  <c r="BK180" i="3"/>
  <c r="J165" i="3"/>
  <c r="J163" i="3"/>
  <c r="J160" i="3"/>
  <c r="BK156" i="3"/>
  <c r="J154" i="3"/>
  <c r="J132" i="3"/>
  <c r="BK127" i="3"/>
  <c r="BK158" i="2"/>
  <c r="BK154" i="2"/>
  <c r="BK152" i="2"/>
  <c r="BK137" i="2"/>
  <c r="J136" i="2"/>
  <c r="J169" i="4"/>
  <c r="J135" i="4"/>
  <c r="BK176" i="3"/>
  <c r="BK162" i="3"/>
  <c r="J156" i="3"/>
  <c r="J153" i="3"/>
  <c r="BK129" i="3"/>
  <c r="J161" i="2"/>
  <c r="BK135" i="2"/>
  <c r="BK125" i="2"/>
  <c r="BK132" i="6"/>
  <c r="J132" i="6"/>
  <c r="BK131" i="6"/>
  <c r="J129" i="6"/>
  <c r="BK136" i="5"/>
  <c r="BK132" i="5"/>
  <c r="J131" i="5"/>
  <c r="J255" i="4"/>
  <c r="BK182" i="4"/>
  <c r="J178" i="4"/>
  <c r="J138" i="4"/>
  <c r="BK130" i="4"/>
  <c r="J170" i="3"/>
  <c r="J164" i="3"/>
  <c r="J155" i="3"/>
  <c r="J150" i="3"/>
  <c r="BK137" i="3"/>
  <c r="BK162" i="2"/>
  <c r="BK151" i="2"/>
  <c r="J139" i="2"/>
  <c r="J134" i="6"/>
  <c r="J131" i="6"/>
  <c r="BK129" i="6"/>
  <c r="BK141" i="5"/>
  <c r="BK134" i="5"/>
  <c r="J129" i="5"/>
  <c r="J283" i="4"/>
  <c r="BK210" i="4"/>
  <c r="J172" i="4"/>
  <c r="BK156" i="4"/>
  <c r="J152" i="4"/>
  <c r="BK179" i="3"/>
  <c r="J176" i="3"/>
  <c r="BK172" i="3"/>
  <c r="BK160" i="3"/>
  <c r="J158" i="3"/>
  <c r="BK154" i="3"/>
  <c r="BK150" i="3"/>
  <c r="J146" i="3"/>
  <c r="J144" i="3"/>
  <c r="BK164" i="2"/>
  <c r="J151" i="2"/>
  <c r="J148" i="2"/>
  <c r="BK278" i="4"/>
  <c r="BK268" i="4"/>
  <c r="BK266" i="4"/>
  <c r="BK265" i="4"/>
  <c r="BK264" i="4"/>
  <c r="J258" i="4"/>
  <c r="BK257" i="4"/>
  <c r="J256" i="4"/>
  <c r="J247" i="4"/>
  <c r="J246" i="4"/>
  <c r="J220" i="4"/>
  <c r="J206" i="4"/>
  <c r="J189" i="4"/>
  <c r="J188" i="4"/>
  <c r="BK169" i="4"/>
  <c r="J168" i="4"/>
  <c r="J166" i="4"/>
  <c r="J180" i="3"/>
  <c r="J179" i="3"/>
  <c r="J177" i="3"/>
  <c r="BK174" i="3"/>
  <c r="J174" i="3"/>
  <c r="BK134" i="3"/>
  <c r="J127" i="3"/>
  <c r="J159" i="2"/>
  <c r="J147" i="2"/>
  <c r="J145" i="2"/>
  <c r="J144" i="2"/>
  <c r="J135" i="2"/>
  <c r="BK134" i="6"/>
  <c r="BK128" i="6"/>
  <c r="J128" i="6"/>
  <c r="BK127" i="6"/>
  <c r="J127" i="6"/>
  <c r="BK126" i="6"/>
  <c r="J126" i="6"/>
  <c r="BK125" i="6"/>
  <c r="J125" i="6"/>
  <c r="BK124" i="6"/>
  <c r="J124" i="6"/>
  <c r="J123" i="6"/>
  <c r="J281" i="4"/>
  <c r="J277" i="4"/>
  <c r="J267" i="4"/>
  <c r="J264" i="4"/>
  <c r="BK262" i="4"/>
  <c r="J260" i="4"/>
  <c r="BK255" i="4"/>
  <c r="BK189" i="4"/>
  <c r="BK183" i="4"/>
  <c r="J170" i="4"/>
  <c r="BK165" i="4"/>
  <c r="J163" i="4"/>
  <c r="J159" i="4"/>
  <c r="J158" i="4"/>
  <c r="BK137" i="4"/>
  <c r="J173" i="3"/>
  <c r="BK165" i="3"/>
  <c r="BK164" i="3"/>
  <c r="BK163" i="3"/>
  <c r="BK146" i="3"/>
  <c r="J137" i="3"/>
  <c r="J136" i="3"/>
  <c r="J135" i="3"/>
  <c r="J129" i="3"/>
  <c r="BK144" i="2"/>
  <c r="J134" i="2"/>
  <c r="BK280" i="4"/>
  <c r="BK271" i="4"/>
  <c r="BK269" i="4"/>
  <c r="BK219" i="4"/>
  <c r="J205" i="4"/>
  <c r="BK188" i="4"/>
  <c r="J182" i="4"/>
  <c r="BK178" i="4"/>
  <c r="BK166" i="4"/>
  <c r="J157" i="4"/>
  <c r="J146" i="4"/>
  <c r="J142" i="4"/>
  <c r="J133" i="4"/>
  <c r="J131" i="4"/>
  <c r="BK155" i="3"/>
  <c r="BK153" i="3"/>
  <c r="BK139" i="3"/>
  <c r="BK136" i="3"/>
  <c r="J157" i="2"/>
  <c r="J154" i="2"/>
  <c r="BK147" i="2"/>
  <c r="J137" i="2"/>
  <c r="BK134" i="2"/>
  <c r="BK297" i="4"/>
  <c r="BK295" i="4"/>
  <c r="BK291" i="4"/>
  <c r="J284" i="4"/>
  <c r="J278" i="4"/>
  <c r="J250" i="4"/>
  <c r="J197" i="4"/>
  <c r="BK184" i="4"/>
  <c r="BK152" i="4"/>
  <c r="BK142" i="4"/>
  <c r="BK128" i="4"/>
  <c r="BK170" i="3"/>
  <c r="J169" i="3"/>
  <c r="BK135" i="3"/>
  <c r="J134" i="3"/>
  <c r="BK132" i="2"/>
  <c r="BK130" i="2"/>
  <c r="BK129" i="2"/>
  <c r="J127" i="2"/>
  <c r="AS94" i="1"/>
  <c r="J143" i="5"/>
  <c r="BK140" i="5"/>
  <c r="BK138" i="5"/>
  <c r="BK137" i="5"/>
  <c r="J133" i="5"/>
  <c r="J130" i="5"/>
  <c r="BK296" i="4"/>
  <c r="J295" i="4"/>
  <c r="J287" i="4"/>
  <c r="BK283" i="4"/>
  <c r="BK281" i="4"/>
  <c r="J259" i="4"/>
  <c r="BK258" i="4"/>
  <c r="BK247" i="4"/>
  <c r="J218" i="4"/>
  <c r="J210" i="4"/>
  <c r="BK206" i="4"/>
  <c r="J191" i="4"/>
  <c r="BK158" i="4"/>
  <c r="J156" i="4"/>
  <c r="BK146" i="4"/>
  <c r="BK132" i="4"/>
  <c r="BK173" i="3"/>
  <c r="J172" i="3"/>
  <c r="BK168" i="3"/>
  <c r="J166" i="3"/>
  <c r="BK158" i="3"/>
  <c r="J157" i="3"/>
  <c r="BK125" i="3"/>
  <c r="BK161" i="2"/>
  <c r="BK148" i="2"/>
  <c r="T124" i="2" l="1"/>
  <c r="P156" i="2"/>
  <c r="P124" i="3"/>
  <c r="P171" i="3"/>
  <c r="P127" i="4"/>
  <c r="R119" i="6"/>
  <c r="R118" i="6" s="1"/>
  <c r="T143" i="2"/>
  <c r="R124" i="3"/>
  <c r="BK171" i="3"/>
  <c r="J171" i="3" s="1"/>
  <c r="J101" i="3" s="1"/>
  <c r="R127" i="4"/>
  <c r="R126" i="4" s="1"/>
  <c r="R125" i="4" s="1"/>
  <c r="T119" i="6"/>
  <c r="P150" i="2"/>
  <c r="P143" i="3"/>
  <c r="BK178" i="3"/>
  <c r="J178" i="3" s="1"/>
  <c r="J102" i="3" s="1"/>
  <c r="R130" i="6"/>
  <c r="BK143" i="2"/>
  <c r="J143" i="2"/>
  <c r="J99" i="2" s="1"/>
  <c r="R156" i="2"/>
  <c r="BK124" i="3"/>
  <c r="J124" i="3" s="1"/>
  <c r="J98" i="3" s="1"/>
  <c r="T143" i="3"/>
  <c r="T178" i="3"/>
  <c r="P196" i="4"/>
  <c r="BK254" i="4"/>
  <c r="J254" i="4" s="1"/>
  <c r="J101" i="4" s="1"/>
  <c r="P275" i="4"/>
  <c r="P282" i="4"/>
  <c r="T286" i="4"/>
  <c r="T285" i="4"/>
  <c r="BK130" i="6"/>
  <c r="J130" i="6" s="1"/>
  <c r="J98" i="6" s="1"/>
  <c r="P124" i="2"/>
  <c r="R150" i="2"/>
  <c r="BK143" i="3"/>
  <c r="J143" i="3" s="1"/>
  <c r="J99" i="3" s="1"/>
  <c r="T171" i="3"/>
  <c r="BK124" i="2"/>
  <c r="J124" i="2" s="1"/>
  <c r="J98" i="2" s="1"/>
  <c r="T150" i="2"/>
  <c r="R152" i="3"/>
  <c r="T196" i="4"/>
  <c r="R245" i="4"/>
  <c r="T245" i="4"/>
  <c r="BK275" i="4"/>
  <c r="J275" i="4" s="1"/>
  <c r="J102" i="4" s="1"/>
  <c r="BK282" i="4"/>
  <c r="J282" i="4" s="1"/>
  <c r="J103" i="4" s="1"/>
  <c r="P286" i="4"/>
  <c r="P285" i="4" s="1"/>
  <c r="P130" i="6"/>
  <c r="T156" i="2"/>
  <c r="P178" i="3"/>
  <c r="BK245" i="4"/>
  <c r="J245" i="4"/>
  <c r="J100" i="4" s="1"/>
  <c r="T254" i="4"/>
  <c r="T282" i="4"/>
  <c r="R124" i="2"/>
  <c r="BK156" i="2"/>
  <c r="J156" i="2"/>
  <c r="J101" i="2" s="1"/>
  <c r="T152" i="3"/>
  <c r="R143" i="2"/>
  <c r="BK152" i="3"/>
  <c r="J152" i="3" s="1"/>
  <c r="J100" i="3" s="1"/>
  <c r="BK196" i="4"/>
  <c r="J196" i="4" s="1"/>
  <c r="J99" i="4" s="1"/>
  <c r="BK119" i="6"/>
  <c r="J119" i="6" s="1"/>
  <c r="J97" i="6" s="1"/>
  <c r="BK150" i="2"/>
  <c r="J150" i="2" s="1"/>
  <c r="J100" i="2" s="1"/>
  <c r="R143" i="3"/>
  <c r="R171" i="3"/>
  <c r="T127" i="4"/>
  <c r="P245" i="4"/>
  <c r="R254" i="4"/>
  <c r="R275" i="4"/>
  <c r="R282" i="4"/>
  <c r="R286" i="4"/>
  <c r="R285" i="4"/>
  <c r="P128" i="5"/>
  <c r="P122" i="5" s="1"/>
  <c r="P121" i="5" s="1"/>
  <c r="AU98" i="1" s="1"/>
  <c r="T128" i="5"/>
  <c r="P135" i="5"/>
  <c r="T135" i="5"/>
  <c r="T122" i="5" s="1"/>
  <c r="T121" i="5" s="1"/>
  <c r="P142" i="5"/>
  <c r="T142" i="5"/>
  <c r="P143" i="2"/>
  <c r="T124" i="3"/>
  <c r="T123" i="3" s="1"/>
  <c r="T122" i="3" s="1"/>
  <c r="R178" i="3"/>
  <c r="R196" i="4"/>
  <c r="P254" i="4"/>
  <c r="T275" i="4"/>
  <c r="BK286" i="4"/>
  <c r="J286" i="4"/>
  <c r="J105" i="4" s="1"/>
  <c r="BK128" i="5"/>
  <c r="J128" i="5"/>
  <c r="J99" i="5" s="1"/>
  <c r="R128" i="5"/>
  <c r="R122" i="5"/>
  <c r="R121" i="5" s="1"/>
  <c r="BK135" i="5"/>
  <c r="J135" i="5"/>
  <c r="J100" i="5" s="1"/>
  <c r="R135" i="5"/>
  <c r="BK142" i="5"/>
  <c r="J142" i="5" s="1"/>
  <c r="J101" i="5" s="1"/>
  <c r="R142" i="5"/>
  <c r="P119" i="6"/>
  <c r="P118" i="6" s="1"/>
  <c r="AU99" i="1" s="1"/>
  <c r="P152" i="3"/>
  <c r="BK127" i="4"/>
  <c r="J127" i="4"/>
  <c r="J98" i="4" s="1"/>
  <c r="T130" i="6"/>
  <c r="BE144" i="2"/>
  <c r="BE154" i="2"/>
  <c r="J92" i="3"/>
  <c r="BE134" i="3"/>
  <c r="BE160" i="3"/>
  <c r="J92" i="4"/>
  <c r="F122" i="4"/>
  <c r="BE130" i="4"/>
  <c r="BE133" i="4"/>
  <c r="BE159" i="4"/>
  <c r="BE168" i="4"/>
  <c r="BE183" i="4"/>
  <c r="BE249" i="4"/>
  <c r="BE255" i="4"/>
  <c r="BE268" i="4"/>
  <c r="BE273" i="4"/>
  <c r="BE287" i="4"/>
  <c r="J92" i="5"/>
  <c r="BE124" i="5"/>
  <c r="BE129" i="5"/>
  <c r="BE132" i="5"/>
  <c r="BE134" i="5"/>
  <c r="J92" i="2"/>
  <c r="BE136" i="2"/>
  <c r="BE158" i="2"/>
  <c r="F92" i="3"/>
  <c r="BE132" i="4"/>
  <c r="BE158" i="4"/>
  <c r="BE172" i="4"/>
  <c r="BE258" i="4"/>
  <c r="BE272" i="4"/>
  <c r="BE296" i="4"/>
  <c r="J116" i="2"/>
  <c r="BE127" i="2"/>
  <c r="BE162" i="2"/>
  <c r="BE164" i="2"/>
  <c r="BK163" i="2"/>
  <c r="J163" i="2"/>
  <c r="J102" i="2" s="1"/>
  <c r="E112" i="3"/>
  <c r="BE144" i="3"/>
  <c r="BE172" i="3"/>
  <c r="BE128" i="4"/>
  <c r="BE135" i="4"/>
  <c r="BE163" i="4"/>
  <c r="BE170" i="4"/>
  <c r="BE210" i="4"/>
  <c r="BE220" i="4"/>
  <c r="BE281" i="4"/>
  <c r="E85" i="2"/>
  <c r="BE148" i="2"/>
  <c r="BE157" i="2"/>
  <c r="BE150" i="3"/>
  <c r="BE168" i="3"/>
  <c r="J89" i="4"/>
  <c r="BE138" i="4"/>
  <c r="BE146" i="4"/>
  <c r="BE184" i="4"/>
  <c r="BE219" i="4"/>
  <c r="BE256" i="4"/>
  <c r="BE269" i="4"/>
  <c r="E85" i="5"/>
  <c r="F118" i="5"/>
  <c r="BE123" i="6"/>
  <c r="BE124" i="6"/>
  <c r="BE125" i="6"/>
  <c r="BE126" i="6"/>
  <c r="BE127" i="6"/>
  <c r="J91" i="3"/>
  <c r="BE129" i="3"/>
  <c r="BE162" i="3"/>
  <c r="J121" i="4"/>
  <c r="BE152" i="4"/>
  <c r="BE178" i="4"/>
  <c r="BE259" i="4"/>
  <c r="J118" i="2"/>
  <c r="BE134" i="2"/>
  <c r="BE145" i="2"/>
  <c r="J116" i="3"/>
  <c r="BE130" i="3"/>
  <c r="BE135" i="3"/>
  <c r="BE164" i="3"/>
  <c r="BE166" i="3"/>
  <c r="BE177" i="3"/>
  <c r="BE157" i="4"/>
  <c r="BE169" i="4"/>
  <c r="BE176" i="4"/>
  <c r="BE189" i="4"/>
  <c r="BE205" i="4"/>
  <c r="BE218" i="4"/>
  <c r="BE247" i="4"/>
  <c r="BE266" i="4"/>
  <c r="J91" i="5"/>
  <c r="J115" i="5"/>
  <c r="BE130" i="5"/>
  <c r="BE131" i="5"/>
  <c r="BE133" i="5"/>
  <c r="BE131" i="6"/>
  <c r="BE133" i="6"/>
  <c r="BE135" i="2"/>
  <c r="BE152" i="2"/>
  <c r="BE125" i="3"/>
  <c r="BE132" i="3"/>
  <c r="BE139" i="3"/>
  <c r="BE153" i="3"/>
  <c r="BE156" i="3"/>
  <c r="BE165" i="3"/>
  <c r="E115" i="4"/>
  <c r="BE131" i="4"/>
  <c r="BE188" i="4"/>
  <c r="BE262" i="4"/>
  <c r="BE267" i="4"/>
  <c r="BE277" i="4"/>
  <c r="BE128" i="6"/>
  <c r="BE129" i="6"/>
  <c r="BE132" i="6"/>
  <c r="BE132" i="2"/>
  <c r="BE139" i="2"/>
  <c r="BE151" i="2"/>
  <c r="BE137" i="3"/>
  <c r="BE163" i="3"/>
  <c r="BE170" i="3"/>
  <c r="BE173" i="3"/>
  <c r="BE278" i="4"/>
  <c r="F119" i="2"/>
  <c r="BE130" i="2"/>
  <c r="BE169" i="3"/>
  <c r="BE174" i="3"/>
  <c r="BE179" i="3"/>
  <c r="BE165" i="4"/>
  <c r="BE206" i="4"/>
  <c r="BE265" i="4"/>
  <c r="BE134" i="6"/>
  <c r="BE154" i="3"/>
  <c r="BE176" i="3"/>
  <c r="BE180" i="3"/>
  <c r="BE137" i="4"/>
  <c r="BE182" i="4"/>
  <c r="BE246" i="4"/>
  <c r="BE257" i="4"/>
  <c r="BE276" i="4"/>
  <c r="BE280" i="4"/>
  <c r="BE284" i="4"/>
  <c r="BE136" i="5"/>
  <c r="BE138" i="5"/>
  <c r="BE143" i="5"/>
  <c r="BK123" i="5"/>
  <c r="J123" i="5"/>
  <c r="J98" i="5" s="1"/>
  <c r="BE129" i="2"/>
  <c r="BE147" i="2"/>
  <c r="BE161" i="2"/>
  <c r="BE127" i="3"/>
  <c r="BE136" i="3"/>
  <c r="BE146" i="3"/>
  <c r="BE158" i="3"/>
  <c r="BE166" i="4"/>
  <c r="BE226" i="4"/>
  <c r="BE264" i="4"/>
  <c r="BE271" i="4"/>
  <c r="BE137" i="5"/>
  <c r="BE140" i="5"/>
  <c r="BE141" i="5"/>
  <c r="BE144" i="5"/>
  <c r="E85" i="6"/>
  <c r="J89" i="6"/>
  <c r="J91" i="6"/>
  <c r="F92" i="6"/>
  <c r="J92" i="6"/>
  <c r="BE120" i="6"/>
  <c r="BE121" i="6"/>
  <c r="BE122" i="6"/>
  <c r="BE125" i="2"/>
  <c r="BE137" i="2"/>
  <c r="BE159" i="2"/>
  <c r="BE155" i="3"/>
  <c r="BE157" i="3"/>
  <c r="BE142" i="4"/>
  <c r="BE156" i="4"/>
  <c r="BE191" i="4"/>
  <c r="BE197" i="4"/>
  <c r="BE250" i="4"/>
  <c r="BE260" i="4"/>
  <c r="BE283" i="4"/>
  <c r="BE291" i="4"/>
  <c r="BE295" i="4"/>
  <c r="BE297" i="4"/>
  <c r="J34" i="4"/>
  <c r="AW97" i="1" s="1"/>
  <c r="J34" i="6"/>
  <c r="AW99" i="1" s="1"/>
  <c r="F36" i="4"/>
  <c r="BC97" i="1"/>
  <c r="F34" i="2"/>
  <c r="BA95" i="1" s="1"/>
  <c r="F35" i="2"/>
  <c r="BB95" i="1" s="1"/>
  <c r="F35" i="5"/>
  <c r="BB98" i="1"/>
  <c r="F34" i="3"/>
  <c r="BA96" i="1" s="1"/>
  <c r="F37" i="3"/>
  <c r="BD96" i="1" s="1"/>
  <c r="F34" i="5"/>
  <c r="BA98" i="1"/>
  <c r="F36" i="5"/>
  <c r="BC98" i="1" s="1"/>
  <c r="F36" i="2"/>
  <c r="BC95" i="1" s="1"/>
  <c r="F37" i="4"/>
  <c r="BD97" i="1"/>
  <c r="F36" i="3"/>
  <c r="BC96" i="1" s="1"/>
  <c r="F35" i="4"/>
  <c r="BB97" i="1" s="1"/>
  <c r="F34" i="4"/>
  <c r="BA97" i="1"/>
  <c r="F35" i="6"/>
  <c r="BB99" i="1" s="1"/>
  <c r="F36" i="6"/>
  <c r="BC99" i="1" s="1"/>
  <c r="F35" i="3"/>
  <c r="BB96" i="1"/>
  <c r="F34" i="6"/>
  <c r="BA99" i="1" s="1"/>
  <c r="F37" i="6"/>
  <c r="BD99" i="1" s="1"/>
  <c r="J34" i="2"/>
  <c r="AW95" i="1"/>
  <c r="F37" i="2"/>
  <c r="BD95" i="1" s="1"/>
  <c r="F37" i="5"/>
  <c r="BD98" i="1" s="1"/>
  <c r="J34" i="3"/>
  <c r="AW96" i="1"/>
  <c r="J34" i="5"/>
  <c r="AW98" i="1" s="1"/>
  <c r="T126" i="4" l="1"/>
  <c r="T125" i="4" s="1"/>
  <c r="P123" i="2"/>
  <c r="P122" i="2"/>
  <c r="AU95" i="1" s="1"/>
  <c r="T118" i="6"/>
  <c r="R123" i="3"/>
  <c r="R122" i="3" s="1"/>
  <c r="P126" i="4"/>
  <c r="P125" i="4"/>
  <c r="AU97" i="1" s="1"/>
  <c r="T123" i="2"/>
  <c r="T122" i="2" s="1"/>
  <c r="R123" i="2"/>
  <c r="R122" i="2"/>
  <c r="P123" i="3"/>
  <c r="P122" i="3"/>
  <c r="AU96" i="1" s="1"/>
  <c r="BK123" i="3"/>
  <c r="BK122" i="3" s="1"/>
  <c r="J122" i="3" s="1"/>
  <c r="J30" i="3" s="1"/>
  <c r="AG96" i="1" s="1"/>
  <c r="BK126" i="4"/>
  <c r="J126" i="4"/>
  <c r="J97" i="4" s="1"/>
  <c r="BK285" i="4"/>
  <c r="J285" i="4" s="1"/>
  <c r="J104" i="4" s="1"/>
  <c r="BK123" i="2"/>
  <c r="J123" i="2"/>
  <c r="J97" i="2" s="1"/>
  <c r="BK122" i="5"/>
  <c r="J122" i="5" s="1"/>
  <c r="J97" i="5" s="1"/>
  <c r="BK118" i="6"/>
  <c r="J118" i="6"/>
  <c r="J96" i="6" s="1"/>
  <c r="BA94" i="1"/>
  <c r="W30" i="1"/>
  <c r="BD94" i="1"/>
  <c r="W33" i="1" s="1"/>
  <c r="J33" i="5"/>
  <c r="AV98" i="1" s="1"/>
  <c r="AT98" i="1" s="1"/>
  <c r="J33" i="4"/>
  <c r="AV97" i="1"/>
  <c r="AT97" i="1" s="1"/>
  <c r="J33" i="3"/>
  <c r="AV96" i="1" s="1"/>
  <c r="AT96" i="1" s="1"/>
  <c r="F33" i="2"/>
  <c r="AZ95" i="1"/>
  <c r="BC94" i="1"/>
  <c r="W32" i="1" s="1"/>
  <c r="F33" i="5"/>
  <c r="AZ98" i="1"/>
  <c r="F33" i="3"/>
  <c r="AZ96" i="1"/>
  <c r="J33" i="2"/>
  <c r="AV95" i="1" s="1"/>
  <c r="AT95" i="1" s="1"/>
  <c r="J33" i="6"/>
  <c r="AV99" i="1"/>
  <c r="AT99" i="1"/>
  <c r="BB94" i="1"/>
  <c r="AX94" i="1" s="1"/>
  <c r="F33" i="4"/>
  <c r="AZ97" i="1"/>
  <c r="F33" i="6"/>
  <c r="AZ99" i="1"/>
  <c r="J39" i="3" l="1"/>
  <c r="J123" i="3"/>
  <c r="J97" i="3"/>
  <c r="BK122" i="2"/>
  <c r="J122" i="2"/>
  <c r="J96" i="2"/>
  <c r="BK125" i="4"/>
  <c r="J125" i="4"/>
  <c r="J96" i="4"/>
  <c r="J96" i="3"/>
  <c r="BK121" i="5"/>
  <c r="J121" i="5"/>
  <c r="J96" i="5" s="1"/>
  <c r="AN96" i="1"/>
  <c r="AU94" i="1"/>
  <c r="AY94" i="1"/>
  <c r="J30" i="6"/>
  <c r="AG99" i="1"/>
  <c r="AN99" i="1" s="1"/>
  <c r="AZ94" i="1"/>
  <c r="W29" i="1"/>
  <c r="AW94" i="1"/>
  <c r="AK30" i="1"/>
  <c r="W31" i="1"/>
  <c r="J39" i="6" l="1"/>
  <c r="AV94" i="1"/>
  <c r="AK29" i="1"/>
  <c r="J30" i="2"/>
  <c r="AG95" i="1"/>
  <c r="AN95" i="1"/>
  <c r="J30" i="4"/>
  <c r="AG97" i="1"/>
  <c r="AN97" i="1"/>
  <c r="J30" i="5"/>
  <c r="AG98" i="1"/>
  <c r="AN98" i="1"/>
  <c r="J39" i="2" l="1"/>
  <c r="J39" i="4"/>
  <c r="J39" i="5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<sst xmlns="http://schemas.openxmlformats.org/spreadsheetml/2006/main" count="4401" uniqueCount="656">
  <si>
    <t>Export Komplet</t>
  </si>
  <si>
    <t/>
  </si>
  <si>
    <t>2.0</t>
  </si>
  <si>
    <t>False</t>
  </si>
  <si>
    <t>{012fde9c-2238-44c1-a5e5-2ecced9356b2}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</si>
  <si>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</si>
  <si>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</si>
  <si>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</si>
  <si>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</si>
  <si>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</si>
  <si>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</si>
  <si>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</si>
  <si>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</si>
  <si>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</si>
  <si>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2025_066_2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</si>
  <si>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</si>
  <si>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</si>
  <si>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0,1</t>
  </si>
  <si>
    <t>KSO:</t>
  </si>
  <si>
    <t>CC-CZ:</t>
  </si>
  <si>
    <t>1</t>
  </si>
  <si>
    <t>Místo:</t>
  </si>
  <si>
    <t>Krnov</t>
  </si>
  <si>
    <t>Datum:</t>
  </si>
  <si>
    <t>27. 11. 2025</t>
  </si>
  <si>
    <t>10</t>
  </si>
  <si>
    <t>100</t>
  </si>
  <si>
    <t>Zadavatel:</t>
  </si>
  <si>
    <t>IČ:</t>
  </si>
  <si>
    <t>00296139</t>
  </si>
  <si>
    <t>Město Krnov</t>
  </si>
  <si>
    <t>DIČ:</t>
  </si>
  <si>
    <t>CZ00296139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</si>
  <si>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</si>
  <si>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</si>
  <si>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</si>
  <si>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</si>
  <si>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</si>
  <si>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</si>
  <si>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</si>
  <si>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</si>
  <si>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</si>
  <si>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</si>
  <si>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</si>
  <si>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</si>
  <si>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</si>
  <si>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</si>
  <si>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</si>
  <si>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</si>
  <si>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</si>
  <si>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</si>
  <si>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</si>
  <si>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</si>
  <si>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</si>
  <si>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</si>
  <si>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</si>
  <si>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</si>
  <si>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</si>
  <si>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</si>
  <si>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</si>
  <si>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</si>
  <si>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</si>
  <si>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</si>
  <si>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</si>
  <si>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</si>
  <si>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</si>
  <si>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</si>
  <si>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</si>
  <si>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</si>
  <si>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</si>
  <si>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</si>
  <si>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</si>
  <si>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</si>
  <si>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</si>
  <si>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</si>
  <si>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</si>
  <si>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</si>
  <si>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</si>
  <si>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</si>
  <si>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</si>
  <si>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</si>
  <si>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</si>
  <si>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</si>
  <si>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</si>
  <si>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</si>
  <si>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</si>
  <si>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Chodník od splavu ke Kinu Mír - 32mb</t>
  </si>
  <si>
    <t>STA</t>
  </si>
  <si>
    <t>{ad4329b9-7df4-48d2-9428-c95678fb95d8}</t>
  </si>
  <si>
    <t>2</t>
  </si>
  <si>
    <t>002</t>
  </si>
  <si>
    <t>Výměna zábradlí a chodník od splavu k mostu - 65mb</t>
  </si>
  <si>
    <t>{922a1e7e-af79-4d8f-b210-30fda54f1aad}</t>
  </si>
  <si>
    <t>003</t>
  </si>
  <si>
    <t>Nové zábradlí vč. základů, římsy a chodník od splavu k mostu - 42mb</t>
  </si>
  <si>
    <t>{dc874933-e5f2-4963-b852-efd1fe027f73}</t>
  </si>
  <si>
    <t>004</t>
  </si>
  <si>
    <t>Mobiliář</t>
  </si>
  <si>
    <t>{17cf5b99-5765-4173-accc-24b1a6c340d8}</t>
  </si>
  <si>
    <t>005</t>
  </si>
  <si>
    <t>Ostatní náklady a VRN</t>
  </si>
  <si>
    <t>{bb8e80c0-0139-43e7-a92e-bf33568461b1}</t>
  </si>
  <si>
    <t>KRYCÍ LIST SOUPISU PRACÍ</t>
  </si>
  <si>
    <t>Objekt:</t>
  </si>
  <si>
    <t>001 - Chodník od splavu ke Kinu Mír - 32mb</t>
  </si>
  <si>
    <t>Rozpočet obsahuje : - vybourání stávjících obrub - odstranění naplavenin s odvozem a poplatkem na skládku - provedení nového chodníku s mlatovým povrchem a obrubami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</si>
  <si>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</si>
  <si>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</si>
  <si>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</si>
  <si>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</si>
  <si>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</si>
  <si>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</si>
  <si>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</si>
  <si>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</si>
  <si>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</si>
  <si>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</si>
  <si>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</si>
  <si>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</si>
  <si>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</si>
  <si>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</si>
  <si>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</si>
  <si>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</si>
  <si>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</si>
  <si>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</si>
  <si>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</si>
  <si>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</si>
  <si>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</si>
  <si>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</si>
  <si>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</si>
  <si>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</si>
  <si>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</si>
  <si>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</si>
  <si>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</si>
  <si>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</si>
  <si>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</si>
  <si>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113204111</t>
  </si>
  <si>
    <t>Vytrhání obrub záhonových</t>
  </si>
  <si>
    <t>m</t>
  </si>
  <si>
    <t>CS ÚRS 2026 01</t>
  </si>
  <si>
    <t>4</t>
  </si>
  <si>
    <t>1927391157</t>
  </si>
  <si>
    <t>VV</t>
  </si>
  <si>
    <t>32,00*2</t>
  </si>
  <si>
    <t>119003227</t>
  </si>
  <si>
    <t>Mobilní plotová zábrana vyplněná dráty výšky přes 1,5 do 2,2 m pro zabezpečení výkopu zřízení</t>
  </si>
  <si>
    <t>-1850527440</t>
  </si>
  <si>
    <t>32,00*2+3,00*2</t>
  </si>
  <si>
    <t>3</t>
  </si>
  <si>
    <t>119003228</t>
  </si>
  <si>
    <t>Mobilní plotová zábrana vyplněná dráty výšky přes 1,5 do 2,2 m pro zabezpečení výkopu odstranění</t>
  </si>
  <si>
    <t>-749633072</t>
  </si>
  <si>
    <t>122311101</t>
  </si>
  <si>
    <t>Odkopávky a prokopávky v hornině třídy těžitelnosti II, skupiny 4 ručně</t>
  </si>
  <si>
    <t>m3</t>
  </si>
  <si>
    <t>1321667478</t>
  </si>
  <si>
    <t>32,00*2*0,30*0,10</t>
  </si>
  <si>
    <t>5</t>
  </si>
  <si>
    <t>162211321</t>
  </si>
  <si>
    <t>Vodorovné přemístění výkopku z horniny třídy těžitelnosti II skupiny 4 a 5 stavebním kolečkem do 10 m</t>
  </si>
  <si>
    <t>-339346257</t>
  </si>
  <si>
    <t>1,92*2</t>
  </si>
  <si>
    <t>6</t>
  </si>
  <si>
    <t>167111102</t>
  </si>
  <si>
    <t>Nakládání výkopku z hornin třídy těžitelnosti II skupiny 4 a 5 ručně</t>
  </si>
  <si>
    <t>-2139692878</t>
  </si>
  <si>
    <t>7</t>
  </si>
  <si>
    <t>171251201</t>
  </si>
  <si>
    <t>Uložení sypaniny na skládky nebo meziskládky</t>
  </si>
  <si>
    <t>1471438777</t>
  </si>
  <si>
    <t>8</t>
  </si>
  <si>
    <t>175111201</t>
  </si>
  <si>
    <t>Obsypání objektu nad přilehlým původním terénem sypaninou bez prohození, uloženou do 3 m ručně</t>
  </si>
  <si>
    <t>614034305</t>
  </si>
  <si>
    <t>9</t>
  </si>
  <si>
    <t>181111111</t>
  </si>
  <si>
    <t>Plošná úprava terénu do 500 m2 zemina skupiny 1 až 4 nerovnosti přes 50 do 100 mm v rovinně a svahu do 1:5</t>
  </si>
  <si>
    <t>m2</t>
  </si>
  <si>
    <t>80361946</t>
  </si>
  <si>
    <t>32,00*0,50*2</t>
  </si>
  <si>
    <t>181913112</t>
  </si>
  <si>
    <t>Úprava pláně v hornině třídy těžitelnosti II skupiny 4 se zhutněním ručně</t>
  </si>
  <si>
    <t>1831964255</t>
  </si>
  <si>
    <t>48,00</t>
  </si>
  <si>
    <t>12,80</t>
  </si>
  <si>
    <t>Součet</t>
  </si>
  <si>
    <t>Komunikace pozemní</t>
  </si>
  <si>
    <t>11</t>
  </si>
  <si>
    <t>564761101</t>
  </si>
  <si>
    <t>Podklad nebo kryt z kameniva hrubého drceného vel. 32-63 mm plochy do 100 m2 tl 200 mm</t>
  </si>
  <si>
    <t>486100160</t>
  </si>
  <si>
    <t>564811011</t>
  </si>
  <si>
    <t>Podklad ze štěrkodrtě ŠD plochy do 100 m2 tl 50 mm</t>
  </si>
  <si>
    <t>790897457</t>
  </si>
  <si>
    <t>32,00*2*0,20</t>
  </si>
  <si>
    <t>13</t>
  </si>
  <si>
    <t>564851011</t>
  </si>
  <si>
    <t>Podklad ze štěrkodrtě ŠD plochy do 100 m2 tl 150 mm</t>
  </si>
  <si>
    <t>719456363</t>
  </si>
  <si>
    <t>14</t>
  </si>
  <si>
    <t>564931110</t>
  </si>
  <si>
    <t>Podsyp nebo podklad z mlatu tl 50 mm</t>
  </si>
  <si>
    <t>-1082187972</t>
  </si>
  <si>
    <t>32,00*1,50</t>
  </si>
  <si>
    <t>Ostatní konstrukce a práce, bourání</t>
  </si>
  <si>
    <t>15</t>
  </si>
  <si>
    <t>916331112</t>
  </si>
  <si>
    <t>Osazení zahradního obrubníku betonového do lože z betonu s boční opěrou</t>
  </si>
  <si>
    <t>-443923762</t>
  </si>
  <si>
    <t>16</t>
  </si>
  <si>
    <t>M</t>
  </si>
  <si>
    <t>59217002</t>
  </si>
  <si>
    <t>obrubník zahradní betonový šedý 1000x50x200mm</t>
  </si>
  <si>
    <t>1143165136</t>
  </si>
  <si>
    <t>64,00*1,05</t>
  </si>
  <si>
    <t>17</t>
  </si>
  <si>
    <t>916991121</t>
  </si>
  <si>
    <t>Lože pod obrubníky, krajníky nebo obruby z dlažebních kostek z betonu prostého</t>
  </si>
  <si>
    <t>1240790207</t>
  </si>
  <si>
    <t>64,00*0,20*0,10</t>
  </si>
  <si>
    <t>997</t>
  </si>
  <si>
    <t>Doprava suti a vybouraných hmot</t>
  </si>
  <si>
    <t>18</t>
  </si>
  <si>
    <t>997221121</t>
  </si>
  <si>
    <t>Vodorovná doprava suti z kusových materiálů do 50 m</t>
  </si>
  <si>
    <t>t</t>
  </si>
  <si>
    <t>-1200206081</t>
  </si>
  <si>
    <t>19</t>
  </si>
  <si>
    <t>997221561</t>
  </si>
  <si>
    <t>Vodorovná doprava suti z kusových materiálů do 1 km</t>
  </si>
  <si>
    <t>213559334</t>
  </si>
  <si>
    <t>20</t>
  </si>
  <si>
    <t>997221569</t>
  </si>
  <si>
    <t>Příplatek ZKD 1 km u vodorovné dopravy suti z kusových materiálů</t>
  </si>
  <si>
    <t>-1236205100</t>
  </si>
  <si>
    <t>2,56*27 'Přepočtené koeficientem množství</t>
  </si>
  <si>
    <t>997221611</t>
  </si>
  <si>
    <t>Nakládání suti na dopravní prostředky pro vodorovnou dopravu</t>
  </si>
  <si>
    <t>1279118824</t>
  </si>
  <si>
    <t>22</t>
  </si>
  <si>
    <t>997221615</t>
  </si>
  <si>
    <t>Poplatek za uložení na skládce (skládkovné) stavebního odpadu</t>
  </si>
  <si>
    <t>158490871</t>
  </si>
  <si>
    <t>998</t>
  </si>
  <si>
    <t>Přesun hmot</t>
  </si>
  <si>
    <t>23</t>
  </si>
  <si>
    <t>998229111</t>
  </si>
  <si>
    <t>Přesun hmot ruční pro pozemní komunikace s krytem z kameniva, betonu,živice na vzdálenost do 50 m</t>
  </si>
  <si>
    <t>708811001</t>
  </si>
  <si>
    <t>002 - Výměna zábradlí a chodník od splavu k mostu - 65mb</t>
  </si>
  <si>
    <t>Rozpočet obsahuje : - vybourání stávjících obrub - odstranění naplavenin s odvozem a poplatkem na skládku - provedení nového chodníku s mlatovým povrchem a obrubami - demontáž starého zábradlí, oprava stávající ŽB římsy - montáž a dodávka nového zábradlí</t>
  </si>
  <si>
    <t>-1651142600</t>
  </si>
  <si>
    <t>65,00</t>
  </si>
  <si>
    <t>-1311081861</t>
  </si>
  <si>
    <t>65,00+3,00*2</t>
  </si>
  <si>
    <t>-446444947</t>
  </si>
  <si>
    <t>-1302342554</t>
  </si>
  <si>
    <t>65,00*0,30*0,10</t>
  </si>
  <si>
    <t>-893518889</t>
  </si>
  <si>
    <t>1,95*2</t>
  </si>
  <si>
    <t>1127537916</t>
  </si>
  <si>
    <t>-827813001</t>
  </si>
  <si>
    <t>-1170221435</t>
  </si>
  <si>
    <t>113371273</t>
  </si>
  <si>
    <t>65,00*0,50</t>
  </si>
  <si>
    <t>1161011172</t>
  </si>
  <si>
    <t>97,50</t>
  </si>
  <si>
    <t>13,00</t>
  </si>
  <si>
    <t>485013292</t>
  </si>
  <si>
    <t>65,00*0,20</t>
  </si>
  <si>
    <t>1858169705</t>
  </si>
  <si>
    <t>"z 50% plochy"</t>
  </si>
  <si>
    <t>97,50*0,50</t>
  </si>
  <si>
    <t>-514248986</t>
  </si>
  <si>
    <t>65,00*1,50</t>
  </si>
  <si>
    <t>911121111</t>
  </si>
  <si>
    <t>Montáž zábradlí odjímatelného ocelového přichyceného na patky do betonového podkladu</t>
  </si>
  <si>
    <t>2107402737</t>
  </si>
  <si>
    <t>55391537</t>
  </si>
  <si>
    <t>Zábradlí Trio délka 1572 mm, hlavice City, barva šedá Procity</t>
  </si>
  <si>
    <t>kus</t>
  </si>
  <si>
    <t>1910528467</t>
  </si>
  <si>
    <t>936172121</t>
  </si>
  <si>
    <t>Osazení kovových doplňků - kotevních stoliček zábradlí do 20 kg</t>
  </si>
  <si>
    <t>-2105791660</t>
  </si>
  <si>
    <t>59216345</t>
  </si>
  <si>
    <t>Kotevní patka sloupku na 4 kotvy vč. pom.mat.Pz</t>
  </si>
  <si>
    <t>-14748660</t>
  </si>
  <si>
    <t>671896682</t>
  </si>
  <si>
    <t>1258154522</t>
  </si>
  <si>
    <t>65,00*1,05</t>
  </si>
  <si>
    <t>-1992677353</t>
  </si>
  <si>
    <t>65,00*0,20*0,10</t>
  </si>
  <si>
    <t>953961112</t>
  </si>
  <si>
    <t>Kotva chemickým tmelem M 10 hl 90 mm do betonu, ŽB nebo kamene s vyvrtáním otvoru - kotevní patky sloupků</t>
  </si>
  <si>
    <t>649581092</t>
  </si>
  <si>
    <t>953965115</t>
  </si>
  <si>
    <t>Kotevní šroub pro chemické kotvy M 10 dl 130 mm</t>
  </si>
  <si>
    <t>1355461943</t>
  </si>
  <si>
    <t>966005211</t>
  </si>
  <si>
    <t>Rozebrání a odstranění silničního zábradlí se sloupky osazenými do říms nebo krycích desek</t>
  </si>
  <si>
    <t>137438610</t>
  </si>
  <si>
    <t>24</t>
  </si>
  <si>
    <t>985131111</t>
  </si>
  <si>
    <t>Očištění ploch stěn, rubu kleneb a podlah tlakovou vodou</t>
  </si>
  <si>
    <t>-698650058</t>
  </si>
  <si>
    <t>25</t>
  </si>
  <si>
    <t>985311311</t>
  </si>
  <si>
    <t>Reprofilace rubu kleneb a podlah cementovou sanační maltou tl 10 mm</t>
  </si>
  <si>
    <t>1631314802</t>
  </si>
  <si>
    <t>(0,55+0,10)*65,00</t>
  </si>
  <si>
    <t>26</t>
  </si>
  <si>
    <t>985311913</t>
  </si>
  <si>
    <t>Příplatek při reprofilaci sanační maltou za větší členitost povrchu (sloupy, výklenky)</t>
  </si>
  <si>
    <t>-145756877</t>
  </si>
  <si>
    <t>27</t>
  </si>
  <si>
    <t>985323111</t>
  </si>
  <si>
    <t>Spojovací (adhezní) můstek reprofilovaného betonu na cementové bázi tl 1 mm</t>
  </si>
  <si>
    <t>-159322604</t>
  </si>
  <si>
    <t>28</t>
  </si>
  <si>
    <t>596992122</t>
  </si>
  <si>
    <t>Impregnační nátěr na betonové povrchy hydrofobní dvojnásobný</t>
  </si>
  <si>
    <t>-363839142</t>
  </si>
  <si>
    <t>29</t>
  </si>
  <si>
    <t>-1129118685</t>
  </si>
  <si>
    <t>30</t>
  </si>
  <si>
    <t>1986626084</t>
  </si>
  <si>
    <t>31</t>
  </si>
  <si>
    <t>2139584232</t>
  </si>
  <si>
    <t>4,225*27 'Přepočtené koeficientem množství</t>
  </si>
  <si>
    <t>32</t>
  </si>
  <si>
    <t>-237286123</t>
  </si>
  <si>
    <t>33</t>
  </si>
  <si>
    <t>658932826</t>
  </si>
  <si>
    <t>34</t>
  </si>
  <si>
    <t>-1555892802</t>
  </si>
  <si>
    <t>35</t>
  </si>
  <si>
    <t>998229121</t>
  </si>
  <si>
    <t>Příplatek k ručnímu přesunu hmot pro pro pozemní komunikace za zvětšený přesun ZKD 50 m</t>
  </si>
  <si>
    <t>-1180331713</t>
  </si>
  <si>
    <t>003 - Nové zábradlí vč. základů, římsy a chodník od splavu k mostu - 42mb</t>
  </si>
  <si>
    <t>Rozpočet obsahuje : - vybourání stávjících obrub - odstranění naplavenin, stromů a keřů s odvozem a poplatkem na skládku - provedení nového chodníku s mlatovým povrchem a obrubami - demontáž starého zábradlí, vybourání původní římsy se základem s odvozem    a poplatkem na skládku - provedené nové ŽB římsy se základem - montáž a dodávka nového zábradlí</t>
  </si>
  <si>
    <t xml:space="preserve">    3 - Svislé a kompletní konstrukce</t>
  </si>
  <si>
    <t>PSV - Práce a dodávky PSV</t>
  </si>
  <si>
    <t xml:space="preserve">    767 - Konstrukce zámečnické</t>
  </si>
  <si>
    <t>111211101</t>
  </si>
  <si>
    <t>Odstranění křovin a stromů průměru kmene do 100 mm i s kořeny sklonu terénu do 1:5 ručně</t>
  </si>
  <si>
    <t>-1933270654</t>
  </si>
  <si>
    <t>14,00*2,00</t>
  </si>
  <si>
    <t>111211231</t>
  </si>
  <si>
    <t>Snesení listnatého klestu D do 30 cm ve svahu do 1:3</t>
  </si>
  <si>
    <t>-1822801555</t>
  </si>
  <si>
    <t>112101101</t>
  </si>
  <si>
    <t>Odstranění stromů listnatých průměru kmene přes 100 do 300 mm</t>
  </si>
  <si>
    <t>-199298166</t>
  </si>
  <si>
    <t>112251101</t>
  </si>
  <si>
    <t>Odstranění pařezů průměru přes 100 do 300 mm</t>
  </si>
  <si>
    <t>-844224911</t>
  </si>
  <si>
    <t>1848472857</t>
  </si>
  <si>
    <t>42,00</t>
  </si>
  <si>
    <t>-298655932</t>
  </si>
  <si>
    <t>42,00+3,00*2</t>
  </si>
  <si>
    <t>-933745858</t>
  </si>
  <si>
    <t>-1117560032</t>
  </si>
  <si>
    <t>42,00*0,30*0,10</t>
  </si>
  <si>
    <t>14,00*1,00*0,40</t>
  </si>
  <si>
    <t>129001101</t>
  </si>
  <si>
    <t>Příplatek za ztížení odkopávky nebo prokopávky - dočištění výkopu po odstranění betonů</t>
  </si>
  <si>
    <t>1322226857</t>
  </si>
  <si>
    <t>(42,00-14,00)*2,20*0,15</t>
  </si>
  <si>
    <t>129911121</t>
  </si>
  <si>
    <t>Bourání zdiva z betonu prostého neprokládaného v odkopávkách nebo prokopávkách ručně</t>
  </si>
  <si>
    <t>1774574639</t>
  </si>
  <si>
    <t>"pás"</t>
  </si>
  <si>
    <t>(42,00-1,00*18)*0,45*0,25</t>
  </si>
  <si>
    <t>"patky"</t>
  </si>
  <si>
    <t>0,70*1,00*0,50*18</t>
  </si>
  <si>
    <t>133312811</t>
  </si>
  <si>
    <t>Hloubení nezapažených šachet v hornině třídy těžitelnosti II skupiny 4 plocha výkopu do 4 m2 ručně</t>
  </si>
  <si>
    <t>-729932071</t>
  </si>
  <si>
    <t>"výkop nové" 0,60*0,60*0,60*13</t>
  </si>
  <si>
    <t>"prohloubení původní" 0,60*0,60*0,10*13</t>
  </si>
  <si>
    <t>162201401</t>
  </si>
  <si>
    <t>Vodorovné přemístění větví stromů listnatých do 1 km D kmene přes 100 do 300 mm</t>
  </si>
  <si>
    <t>-1015991810</t>
  </si>
  <si>
    <t>162201411</t>
  </si>
  <si>
    <t>Vodorovné přemístění kmenů stromů listnatých do 1 km D kmene přes 100 do 300 mm</t>
  </si>
  <si>
    <t>1674810881</t>
  </si>
  <si>
    <t>162201421</t>
  </si>
  <si>
    <t>Vodorovné přemístění pařezů do 1 km D přes 100 do 300 mm</t>
  </si>
  <si>
    <t>-1629777268</t>
  </si>
  <si>
    <t>1260182378</t>
  </si>
  <si>
    <t>1,26*2</t>
  </si>
  <si>
    <t>3,276</t>
  </si>
  <si>
    <t>162211329</t>
  </si>
  <si>
    <t>Příplatek k vodorovnému přemístění výkopku z horniny třídy těžitelnosti II skupiny 4 a 5 stavebním kolečkem za každých dalších 10 m</t>
  </si>
  <si>
    <t>-1251752807</t>
  </si>
  <si>
    <t>3,276*4</t>
  </si>
  <si>
    <t>162301501</t>
  </si>
  <si>
    <t>Vodorovné přemístění křovin do 5 km D kmene do 100 mm</t>
  </si>
  <si>
    <t>639223867</t>
  </si>
  <si>
    <t>162301931</t>
  </si>
  <si>
    <t>Příplatek k vodorovnému přemístění větví stromů listnatých D kmene přes 100 do 300 mm ZKD 1 km</t>
  </si>
  <si>
    <t>1037701242</t>
  </si>
  <si>
    <t>5,00*23</t>
  </si>
  <si>
    <t>162301951</t>
  </si>
  <si>
    <t>Příplatek k vodorovnému přemístění kmenů stromů listnatých D kmene přes 100 do 300 mm ZKD 1 km</t>
  </si>
  <si>
    <t>-983630751</t>
  </si>
  <si>
    <t>162301971</t>
  </si>
  <si>
    <t>Příplatek k vodorovnému přemístění pařezů D přes 100 do 300 mm ZKD 1 km</t>
  </si>
  <si>
    <t>-881173986</t>
  </si>
  <si>
    <t>162301981</t>
  </si>
  <si>
    <t>Příplatek k vodorovnému přemístění křovin D kmene do 100 mm ZKD 1 km</t>
  </si>
  <si>
    <t>-1136428413</t>
  </si>
  <si>
    <t>28,00*23</t>
  </si>
  <si>
    <t>162751137</t>
  </si>
  <si>
    <t>Vodorovné přemístění přes 9 000 do 10000 m výkopku/sypaniny z horniny třídy těžitelnosti II skupiny 4 a 5</t>
  </si>
  <si>
    <t>1631205748</t>
  </si>
  <si>
    <t>5,60</t>
  </si>
  <si>
    <t>162751139</t>
  </si>
  <si>
    <t>Příplatek k vodorovnému přemístění výkopku/sypaniny z horniny třídy těžitelnosti II skupiny 4 a 5 ZKD 1000 m přes 10000 m</t>
  </si>
  <si>
    <t>-471728168</t>
  </si>
  <si>
    <t>8,876*18</t>
  </si>
  <si>
    <t>2108094676</t>
  </si>
  <si>
    <t>1,26</t>
  </si>
  <si>
    <t>8,876</t>
  </si>
  <si>
    <t>-1328035279</t>
  </si>
  <si>
    <t>171251202</t>
  </si>
  <si>
    <t>Uložení sypaniny na skládky nebo meziskládky - stromy a křoviny</t>
  </si>
  <si>
    <t>-390811772</t>
  </si>
  <si>
    <t>171201221</t>
  </si>
  <si>
    <t>Poplatek za uložení na skládce (skládkovné)</t>
  </si>
  <si>
    <t>282363658</t>
  </si>
  <si>
    <t>3,00*0,55</t>
  </si>
  <si>
    <t>8,876*1,80</t>
  </si>
  <si>
    <t>687894330</t>
  </si>
  <si>
    <t>-849668349</t>
  </si>
  <si>
    <t>(42,00-14,00)*0,50</t>
  </si>
  <si>
    <t>-482830626</t>
  </si>
  <si>
    <t>(42,00-14,00)*2,20</t>
  </si>
  <si>
    <t>14,00*1,00</t>
  </si>
  <si>
    <t>8,40</t>
  </si>
  <si>
    <t>Svislé a kompletní konstrukce</t>
  </si>
  <si>
    <t>348321117</t>
  </si>
  <si>
    <t>Zábradelní římsy, nosníky, patky ze ŽB C 25/30</t>
  </si>
  <si>
    <t>-15291259</t>
  </si>
  <si>
    <t>"římsa"</t>
  </si>
  <si>
    <t>42,00*0,55*0,10*1,035</t>
  </si>
  <si>
    <t>(42,00-0,60*26)*0,45*0,25*1,20</t>
  </si>
  <si>
    <t>0,60*0,60*0,60*26*1,20</t>
  </si>
  <si>
    <t>348321191</t>
  </si>
  <si>
    <t>Příplatek k zábradelním římsám ze ŽB za betonáž malého rozsahu do 25 m3</t>
  </si>
  <si>
    <t>-1240785864</t>
  </si>
  <si>
    <t>348321192</t>
  </si>
  <si>
    <t>Příplatek k zábradelním římsám ze ŽB za pohledový beton</t>
  </si>
  <si>
    <t>1945656840</t>
  </si>
  <si>
    <t>348351111</t>
  </si>
  <si>
    <t>Bednění římsového zábradlí - zřízení</t>
  </si>
  <si>
    <t>2067585465</t>
  </si>
  <si>
    <t>42,00*0,10*2</t>
  </si>
  <si>
    <t>(42,00-0,50*18)*0,25</t>
  </si>
  <si>
    <t>0,60*3*0,60*26</t>
  </si>
  <si>
    <t>348351191</t>
  </si>
  <si>
    <t>Příplatek k zábradelním nosníkům za bednění oblouku r do 200 m</t>
  </si>
  <si>
    <t>-1248598273</t>
  </si>
  <si>
    <t>36</t>
  </si>
  <si>
    <t>348351311</t>
  </si>
  <si>
    <t>Bednění římsového zábradlí - odstranění</t>
  </si>
  <si>
    <t>22375865</t>
  </si>
  <si>
    <t>37</t>
  </si>
  <si>
    <t>348361416</t>
  </si>
  <si>
    <t>Výztuž zábradlí římsového a římsy z betonářské oceli 10 505</t>
  </si>
  <si>
    <t>-469599804</t>
  </si>
  <si>
    <t>"římsa - předpoklad 120kg/m3"</t>
  </si>
  <si>
    <t>42,00*0,55*0,10*0,120*1,08</t>
  </si>
  <si>
    <t>"kotvy k původnímu betonu"</t>
  </si>
  <si>
    <t>0,50*0,00158*1,08*168</t>
  </si>
  <si>
    <t>38</t>
  </si>
  <si>
    <t>451541111</t>
  </si>
  <si>
    <t>Zásyp otevřený výkop ze štěrkodrtě</t>
  </si>
  <si>
    <t>-2049528240</t>
  </si>
  <si>
    <t>"bourání betonu - nový beton"</t>
  </si>
  <si>
    <t>42,00*0,55*0,10</t>
  </si>
  <si>
    <t>"patky původní"</t>
  </si>
  <si>
    <t>Mezisoučet</t>
  </si>
  <si>
    <t>-42,00*0,55*0,10</t>
  </si>
  <si>
    <t>-(42,00-0,60*26)*0,45*0,25</t>
  </si>
  <si>
    <t>-0,60*0,60*0,60*26</t>
  </si>
  <si>
    <t>39</t>
  </si>
  <si>
    <t>-1163218820</t>
  </si>
  <si>
    <t>40</t>
  </si>
  <si>
    <t>2142835755</t>
  </si>
  <si>
    <t>42,00*0,20</t>
  </si>
  <si>
    <t>41</t>
  </si>
  <si>
    <t>859079271</t>
  </si>
  <si>
    <t>42</t>
  </si>
  <si>
    <t>860106158</t>
  </si>
  <si>
    <t>(42,00-14,00)*1,50</t>
  </si>
  <si>
    <t>43</t>
  </si>
  <si>
    <t>-1709516047</t>
  </si>
  <si>
    <t>44</t>
  </si>
  <si>
    <t>-1908256232</t>
  </si>
  <si>
    <t>45</t>
  </si>
  <si>
    <t>1595392121</t>
  </si>
  <si>
    <t>46</t>
  </si>
  <si>
    <t>413349507</t>
  </si>
  <si>
    <t>47</t>
  </si>
  <si>
    <t>-1697881352</t>
  </si>
  <si>
    <t>48</t>
  </si>
  <si>
    <t>1390015845</t>
  </si>
  <si>
    <t>42,00*1,05</t>
  </si>
  <si>
    <t>49</t>
  </si>
  <si>
    <t>-1682551067</t>
  </si>
  <si>
    <t>42,00*0,20*0,10</t>
  </si>
  <si>
    <t>50</t>
  </si>
  <si>
    <t>-824507494</t>
  </si>
  <si>
    <t>51</t>
  </si>
  <si>
    <t>953961114</t>
  </si>
  <si>
    <t>Kotva chemickým tmelem M 16 hl 125 mm do betonu, ŽB nebo kamene s vyvrtáním otvoru - kotvení římsy do opěrné zdi</t>
  </si>
  <si>
    <t>483320021</t>
  </si>
  <si>
    <t>52</t>
  </si>
  <si>
    <t>804066339</t>
  </si>
  <si>
    <t>53</t>
  </si>
  <si>
    <t>16897283</t>
  </si>
  <si>
    <t>54</t>
  </si>
  <si>
    <t>966055121</t>
  </si>
  <si>
    <t>Vybourání ŽB říms vyložených přes 500 mm</t>
  </si>
  <si>
    <t>1918690439</t>
  </si>
  <si>
    <t>55</t>
  </si>
  <si>
    <t>-5206640</t>
  </si>
  <si>
    <t>(0,55+0,10)*42,00</t>
  </si>
  <si>
    <t>56</t>
  </si>
  <si>
    <t>-46575568</t>
  </si>
  <si>
    <t>57</t>
  </si>
  <si>
    <t>718638261</t>
  </si>
  <si>
    <t>58</t>
  </si>
  <si>
    <t>-325969879</t>
  </si>
  <si>
    <t>59</t>
  </si>
  <si>
    <t>-272777961</t>
  </si>
  <si>
    <t>60</t>
  </si>
  <si>
    <t>521416228</t>
  </si>
  <si>
    <t>61</t>
  </si>
  <si>
    <t>2067071433</t>
  </si>
  <si>
    <t>30,384*27 'Přepočtené koeficientem množství</t>
  </si>
  <si>
    <t>62</t>
  </si>
  <si>
    <t>1957317567</t>
  </si>
  <si>
    <t>63</t>
  </si>
  <si>
    <t>275367593</t>
  </si>
  <si>
    <t>64</t>
  </si>
  <si>
    <t>2033555177</t>
  </si>
  <si>
    <t>65</t>
  </si>
  <si>
    <t>-1589117938</t>
  </si>
  <si>
    <t>PSV</t>
  </si>
  <si>
    <t>Práce a dodávky PSV</t>
  </si>
  <si>
    <t>767</t>
  </si>
  <si>
    <t>Konstrukce zámečnické</t>
  </si>
  <si>
    <t>66</t>
  </si>
  <si>
    <t>HZS2132</t>
  </si>
  <si>
    <t>Hodinová zúčtovací sazba zámečník odborný</t>
  </si>
  <si>
    <t>hod</t>
  </si>
  <si>
    <t>-1101447818</t>
  </si>
  <si>
    <t>"napojení zábradlí, nepředvídané práce"</t>
  </si>
  <si>
    <t>67</t>
  </si>
  <si>
    <t>HZS1292</t>
  </si>
  <si>
    <t>Hodinová zúčtovací sazba stavební dělník</t>
  </si>
  <si>
    <t>-522435407</t>
  </si>
  <si>
    <t>"Výpomocné práce pro zámečníka"</t>
  </si>
  <si>
    <t>68</t>
  </si>
  <si>
    <t>55300001</t>
  </si>
  <si>
    <t>Pomocný materiál a nářadí</t>
  </si>
  <si>
    <t>soubor</t>
  </si>
  <si>
    <t>-1941683871</t>
  </si>
  <si>
    <t>69</t>
  </si>
  <si>
    <t>998767311</t>
  </si>
  <si>
    <t>Přesun hmot procentní pro zámečnické konstrukce ruční v objektech v do 6 m</t>
  </si>
  <si>
    <t>%</t>
  </si>
  <si>
    <t>769734102</t>
  </si>
  <si>
    <t>70</t>
  </si>
  <si>
    <t>998767319</t>
  </si>
  <si>
    <t>Příplatek k ručnímu přesunu hmot procentnímu pro zámečnické konstrukce za zvětšený přesun ZKD 50 m</t>
  </si>
  <si>
    <t>-1439880507</t>
  </si>
  <si>
    <t>004 - Mobiliář</t>
  </si>
  <si>
    <t xml:space="preserve">    2 - Zakládání</t>
  </si>
  <si>
    <t>Zakládání</t>
  </si>
  <si>
    <t>275313711</t>
  </si>
  <si>
    <t>Základové patky z betonu tř. C 20/25</t>
  </si>
  <si>
    <t>-125471104</t>
  </si>
  <si>
    <t>0,50*0,30*0,80*1,035*2*4</t>
  </si>
  <si>
    <t>0,30*0,30*0,80*1,035</t>
  </si>
  <si>
    <t>936104213</t>
  </si>
  <si>
    <t>Montáž odpadkového koše kotevními šrouby na pevný podklad</t>
  </si>
  <si>
    <t>2143164904</t>
  </si>
  <si>
    <t>74910144</t>
  </si>
  <si>
    <t>koš odpadkový dle specifikace investora</t>
  </si>
  <si>
    <t>1753971279</t>
  </si>
  <si>
    <t>936124113</t>
  </si>
  <si>
    <t>Montáž lavičky stabilní kotvené šrouby na pevný podklad</t>
  </si>
  <si>
    <t>512302391</t>
  </si>
  <si>
    <t>74910109</t>
  </si>
  <si>
    <t>lavička dle specifikace investora</t>
  </si>
  <si>
    <t>355875737</t>
  </si>
  <si>
    <t>966001211</t>
  </si>
  <si>
    <t>Odstranění lavičky stabilní zabetonované</t>
  </si>
  <si>
    <t>1516705151</t>
  </si>
  <si>
    <t>966001311</t>
  </si>
  <si>
    <t>Odstranění odpadkového koše s betonovou patkou</t>
  </si>
  <si>
    <t>-1444165837</t>
  </si>
  <si>
    <t>449166338</t>
  </si>
  <si>
    <t>-409464445</t>
  </si>
  <si>
    <t>-1410273841</t>
  </si>
  <si>
    <t>2,086*27 'Přepočtené koeficientem množství</t>
  </si>
  <si>
    <t>1126227297</t>
  </si>
  <si>
    <t>-1536866795</t>
  </si>
  <si>
    <t>-741717718</t>
  </si>
  <si>
    <t>-1318305568</t>
  </si>
  <si>
    <t>005 - Ostatní náklady a VRN</t>
  </si>
  <si>
    <t>ON - Ostatní náklady</t>
  </si>
  <si>
    <t>VN - Vedlejší náklady</t>
  </si>
  <si>
    <t>ON</t>
  </si>
  <si>
    <t>Ostatní náklady</t>
  </si>
  <si>
    <t>Předložení certifikátu a prohlášení k jednotlivým materiálům</t>
  </si>
  <si>
    <t>Soubor</t>
  </si>
  <si>
    <t>262144</t>
  </si>
  <si>
    <t>-294547235</t>
  </si>
  <si>
    <t>Fotodokumentace</t>
  </si>
  <si>
    <t>-591882609</t>
  </si>
  <si>
    <t>Předání a převzetí staveniště</t>
  </si>
  <si>
    <t>746518671</t>
  </si>
  <si>
    <t>Bezpečnostní a hygienická opatření na staveništi</t>
  </si>
  <si>
    <t>-438113710</t>
  </si>
  <si>
    <t>Předání a převzetí díla</t>
  </si>
  <si>
    <t>-1363783045</t>
  </si>
  <si>
    <t>Výrobní dokumentace</t>
  </si>
  <si>
    <t>-1609686364</t>
  </si>
  <si>
    <t>6.1</t>
  </si>
  <si>
    <t xml:space="preserve">Vzorkování </t>
  </si>
  <si>
    <t>211179387</t>
  </si>
  <si>
    <t>Dokumentace skutečného provedení</t>
  </si>
  <si>
    <t>-55163300</t>
  </si>
  <si>
    <t>7.1</t>
  </si>
  <si>
    <t>Geozaměření</t>
  </si>
  <si>
    <t>-950843886</t>
  </si>
  <si>
    <t>7.2</t>
  </si>
  <si>
    <t>Zápis do technické mapy</t>
  </si>
  <si>
    <t>1846210199</t>
  </si>
  <si>
    <t>VN</t>
  </si>
  <si>
    <t>Vedlejší náklady</t>
  </si>
  <si>
    <t>Vytýčení sítí</t>
  </si>
  <si>
    <t>1024</t>
  </si>
  <si>
    <t>-1527844903</t>
  </si>
  <si>
    <t>Zřízení zařízení staveniště</t>
  </si>
  <si>
    <t>657692868</t>
  </si>
  <si>
    <t>Provoz zařízení staveniště</t>
  </si>
  <si>
    <t>-1996381762</t>
  </si>
  <si>
    <t>Odstranění zařízení staveniště</t>
  </si>
  <si>
    <t>-1025986862</t>
  </si>
  <si>
    <t>Oprava po povodni - nábřeží na náměstí Míru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</si>
</sst>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opLeftCell="A28" workbookViewId="0">
      <selection activeCell="AG11" sqref="AG1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4" t="s">
        <v>5</v>
      </c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28" t="s">
        <v>14</v>
      </c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R5" s="21"/>
      <c r="BE5" s="225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30" t="s">
        <v>655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R6" s="21"/>
      <c r="BE6" s="226"/>
      <c r="BS6" s="18" t="s">
        <v>17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26"/>
      <c r="BS7" s="18" t="s">
        <v>20</v>
      </c>
    </row>
    <row r="8" spans="1:74" s="1" customFormat="1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26"/>
      <c r="BS8" s="18" t="s">
        <v>25</v>
      </c>
    </row>
    <row r="9" spans="1:74" s="1" customFormat="1" ht="14.45" customHeight="1">
      <c r="B9" s="21"/>
      <c r="AR9" s="21"/>
      <c r="BE9" s="226"/>
      <c r="BS9" s="18" t="s">
        <v>26</v>
      </c>
    </row>
    <row r="10" spans="1:74" s="1" customFormat="1" ht="12" customHeight="1">
      <c r="B10" s="21"/>
      <c r="D10" s="28" t="s">
        <v>27</v>
      </c>
      <c r="AK10" s="28" t="s">
        <v>28</v>
      </c>
      <c r="AN10" s="26" t="s">
        <v>29</v>
      </c>
      <c r="AR10" s="21"/>
      <c r="BE10" s="226"/>
      <c r="BS10" s="18" t="s">
        <v>17</v>
      </c>
    </row>
    <row r="11" spans="1:74" s="1" customFormat="1" ht="18.399999999999999" customHeight="1">
      <c r="B11" s="21"/>
      <c r="E11" s="26" t="s">
        <v>30</v>
      </c>
      <c r="AK11" s="28" t="s">
        <v>31</v>
      </c>
      <c r="AN11" s="26" t="s">
        <v>32</v>
      </c>
      <c r="AR11" s="21"/>
      <c r="BE11" s="226"/>
      <c r="BS11" s="18" t="s">
        <v>17</v>
      </c>
    </row>
    <row r="12" spans="1:74" s="1" customFormat="1" ht="6.95" customHeight="1">
      <c r="B12" s="21"/>
      <c r="AR12" s="21"/>
      <c r="BE12" s="226"/>
      <c r="BS12" s="18" t="s">
        <v>17</v>
      </c>
    </row>
    <row r="13" spans="1:74" s="1" customFormat="1" ht="12" customHeight="1">
      <c r="B13" s="21"/>
      <c r="D13" s="28" t="s">
        <v>33</v>
      </c>
      <c r="AK13" s="28" t="s">
        <v>28</v>
      </c>
      <c r="AN13" s="30" t="s">
        <v>34</v>
      </c>
      <c r="AR13" s="21"/>
      <c r="BE13" s="226"/>
      <c r="BS13" s="18" t="s">
        <v>17</v>
      </c>
    </row>
    <row r="14" spans="1:74" ht="12.75">
      <c r="B14" s="21"/>
      <c r="E14" s="231" t="s">
        <v>34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8" t="s">
        <v>31</v>
      </c>
      <c r="AN14" s="30" t="s">
        <v>34</v>
      </c>
      <c r="AR14" s="21"/>
      <c r="BE14" s="226"/>
      <c r="BS14" s="18" t="s">
        <v>17</v>
      </c>
    </row>
    <row r="15" spans="1:74" s="1" customFormat="1" ht="6.95" customHeight="1">
      <c r="B15" s="21"/>
      <c r="AR15" s="21"/>
      <c r="BE15" s="226"/>
      <c r="BS15" s="18" t="s">
        <v>3</v>
      </c>
    </row>
    <row r="16" spans="1:74" s="1" customFormat="1" ht="12" customHeight="1">
      <c r="B16" s="21"/>
      <c r="D16" s="28" t="s">
        <v>35</v>
      </c>
      <c r="AK16" s="28" t="s">
        <v>28</v>
      </c>
      <c r="AN16" s="26" t="s">
        <v>1</v>
      </c>
      <c r="AR16" s="21"/>
      <c r="BE16" s="226"/>
      <c r="BS16" s="18" t="s">
        <v>3</v>
      </c>
    </row>
    <row r="17" spans="1:71" s="1" customFormat="1" ht="18.399999999999999" customHeight="1">
      <c r="B17" s="21"/>
      <c r="E17" s="26" t="s">
        <v>36</v>
      </c>
      <c r="AK17" s="28" t="s">
        <v>31</v>
      </c>
      <c r="AN17" s="26" t="s">
        <v>1</v>
      </c>
      <c r="AR17" s="21"/>
      <c r="BE17" s="226"/>
      <c r="BS17" s="18" t="s">
        <v>37</v>
      </c>
    </row>
    <row r="18" spans="1:71" s="1" customFormat="1" ht="6.95" customHeight="1">
      <c r="B18" s="21"/>
      <c r="AR18" s="21"/>
      <c r="BE18" s="226"/>
      <c r="BS18" s="18" t="s">
        <v>6</v>
      </c>
    </row>
    <row r="19" spans="1:71" s="1" customFormat="1" ht="12" customHeight="1">
      <c r="B19" s="21"/>
      <c r="D19" s="28" t="s">
        <v>38</v>
      </c>
      <c r="AK19" s="28" t="s">
        <v>28</v>
      </c>
      <c r="AN19" s="26" t="s">
        <v>1</v>
      </c>
      <c r="AR19" s="21"/>
      <c r="BE19" s="226"/>
      <c r="BS19" s="18" t="s">
        <v>6</v>
      </c>
    </row>
    <row r="20" spans="1:71" s="1" customFormat="1" ht="18.399999999999999" customHeight="1">
      <c r="B20" s="21"/>
      <c r="E20" s="26" t="s">
        <v>36</v>
      </c>
      <c r="AK20" s="28" t="s">
        <v>31</v>
      </c>
      <c r="AN20" s="26" t="s">
        <v>1</v>
      </c>
      <c r="AR20" s="21"/>
      <c r="BE20" s="226"/>
      <c r="BS20" s="18" t="s">
        <v>37</v>
      </c>
    </row>
    <row r="21" spans="1:71" s="1" customFormat="1" ht="6.95" customHeight="1">
      <c r="B21" s="21"/>
      <c r="AR21" s="21"/>
      <c r="BE21" s="226"/>
    </row>
    <row r="22" spans="1:71" s="1" customFormat="1" ht="12" customHeight="1">
      <c r="B22" s="21"/>
      <c r="D22" s="28" t="s">
        <v>39</v>
      </c>
      <c r="AR22" s="21"/>
      <c r="BE22" s="226"/>
    </row>
    <row r="23" spans="1:71" s="1" customFormat="1" ht="16.5" customHeight="1">
      <c r="B23" s="21"/>
      <c r="E23" s="233" t="s">
        <v>1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21"/>
      <c r="BE23" s="226"/>
    </row>
    <row r="24" spans="1:71" s="1" customFormat="1" ht="6.95" customHeight="1">
      <c r="B24" s="21"/>
      <c r="AR24" s="21"/>
      <c r="BE24" s="226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6"/>
    </row>
    <row r="26" spans="1:71" s="2" customFormat="1" ht="25.9" customHeight="1">
      <c r="A26" s="33"/>
      <c r="B26" s="34"/>
      <c r="C26" s="33"/>
      <c r="D26" s="35" t="s">
        <v>40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4">
        <f>ROUND(AG94,2)</f>
        <v>0</v>
      </c>
      <c r="AL26" s="235"/>
      <c r="AM26" s="235"/>
      <c r="AN26" s="235"/>
      <c r="AO26" s="235"/>
      <c r="AP26" s="33"/>
      <c r="AQ26" s="33"/>
      <c r="AR26" s="34"/>
      <c r="BE26" s="226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6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6" t="s">
        <v>41</v>
      </c>
      <c r="M28" s="236"/>
      <c r="N28" s="236"/>
      <c r="O28" s="236"/>
      <c r="P28" s="236"/>
      <c r="Q28" s="33"/>
      <c r="R28" s="33"/>
      <c r="S28" s="33"/>
      <c r="T28" s="33"/>
      <c r="U28" s="33"/>
      <c r="V28" s="33"/>
      <c r="W28" s="236" t="s">
        <v>42</v>
      </c>
      <c r="X28" s="236"/>
      <c r="Y28" s="236"/>
      <c r="Z28" s="236"/>
      <c r="AA28" s="236"/>
      <c r="AB28" s="236"/>
      <c r="AC28" s="236"/>
      <c r="AD28" s="236"/>
      <c r="AE28" s="236"/>
      <c r="AF28" s="33"/>
      <c r="AG28" s="33"/>
      <c r="AH28" s="33"/>
      <c r="AI28" s="33"/>
      <c r="AJ28" s="33"/>
      <c r="AK28" s="236" t="s">
        <v>43</v>
      </c>
      <c r="AL28" s="236"/>
      <c r="AM28" s="236"/>
      <c r="AN28" s="236"/>
      <c r="AO28" s="236"/>
      <c r="AP28" s="33"/>
      <c r="AQ28" s="33"/>
      <c r="AR28" s="34"/>
      <c r="BE28" s="226"/>
    </row>
    <row r="29" spans="1:71" s="3" customFormat="1" ht="14.45" customHeight="1">
      <c r="B29" s="38"/>
      <c r="D29" s="28" t="s">
        <v>44</v>
      </c>
      <c r="F29" s="28" t="s">
        <v>45</v>
      </c>
      <c r="L29" s="239">
        <v>0.21</v>
      </c>
      <c r="M29" s="238"/>
      <c r="N29" s="238"/>
      <c r="O29" s="238"/>
      <c r="P29" s="2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K29" s="237">
        <f>ROUND(AV94, 2)</f>
        <v>0</v>
      </c>
      <c r="AL29" s="238"/>
      <c r="AM29" s="238"/>
      <c r="AN29" s="238"/>
      <c r="AO29" s="238"/>
      <c r="AR29" s="38"/>
      <c r="BE29" s="227"/>
    </row>
    <row r="30" spans="1:71" s="3" customFormat="1" ht="14.45" customHeight="1">
      <c r="B30" s="38"/>
      <c r="F30" s="28" t="s">
        <v>46</v>
      </c>
      <c r="L30" s="239">
        <v>0.12</v>
      </c>
      <c r="M30" s="238"/>
      <c r="N30" s="238"/>
      <c r="O30" s="238"/>
      <c r="P30" s="2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K30" s="237">
        <f>ROUND(AW94, 2)</f>
        <v>0</v>
      </c>
      <c r="AL30" s="238"/>
      <c r="AM30" s="238"/>
      <c r="AN30" s="238"/>
      <c r="AO30" s="238"/>
      <c r="AR30" s="38"/>
      <c r="BE30" s="227"/>
    </row>
    <row r="31" spans="1:71" s="3" customFormat="1" ht="14.45" hidden="1" customHeight="1">
      <c r="B31" s="38"/>
      <c r="F31" s="28" t="s">
        <v>47</v>
      </c>
      <c r="L31" s="239">
        <v>0.21</v>
      </c>
      <c r="M31" s="238"/>
      <c r="N31" s="238"/>
      <c r="O31" s="238"/>
      <c r="P31" s="2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K31" s="237">
        <v>0</v>
      </c>
      <c r="AL31" s="238"/>
      <c r="AM31" s="238"/>
      <c r="AN31" s="238"/>
      <c r="AO31" s="238"/>
      <c r="AR31" s="38"/>
      <c r="BE31" s="227"/>
    </row>
    <row r="32" spans="1:71" s="3" customFormat="1" ht="14.45" hidden="1" customHeight="1">
      <c r="B32" s="38"/>
      <c r="F32" s="28" t="s">
        <v>48</v>
      </c>
      <c r="L32" s="239">
        <v>0.12</v>
      </c>
      <c r="M32" s="238"/>
      <c r="N32" s="238"/>
      <c r="O32" s="238"/>
      <c r="P32" s="2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K32" s="237">
        <v>0</v>
      </c>
      <c r="AL32" s="238"/>
      <c r="AM32" s="238"/>
      <c r="AN32" s="238"/>
      <c r="AO32" s="238"/>
      <c r="AR32" s="38"/>
      <c r="BE32" s="227"/>
    </row>
    <row r="33" spans="1:57" s="3" customFormat="1" ht="14.45" hidden="1" customHeight="1">
      <c r="B33" s="38"/>
      <c r="F33" s="28" t="s">
        <v>49</v>
      </c>
      <c r="L33" s="239">
        <v>0</v>
      </c>
      <c r="M33" s="238"/>
      <c r="N33" s="238"/>
      <c r="O33" s="238"/>
      <c r="P33" s="2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K33" s="237">
        <v>0</v>
      </c>
      <c r="AL33" s="238"/>
      <c r="AM33" s="238"/>
      <c r="AN33" s="238"/>
      <c r="AO33" s="238"/>
      <c r="AR33" s="38"/>
      <c r="BE33" s="227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6"/>
    </row>
    <row r="35" spans="1:57" s="2" customFormat="1" ht="25.9" customHeight="1">
      <c r="A35" s="33"/>
      <c r="B35" s="34"/>
      <c r="C35" s="39"/>
      <c r="D35" s="40" t="s">
        <v>50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51</v>
      </c>
      <c r="U35" s="41"/>
      <c r="V35" s="41"/>
      <c r="W35" s="41"/>
      <c r="X35" s="243" t="s">
        <v>52</v>
      </c>
      <c r="Y35" s="241"/>
      <c r="Z35" s="241"/>
      <c r="AA35" s="241"/>
      <c r="AB35" s="241"/>
      <c r="AC35" s="41"/>
      <c r="AD35" s="41"/>
      <c r="AE35" s="41"/>
      <c r="AF35" s="41"/>
      <c r="AG35" s="41"/>
      <c r="AH35" s="41"/>
      <c r="AI35" s="41"/>
      <c r="AJ35" s="41"/>
      <c r="AK35" s="240">
        <f>SUM(AK26:AK33)</f>
        <v>0</v>
      </c>
      <c r="AL35" s="241"/>
      <c r="AM35" s="241"/>
      <c r="AN35" s="241"/>
      <c r="AO35" s="242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53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54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6" t="s">
        <v>55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56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55</v>
      </c>
      <c r="AI60" s="36"/>
      <c r="AJ60" s="36"/>
      <c r="AK60" s="36"/>
      <c r="AL60" s="36"/>
      <c r="AM60" s="46" t="s">
        <v>56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4" t="s">
        <v>57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58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6" t="s">
        <v>55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56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55</v>
      </c>
      <c r="AI75" s="36"/>
      <c r="AJ75" s="36"/>
      <c r="AK75" s="36"/>
      <c r="AL75" s="36"/>
      <c r="AM75" s="46" t="s">
        <v>56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59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2025_066_2</v>
      </c>
      <c r="AR84" s="52"/>
    </row>
    <row r="85" spans="1:91" s="5" customFormat="1" ht="36.950000000000003" customHeight="1">
      <c r="B85" s="53"/>
      <c r="C85" s="54" t="s">
        <v>16</v>
      </c>
      <c r="L85" s="206" t="str">
        <f>K6</f>
        <v>Oprava po povodni - nábřeží na náměstí Míru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21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Krnov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23</v>
      </c>
      <c r="AJ87" s="33"/>
      <c r="AK87" s="33"/>
      <c r="AL87" s="33"/>
      <c r="AM87" s="208" t="str">
        <f>IF(AN8= "","",AN8)</f>
        <v>27. 11. 2025</v>
      </c>
      <c r="AN87" s="208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27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Krnov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35</v>
      </c>
      <c r="AJ89" s="33"/>
      <c r="AK89" s="33"/>
      <c r="AL89" s="33"/>
      <c r="AM89" s="209" t="str">
        <f>IF(E17="","",E17)</f>
        <v xml:space="preserve"> </v>
      </c>
      <c r="AN89" s="210"/>
      <c r="AO89" s="210"/>
      <c r="AP89" s="210"/>
      <c r="AQ89" s="33"/>
      <c r="AR89" s="34"/>
      <c r="AS89" s="211" t="s">
        <v>60</v>
      </c>
      <c r="AT89" s="212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33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38</v>
      </c>
      <c r="AJ90" s="33"/>
      <c r="AK90" s="33"/>
      <c r="AL90" s="33"/>
      <c r="AM90" s="209" t="str">
        <f>IF(E20="","",E20)</f>
        <v xml:space="preserve"> </v>
      </c>
      <c r="AN90" s="210"/>
      <c r="AO90" s="210"/>
      <c r="AP90" s="210"/>
      <c r="AQ90" s="33"/>
      <c r="AR90" s="34"/>
      <c r="AS90" s="213"/>
      <c r="AT90" s="214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13"/>
      <c r="AT91" s="214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15" t="s">
        <v>61</v>
      </c>
      <c r="D92" s="216"/>
      <c r="E92" s="216"/>
      <c r="F92" s="216"/>
      <c r="G92" s="216"/>
      <c r="H92" s="61"/>
      <c r="I92" s="218" t="s">
        <v>62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7" t="s">
        <v>63</v>
      </c>
      <c r="AH92" s="216"/>
      <c r="AI92" s="216"/>
      <c r="AJ92" s="216"/>
      <c r="AK92" s="216"/>
      <c r="AL92" s="216"/>
      <c r="AM92" s="216"/>
      <c r="AN92" s="218" t="s">
        <v>64</v>
      </c>
      <c r="AO92" s="216"/>
      <c r="AP92" s="219"/>
      <c r="AQ92" s="62" t="s">
        <v>65</v>
      </c>
      <c r="AR92" s="34"/>
      <c r="AS92" s="63" t="s">
        <v>66</v>
      </c>
      <c r="AT92" s="64" t="s">
        <v>67</v>
      </c>
      <c r="AU92" s="64" t="s">
        <v>68</v>
      </c>
      <c r="AV92" s="64" t="s">
        <v>69</v>
      </c>
      <c r="AW92" s="64" t="s">
        <v>70</v>
      </c>
      <c r="AX92" s="64" t="s">
        <v>71</v>
      </c>
      <c r="AY92" s="64" t="s">
        <v>72</v>
      </c>
      <c r="AZ92" s="64" t="s">
        <v>73</v>
      </c>
      <c r="BA92" s="64" t="s">
        <v>74</v>
      </c>
      <c r="BB92" s="64" t="s">
        <v>75</v>
      </c>
      <c r="BC92" s="64" t="s">
        <v>76</v>
      </c>
      <c r="BD92" s="65" t="s">
        <v>77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78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23">
        <f>ROUND(SUM(AG95:AG99),2)</f>
        <v>0</v>
      </c>
      <c r="AH94" s="223"/>
      <c r="AI94" s="223"/>
      <c r="AJ94" s="223"/>
      <c r="AK94" s="223"/>
      <c r="AL94" s="223"/>
      <c r="AM94" s="223"/>
      <c r="AN94" s="224">
        <f t="shared" ref="AN94:AN99" si="0">SUM(AG94,AT94)</f>
        <v>0</v>
      </c>
      <c r="AO94" s="224"/>
      <c r="AP94" s="224"/>
      <c r="AQ94" s="73" t="s">
        <v>1</v>
      </c>
      <c r="AR94" s="69"/>
      <c r="AS94" s="74">
        <f>ROUND(SUM(AS95:AS99),2)</f>
        <v>0</v>
      </c>
      <c r="AT94" s="75">
        <f t="shared" ref="AT94:AT99" si="1">ROUND(SUM(AV94:AW94),2)</f>
        <v>0</v>
      </c>
      <c r="AU94" s="76">
        <f>ROUND(SUM(AU95:AU99),5)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ROUND(SUM(AZ95:AZ99),2)</f>
        <v>0</v>
      </c>
      <c r="BA94" s="75">
        <f>ROUND(SUM(BA95:BA99),2)</f>
        <v>0</v>
      </c>
      <c r="BB94" s="75">
        <f>ROUND(SUM(BB95:BB99),2)</f>
        <v>0</v>
      </c>
      <c r="BC94" s="75">
        <f>ROUND(SUM(BC95:BC99),2)</f>
        <v>0</v>
      </c>
      <c r="BD94" s="77">
        <f>ROUND(SUM(BD95:BD99),2)</f>
        <v>0</v>
      </c>
      <c r="BS94" s="78" t="s">
        <v>79</v>
      </c>
      <c r="BT94" s="78" t="s">
        <v>80</v>
      </c>
      <c r="BU94" s="79" t="s">
        <v>81</v>
      </c>
      <c r="BV94" s="78" t="s">
        <v>82</v>
      </c>
      <c r="BW94" s="78" t="s">
        <v>4</v>
      </c>
      <c r="BX94" s="78" t="s">
        <v>83</v>
      </c>
      <c r="CL94" s="78" t="s">
        <v>1</v>
      </c>
    </row>
    <row r="95" spans="1:91" s="7" customFormat="1" ht="24.75" customHeight="1">
      <c r="A95" s="80" t="s">
        <v>84</v>
      </c>
      <c r="B95" s="81"/>
      <c r="C95" s="82"/>
      <c r="D95" s="220" t="s">
        <v>85</v>
      </c>
      <c r="E95" s="220"/>
      <c r="F95" s="220"/>
      <c r="G95" s="220"/>
      <c r="H95" s="220"/>
      <c r="I95" s="83"/>
      <c r="J95" s="220" t="s">
        <v>86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1">
        <f>'001 - Chodník od splavu k...'!J30</f>
        <v>0</v>
      </c>
      <c r="AH95" s="222"/>
      <c r="AI95" s="222"/>
      <c r="AJ95" s="222"/>
      <c r="AK95" s="222"/>
      <c r="AL95" s="222"/>
      <c r="AM95" s="222"/>
      <c r="AN95" s="221">
        <f t="shared" si="0"/>
        <v>0</v>
      </c>
      <c r="AO95" s="222"/>
      <c r="AP95" s="222"/>
      <c r="AQ95" s="84" t="s">
        <v>87</v>
      </c>
      <c r="AR95" s="81"/>
      <c r="AS95" s="85">
        <v>0</v>
      </c>
      <c r="AT95" s="86">
        <f t="shared" si="1"/>
        <v>0</v>
      </c>
      <c r="AU95" s="87">
        <f>'001 - Chodník od splavu k...'!P122</f>
        <v>0</v>
      </c>
      <c r="AV95" s="86">
        <f>'001 - Chodník od splavu k...'!J33</f>
        <v>0</v>
      </c>
      <c r="AW95" s="86">
        <f>'001 - Chodník od splavu k...'!J34</f>
        <v>0</v>
      </c>
      <c r="AX95" s="86">
        <f>'001 - Chodník od splavu k...'!J35</f>
        <v>0</v>
      </c>
      <c r="AY95" s="86">
        <f>'001 - Chodník od splavu k...'!J36</f>
        <v>0</v>
      </c>
      <c r="AZ95" s="86">
        <f>'001 - Chodník od splavu k...'!F33</f>
        <v>0</v>
      </c>
      <c r="BA95" s="86">
        <f>'001 - Chodník od splavu k...'!F34</f>
        <v>0</v>
      </c>
      <c r="BB95" s="86">
        <f>'001 - Chodník od splavu k...'!F35</f>
        <v>0</v>
      </c>
      <c r="BC95" s="86">
        <f>'001 - Chodník od splavu k...'!F36</f>
        <v>0</v>
      </c>
      <c r="BD95" s="88">
        <f>'001 - Chodník od splavu k...'!F37</f>
        <v>0</v>
      </c>
      <c r="BT95" s="89" t="s">
        <v>20</v>
      </c>
      <c r="BV95" s="89" t="s">
        <v>82</v>
      </c>
      <c r="BW95" s="89" t="s">
        <v>88</v>
      </c>
      <c r="BX95" s="89" t="s">
        <v>4</v>
      </c>
      <c r="CL95" s="89" t="s">
        <v>1</v>
      </c>
      <c r="CM95" s="89" t="s">
        <v>89</v>
      </c>
    </row>
    <row r="96" spans="1:91" s="7" customFormat="1" ht="24.75" customHeight="1">
      <c r="A96" s="80" t="s">
        <v>84</v>
      </c>
      <c r="B96" s="81"/>
      <c r="C96" s="82"/>
      <c r="D96" s="220" t="s">
        <v>90</v>
      </c>
      <c r="E96" s="220"/>
      <c r="F96" s="220"/>
      <c r="G96" s="220"/>
      <c r="H96" s="220"/>
      <c r="I96" s="83"/>
      <c r="J96" s="220" t="s">
        <v>91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1">
        <f>'002 - Výměna zábradlí a c...'!J30</f>
        <v>0</v>
      </c>
      <c r="AH96" s="222"/>
      <c r="AI96" s="222"/>
      <c r="AJ96" s="222"/>
      <c r="AK96" s="222"/>
      <c r="AL96" s="222"/>
      <c r="AM96" s="222"/>
      <c r="AN96" s="221">
        <f t="shared" si="0"/>
        <v>0</v>
      </c>
      <c r="AO96" s="222"/>
      <c r="AP96" s="222"/>
      <c r="AQ96" s="84" t="s">
        <v>87</v>
      </c>
      <c r="AR96" s="81"/>
      <c r="AS96" s="85">
        <v>0</v>
      </c>
      <c r="AT96" s="86">
        <f t="shared" si="1"/>
        <v>0</v>
      </c>
      <c r="AU96" s="87">
        <f>'002 - Výměna zábradlí a c...'!P122</f>
        <v>0</v>
      </c>
      <c r="AV96" s="86">
        <f>'002 - Výměna zábradlí a c...'!J33</f>
        <v>0</v>
      </c>
      <c r="AW96" s="86">
        <f>'002 - Výměna zábradlí a c...'!J34</f>
        <v>0</v>
      </c>
      <c r="AX96" s="86">
        <f>'002 - Výměna zábradlí a c...'!J35</f>
        <v>0</v>
      </c>
      <c r="AY96" s="86">
        <f>'002 - Výměna zábradlí a c...'!J36</f>
        <v>0</v>
      </c>
      <c r="AZ96" s="86">
        <f>'002 - Výměna zábradlí a c...'!F33</f>
        <v>0</v>
      </c>
      <c r="BA96" s="86">
        <f>'002 - Výměna zábradlí a c...'!F34</f>
        <v>0</v>
      </c>
      <c r="BB96" s="86">
        <f>'002 - Výměna zábradlí a c...'!F35</f>
        <v>0</v>
      </c>
      <c r="BC96" s="86">
        <f>'002 - Výměna zábradlí a c...'!F36</f>
        <v>0</v>
      </c>
      <c r="BD96" s="88">
        <f>'002 - Výměna zábradlí a c...'!F37</f>
        <v>0</v>
      </c>
      <c r="BT96" s="89" t="s">
        <v>20</v>
      </c>
      <c r="BV96" s="89" t="s">
        <v>82</v>
      </c>
      <c r="BW96" s="89" t="s">
        <v>92</v>
      </c>
      <c r="BX96" s="89" t="s">
        <v>4</v>
      </c>
      <c r="CL96" s="89" t="s">
        <v>1</v>
      </c>
      <c r="CM96" s="89" t="s">
        <v>89</v>
      </c>
    </row>
    <row r="97" spans="1:91" s="7" customFormat="1" ht="24.75" customHeight="1">
      <c r="A97" s="80" t="s">
        <v>84</v>
      </c>
      <c r="B97" s="81"/>
      <c r="C97" s="82"/>
      <c r="D97" s="220" t="s">
        <v>93</v>
      </c>
      <c r="E97" s="220"/>
      <c r="F97" s="220"/>
      <c r="G97" s="220"/>
      <c r="H97" s="220"/>
      <c r="I97" s="83"/>
      <c r="J97" s="220" t="s">
        <v>94</v>
      </c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1">
        <f>'003 - Nové zábradlí vč. z...'!J30</f>
        <v>0</v>
      </c>
      <c r="AH97" s="222"/>
      <c r="AI97" s="222"/>
      <c r="AJ97" s="222"/>
      <c r="AK97" s="222"/>
      <c r="AL97" s="222"/>
      <c r="AM97" s="222"/>
      <c r="AN97" s="221">
        <f t="shared" si="0"/>
        <v>0</v>
      </c>
      <c r="AO97" s="222"/>
      <c r="AP97" s="222"/>
      <c r="AQ97" s="84" t="s">
        <v>87</v>
      </c>
      <c r="AR97" s="81"/>
      <c r="AS97" s="85">
        <v>0</v>
      </c>
      <c r="AT97" s="86">
        <f t="shared" si="1"/>
        <v>0</v>
      </c>
      <c r="AU97" s="87">
        <f>'003 - Nové zábradlí vč. z...'!P125</f>
        <v>0</v>
      </c>
      <c r="AV97" s="86">
        <f>'003 - Nové zábradlí vč. z...'!J33</f>
        <v>0</v>
      </c>
      <c r="AW97" s="86">
        <f>'003 - Nové zábradlí vč. z...'!J34</f>
        <v>0</v>
      </c>
      <c r="AX97" s="86">
        <f>'003 - Nové zábradlí vč. z...'!J35</f>
        <v>0</v>
      </c>
      <c r="AY97" s="86">
        <f>'003 - Nové zábradlí vč. z...'!J36</f>
        <v>0</v>
      </c>
      <c r="AZ97" s="86">
        <f>'003 - Nové zábradlí vč. z...'!F33</f>
        <v>0</v>
      </c>
      <c r="BA97" s="86">
        <f>'003 - Nové zábradlí vč. z...'!F34</f>
        <v>0</v>
      </c>
      <c r="BB97" s="86">
        <f>'003 - Nové zábradlí vč. z...'!F35</f>
        <v>0</v>
      </c>
      <c r="BC97" s="86">
        <f>'003 - Nové zábradlí vč. z...'!F36</f>
        <v>0</v>
      </c>
      <c r="BD97" s="88">
        <f>'003 - Nové zábradlí vč. z...'!F37</f>
        <v>0</v>
      </c>
      <c r="BT97" s="89" t="s">
        <v>20</v>
      </c>
      <c r="BV97" s="89" t="s">
        <v>82</v>
      </c>
      <c r="BW97" s="89" t="s">
        <v>95</v>
      </c>
      <c r="BX97" s="89" t="s">
        <v>4</v>
      </c>
      <c r="CL97" s="89" t="s">
        <v>1</v>
      </c>
      <c r="CM97" s="89" t="s">
        <v>89</v>
      </c>
    </row>
    <row r="98" spans="1:91" s="7" customFormat="1" ht="16.5" customHeight="1">
      <c r="A98" s="80" t="s">
        <v>84</v>
      </c>
      <c r="B98" s="81"/>
      <c r="C98" s="82"/>
      <c r="D98" s="220" t="s">
        <v>96</v>
      </c>
      <c r="E98" s="220"/>
      <c r="F98" s="220"/>
      <c r="G98" s="220"/>
      <c r="H98" s="220"/>
      <c r="I98" s="83"/>
      <c r="J98" s="220" t="s">
        <v>97</v>
      </c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1">
        <f>'004 - Mobiliář'!J30</f>
        <v>0</v>
      </c>
      <c r="AH98" s="222"/>
      <c r="AI98" s="222"/>
      <c r="AJ98" s="222"/>
      <c r="AK98" s="222"/>
      <c r="AL98" s="222"/>
      <c r="AM98" s="222"/>
      <c r="AN98" s="221">
        <f t="shared" si="0"/>
        <v>0</v>
      </c>
      <c r="AO98" s="222"/>
      <c r="AP98" s="222"/>
      <c r="AQ98" s="84" t="s">
        <v>87</v>
      </c>
      <c r="AR98" s="81"/>
      <c r="AS98" s="85">
        <v>0</v>
      </c>
      <c r="AT98" s="86">
        <f t="shared" si="1"/>
        <v>0</v>
      </c>
      <c r="AU98" s="87">
        <f>'004 - Mobiliář'!P121</f>
        <v>0</v>
      </c>
      <c r="AV98" s="86">
        <f>'004 - Mobiliář'!J33</f>
        <v>0</v>
      </c>
      <c r="AW98" s="86">
        <f>'004 - Mobiliář'!J34</f>
        <v>0</v>
      </c>
      <c r="AX98" s="86">
        <f>'004 - Mobiliář'!J35</f>
        <v>0</v>
      </c>
      <c r="AY98" s="86">
        <f>'004 - Mobiliář'!J36</f>
        <v>0</v>
      </c>
      <c r="AZ98" s="86">
        <f>'004 - Mobiliář'!F33</f>
        <v>0</v>
      </c>
      <c r="BA98" s="86">
        <f>'004 - Mobiliář'!F34</f>
        <v>0</v>
      </c>
      <c r="BB98" s="86">
        <f>'004 - Mobiliář'!F35</f>
        <v>0</v>
      </c>
      <c r="BC98" s="86">
        <f>'004 - Mobiliář'!F36</f>
        <v>0</v>
      </c>
      <c r="BD98" s="88">
        <f>'004 - Mobiliář'!F37</f>
        <v>0</v>
      </c>
      <c r="BT98" s="89" t="s">
        <v>20</v>
      </c>
      <c r="BV98" s="89" t="s">
        <v>82</v>
      </c>
      <c r="BW98" s="89" t="s">
        <v>98</v>
      </c>
      <c r="BX98" s="89" t="s">
        <v>4</v>
      </c>
      <c r="CL98" s="89" t="s">
        <v>1</v>
      </c>
      <c r="CM98" s="89" t="s">
        <v>89</v>
      </c>
    </row>
    <row r="99" spans="1:91" s="7" customFormat="1" ht="16.5" customHeight="1">
      <c r="A99" s="80" t="s">
        <v>84</v>
      </c>
      <c r="B99" s="81"/>
      <c r="C99" s="82"/>
      <c r="D99" s="220" t="s">
        <v>99</v>
      </c>
      <c r="E99" s="220"/>
      <c r="F99" s="220"/>
      <c r="G99" s="220"/>
      <c r="H99" s="220"/>
      <c r="I99" s="83"/>
      <c r="J99" s="220" t="s">
        <v>100</v>
      </c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1">
        <f>'005 - Ostatní náklady a VRN'!J30</f>
        <v>0</v>
      </c>
      <c r="AH99" s="222"/>
      <c r="AI99" s="222"/>
      <c r="AJ99" s="222"/>
      <c r="AK99" s="222"/>
      <c r="AL99" s="222"/>
      <c r="AM99" s="222"/>
      <c r="AN99" s="221">
        <f t="shared" si="0"/>
        <v>0</v>
      </c>
      <c r="AO99" s="222"/>
      <c r="AP99" s="222"/>
      <c r="AQ99" s="84" t="s">
        <v>87</v>
      </c>
      <c r="AR99" s="81"/>
      <c r="AS99" s="90">
        <v>0</v>
      </c>
      <c r="AT99" s="91">
        <f t="shared" si="1"/>
        <v>0</v>
      </c>
      <c r="AU99" s="92">
        <f>'005 - Ostatní náklady a VRN'!P118</f>
        <v>0</v>
      </c>
      <c r="AV99" s="91">
        <f>'005 - Ostatní náklady a VRN'!J33</f>
        <v>0</v>
      </c>
      <c r="AW99" s="91">
        <f>'005 - Ostatní náklady a VRN'!J34</f>
        <v>0</v>
      </c>
      <c r="AX99" s="91">
        <f>'005 - Ostatní náklady a VRN'!J35</f>
        <v>0</v>
      </c>
      <c r="AY99" s="91">
        <f>'005 - Ostatní náklady a VRN'!J36</f>
        <v>0</v>
      </c>
      <c r="AZ99" s="91">
        <f>'005 - Ostatní náklady a VRN'!F33</f>
        <v>0</v>
      </c>
      <c r="BA99" s="91">
        <f>'005 - Ostatní náklady a VRN'!F34</f>
        <v>0</v>
      </c>
      <c r="BB99" s="91">
        <f>'005 - Ostatní náklady a VRN'!F35</f>
        <v>0</v>
      </c>
      <c r="BC99" s="91">
        <f>'005 - Ostatní náklady a VRN'!F36</f>
        <v>0</v>
      </c>
      <c r="BD99" s="93">
        <f>'005 - Ostatní náklady a VRN'!F37</f>
        <v>0</v>
      </c>
      <c r="BT99" s="89" t="s">
        <v>20</v>
      </c>
      <c r="BV99" s="89" t="s">
        <v>82</v>
      </c>
      <c r="BW99" s="89" t="s">
        <v>101</v>
      </c>
      <c r="BX99" s="89" t="s">
        <v>4</v>
      </c>
      <c r="CL99" s="89" t="s">
        <v>1</v>
      </c>
      <c r="CM99" s="89" t="s">
        <v>89</v>
      </c>
    </row>
    <row r="100" spans="1:91" s="2" customFormat="1" ht="30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4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91" s="2" customFormat="1" ht="6.95" customHeight="1">
      <c r="A101" s="33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34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01 - Chodník od splavu k...'!C2" display="/"/>
    <hyperlink ref="A96" location="'002 - Výměna zábradlí a c...'!C2" display="/"/>
    <hyperlink ref="A97" location="'003 - Nové zábradlí vč. z...'!C2" display="/"/>
    <hyperlink ref="A98" location="'004 - Mobiliář'!C2" display="/"/>
    <hyperlink ref="A99" location="'005 - Ostatní náklady a VR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.6640625" style="1" customWidth="1"/>
    <col min="13" max="13" width="10.83203125" style="1" customWidth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88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89</v>
      </c>
    </row>
    <row r="4" spans="1:46" s="1" customFormat="1" ht="24.95" customHeight="1">
      <c r="B4" s="21"/>
      <c r="D4" s="22" t="s">
        <v>102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45" t="str">
        <f>'Rekapitulace stavby'!K6</f>
        <v>Oprava po povodni - nábřeží na náměstí Míru</v>
      </c>
      <c r="F7" s="246"/>
      <c r="G7" s="246"/>
      <c r="H7" s="246"/>
      <c r="L7" s="21"/>
    </row>
    <row r="8" spans="1:46" s="2" customFormat="1" ht="12" customHeight="1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06" t="s">
        <v>104</v>
      </c>
      <c r="F9" s="247"/>
      <c r="G9" s="247"/>
      <c r="H9" s="24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6" t="str">
        <f>'Rekapitulace stavby'!AN8</f>
        <v>27. 11. 2025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27</v>
      </c>
      <c r="E14" s="33"/>
      <c r="F14" s="33"/>
      <c r="G14" s="33"/>
      <c r="H14" s="33"/>
      <c r="I14" s="28" t="s">
        <v>28</v>
      </c>
      <c r="J14" s="26" t="s">
        <v>29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30</v>
      </c>
      <c r="F15" s="33"/>
      <c r="G15" s="33"/>
      <c r="H15" s="33"/>
      <c r="I15" s="28" t="s">
        <v>31</v>
      </c>
      <c r="J15" s="26" t="s">
        <v>32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33</v>
      </c>
      <c r="E17" s="33"/>
      <c r="F17" s="33"/>
      <c r="G17" s="33"/>
      <c r="H17" s="33"/>
      <c r="I17" s="28" t="s">
        <v>28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48" t="str">
        <f>'Rekapitulace stavby'!E14</f>
        <v>Vyplň údaj</v>
      </c>
      <c r="F18" s="228"/>
      <c r="G18" s="228"/>
      <c r="H18" s="228"/>
      <c r="I18" s="28" t="s">
        <v>31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35</v>
      </c>
      <c r="E20" s="33"/>
      <c r="F20" s="33"/>
      <c r="G20" s="33"/>
      <c r="H20" s="33"/>
      <c r="I20" s="28" t="s">
        <v>28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31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38</v>
      </c>
      <c r="E23" s="33"/>
      <c r="F23" s="33"/>
      <c r="G23" s="33"/>
      <c r="H23" s="33"/>
      <c r="I23" s="28" t="s">
        <v>28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31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39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5"/>
      <c r="B27" s="96"/>
      <c r="C27" s="95"/>
      <c r="D27" s="95"/>
      <c r="E27" s="233" t="s">
        <v>105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40</v>
      </c>
      <c r="E30" s="33"/>
      <c r="F30" s="33"/>
      <c r="G30" s="33"/>
      <c r="H30" s="33"/>
      <c r="I30" s="33"/>
      <c r="J30" s="72">
        <f>ROUND(J122,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42</v>
      </c>
      <c r="G32" s="33"/>
      <c r="H32" s="33"/>
      <c r="I32" s="37" t="s">
        <v>41</v>
      </c>
      <c r="J32" s="37" t="s">
        <v>43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44</v>
      </c>
      <c r="E33" s="28" t="s">
        <v>45</v>
      </c>
      <c r="F33" s="100">
        <f>ROUND((SUM(BE122:BE164)),  2)</f>
        <v>0</v>
      </c>
      <c r="G33" s="33"/>
      <c r="H33" s="33"/>
      <c r="I33" s="101">
        <v>0.21</v>
      </c>
      <c r="J33" s="100">
        <f>ROUND(((SUM(BE122:BE164))*I33),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46</v>
      </c>
      <c r="F34" s="100">
        <f>ROUND((SUM(BF122:BF164)),  2)</f>
        <v>0</v>
      </c>
      <c r="G34" s="33"/>
      <c r="H34" s="33"/>
      <c r="I34" s="101">
        <v>0.12</v>
      </c>
      <c r="J34" s="100">
        <f>ROUND(((SUM(BF122:BF164))*I34),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47</v>
      </c>
      <c r="F35" s="100">
        <f>ROUND((SUM(BG122:BG164)),  2)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48</v>
      </c>
      <c r="F36" s="100">
        <f>ROUND((SUM(BH122:BH164)),  2)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49</v>
      </c>
      <c r="F37" s="100">
        <f>ROUND((SUM(BI122:BI164)),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50</v>
      </c>
      <c r="E39" s="61"/>
      <c r="F39" s="61"/>
      <c r="G39" s="104" t="s">
        <v>51</v>
      </c>
      <c r="H39" s="105" t="s">
        <v>52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53</v>
      </c>
      <c r="E50" s="45"/>
      <c r="F50" s="45"/>
      <c r="G50" s="44" t="s">
        <v>54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55</v>
      </c>
      <c r="E61" s="36"/>
      <c r="F61" s="108" t="s">
        <v>56</v>
      </c>
      <c r="G61" s="46" t="s">
        <v>55</v>
      </c>
      <c r="H61" s="36"/>
      <c r="I61" s="36"/>
      <c r="J61" s="109" t="s">
        <v>56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57</v>
      </c>
      <c r="E65" s="47"/>
      <c r="F65" s="47"/>
      <c r="G65" s="44" t="s">
        <v>58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55</v>
      </c>
      <c r="E76" s="36"/>
      <c r="F76" s="108" t="s">
        <v>56</v>
      </c>
      <c r="G76" s="46" t="s">
        <v>55</v>
      </c>
      <c r="H76" s="36"/>
      <c r="I76" s="36"/>
      <c r="J76" s="109" t="s">
        <v>56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45" t="str">
        <f>E7</f>
        <v>Oprava po povodni - nábřeží na náměstí Míru</v>
      </c>
      <c r="F85" s="246"/>
      <c r="G85" s="246"/>
      <c r="H85" s="24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06" t="str">
        <f>E9</f>
        <v>001 - Chodník od splavu ke Kinu Mír - 32mb</v>
      </c>
      <c r="F87" s="247"/>
      <c r="G87" s="247"/>
      <c r="H87" s="24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21</v>
      </c>
      <c r="D89" s="33"/>
      <c r="E89" s="33"/>
      <c r="F89" s="26" t="str">
        <f>F12</f>
        <v>Krnov</v>
      </c>
      <c r="G89" s="33"/>
      <c r="H89" s="33"/>
      <c r="I89" s="28" t="s">
        <v>23</v>
      </c>
      <c r="J89" s="56" t="str">
        <f>IF(J12="","",J12)</f>
        <v>27. 11. 2025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27</v>
      </c>
      <c r="D91" s="33"/>
      <c r="E91" s="33"/>
      <c r="F91" s="26" t="str">
        <f>E15</f>
        <v>Město Krnov</v>
      </c>
      <c r="G91" s="33"/>
      <c r="H91" s="33"/>
      <c r="I91" s="28" t="s">
        <v>35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33</v>
      </c>
      <c r="D92" s="33"/>
      <c r="E92" s="33"/>
      <c r="F92" s="26" t="str">
        <f>IF(E18="","",E18)</f>
        <v>Vyplň údaj</v>
      </c>
      <c r="G92" s="33"/>
      <c r="H92" s="33"/>
      <c r="I92" s="28" t="s">
        <v>38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107</v>
      </c>
      <c r="D94" s="102"/>
      <c r="E94" s="102"/>
      <c r="F94" s="102"/>
      <c r="G94" s="102"/>
      <c r="H94" s="102"/>
      <c r="I94" s="102"/>
      <c r="J94" s="111" t="s">
        <v>108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109</v>
      </c>
      <c r="D96" s="33"/>
      <c r="E96" s="33"/>
      <c r="F96" s="33"/>
      <c r="G96" s="33"/>
      <c r="H96" s="33"/>
      <c r="I96" s="33"/>
      <c r="J96" s="72">
        <f>J122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>
      <c r="B97" s="113"/>
      <c r="D97" s="114" t="s">
        <v>111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899999999999999" customHeight="1">
      <c r="B98" s="117"/>
      <c r="D98" s="118" t="s">
        <v>112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10" customFormat="1" ht="19.899999999999999" customHeight="1">
      <c r="B99" s="117"/>
      <c r="D99" s="118" t="s">
        <v>113</v>
      </c>
      <c r="E99" s="119"/>
      <c r="F99" s="119"/>
      <c r="G99" s="119"/>
      <c r="H99" s="119"/>
      <c r="I99" s="119"/>
      <c r="J99" s="120">
        <f>J143</f>
        <v>0</v>
      </c>
      <c r="L99" s="117"/>
    </row>
    <row r="100" spans="1:31" s="10" customFormat="1" ht="19.899999999999999" customHeight="1">
      <c r="B100" s="117"/>
      <c r="D100" s="118" t="s">
        <v>114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31" s="10" customFormat="1" ht="19.899999999999999" customHeight="1">
      <c r="B101" s="117"/>
      <c r="D101" s="118" t="s">
        <v>115</v>
      </c>
      <c r="E101" s="119"/>
      <c r="F101" s="119"/>
      <c r="G101" s="119"/>
      <c r="H101" s="119"/>
      <c r="I101" s="119"/>
      <c r="J101" s="120">
        <f>J156</f>
        <v>0</v>
      </c>
      <c r="L101" s="117"/>
    </row>
    <row r="102" spans="1:31" s="10" customFormat="1" ht="19.899999999999999" customHeight="1">
      <c r="B102" s="117"/>
      <c r="D102" s="118" t="s">
        <v>116</v>
      </c>
      <c r="E102" s="119"/>
      <c r="F102" s="119"/>
      <c r="G102" s="119"/>
      <c r="H102" s="119"/>
      <c r="I102" s="119"/>
      <c r="J102" s="120">
        <f>J163</f>
        <v>0</v>
      </c>
      <c r="L102" s="117"/>
    </row>
    <row r="103" spans="1:31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6.95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6.95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4.95" customHeight="1">
      <c r="A109" s="33"/>
      <c r="B109" s="34"/>
      <c r="C109" s="22" t="s">
        <v>117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45" t="str">
        <f>E7</f>
        <v>Oprava po povodni - nábřeží na náměstí Míru</v>
      </c>
      <c r="F112" s="246"/>
      <c r="G112" s="246"/>
      <c r="H112" s="246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103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06" t="str">
        <f>E9</f>
        <v>001 - Chodník od splavu ke Kinu Mír - 32mb</v>
      </c>
      <c r="F114" s="247"/>
      <c r="G114" s="247"/>
      <c r="H114" s="247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21</v>
      </c>
      <c r="D116" s="33"/>
      <c r="E116" s="33"/>
      <c r="F116" s="26" t="str">
        <f>F12</f>
        <v>Krnov</v>
      </c>
      <c r="G116" s="33"/>
      <c r="H116" s="33"/>
      <c r="I116" s="28" t="s">
        <v>23</v>
      </c>
      <c r="J116" s="56" t="str">
        <f>IF(J12="","",J12)</f>
        <v>27. 11. 2025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27</v>
      </c>
      <c r="D118" s="33"/>
      <c r="E118" s="33"/>
      <c r="F118" s="26" t="str">
        <f>E15</f>
        <v>Město Krnov</v>
      </c>
      <c r="G118" s="33"/>
      <c r="H118" s="33"/>
      <c r="I118" s="28" t="s">
        <v>35</v>
      </c>
      <c r="J118" s="31" t="str">
        <f>E21</f>
        <v xml:space="preserve"> 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33</v>
      </c>
      <c r="D119" s="33"/>
      <c r="E119" s="33"/>
      <c r="F119" s="26" t="str">
        <f>IF(E18="","",E18)</f>
        <v>Vyplň údaj</v>
      </c>
      <c r="G119" s="33"/>
      <c r="H119" s="33"/>
      <c r="I119" s="28" t="s">
        <v>38</v>
      </c>
      <c r="J119" s="31" t="str">
        <f>E24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1"/>
      <c r="B121" s="122"/>
      <c r="C121" s="123" t="s">
        <v>118</v>
      </c>
      <c r="D121" s="124" t="s">
        <v>65</v>
      </c>
      <c r="E121" s="124" t="s">
        <v>61</v>
      </c>
      <c r="F121" s="124" t="s">
        <v>62</v>
      </c>
      <c r="G121" s="124" t="s">
        <v>119</v>
      </c>
      <c r="H121" s="124" t="s">
        <v>120</v>
      </c>
      <c r="I121" s="124" t="s">
        <v>121</v>
      </c>
      <c r="J121" s="124" t="s">
        <v>108</v>
      </c>
      <c r="K121" s="125" t="s">
        <v>122</v>
      </c>
      <c r="L121" s="126"/>
      <c r="M121" s="63" t="s">
        <v>1</v>
      </c>
      <c r="N121" s="64" t="s">
        <v>44</v>
      </c>
      <c r="O121" s="64" t="s">
        <v>123</v>
      </c>
      <c r="P121" s="64" t="s">
        <v>124</v>
      </c>
      <c r="Q121" s="64" t="s">
        <v>125</v>
      </c>
      <c r="R121" s="64" t="s">
        <v>126</v>
      </c>
      <c r="S121" s="64" t="s">
        <v>127</v>
      </c>
      <c r="T121" s="65" t="s">
        <v>128</v>
      </c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</row>
    <row r="122" spans="1:65" s="2" customFormat="1" ht="22.9" customHeight="1">
      <c r="A122" s="33"/>
      <c r="B122" s="34"/>
      <c r="C122" s="70" t="s">
        <v>129</v>
      </c>
      <c r="D122" s="33"/>
      <c r="E122" s="33"/>
      <c r="F122" s="33"/>
      <c r="G122" s="33"/>
      <c r="H122" s="33"/>
      <c r="I122" s="33"/>
      <c r="J122" s="127">
        <f>BK122</f>
        <v>0</v>
      </c>
      <c r="K122" s="33"/>
      <c r="L122" s="34"/>
      <c r="M122" s="66"/>
      <c r="N122" s="57"/>
      <c r="O122" s="67"/>
      <c r="P122" s="128">
        <f>P123</f>
        <v>0</v>
      </c>
      <c r="Q122" s="67"/>
      <c r="R122" s="128">
        <f>R123</f>
        <v>51.443860000000008</v>
      </c>
      <c r="S122" s="67"/>
      <c r="T122" s="129">
        <f>T123</f>
        <v>2.56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79</v>
      </c>
      <c r="AU122" s="18" t="s">
        <v>110</v>
      </c>
      <c r="BK122" s="130">
        <f>BK123</f>
        <v>0</v>
      </c>
    </row>
    <row r="123" spans="1:65" s="12" customFormat="1" ht="25.9" customHeight="1">
      <c r="B123" s="131"/>
      <c r="D123" s="132" t="s">
        <v>79</v>
      </c>
      <c r="E123" s="133" t="s">
        <v>130</v>
      </c>
      <c r="F123" s="133" t="s">
        <v>131</v>
      </c>
      <c r="I123" s="134"/>
      <c r="J123" s="135">
        <f>BK123</f>
        <v>0</v>
      </c>
      <c r="L123" s="131"/>
      <c r="M123" s="136"/>
      <c r="N123" s="137"/>
      <c r="O123" s="137"/>
      <c r="P123" s="138">
        <f>P124+P143+P150+P156+P163</f>
        <v>0</v>
      </c>
      <c r="Q123" s="137"/>
      <c r="R123" s="138">
        <f>R124+R143+R150+R156+R163</f>
        <v>51.443860000000008</v>
      </c>
      <c r="S123" s="137"/>
      <c r="T123" s="139">
        <f>T124+T143+T150+T156+T163</f>
        <v>2.56</v>
      </c>
      <c r="AR123" s="132" t="s">
        <v>20</v>
      </c>
      <c r="AT123" s="140" t="s">
        <v>79</v>
      </c>
      <c r="AU123" s="140" t="s">
        <v>80</v>
      </c>
      <c r="AY123" s="132" t="s">
        <v>132</v>
      </c>
      <c r="BK123" s="141">
        <f>BK124+BK143+BK150+BK156+BK163</f>
        <v>0</v>
      </c>
    </row>
    <row r="124" spans="1:65" s="12" customFormat="1" ht="22.9" customHeight="1">
      <c r="B124" s="131"/>
      <c r="D124" s="132" t="s">
        <v>79</v>
      </c>
      <c r="E124" s="142" t="s">
        <v>20</v>
      </c>
      <c r="F124" s="142" t="s">
        <v>133</v>
      </c>
      <c r="I124" s="134"/>
      <c r="J124" s="143">
        <f>BK124</f>
        <v>0</v>
      </c>
      <c r="L124" s="131"/>
      <c r="M124" s="136"/>
      <c r="N124" s="137"/>
      <c r="O124" s="137"/>
      <c r="P124" s="138">
        <f>SUM(P125:P142)</f>
        <v>0</v>
      </c>
      <c r="Q124" s="137"/>
      <c r="R124" s="138">
        <f>SUM(R125:R142)</f>
        <v>3.4400800000000002E-2</v>
      </c>
      <c r="S124" s="137"/>
      <c r="T124" s="139">
        <f>SUM(T125:T142)</f>
        <v>2.56</v>
      </c>
      <c r="AR124" s="132" t="s">
        <v>20</v>
      </c>
      <c r="AT124" s="140" t="s">
        <v>79</v>
      </c>
      <c r="AU124" s="140" t="s">
        <v>20</v>
      </c>
      <c r="AY124" s="132" t="s">
        <v>132</v>
      </c>
      <c r="BK124" s="141">
        <f>SUM(BK125:BK142)</f>
        <v>0</v>
      </c>
    </row>
    <row r="125" spans="1:65" s="2" customFormat="1" ht="16.5" customHeight="1">
      <c r="A125" s="33"/>
      <c r="B125" s="144"/>
      <c r="C125" s="145" t="s">
        <v>20</v>
      </c>
      <c r="D125" s="145" t="s">
        <v>134</v>
      </c>
      <c r="E125" s="146" t="s">
        <v>135</v>
      </c>
      <c r="F125" s="147" t="s">
        <v>136</v>
      </c>
      <c r="G125" s="148" t="s">
        <v>137</v>
      </c>
      <c r="H125" s="149">
        <v>64</v>
      </c>
      <c r="I125" s="150"/>
      <c r="J125" s="151">
        <f>ROUND(I125*H125,2)</f>
        <v>0</v>
      </c>
      <c r="K125" s="147" t="s">
        <v>138</v>
      </c>
      <c r="L125" s="34"/>
      <c r="M125" s="152" t="s">
        <v>1</v>
      </c>
      <c r="N125" s="153" t="s">
        <v>45</v>
      </c>
      <c r="O125" s="59"/>
      <c r="P125" s="154">
        <f>O125*H125</f>
        <v>0</v>
      </c>
      <c r="Q125" s="154">
        <v>0</v>
      </c>
      <c r="R125" s="154">
        <f>Q125*H125</f>
        <v>0</v>
      </c>
      <c r="S125" s="154">
        <v>0.04</v>
      </c>
      <c r="T125" s="155">
        <f>S125*H125</f>
        <v>2.56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6" t="s">
        <v>139</v>
      </c>
      <c r="AT125" s="156" t="s">
        <v>134</v>
      </c>
      <c r="AU125" s="156" t="s">
        <v>89</v>
      </c>
      <c r="AY125" s="18" t="s">
        <v>132</v>
      </c>
      <c r="BE125" s="157">
        <f>IF(N125="základní",J125,0)</f>
        <v>0</v>
      </c>
      <c r="BF125" s="157">
        <f>IF(N125="snížená",J125,0)</f>
        <v>0</v>
      </c>
      <c r="BG125" s="157">
        <f>IF(N125="zákl. přenesená",J125,0)</f>
        <v>0</v>
      </c>
      <c r="BH125" s="157">
        <f>IF(N125="sníž. přenesená",J125,0)</f>
        <v>0</v>
      </c>
      <c r="BI125" s="157">
        <f>IF(N125="nulová",J125,0)</f>
        <v>0</v>
      </c>
      <c r="BJ125" s="18" t="s">
        <v>20</v>
      </c>
      <c r="BK125" s="157">
        <f>ROUND(I125*H125,2)</f>
        <v>0</v>
      </c>
      <c r="BL125" s="18" t="s">
        <v>139</v>
      </c>
      <c r="BM125" s="156" t="s">
        <v>140</v>
      </c>
    </row>
    <row r="126" spans="1:65" s="13" customFormat="1" ht="11.25">
      <c r="B126" s="158"/>
      <c r="D126" s="159" t="s">
        <v>141</v>
      </c>
      <c r="E126" s="160" t="s">
        <v>1</v>
      </c>
      <c r="F126" s="161" t="s">
        <v>142</v>
      </c>
      <c r="H126" s="162">
        <v>64</v>
      </c>
      <c r="I126" s="163"/>
      <c r="L126" s="158"/>
      <c r="M126" s="164"/>
      <c r="N126" s="165"/>
      <c r="O126" s="165"/>
      <c r="P126" s="165"/>
      <c r="Q126" s="165"/>
      <c r="R126" s="165"/>
      <c r="S126" s="165"/>
      <c r="T126" s="166"/>
      <c r="AT126" s="160" t="s">
        <v>141</v>
      </c>
      <c r="AU126" s="160" t="s">
        <v>89</v>
      </c>
      <c r="AV126" s="13" t="s">
        <v>89</v>
      </c>
      <c r="AW126" s="13" t="s">
        <v>37</v>
      </c>
      <c r="AX126" s="13" t="s">
        <v>20</v>
      </c>
      <c r="AY126" s="160" t="s">
        <v>132</v>
      </c>
    </row>
    <row r="127" spans="1:65" s="2" customFormat="1" ht="33" customHeight="1">
      <c r="A127" s="33"/>
      <c r="B127" s="144"/>
      <c r="C127" s="145" t="s">
        <v>89</v>
      </c>
      <c r="D127" s="145" t="s">
        <v>134</v>
      </c>
      <c r="E127" s="146" t="s">
        <v>143</v>
      </c>
      <c r="F127" s="147" t="s">
        <v>144</v>
      </c>
      <c r="G127" s="148" t="s">
        <v>137</v>
      </c>
      <c r="H127" s="149">
        <v>70</v>
      </c>
      <c r="I127" s="150"/>
      <c r="J127" s="151">
        <f>ROUND(I127*H127,2)</f>
        <v>0</v>
      </c>
      <c r="K127" s="147" t="s">
        <v>138</v>
      </c>
      <c r="L127" s="34"/>
      <c r="M127" s="152" t="s">
        <v>1</v>
      </c>
      <c r="N127" s="153" t="s">
        <v>45</v>
      </c>
      <c r="O127" s="59"/>
      <c r="P127" s="154">
        <f>O127*H127</f>
        <v>0</v>
      </c>
      <c r="Q127" s="154">
        <v>4.9144E-4</v>
      </c>
      <c r="R127" s="154">
        <f>Q127*H127</f>
        <v>3.4400800000000002E-2</v>
      </c>
      <c r="S127" s="154">
        <v>0</v>
      </c>
      <c r="T127" s="155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6" t="s">
        <v>139</v>
      </c>
      <c r="AT127" s="156" t="s">
        <v>134</v>
      </c>
      <c r="AU127" s="156" t="s">
        <v>89</v>
      </c>
      <c r="AY127" s="18" t="s">
        <v>132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8" t="s">
        <v>20</v>
      </c>
      <c r="BK127" s="157">
        <f>ROUND(I127*H127,2)</f>
        <v>0</v>
      </c>
      <c r="BL127" s="18" t="s">
        <v>139</v>
      </c>
      <c r="BM127" s="156" t="s">
        <v>145</v>
      </c>
    </row>
    <row r="128" spans="1:65" s="13" customFormat="1" ht="11.25">
      <c r="B128" s="158"/>
      <c r="D128" s="159" t="s">
        <v>141</v>
      </c>
      <c r="E128" s="160" t="s">
        <v>1</v>
      </c>
      <c r="F128" s="161" t="s">
        <v>146</v>
      </c>
      <c r="H128" s="162">
        <v>70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141</v>
      </c>
      <c r="AU128" s="160" t="s">
        <v>89</v>
      </c>
      <c r="AV128" s="13" t="s">
        <v>89</v>
      </c>
      <c r="AW128" s="13" t="s">
        <v>37</v>
      </c>
      <c r="AX128" s="13" t="s">
        <v>20</v>
      </c>
      <c r="AY128" s="160" t="s">
        <v>132</v>
      </c>
    </row>
    <row r="129" spans="1:65" s="2" customFormat="1" ht="33" customHeight="1">
      <c r="A129" s="33"/>
      <c r="B129" s="144"/>
      <c r="C129" s="145" t="s">
        <v>147</v>
      </c>
      <c r="D129" s="145" t="s">
        <v>134</v>
      </c>
      <c r="E129" s="146" t="s">
        <v>148</v>
      </c>
      <c r="F129" s="147" t="s">
        <v>149</v>
      </c>
      <c r="G129" s="148" t="s">
        <v>137</v>
      </c>
      <c r="H129" s="149">
        <v>70</v>
      </c>
      <c r="I129" s="150"/>
      <c r="J129" s="151">
        <f>ROUND(I129*H129,2)</f>
        <v>0</v>
      </c>
      <c r="K129" s="147" t="s">
        <v>138</v>
      </c>
      <c r="L129" s="34"/>
      <c r="M129" s="152" t="s">
        <v>1</v>
      </c>
      <c r="N129" s="153" t="s">
        <v>45</v>
      </c>
      <c r="O129" s="59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6" t="s">
        <v>139</v>
      </c>
      <c r="AT129" s="156" t="s">
        <v>134</v>
      </c>
      <c r="AU129" s="156" t="s">
        <v>89</v>
      </c>
      <c r="AY129" s="18" t="s">
        <v>132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8" t="s">
        <v>20</v>
      </c>
      <c r="BK129" s="157">
        <f>ROUND(I129*H129,2)</f>
        <v>0</v>
      </c>
      <c r="BL129" s="18" t="s">
        <v>139</v>
      </c>
      <c r="BM129" s="156" t="s">
        <v>150</v>
      </c>
    </row>
    <row r="130" spans="1:65" s="2" customFormat="1" ht="24.2" customHeight="1">
      <c r="A130" s="33"/>
      <c r="B130" s="144"/>
      <c r="C130" s="145" t="s">
        <v>139</v>
      </c>
      <c r="D130" s="145" t="s">
        <v>134</v>
      </c>
      <c r="E130" s="146" t="s">
        <v>151</v>
      </c>
      <c r="F130" s="147" t="s">
        <v>152</v>
      </c>
      <c r="G130" s="148" t="s">
        <v>153</v>
      </c>
      <c r="H130" s="149">
        <v>1.92</v>
      </c>
      <c r="I130" s="150"/>
      <c r="J130" s="151">
        <f>ROUND(I130*H130,2)</f>
        <v>0</v>
      </c>
      <c r="K130" s="147" t="s">
        <v>138</v>
      </c>
      <c r="L130" s="34"/>
      <c r="M130" s="152" t="s">
        <v>1</v>
      </c>
      <c r="N130" s="153" t="s">
        <v>45</v>
      </c>
      <c r="O130" s="59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6" t="s">
        <v>139</v>
      </c>
      <c r="AT130" s="156" t="s">
        <v>134</v>
      </c>
      <c r="AU130" s="156" t="s">
        <v>89</v>
      </c>
      <c r="AY130" s="18" t="s">
        <v>132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8" t="s">
        <v>20</v>
      </c>
      <c r="BK130" s="157">
        <f>ROUND(I130*H130,2)</f>
        <v>0</v>
      </c>
      <c r="BL130" s="18" t="s">
        <v>139</v>
      </c>
      <c r="BM130" s="156" t="s">
        <v>154</v>
      </c>
    </row>
    <row r="131" spans="1:65" s="13" customFormat="1" ht="11.25">
      <c r="B131" s="158"/>
      <c r="D131" s="159" t="s">
        <v>141</v>
      </c>
      <c r="E131" s="160" t="s">
        <v>1</v>
      </c>
      <c r="F131" s="161" t="s">
        <v>155</v>
      </c>
      <c r="H131" s="162">
        <v>1.92</v>
      </c>
      <c r="I131" s="163"/>
      <c r="L131" s="158"/>
      <c r="M131" s="164"/>
      <c r="N131" s="165"/>
      <c r="O131" s="165"/>
      <c r="P131" s="165"/>
      <c r="Q131" s="165"/>
      <c r="R131" s="165"/>
      <c r="S131" s="165"/>
      <c r="T131" s="166"/>
      <c r="AT131" s="160" t="s">
        <v>141</v>
      </c>
      <c r="AU131" s="160" t="s">
        <v>89</v>
      </c>
      <c r="AV131" s="13" t="s">
        <v>89</v>
      </c>
      <c r="AW131" s="13" t="s">
        <v>37</v>
      </c>
      <c r="AX131" s="13" t="s">
        <v>20</v>
      </c>
      <c r="AY131" s="160" t="s">
        <v>132</v>
      </c>
    </row>
    <row r="132" spans="1:65" s="2" customFormat="1" ht="37.9" customHeight="1">
      <c r="A132" s="33"/>
      <c r="B132" s="144"/>
      <c r="C132" s="145" t="s">
        <v>156</v>
      </c>
      <c r="D132" s="145" t="s">
        <v>134</v>
      </c>
      <c r="E132" s="146" t="s">
        <v>157</v>
      </c>
      <c r="F132" s="147" t="s">
        <v>158</v>
      </c>
      <c r="G132" s="148" t="s">
        <v>153</v>
      </c>
      <c r="H132" s="149">
        <v>3.84</v>
      </c>
      <c r="I132" s="150"/>
      <c r="J132" s="151">
        <f>ROUND(I132*H132,2)</f>
        <v>0</v>
      </c>
      <c r="K132" s="147" t="s">
        <v>138</v>
      </c>
      <c r="L132" s="34"/>
      <c r="M132" s="152" t="s">
        <v>1</v>
      </c>
      <c r="N132" s="153" t="s">
        <v>45</v>
      </c>
      <c r="O132" s="59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6" t="s">
        <v>139</v>
      </c>
      <c r="AT132" s="156" t="s">
        <v>134</v>
      </c>
      <c r="AU132" s="156" t="s">
        <v>89</v>
      </c>
      <c r="AY132" s="18" t="s">
        <v>132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8" t="s">
        <v>20</v>
      </c>
      <c r="BK132" s="157">
        <f>ROUND(I132*H132,2)</f>
        <v>0</v>
      </c>
      <c r="BL132" s="18" t="s">
        <v>139</v>
      </c>
      <c r="BM132" s="156" t="s">
        <v>159</v>
      </c>
    </row>
    <row r="133" spans="1:65" s="13" customFormat="1" ht="11.25">
      <c r="B133" s="158"/>
      <c r="D133" s="159" t="s">
        <v>141</v>
      </c>
      <c r="E133" s="160" t="s">
        <v>1</v>
      </c>
      <c r="F133" s="161" t="s">
        <v>160</v>
      </c>
      <c r="H133" s="162">
        <v>3.84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141</v>
      </c>
      <c r="AU133" s="160" t="s">
        <v>89</v>
      </c>
      <c r="AV133" s="13" t="s">
        <v>89</v>
      </c>
      <c r="AW133" s="13" t="s">
        <v>37</v>
      </c>
      <c r="AX133" s="13" t="s">
        <v>20</v>
      </c>
      <c r="AY133" s="160" t="s">
        <v>132</v>
      </c>
    </row>
    <row r="134" spans="1:65" s="2" customFormat="1" ht="24.2" customHeight="1">
      <c r="A134" s="33"/>
      <c r="B134" s="144"/>
      <c r="C134" s="145" t="s">
        <v>161</v>
      </c>
      <c r="D134" s="145" t="s">
        <v>134</v>
      </c>
      <c r="E134" s="146" t="s">
        <v>162</v>
      </c>
      <c r="F134" s="147" t="s">
        <v>163</v>
      </c>
      <c r="G134" s="148" t="s">
        <v>153</v>
      </c>
      <c r="H134" s="149">
        <v>1.92</v>
      </c>
      <c r="I134" s="150"/>
      <c r="J134" s="151">
        <f>ROUND(I134*H134,2)</f>
        <v>0</v>
      </c>
      <c r="K134" s="147" t="s">
        <v>138</v>
      </c>
      <c r="L134" s="34"/>
      <c r="M134" s="152" t="s">
        <v>1</v>
      </c>
      <c r="N134" s="153" t="s">
        <v>45</v>
      </c>
      <c r="O134" s="59"/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6" t="s">
        <v>139</v>
      </c>
      <c r="AT134" s="156" t="s">
        <v>134</v>
      </c>
      <c r="AU134" s="156" t="s">
        <v>89</v>
      </c>
      <c r="AY134" s="18" t="s">
        <v>132</v>
      </c>
      <c r="BE134" s="157">
        <f>IF(N134="základní",J134,0)</f>
        <v>0</v>
      </c>
      <c r="BF134" s="157">
        <f>IF(N134="snížená",J134,0)</f>
        <v>0</v>
      </c>
      <c r="BG134" s="157">
        <f>IF(N134="zákl. přenesená",J134,0)</f>
        <v>0</v>
      </c>
      <c r="BH134" s="157">
        <f>IF(N134="sníž. přenesená",J134,0)</f>
        <v>0</v>
      </c>
      <c r="BI134" s="157">
        <f>IF(N134="nulová",J134,0)</f>
        <v>0</v>
      </c>
      <c r="BJ134" s="18" t="s">
        <v>20</v>
      </c>
      <c r="BK134" s="157">
        <f>ROUND(I134*H134,2)</f>
        <v>0</v>
      </c>
      <c r="BL134" s="18" t="s">
        <v>139</v>
      </c>
      <c r="BM134" s="156" t="s">
        <v>164</v>
      </c>
    </row>
    <row r="135" spans="1:65" s="2" customFormat="1" ht="16.5" customHeight="1">
      <c r="A135" s="33"/>
      <c r="B135" s="144"/>
      <c r="C135" s="145" t="s">
        <v>165</v>
      </c>
      <c r="D135" s="145" t="s">
        <v>134</v>
      </c>
      <c r="E135" s="146" t="s">
        <v>166</v>
      </c>
      <c r="F135" s="147" t="s">
        <v>167</v>
      </c>
      <c r="G135" s="148" t="s">
        <v>153</v>
      </c>
      <c r="H135" s="149">
        <v>1.92</v>
      </c>
      <c r="I135" s="150"/>
      <c r="J135" s="151">
        <f>ROUND(I135*H135,2)</f>
        <v>0</v>
      </c>
      <c r="K135" s="147" t="s">
        <v>138</v>
      </c>
      <c r="L135" s="34"/>
      <c r="M135" s="152" t="s">
        <v>1</v>
      </c>
      <c r="N135" s="153" t="s">
        <v>45</v>
      </c>
      <c r="O135" s="59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6" t="s">
        <v>139</v>
      </c>
      <c r="AT135" s="156" t="s">
        <v>134</v>
      </c>
      <c r="AU135" s="156" t="s">
        <v>89</v>
      </c>
      <c r="AY135" s="18" t="s">
        <v>132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8" t="s">
        <v>20</v>
      </c>
      <c r="BK135" s="157">
        <f>ROUND(I135*H135,2)</f>
        <v>0</v>
      </c>
      <c r="BL135" s="18" t="s">
        <v>139</v>
      </c>
      <c r="BM135" s="156" t="s">
        <v>168</v>
      </c>
    </row>
    <row r="136" spans="1:65" s="2" customFormat="1" ht="33" customHeight="1">
      <c r="A136" s="33"/>
      <c r="B136" s="144"/>
      <c r="C136" s="145" t="s">
        <v>169</v>
      </c>
      <c r="D136" s="145" t="s">
        <v>134</v>
      </c>
      <c r="E136" s="146" t="s">
        <v>170</v>
      </c>
      <c r="F136" s="147" t="s">
        <v>171</v>
      </c>
      <c r="G136" s="148" t="s">
        <v>153</v>
      </c>
      <c r="H136" s="149">
        <v>1.92</v>
      </c>
      <c r="I136" s="150"/>
      <c r="J136" s="151">
        <f>ROUND(I136*H136,2)</f>
        <v>0</v>
      </c>
      <c r="K136" s="147" t="s">
        <v>138</v>
      </c>
      <c r="L136" s="34"/>
      <c r="M136" s="152" t="s">
        <v>1</v>
      </c>
      <c r="N136" s="153" t="s">
        <v>45</v>
      </c>
      <c r="O136" s="59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6" t="s">
        <v>139</v>
      </c>
      <c r="AT136" s="156" t="s">
        <v>134</v>
      </c>
      <c r="AU136" s="156" t="s">
        <v>89</v>
      </c>
      <c r="AY136" s="18" t="s">
        <v>132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8" t="s">
        <v>20</v>
      </c>
      <c r="BK136" s="157">
        <f>ROUND(I136*H136,2)</f>
        <v>0</v>
      </c>
      <c r="BL136" s="18" t="s">
        <v>139</v>
      </c>
      <c r="BM136" s="156" t="s">
        <v>172</v>
      </c>
    </row>
    <row r="137" spans="1:65" s="2" customFormat="1" ht="37.9" customHeight="1">
      <c r="A137" s="33"/>
      <c r="B137" s="144"/>
      <c r="C137" s="145" t="s">
        <v>173</v>
      </c>
      <c r="D137" s="145" t="s">
        <v>134</v>
      </c>
      <c r="E137" s="146" t="s">
        <v>174</v>
      </c>
      <c r="F137" s="147" t="s">
        <v>175</v>
      </c>
      <c r="G137" s="148" t="s">
        <v>176</v>
      </c>
      <c r="H137" s="149">
        <v>32</v>
      </c>
      <c r="I137" s="150"/>
      <c r="J137" s="151">
        <f>ROUND(I137*H137,2)</f>
        <v>0</v>
      </c>
      <c r="K137" s="147" t="s">
        <v>138</v>
      </c>
      <c r="L137" s="34"/>
      <c r="M137" s="152" t="s">
        <v>1</v>
      </c>
      <c r="N137" s="153" t="s">
        <v>45</v>
      </c>
      <c r="O137" s="59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6" t="s">
        <v>139</v>
      </c>
      <c r="AT137" s="156" t="s">
        <v>134</v>
      </c>
      <c r="AU137" s="156" t="s">
        <v>89</v>
      </c>
      <c r="AY137" s="18" t="s">
        <v>132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8" t="s">
        <v>20</v>
      </c>
      <c r="BK137" s="157">
        <f>ROUND(I137*H137,2)</f>
        <v>0</v>
      </c>
      <c r="BL137" s="18" t="s">
        <v>139</v>
      </c>
      <c r="BM137" s="156" t="s">
        <v>177</v>
      </c>
    </row>
    <row r="138" spans="1:65" s="13" customFormat="1" ht="11.25">
      <c r="B138" s="158"/>
      <c r="D138" s="159" t="s">
        <v>141</v>
      </c>
      <c r="E138" s="160" t="s">
        <v>1</v>
      </c>
      <c r="F138" s="161" t="s">
        <v>178</v>
      </c>
      <c r="H138" s="162">
        <v>32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141</v>
      </c>
      <c r="AU138" s="160" t="s">
        <v>89</v>
      </c>
      <c r="AV138" s="13" t="s">
        <v>89</v>
      </c>
      <c r="AW138" s="13" t="s">
        <v>37</v>
      </c>
      <c r="AX138" s="13" t="s">
        <v>20</v>
      </c>
      <c r="AY138" s="160" t="s">
        <v>132</v>
      </c>
    </row>
    <row r="139" spans="1:65" s="2" customFormat="1" ht="24.2" customHeight="1">
      <c r="A139" s="33"/>
      <c r="B139" s="144"/>
      <c r="C139" s="145" t="s">
        <v>25</v>
      </c>
      <c r="D139" s="145" t="s">
        <v>134</v>
      </c>
      <c r="E139" s="146" t="s">
        <v>179</v>
      </c>
      <c r="F139" s="147" t="s">
        <v>180</v>
      </c>
      <c r="G139" s="148" t="s">
        <v>176</v>
      </c>
      <c r="H139" s="149">
        <v>60.8</v>
      </c>
      <c r="I139" s="150"/>
      <c r="J139" s="151">
        <f>ROUND(I139*H139,2)</f>
        <v>0</v>
      </c>
      <c r="K139" s="147" t="s">
        <v>138</v>
      </c>
      <c r="L139" s="34"/>
      <c r="M139" s="152" t="s">
        <v>1</v>
      </c>
      <c r="N139" s="153" t="s">
        <v>45</v>
      </c>
      <c r="O139" s="59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6" t="s">
        <v>139</v>
      </c>
      <c r="AT139" s="156" t="s">
        <v>134</v>
      </c>
      <c r="AU139" s="156" t="s">
        <v>89</v>
      </c>
      <c r="AY139" s="18" t="s">
        <v>132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8" t="s">
        <v>20</v>
      </c>
      <c r="BK139" s="157">
        <f>ROUND(I139*H139,2)</f>
        <v>0</v>
      </c>
      <c r="BL139" s="18" t="s">
        <v>139</v>
      </c>
      <c r="BM139" s="156" t="s">
        <v>181</v>
      </c>
    </row>
    <row r="140" spans="1:65" s="13" customFormat="1" ht="11.25">
      <c r="B140" s="158"/>
      <c r="D140" s="159" t="s">
        <v>141</v>
      </c>
      <c r="E140" s="160" t="s">
        <v>1</v>
      </c>
      <c r="F140" s="161" t="s">
        <v>182</v>
      </c>
      <c r="H140" s="162">
        <v>48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141</v>
      </c>
      <c r="AU140" s="160" t="s">
        <v>89</v>
      </c>
      <c r="AV140" s="13" t="s">
        <v>89</v>
      </c>
      <c r="AW140" s="13" t="s">
        <v>37</v>
      </c>
      <c r="AX140" s="13" t="s">
        <v>80</v>
      </c>
      <c r="AY140" s="160" t="s">
        <v>132</v>
      </c>
    </row>
    <row r="141" spans="1:65" s="13" customFormat="1" ht="11.25">
      <c r="B141" s="158"/>
      <c r="D141" s="159" t="s">
        <v>141</v>
      </c>
      <c r="E141" s="160" t="s">
        <v>1</v>
      </c>
      <c r="F141" s="161" t="s">
        <v>183</v>
      </c>
      <c r="H141" s="162">
        <v>12.8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141</v>
      </c>
      <c r="AU141" s="160" t="s">
        <v>89</v>
      </c>
      <c r="AV141" s="13" t="s">
        <v>89</v>
      </c>
      <c r="AW141" s="13" t="s">
        <v>37</v>
      </c>
      <c r="AX141" s="13" t="s">
        <v>80</v>
      </c>
      <c r="AY141" s="160" t="s">
        <v>132</v>
      </c>
    </row>
    <row r="142" spans="1:65" s="14" customFormat="1" ht="11.25">
      <c r="B142" s="167"/>
      <c r="D142" s="159" t="s">
        <v>141</v>
      </c>
      <c r="E142" s="168" t="s">
        <v>1</v>
      </c>
      <c r="F142" s="169" t="s">
        <v>184</v>
      </c>
      <c r="H142" s="170">
        <v>60.8</v>
      </c>
      <c r="I142" s="171"/>
      <c r="L142" s="167"/>
      <c r="M142" s="172"/>
      <c r="N142" s="173"/>
      <c r="O142" s="173"/>
      <c r="P142" s="173"/>
      <c r="Q142" s="173"/>
      <c r="R142" s="173"/>
      <c r="S142" s="173"/>
      <c r="T142" s="174"/>
      <c r="AT142" s="168" t="s">
        <v>141</v>
      </c>
      <c r="AU142" s="168" t="s">
        <v>89</v>
      </c>
      <c r="AV142" s="14" t="s">
        <v>139</v>
      </c>
      <c r="AW142" s="14" t="s">
        <v>37</v>
      </c>
      <c r="AX142" s="14" t="s">
        <v>20</v>
      </c>
      <c r="AY142" s="168" t="s">
        <v>132</v>
      </c>
    </row>
    <row r="143" spans="1:65" s="12" customFormat="1" ht="22.9" customHeight="1">
      <c r="B143" s="131"/>
      <c r="D143" s="132" t="s">
        <v>79</v>
      </c>
      <c r="E143" s="142" t="s">
        <v>156</v>
      </c>
      <c r="F143" s="142" t="s">
        <v>185</v>
      </c>
      <c r="I143" s="134"/>
      <c r="J143" s="143">
        <f>BK143</f>
        <v>0</v>
      </c>
      <c r="L143" s="131"/>
      <c r="M143" s="136"/>
      <c r="N143" s="137"/>
      <c r="O143" s="137"/>
      <c r="P143" s="138">
        <f>SUM(P144:P149)</f>
        <v>0</v>
      </c>
      <c r="Q143" s="137"/>
      <c r="R143" s="138">
        <f>SUM(R144:R149)</f>
        <v>40.448000000000008</v>
      </c>
      <c r="S143" s="137"/>
      <c r="T143" s="139">
        <f>SUM(T144:T149)</f>
        <v>0</v>
      </c>
      <c r="AR143" s="132" t="s">
        <v>20</v>
      </c>
      <c r="AT143" s="140" t="s">
        <v>79</v>
      </c>
      <c r="AU143" s="140" t="s">
        <v>20</v>
      </c>
      <c r="AY143" s="132" t="s">
        <v>132</v>
      </c>
      <c r="BK143" s="141">
        <f>SUM(BK144:BK149)</f>
        <v>0</v>
      </c>
    </row>
    <row r="144" spans="1:65" s="2" customFormat="1" ht="33" customHeight="1">
      <c r="A144" s="33"/>
      <c r="B144" s="144"/>
      <c r="C144" s="145" t="s">
        <v>186</v>
      </c>
      <c r="D144" s="145" t="s">
        <v>134</v>
      </c>
      <c r="E144" s="146" t="s">
        <v>187</v>
      </c>
      <c r="F144" s="147" t="s">
        <v>188</v>
      </c>
      <c r="G144" s="148" t="s">
        <v>176</v>
      </c>
      <c r="H144" s="149">
        <v>48</v>
      </c>
      <c r="I144" s="150"/>
      <c r="J144" s="151">
        <f>ROUND(I144*H144,2)</f>
        <v>0</v>
      </c>
      <c r="K144" s="147" t="s">
        <v>138</v>
      </c>
      <c r="L144" s="34"/>
      <c r="M144" s="152" t="s">
        <v>1</v>
      </c>
      <c r="N144" s="153" t="s">
        <v>45</v>
      </c>
      <c r="O144" s="59"/>
      <c r="P144" s="154">
        <f>O144*H144</f>
        <v>0</v>
      </c>
      <c r="Q144" s="154">
        <v>0.38700000000000001</v>
      </c>
      <c r="R144" s="154">
        <f>Q144*H144</f>
        <v>18.576000000000001</v>
      </c>
      <c r="S144" s="154">
        <v>0</v>
      </c>
      <c r="T144" s="15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6" t="s">
        <v>139</v>
      </c>
      <c r="AT144" s="156" t="s">
        <v>134</v>
      </c>
      <c r="AU144" s="156" t="s">
        <v>89</v>
      </c>
      <c r="AY144" s="18" t="s">
        <v>132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8" t="s">
        <v>20</v>
      </c>
      <c r="BK144" s="157">
        <f>ROUND(I144*H144,2)</f>
        <v>0</v>
      </c>
      <c r="BL144" s="18" t="s">
        <v>139</v>
      </c>
      <c r="BM144" s="156" t="s">
        <v>189</v>
      </c>
    </row>
    <row r="145" spans="1:65" s="2" customFormat="1" ht="21.75" customHeight="1">
      <c r="A145" s="33"/>
      <c r="B145" s="144"/>
      <c r="C145" s="145" t="s">
        <v>8</v>
      </c>
      <c r="D145" s="145" t="s">
        <v>134</v>
      </c>
      <c r="E145" s="146" t="s">
        <v>190</v>
      </c>
      <c r="F145" s="147" t="s">
        <v>191</v>
      </c>
      <c r="G145" s="148" t="s">
        <v>176</v>
      </c>
      <c r="H145" s="149">
        <v>12.8</v>
      </c>
      <c r="I145" s="150"/>
      <c r="J145" s="151">
        <f>ROUND(I145*H145,2)</f>
        <v>0</v>
      </c>
      <c r="K145" s="147" t="s">
        <v>138</v>
      </c>
      <c r="L145" s="34"/>
      <c r="M145" s="152" t="s">
        <v>1</v>
      </c>
      <c r="N145" s="153" t="s">
        <v>45</v>
      </c>
      <c r="O145" s="59"/>
      <c r="P145" s="154">
        <f>O145*H145</f>
        <v>0</v>
      </c>
      <c r="Q145" s="154">
        <v>0.115</v>
      </c>
      <c r="R145" s="154">
        <f>Q145*H145</f>
        <v>1.4720000000000002</v>
      </c>
      <c r="S145" s="154">
        <v>0</v>
      </c>
      <c r="T145" s="155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6" t="s">
        <v>139</v>
      </c>
      <c r="AT145" s="156" t="s">
        <v>134</v>
      </c>
      <c r="AU145" s="156" t="s">
        <v>89</v>
      </c>
      <c r="AY145" s="18" t="s">
        <v>132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8" t="s">
        <v>20</v>
      </c>
      <c r="BK145" s="157">
        <f>ROUND(I145*H145,2)</f>
        <v>0</v>
      </c>
      <c r="BL145" s="18" t="s">
        <v>139</v>
      </c>
      <c r="BM145" s="156" t="s">
        <v>192</v>
      </c>
    </row>
    <row r="146" spans="1:65" s="13" customFormat="1" ht="11.25">
      <c r="B146" s="158"/>
      <c r="D146" s="159" t="s">
        <v>141</v>
      </c>
      <c r="E146" s="160" t="s">
        <v>1</v>
      </c>
      <c r="F146" s="161" t="s">
        <v>193</v>
      </c>
      <c r="H146" s="162">
        <v>12.8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141</v>
      </c>
      <c r="AU146" s="160" t="s">
        <v>89</v>
      </c>
      <c r="AV146" s="13" t="s">
        <v>89</v>
      </c>
      <c r="AW146" s="13" t="s">
        <v>37</v>
      </c>
      <c r="AX146" s="13" t="s">
        <v>20</v>
      </c>
      <c r="AY146" s="160" t="s">
        <v>132</v>
      </c>
    </row>
    <row r="147" spans="1:65" s="2" customFormat="1" ht="21.75" customHeight="1">
      <c r="A147" s="33"/>
      <c r="B147" s="144"/>
      <c r="C147" s="145" t="s">
        <v>194</v>
      </c>
      <c r="D147" s="145" t="s">
        <v>134</v>
      </c>
      <c r="E147" s="146" t="s">
        <v>195</v>
      </c>
      <c r="F147" s="147" t="s">
        <v>196</v>
      </c>
      <c r="G147" s="148" t="s">
        <v>176</v>
      </c>
      <c r="H147" s="149">
        <v>48</v>
      </c>
      <c r="I147" s="150"/>
      <c r="J147" s="151">
        <f>ROUND(I147*H147,2)</f>
        <v>0</v>
      </c>
      <c r="K147" s="147" t="s">
        <v>138</v>
      </c>
      <c r="L147" s="34"/>
      <c r="M147" s="152" t="s">
        <v>1</v>
      </c>
      <c r="N147" s="153" t="s">
        <v>45</v>
      </c>
      <c r="O147" s="59"/>
      <c r="P147" s="154">
        <f>O147*H147</f>
        <v>0</v>
      </c>
      <c r="Q147" s="154">
        <v>0.34499999999999997</v>
      </c>
      <c r="R147" s="154">
        <f>Q147*H147</f>
        <v>16.559999999999999</v>
      </c>
      <c r="S147" s="154">
        <v>0</v>
      </c>
      <c r="T147" s="155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6" t="s">
        <v>139</v>
      </c>
      <c r="AT147" s="156" t="s">
        <v>134</v>
      </c>
      <c r="AU147" s="156" t="s">
        <v>89</v>
      </c>
      <c r="AY147" s="18" t="s">
        <v>132</v>
      </c>
      <c r="BE147" s="157">
        <f>IF(N147="základní",J147,0)</f>
        <v>0</v>
      </c>
      <c r="BF147" s="157">
        <f>IF(N147="snížená",J147,0)</f>
        <v>0</v>
      </c>
      <c r="BG147" s="157">
        <f>IF(N147="zákl. přenesená",J147,0)</f>
        <v>0</v>
      </c>
      <c r="BH147" s="157">
        <f>IF(N147="sníž. přenesená",J147,0)</f>
        <v>0</v>
      </c>
      <c r="BI147" s="157">
        <f>IF(N147="nulová",J147,0)</f>
        <v>0</v>
      </c>
      <c r="BJ147" s="18" t="s">
        <v>20</v>
      </c>
      <c r="BK147" s="157">
        <f>ROUND(I147*H147,2)</f>
        <v>0</v>
      </c>
      <c r="BL147" s="18" t="s">
        <v>139</v>
      </c>
      <c r="BM147" s="156" t="s">
        <v>197</v>
      </c>
    </row>
    <row r="148" spans="1:65" s="2" customFormat="1" ht="16.5" customHeight="1">
      <c r="A148" s="33"/>
      <c r="B148" s="144"/>
      <c r="C148" s="145" t="s">
        <v>198</v>
      </c>
      <c r="D148" s="145" t="s">
        <v>134</v>
      </c>
      <c r="E148" s="146" t="s">
        <v>199</v>
      </c>
      <c r="F148" s="147" t="s">
        <v>200</v>
      </c>
      <c r="G148" s="148" t="s">
        <v>176</v>
      </c>
      <c r="H148" s="149">
        <v>48</v>
      </c>
      <c r="I148" s="150"/>
      <c r="J148" s="151">
        <f>ROUND(I148*H148,2)</f>
        <v>0</v>
      </c>
      <c r="K148" s="147" t="s">
        <v>138</v>
      </c>
      <c r="L148" s="34"/>
      <c r="M148" s="152" t="s">
        <v>1</v>
      </c>
      <c r="N148" s="153" t="s">
        <v>45</v>
      </c>
      <c r="O148" s="59"/>
      <c r="P148" s="154">
        <f>O148*H148</f>
        <v>0</v>
      </c>
      <c r="Q148" s="154">
        <v>0.08</v>
      </c>
      <c r="R148" s="154">
        <f>Q148*H148</f>
        <v>3.84</v>
      </c>
      <c r="S148" s="154">
        <v>0</v>
      </c>
      <c r="T148" s="15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6" t="s">
        <v>139</v>
      </c>
      <c r="AT148" s="156" t="s">
        <v>134</v>
      </c>
      <c r="AU148" s="156" t="s">
        <v>89</v>
      </c>
      <c r="AY148" s="18" t="s">
        <v>132</v>
      </c>
      <c r="BE148" s="157">
        <f>IF(N148="základní",J148,0)</f>
        <v>0</v>
      </c>
      <c r="BF148" s="157">
        <f>IF(N148="snížená",J148,0)</f>
        <v>0</v>
      </c>
      <c r="BG148" s="157">
        <f>IF(N148="zákl. přenesená",J148,0)</f>
        <v>0</v>
      </c>
      <c r="BH148" s="157">
        <f>IF(N148="sníž. přenesená",J148,0)</f>
        <v>0</v>
      </c>
      <c r="BI148" s="157">
        <f>IF(N148="nulová",J148,0)</f>
        <v>0</v>
      </c>
      <c r="BJ148" s="18" t="s">
        <v>20</v>
      </c>
      <c r="BK148" s="157">
        <f>ROUND(I148*H148,2)</f>
        <v>0</v>
      </c>
      <c r="BL148" s="18" t="s">
        <v>139</v>
      </c>
      <c r="BM148" s="156" t="s">
        <v>201</v>
      </c>
    </row>
    <row r="149" spans="1:65" s="13" customFormat="1" ht="11.25">
      <c r="B149" s="158"/>
      <c r="D149" s="159" t="s">
        <v>141</v>
      </c>
      <c r="E149" s="160" t="s">
        <v>1</v>
      </c>
      <c r="F149" s="161" t="s">
        <v>202</v>
      </c>
      <c r="H149" s="162">
        <v>48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141</v>
      </c>
      <c r="AU149" s="160" t="s">
        <v>89</v>
      </c>
      <c r="AV149" s="13" t="s">
        <v>89</v>
      </c>
      <c r="AW149" s="13" t="s">
        <v>37</v>
      </c>
      <c r="AX149" s="13" t="s">
        <v>20</v>
      </c>
      <c r="AY149" s="160" t="s">
        <v>132</v>
      </c>
    </row>
    <row r="150" spans="1:65" s="12" customFormat="1" ht="22.9" customHeight="1">
      <c r="B150" s="131"/>
      <c r="D150" s="132" t="s">
        <v>79</v>
      </c>
      <c r="E150" s="142" t="s">
        <v>173</v>
      </c>
      <c r="F150" s="142" t="s">
        <v>203</v>
      </c>
      <c r="I150" s="134"/>
      <c r="J150" s="143">
        <f>BK150</f>
        <v>0</v>
      </c>
      <c r="L150" s="131"/>
      <c r="M150" s="136"/>
      <c r="N150" s="137"/>
      <c r="O150" s="137"/>
      <c r="P150" s="138">
        <f>SUM(P151:P155)</f>
        <v>0</v>
      </c>
      <c r="Q150" s="137"/>
      <c r="R150" s="138">
        <f>SUM(R151:R155)</f>
        <v>10.961459199999998</v>
      </c>
      <c r="S150" s="137"/>
      <c r="T150" s="139">
        <f>SUM(T151:T155)</f>
        <v>0</v>
      </c>
      <c r="AR150" s="132" t="s">
        <v>20</v>
      </c>
      <c r="AT150" s="140" t="s">
        <v>79</v>
      </c>
      <c r="AU150" s="140" t="s">
        <v>20</v>
      </c>
      <c r="AY150" s="132" t="s">
        <v>132</v>
      </c>
      <c r="BK150" s="141">
        <f>SUM(BK151:BK155)</f>
        <v>0</v>
      </c>
    </row>
    <row r="151" spans="1:65" s="2" customFormat="1" ht="24.2" customHeight="1">
      <c r="A151" s="33"/>
      <c r="B151" s="144"/>
      <c r="C151" s="145" t="s">
        <v>204</v>
      </c>
      <c r="D151" s="145" t="s">
        <v>134</v>
      </c>
      <c r="E151" s="146" t="s">
        <v>205</v>
      </c>
      <c r="F151" s="147" t="s">
        <v>206</v>
      </c>
      <c r="G151" s="148" t="s">
        <v>137</v>
      </c>
      <c r="H151" s="149">
        <v>64</v>
      </c>
      <c r="I151" s="150"/>
      <c r="J151" s="151">
        <f>ROUND(I151*H151,2)</f>
        <v>0</v>
      </c>
      <c r="K151" s="147" t="s">
        <v>138</v>
      </c>
      <c r="L151" s="34"/>
      <c r="M151" s="152" t="s">
        <v>1</v>
      </c>
      <c r="N151" s="153" t="s">
        <v>45</v>
      </c>
      <c r="O151" s="59"/>
      <c r="P151" s="154">
        <f>O151*H151</f>
        <v>0</v>
      </c>
      <c r="Q151" s="154">
        <v>0.10094599999999999</v>
      </c>
      <c r="R151" s="154">
        <f>Q151*H151</f>
        <v>6.4605439999999996</v>
      </c>
      <c r="S151" s="154">
        <v>0</v>
      </c>
      <c r="T151" s="15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6" t="s">
        <v>139</v>
      </c>
      <c r="AT151" s="156" t="s">
        <v>134</v>
      </c>
      <c r="AU151" s="156" t="s">
        <v>89</v>
      </c>
      <c r="AY151" s="18" t="s">
        <v>132</v>
      </c>
      <c r="BE151" s="157">
        <f>IF(N151="základní",J151,0)</f>
        <v>0</v>
      </c>
      <c r="BF151" s="157">
        <f>IF(N151="snížená",J151,0)</f>
        <v>0</v>
      </c>
      <c r="BG151" s="157">
        <f>IF(N151="zákl. přenesená",J151,0)</f>
        <v>0</v>
      </c>
      <c r="BH151" s="157">
        <f>IF(N151="sníž. přenesená",J151,0)</f>
        <v>0</v>
      </c>
      <c r="BI151" s="157">
        <f>IF(N151="nulová",J151,0)</f>
        <v>0</v>
      </c>
      <c r="BJ151" s="18" t="s">
        <v>20</v>
      </c>
      <c r="BK151" s="157">
        <f>ROUND(I151*H151,2)</f>
        <v>0</v>
      </c>
      <c r="BL151" s="18" t="s">
        <v>139</v>
      </c>
      <c r="BM151" s="156" t="s">
        <v>207</v>
      </c>
    </row>
    <row r="152" spans="1:65" s="2" customFormat="1" ht="16.5" customHeight="1">
      <c r="A152" s="33"/>
      <c r="B152" s="144"/>
      <c r="C152" s="175" t="s">
        <v>208</v>
      </c>
      <c r="D152" s="175" t="s">
        <v>209</v>
      </c>
      <c r="E152" s="176" t="s">
        <v>210</v>
      </c>
      <c r="F152" s="177" t="s">
        <v>211</v>
      </c>
      <c r="G152" s="178" t="s">
        <v>137</v>
      </c>
      <c r="H152" s="179">
        <v>67.2</v>
      </c>
      <c r="I152" s="180"/>
      <c r="J152" s="181">
        <f>ROUND(I152*H152,2)</f>
        <v>0</v>
      </c>
      <c r="K152" s="177" t="s">
        <v>138</v>
      </c>
      <c r="L152" s="182"/>
      <c r="M152" s="183" t="s">
        <v>1</v>
      </c>
      <c r="N152" s="184" t="s">
        <v>45</v>
      </c>
      <c r="O152" s="59"/>
      <c r="P152" s="154">
        <f>O152*H152</f>
        <v>0</v>
      </c>
      <c r="Q152" s="154">
        <v>2.4E-2</v>
      </c>
      <c r="R152" s="154">
        <f>Q152*H152</f>
        <v>1.6128</v>
      </c>
      <c r="S152" s="154">
        <v>0</v>
      </c>
      <c r="T152" s="155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6" t="s">
        <v>169</v>
      </c>
      <c r="AT152" s="156" t="s">
        <v>209</v>
      </c>
      <c r="AU152" s="156" t="s">
        <v>89</v>
      </c>
      <c r="AY152" s="18" t="s">
        <v>132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8" t="s">
        <v>20</v>
      </c>
      <c r="BK152" s="157">
        <f>ROUND(I152*H152,2)</f>
        <v>0</v>
      </c>
      <c r="BL152" s="18" t="s">
        <v>139</v>
      </c>
      <c r="BM152" s="156" t="s">
        <v>212</v>
      </c>
    </row>
    <row r="153" spans="1:65" s="13" customFormat="1" ht="11.25">
      <c r="B153" s="158"/>
      <c r="D153" s="159" t="s">
        <v>141</v>
      </c>
      <c r="E153" s="160" t="s">
        <v>1</v>
      </c>
      <c r="F153" s="161" t="s">
        <v>213</v>
      </c>
      <c r="H153" s="162">
        <v>67.2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141</v>
      </c>
      <c r="AU153" s="160" t="s">
        <v>89</v>
      </c>
      <c r="AV153" s="13" t="s">
        <v>89</v>
      </c>
      <c r="AW153" s="13" t="s">
        <v>37</v>
      </c>
      <c r="AX153" s="13" t="s">
        <v>20</v>
      </c>
      <c r="AY153" s="160" t="s">
        <v>132</v>
      </c>
    </row>
    <row r="154" spans="1:65" s="2" customFormat="1" ht="24.2" customHeight="1">
      <c r="A154" s="33"/>
      <c r="B154" s="144"/>
      <c r="C154" s="145" t="s">
        <v>214</v>
      </c>
      <c r="D154" s="145" t="s">
        <v>134</v>
      </c>
      <c r="E154" s="146" t="s">
        <v>215</v>
      </c>
      <c r="F154" s="147" t="s">
        <v>216</v>
      </c>
      <c r="G154" s="148" t="s">
        <v>153</v>
      </c>
      <c r="H154" s="149">
        <v>1.28</v>
      </c>
      <c r="I154" s="150"/>
      <c r="J154" s="151">
        <f>ROUND(I154*H154,2)</f>
        <v>0</v>
      </c>
      <c r="K154" s="147" t="s">
        <v>138</v>
      </c>
      <c r="L154" s="34"/>
      <c r="M154" s="152" t="s">
        <v>1</v>
      </c>
      <c r="N154" s="153" t="s">
        <v>45</v>
      </c>
      <c r="O154" s="59"/>
      <c r="P154" s="154">
        <f>O154*H154</f>
        <v>0</v>
      </c>
      <c r="Q154" s="154">
        <v>2.2563399999999998</v>
      </c>
      <c r="R154" s="154">
        <f>Q154*H154</f>
        <v>2.8881151999999997</v>
      </c>
      <c r="S154" s="154">
        <v>0</v>
      </c>
      <c r="T154" s="155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6" t="s">
        <v>139</v>
      </c>
      <c r="AT154" s="156" t="s">
        <v>134</v>
      </c>
      <c r="AU154" s="156" t="s">
        <v>89</v>
      </c>
      <c r="AY154" s="18" t="s">
        <v>132</v>
      </c>
      <c r="BE154" s="157">
        <f>IF(N154="základní",J154,0)</f>
        <v>0</v>
      </c>
      <c r="BF154" s="157">
        <f>IF(N154="snížená",J154,0)</f>
        <v>0</v>
      </c>
      <c r="BG154" s="157">
        <f>IF(N154="zákl. přenesená",J154,0)</f>
        <v>0</v>
      </c>
      <c r="BH154" s="157">
        <f>IF(N154="sníž. přenesená",J154,0)</f>
        <v>0</v>
      </c>
      <c r="BI154" s="157">
        <f>IF(N154="nulová",J154,0)</f>
        <v>0</v>
      </c>
      <c r="BJ154" s="18" t="s">
        <v>20</v>
      </c>
      <c r="BK154" s="157">
        <f>ROUND(I154*H154,2)</f>
        <v>0</v>
      </c>
      <c r="BL154" s="18" t="s">
        <v>139</v>
      </c>
      <c r="BM154" s="156" t="s">
        <v>217</v>
      </c>
    </row>
    <row r="155" spans="1:65" s="13" customFormat="1" ht="11.25">
      <c r="B155" s="158"/>
      <c r="D155" s="159" t="s">
        <v>141</v>
      </c>
      <c r="E155" s="160" t="s">
        <v>1</v>
      </c>
      <c r="F155" s="161" t="s">
        <v>218</v>
      </c>
      <c r="H155" s="162">
        <v>1.28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141</v>
      </c>
      <c r="AU155" s="160" t="s">
        <v>89</v>
      </c>
      <c r="AV155" s="13" t="s">
        <v>89</v>
      </c>
      <c r="AW155" s="13" t="s">
        <v>37</v>
      </c>
      <c r="AX155" s="13" t="s">
        <v>20</v>
      </c>
      <c r="AY155" s="160" t="s">
        <v>132</v>
      </c>
    </row>
    <row r="156" spans="1:65" s="12" customFormat="1" ht="22.9" customHeight="1">
      <c r="B156" s="131"/>
      <c r="D156" s="132" t="s">
        <v>79</v>
      </c>
      <c r="E156" s="142" t="s">
        <v>219</v>
      </c>
      <c r="F156" s="142" t="s">
        <v>220</v>
      </c>
      <c r="I156" s="134"/>
      <c r="J156" s="143">
        <f>BK156</f>
        <v>0</v>
      </c>
      <c r="L156" s="131"/>
      <c r="M156" s="136"/>
      <c r="N156" s="137"/>
      <c r="O156" s="137"/>
      <c r="P156" s="138">
        <f>SUM(P157:P162)</f>
        <v>0</v>
      </c>
      <c r="Q156" s="137"/>
      <c r="R156" s="138">
        <f>SUM(R157:R162)</f>
        <v>0</v>
      </c>
      <c r="S156" s="137"/>
      <c r="T156" s="139">
        <f>SUM(T157:T162)</f>
        <v>0</v>
      </c>
      <c r="AR156" s="132" t="s">
        <v>20</v>
      </c>
      <c r="AT156" s="140" t="s">
        <v>79</v>
      </c>
      <c r="AU156" s="140" t="s">
        <v>20</v>
      </c>
      <c r="AY156" s="132" t="s">
        <v>132</v>
      </c>
      <c r="BK156" s="141">
        <f>SUM(BK157:BK162)</f>
        <v>0</v>
      </c>
    </row>
    <row r="157" spans="1:65" s="2" customFormat="1" ht="21.75" customHeight="1">
      <c r="A157" s="33"/>
      <c r="B157" s="144"/>
      <c r="C157" s="145" t="s">
        <v>221</v>
      </c>
      <c r="D157" s="145" t="s">
        <v>134</v>
      </c>
      <c r="E157" s="146" t="s">
        <v>222</v>
      </c>
      <c r="F157" s="147" t="s">
        <v>223</v>
      </c>
      <c r="G157" s="148" t="s">
        <v>224</v>
      </c>
      <c r="H157" s="149">
        <v>2.56</v>
      </c>
      <c r="I157" s="150"/>
      <c r="J157" s="151">
        <f>ROUND(I157*H157,2)</f>
        <v>0</v>
      </c>
      <c r="K157" s="147" t="s">
        <v>138</v>
      </c>
      <c r="L157" s="34"/>
      <c r="M157" s="152" t="s">
        <v>1</v>
      </c>
      <c r="N157" s="153" t="s">
        <v>45</v>
      </c>
      <c r="O157" s="59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6" t="s">
        <v>139</v>
      </c>
      <c r="AT157" s="156" t="s">
        <v>134</v>
      </c>
      <c r="AU157" s="156" t="s">
        <v>89</v>
      </c>
      <c r="AY157" s="18" t="s">
        <v>132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8" t="s">
        <v>20</v>
      </c>
      <c r="BK157" s="157">
        <f>ROUND(I157*H157,2)</f>
        <v>0</v>
      </c>
      <c r="BL157" s="18" t="s">
        <v>139</v>
      </c>
      <c r="BM157" s="156" t="s">
        <v>225</v>
      </c>
    </row>
    <row r="158" spans="1:65" s="2" customFormat="1" ht="21.75" customHeight="1">
      <c r="A158" s="33"/>
      <c r="B158" s="144"/>
      <c r="C158" s="145" t="s">
        <v>226</v>
      </c>
      <c r="D158" s="145" t="s">
        <v>134</v>
      </c>
      <c r="E158" s="146" t="s">
        <v>227</v>
      </c>
      <c r="F158" s="147" t="s">
        <v>228</v>
      </c>
      <c r="G158" s="148" t="s">
        <v>224</v>
      </c>
      <c r="H158" s="149">
        <v>2.56</v>
      </c>
      <c r="I158" s="150"/>
      <c r="J158" s="151">
        <f>ROUND(I158*H158,2)</f>
        <v>0</v>
      </c>
      <c r="K158" s="147" t="s">
        <v>138</v>
      </c>
      <c r="L158" s="34"/>
      <c r="M158" s="152" t="s">
        <v>1</v>
      </c>
      <c r="N158" s="153" t="s">
        <v>45</v>
      </c>
      <c r="O158" s="59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6" t="s">
        <v>139</v>
      </c>
      <c r="AT158" s="156" t="s">
        <v>134</v>
      </c>
      <c r="AU158" s="156" t="s">
        <v>89</v>
      </c>
      <c r="AY158" s="18" t="s">
        <v>132</v>
      </c>
      <c r="BE158" s="157">
        <f>IF(N158="základní",J158,0)</f>
        <v>0</v>
      </c>
      <c r="BF158" s="157">
        <f>IF(N158="snížená",J158,0)</f>
        <v>0</v>
      </c>
      <c r="BG158" s="157">
        <f>IF(N158="zákl. přenesená",J158,0)</f>
        <v>0</v>
      </c>
      <c r="BH158" s="157">
        <f>IF(N158="sníž. přenesená",J158,0)</f>
        <v>0</v>
      </c>
      <c r="BI158" s="157">
        <f>IF(N158="nulová",J158,0)</f>
        <v>0</v>
      </c>
      <c r="BJ158" s="18" t="s">
        <v>20</v>
      </c>
      <c r="BK158" s="157">
        <f>ROUND(I158*H158,2)</f>
        <v>0</v>
      </c>
      <c r="BL158" s="18" t="s">
        <v>139</v>
      </c>
      <c r="BM158" s="156" t="s">
        <v>229</v>
      </c>
    </row>
    <row r="159" spans="1:65" s="2" customFormat="1" ht="24.2" customHeight="1">
      <c r="A159" s="33"/>
      <c r="B159" s="144"/>
      <c r="C159" s="145" t="s">
        <v>230</v>
      </c>
      <c r="D159" s="145" t="s">
        <v>134</v>
      </c>
      <c r="E159" s="146" t="s">
        <v>231</v>
      </c>
      <c r="F159" s="147" t="s">
        <v>232</v>
      </c>
      <c r="G159" s="148" t="s">
        <v>224</v>
      </c>
      <c r="H159" s="149">
        <v>69.12</v>
      </c>
      <c r="I159" s="150"/>
      <c r="J159" s="151">
        <f>ROUND(I159*H159,2)</f>
        <v>0</v>
      </c>
      <c r="K159" s="147" t="s">
        <v>138</v>
      </c>
      <c r="L159" s="34"/>
      <c r="M159" s="152" t="s">
        <v>1</v>
      </c>
      <c r="N159" s="153" t="s">
        <v>45</v>
      </c>
      <c r="O159" s="59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6" t="s">
        <v>139</v>
      </c>
      <c r="AT159" s="156" t="s">
        <v>134</v>
      </c>
      <c r="AU159" s="156" t="s">
        <v>89</v>
      </c>
      <c r="AY159" s="18" t="s">
        <v>132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8" t="s">
        <v>20</v>
      </c>
      <c r="BK159" s="157">
        <f>ROUND(I159*H159,2)</f>
        <v>0</v>
      </c>
      <c r="BL159" s="18" t="s">
        <v>139</v>
      </c>
      <c r="BM159" s="156" t="s">
        <v>233</v>
      </c>
    </row>
    <row r="160" spans="1:65" s="13" customFormat="1" ht="11.25">
      <c r="B160" s="158"/>
      <c r="D160" s="159" t="s">
        <v>141</v>
      </c>
      <c r="F160" s="161" t="s">
        <v>234</v>
      </c>
      <c r="H160" s="162">
        <v>69.12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141</v>
      </c>
      <c r="AU160" s="160" t="s">
        <v>89</v>
      </c>
      <c r="AV160" s="13" t="s">
        <v>89</v>
      </c>
      <c r="AW160" s="13" t="s">
        <v>3</v>
      </c>
      <c r="AX160" s="13" t="s">
        <v>20</v>
      </c>
      <c r="AY160" s="160" t="s">
        <v>132</v>
      </c>
    </row>
    <row r="161" spans="1:65" s="2" customFormat="1" ht="24.2" customHeight="1">
      <c r="A161" s="33"/>
      <c r="B161" s="144"/>
      <c r="C161" s="145" t="s">
        <v>7</v>
      </c>
      <c r="D161" s="145" t="s">
        <v>134</v>
      </c>
      <c r="E161" s="146" t="s">
        <v>235</v>
      </c>
      <c r="F161" s="147" t="s">
        <v>236</v>
      </c>
      <c r="G161" s="148" t="s">
        <v>224</v>
      </c>
      <c r="H161" s="149">
        <v>2.56</v>
      </c>
      <c r="I161" s="150"/>
      <c r="J161" s="151">
        <f>ROUND(I161*H161,2)</f>
        <v>0</v>
      </c>
      <c r="K161" s="147" t="s">
        <v>138</v>
      </c>
      <c r="L161" s="34"/>
      <c r="M161" s="152" t="s">
        <v>1</v>
      </c>
      <c r="N161" s="153" t="s">
        <v>45</v>
      </c>
      <c r="O161" s="59"/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6" t="s">
        <v>139</v>
      </c>
      <c r="AT161" s="156" t="s">
        <v>134</v>
      </c>
      <c r="AU161" s="156" t="s">
        <v>89</v>
      </c>
      <c r="AY161" s="18" t="s">
        <v>132</v>
      </c>
      <c r="BE161" s="157">
        <f>IF(N161="základní",J161,0)</f>
        <v>0</v>
      </c>
      <c r="BF161" s="157">
        <f>IF(N161="snížená",J161,0)</f>
        <v>0</v>
      </c>
      <c r="BG161" s="157">
        <f>IF(N161="zákl. přenesená",J161,0)</f>
        <v>0</v>
      </c>
      <c r="BH161" s="157">
        <f>IF(N161="sníž. přenesená",J161,0)</f>
        <v>0</v>
      </c>
      <c r="BI161" s="157">
        <f>IF(N161="nulová",J161,0)</f>
        <v>0</v>
      </c>
      <c r="BJ161" s="18" t="s">
        <v>20</v>
      </c>
      <c r="BK161" s="157">
        <f>ROUND(I161*H161,2)</f>
        <v>0</v>
      </c>
      <c r="BL161" s="18" t="s">
        <v>139</v>
      </c>
      <c r="BM161" s="156" t="s">
        <v>237</v>
      </c>
    </row>
    <row r="162" spans="1:65" s="2" customFormat="1" ht="24.2" customHeight="1">
      <c r="A162" s="33"/>
      <c r="B162" s="144"/>
      <c r="C162" s="145" t="s">
        <v>238</v>
      </c>
      <c r="D162" s="145" t="s">
        <v>134</v>
      </c>
      <c r="E162" s="146" t="s">
        <v>239</v>
      </c>
      <c r="F162" s="147" t="s">
        <v>240</v>
      </c>
      <c r="G162" s="148" t="s">
        <v>224</v>
      </c>
      <c r="H162" s="149">
        <v>2.56</v>
      </c>
      <c r="I162" s="150"/>
      <c r="J162" s="151">
        <f>ROUND(I162*H162,2)</f>
        <v>0</v>
      </c>
      <c r="K162" s="147" t="s">
        <v>138</v>
      </c>
      <c r="L162" s="34"/>
      <c r="M162" s="152" t="s">
        <v>1</v>
      </c>
      <c r="N162" s="153" t="s">
        <v>45</v>
      </c>
      <c r="O162" s="59"/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6" t="s">
        <v>139</v>
      </c>
      <c r="AT162" s="156" t="s">
        <v>134</v>
      </c>
      <c r="AU162" s="156" t="s">
        <v>89</v>
      </c>
      <c r="AY162" s="18" t="s">
        <v>132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8" t="s">
        <v>20</v>
      </c>
      <c r="BK162" s="157">
        <f>ROUND(I162*H162,2)</f>
        <v>0</v>
      </c>
      <c r="BL162" s="18" t="s">
        <v>139</v>
      </c>
      <c r="BM162" s="156" t="s">
        <v>241</v>
      </c>
    </row>
    <row r="163" spans="1:65" s="12" customFormat="1" ht="22.9" customHeight="1">
      <c r="B163" s="131"/>
      <c r="D163" s="132" t="s">
        <v>79</v>
      </c>
      <c r="E163" s="142" t="s">
        <v>242</v>
      </c>
      <c r="F163" s="142" t="s">
        <v>243</v>
      </c>
      <c r="I163" s="134"/>
      <c r="J163" s="143">
        <f>BK163</f>
        <v>0</v>
      </c>
      <c r="L163" s="131"/>
      <c r="M163" s="136"/>
      <c r="N163" s="137"/>
      <c r="O163" s="137"/>
      <c r="P163" s="138">
        <f>P164</f>
        <v>0</v>
      </c>
      <c r="Q163" s="137"/>
      <c r="R163" s="138">
        <f>R164</f>
        <v>0</v>
      </c>
      <c r="S163" s="137"/>
      <c r="T163" s="139">
        <f>T164</f>
        <v>0</v>
      </c>
      <c r="AR163" s="132" t="s">
        <v>20</v>
      </c>
      <c r="AT163" s="140" t="s">
        <v>79</v>
      </c>
      <c r="AU163" s="140" t="s">
        <v>20</v>
      </c>
      <c r="AY163" s="132" t="s">
        <v>132</v>
      </c>
      <c r="BK163" s="141">
        <f>BK164</f>
        <v>0</v>
      </c>
    </row>
    <row r="164" spans="1:65" s="2" customFormat="1" ht="33" customHeight="1">
      <c r="A164" s="33"/>
      <c r="B164" s="144"/>
      <c r="C164" s="145" t="s">
        <v>244</v>
      </c>
      <c r="D164" s="145" t="s">
        <v>134</v>
      </c>
      <c r="E164" s="146" t="s">
        <v>245</v>
      </c>
      <c r="F164" s="147" t="s">
        <v>246</v>
      </c>
      <c r="G164" s="148" t="s">
        <v>224</v>
      </c>
      <c r="H164" s="149">
        <v>51.444000000000003</v>
      </c>
      <c r="I164" s="150"/>
      <c r="J164" s="151">
        <f>ROUND(I164*H164,2)</f>
        <v>0</v>
      </c>
      <c r="K164" s="147" t="s">
        <v>138</v>
      </c>
      <c r="L164" s="34"/>
      <c r="M164" s="185" t="s">
        <v>1</v>
      </c>
      <c r="N164" s="186" t="s">
        <v>45</v>
      </c>
      <c r="O164" s="187"/>
      <c r="P164" s="188">
        <f>O164*H164</f>
        <v>0</v>
      </c>
      <c r="Q164" s="188">
        <v>0</v>
      </c>
      <c r="R164" s="188">
        <f>Q164*H164</f>
        <v>0</v>
      </c>
      <c r="S164" s="188">
        <v>0</v>
      </c>
      <c r="T164" s="18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6" t="s">
        <v>139</v>
      </c>
      <c r="AT164" s="156" t="s">
        <v>134</v>
      </c>
      <c r="AU164" s="156" t="s">
        <v>89</v>
      </c>
      <c r="AY164" s="18" t="s">
        <v>132</v>
      </c>
      <c r="BE164" s="157">
        <f>IF(N164="základní",J164,0)</f>
        <v>0</v>
      </c>
      <c r="BF164" s="157">
        <f>IF(N164="snížená",J164,0)</f>
        <v>0</v>
      </c>
      <c r="BG164" s="157">
        <f>IF(N164="zákl. přenesená",J164,0)</f>
        <v>0</v>
      </c>
      <c r="BH164" s="157">
        <f>IF(N164="sníž. přenesená",J164,0)</f>
        <v>0</v>
      </c>
      <c r="BI164" s="157">
        <f>IF(N164="nulová",J164,0)</f>
        <v>0</v>
      </c>
      <c r="BJ164" s="18" t="s">
        <v>20</v>
      </c>
      <c r="BK164" s="157">
        <f>ROUND(I164*H164,2)</f>
        <v>0</v>
      </c>
      <c r="BL164" s="18" t="s">
        <v>139</v>
      </c>
      <c r="BM164" s="156" t="s">
        <v>247</v>
      </c>
    </row>
    <row r="165" spans="1:65" s="2" customFormat="1" ht="6.95" customHeight="1">
      <c r="A165" s="33"/>
      <c r="B165" s="48"/>
      <c r="C165" s="49"/>
      <c r="D165" s="49"/>
      <c r="E165" s="49"/>
      <c r="F165" s="49"/>
      <c r="G165" s="49"/>
      <c r="H165" s="49"/>
      <c r="I165" s="49"/>
      <c r="J165" s="49"/>
      <c r="K165" s="49"/>
      <c r="L165" s="34"/>
      <c r="M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</row>
  </sheetData>
  <autoFilter ref="C121:K164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.6640625" style="1" customWidth="1"/>
    <col min="13" max="13" width="10.83203125" style="1" customWidth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92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89</v>
      </c>
    </row>
    <row r="4" spans="1:46" s="1" customFormat="1" ht="24.95" customHeight="1">
      <c r="B4" s="21"/>
      <c r="D4" s="22" t="s">
        <v>102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45" t="str">
        <f>'Rekapitulace stavby'!K6</f>
        <v>Oprava po povodni - nábřeží na náměstí Míru</v>
      </c>
      <c r="F7" s="246"/>
      <c r="G7" s="246"/>
      <c r="H7" s="246"/>
      <c r="L7" s="21"/>
    </row>
    <row r="8" spans="1:46" s="2" customFormat="1" ht="12" customHeight="1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06" t="s">
        <v>248</v>
      </c>
      <c r="F9" s="247"/>
      <c r="G9" s="247"/>
      <c r="H9" s="24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6" t="str">
        <f>'Rekapitulace stavby'!AN8</f>
        <v>27. 11. 2025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27</v>
      </c>
      <c r="E14" s="33"/>
      <c r="F14" s="33"/>
      <c r="G14" s="33"/>
      <c r="H14" s="33"/>
      <c r="I14" s="28" t="s">
        <v>28</v>
      </c>
      <c r="J14" s="26" t="s">
        <v>29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30</v>
      </c>
      <c r="F15" s="33"/>
      <c r="G15" s="33"/>
      <c r="H15" s="33"/>
      <c r="I15" s="28" t="s">
        <v>31</v>
      </c>
      <c r="J15" s="26" t="s">
        <v>32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33</v>
      </c>
      <c r="E17" s="33"/>
      <c r="F17" s="33"/>
      <c r="G17" s="33"/>
      <c r="H17" s="33"/>
      <c r="I17" s="28" t="s">
        <v>28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48" t="str">
        <f>'Rekapitulace stavby'!E14</f>
        <v>Vyplň údaj</v>
      </c>
      <c r="F18" s="228"/>
      <c r="G18" s="228"/>
      <c r="H18" s="228"/>
      <c r="I18" s="28" t="s">
        <v>31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35</v>
      </c>
      <c r="E20" s="33"/>
      <c r="F20" s="33"/>
      <c r="G20" s="33"/>
      <c r="H20" s="33"/>
      <c r="I20" s="28" t="s">
        <v>28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31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38</v>
      </c>
      <c r="E23" s="33"/>
      <c r="F23" s="33"/>
      <c r="G23" s="33"/>
      <c r="H23" s="33"/>
      <c r="I23" s="28" t="s">
        <v>28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31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39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47.25" customHeight="1">
      <c r="A27" s="95"/>
      <c r="B27" s="96"/>
      <c r="C27" s="95"/>
      <c r="D27" s="95"/>
      <c r="E27" s="233" t="s">
        <v>249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40</v>
      </c>
      <c r="E30" s="33"/>
      <c r="F30" s="33"/>
      <c r="G30" s="33"/>
      <c r="H30" s="33"/>
      <c r="I30" s="33"/>
      <c r="J30" s="72">
        <f>ROUND(J122,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42</v>
      </c>
      <c r="G32" s="33"/>
      <c r="H32" s="33"/>
      <c r="I32" s="37" t="s">
        <v>41</v>
      </c>
      <c r="J32" s="37" t="s">
        <v>43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44</v>
      </c>
      <c r="E33" s="28" t="s">
        <v>45</v>
      </c>
      <c r="F33" s="100">
        <f>ROUND((SUM(BE122:BE180)),  2)</f>
        <v>0</v>
      </c>
      <c r="G33" s="33"/>
      <c r="H33" s="33"/>
      <c r="I33" s="101">
        <v>0.21</v>
      </c>
      <c r="J33" s="100">
        <f>ROUND(((SUM(BE122:BE180))*I33),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46</v>
      </c>
      <c r="F34" s="100">
        <f>ROUND((SUM(BF122:BF180)),  2)</f>
        <v>0</v>
      </c>
      <c r="G34" s="33"/>
      <c r="H34" s="33"/>
      <c r="I34" s="101">
        <v>0.12</v>
      </c>
      <c r="J34" s="100">
        <f>ROUND(((SUM(BF122:BF180))*I34),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47</v>
      </c>
      <c r="F35" s="100">
        <f>ROUND((SUM(BG122:BG180)),  2)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48</v>
      </c>
      <c r="F36" s="100">
        <f>ROUND((SUM(BH122:BH180)),  2)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49</v>
      </c>
      <c r="F37" s="100">
        <f>ROUND((SUM(BI122:BI180)),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50</v>
      </c>
      <c r="E39" s="61"/>
      <c r="F39" s="61"/>
      <c r="G39" s="104" t="s">
        <v>51</v>
      </c>
      <c r="H39" s="105" t="s">
        <v>52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53</v>
      </c>
      <c r="E50" s="45"/>
      <c r="F50" s="45"/>
      <c r="G50" s="44" t="s">
        <v>54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55</v>
      </c>
      <c r="E61" s="36"/>
      <c r="F61" s="108" t="s">
        <v>56</v>
      </c>
      <c r="G61" s="46" t="s">
        <v>55</v>
      </c>
      <c r="H61" s="36"/>
      <c r="I61" s="36"/>
      <c r="J61" s="109" t="s">
        <v>56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57</v>
      </c>
      <c r="E65" s="47"/>
      <c r="F65" s="47"/>
      <c r="G65" s="44" t="s">
        <v>58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55</v>
      </c>
      <c r="E76" s="36"/>
      <c r="F76" s="108" t="s">
        <v>56</v>
      </c>
      <c r="G76" s="46" t="s">
        <v>55</v>
      </c>
      <c r="H76" s="36"/>
      <c r="I76" s="36"/>
      <c r="J76" s="109" t="s">
        <v>56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45" t="str">
        <f>E7</f>
        <v>Oprava po povodni - nábřeží na náměstí Míru</v>
      </c>
      <c r="F85" s="246"/>
      <c r="G85" s="246"/>
      <c r="H85" s="24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06" t="str">
        <f>E9</f>
        <v>002 - Výměna zábradlí a chodník od splavu k mostu - 65mb</v>
      </c>
      <c r="F87" s="247"/>
      <c r="G87" s="247"/>
      <c r="H87" s="24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21</v>
      </c>
      <c r="D89" s="33"/>
      <c r="E89" s="33"/>
      <c r="F89" s="26" t="str">
        <f>F12</f>
        <v>Krnov</v>
      </c>
      <c r="G89" s="33"/>
      <c r="H89" s="33"/>
      <c r="I89" s="28" t="s">
        <v>23</v>
      </c>
      <c r="J89" s="56" t="str">
        <f>IF(J12="","",J12)</f>
        <v>27. 11. 2025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27</v>
      </c>
      <c r="D91" s="33"/>
      <c r="E91" s="33"/>
      <c r="F91" s="26" t="str">
        <f>E15</f>
        <v>Město Krnov</v>
      </c>
      <c r="G91" s="33"/>
      <c r="H91" s="33"/>
      <c r="I91" s="28" t="s">
        <v>35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33</v>
      </c>
      <c r="D92" s="33"/>
      <c r="E92" s="33"/>
      <c r="F92" s="26" t="str">
        <f>IF(E18="","",E18)</f>
        <v>Vyplň údaj</v>
      </c>
      <c r="G92" s="33"/>
      <c r="H92" s="33"/>
      <c r="I92" s="28" t="s">
        <v>38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107</v>
      </c>
      <c r="D94" s="102"/>
      <c r="E94" s="102"/>
      <c r="F94" s="102"/>
      <c r="G94" s="102"/>
      <c r="H94" s="102"/>
      <c r="I94" s="102"/>
      <c r="J94" s="111" t="s">
        <v>108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109</v>
      </c>
      <c r="D96" s="33"/>
      <c r="E96" s="33"/>
      <c r="F96" s="33"/>
      <c r="G96" s="33"/>
      <c r="H96" s="33"/>
      <c r="I96" s="33"/>
      <c r="J96" s="72">
        <f>J122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>
      <c r="B97" s="113"/>
      <c r="D97" s="114" t="s">
        <v>111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899999999999999" customHeight="1">
      <c r="B98" s="117"/>
      <c r="D98" s="118" t="s">
        <v>112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10" customFormat="1" ht="19.899999999999999" customHeight="1">
      <c r="B99" s="117"/>
      <c r="D99" s="118" t="s">
        <v>113</v>
      </c>
      <c r="E99" s="119"/>
      <c r="F99" s="119"/>
      <c r="G99" s="119"/>
      <c r="H99" s="119"/>
      <c r="I99" s="119"/>
      <c r="J99" s="120">
        <f>J143</f>
        <v>0</v>
      </c>
      <c r="L99" s="117"/>
    </row>
    <row r="100" spans="1:31" s="10" customFormat="1" ht="19.899999999999999" customHeight="1">
      <c r="B100" s="117"/>
      <c r="D100" s="118" t="s">
        <v>114</v>
      </c>
      <c r="E100" s="119"/>
      <c r="F100" s="119"/>
      <c r="G100" s="119"/>
      <c r="H100" s="119"/>
      <c r="I100" s="119"/>
      <c r="J100" s="120">
        <f>J152</f>
        <v>0</v>
      </c>
      <c r="L100" s="117"/>
    </row>
    <row r="101" spans="1:31" s="10" customFormat="1" ht="19.899999999999999" customHeight="1">
      <c r="B101" s="117"/>
      <c r="D101" s="118" t="s">
        <v>115</v>
      </c>
      <c r="E101" s="119"/>
      <c r="F101" s="119"/>
      <c r="G101" s="119"/>
      <c r="H101" s="119"/>
      <c r="I101" s="119"/>
      <c r="J101" s="120">
        <f>J171</f>
        <v>0</v>
      </c>
      <c r="L101" s="117"/>
    </row>
    <row r="102" spans="1:31" s="10" customFormat="1" ht="19.899999999999999" customHeight="1">
      <c r="B102" s="117"/>
      <c r="D102" s="118" t="s">
        <v>116</v>
      </c>
      <c r="E102" s="119"/>
      <c r="F102" s="119"/>
      <c r="G102" s="119"/>
      <c r="H102" s="119"/>
      <c r="I102" s="119"/>
      <c r="J102" s="120">
        <f>J178</f>
        <v>0</v>
      </c>
      <c r="L102" s="117"/>
    </row>
    <row r="103" spans="1:31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6.95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6.95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4.95" customHeight="1">
      <c r="A109" s="33"/>
      <c r="B109" s="34"/>
      <c r="C109" s="22" t="s">
        <v>117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45" t="str">
        <f>E7</f>
        <v>Oprava po povodni - nábřeží na náměstí Míru</v>
      </c>
      <c r="F112" s="246"/>
      <c r="G112" s="246"/>
      <c r="H112" s="246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103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30" customHeight="1">
      <c r="A114" s="33"/>
      <c r="B114" s="34"/>
      <c r="C114" s="33"/>
      <c r="D114" s="33"/>
      <c r="E114" s="206" t="str">
        <f>E9</f>
        <v>002 - Výměna zábradlí a chodník od splavu k mostu - 65mb</v>
      </c>
      <c r="F114" s="247"/>
      <c r="G114" s="247"/>
      <c r="H114" s="247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21</v>
      </c>
      <c r="D116" s="33"/>
      <c r="E116" s="33"/>
      <c r="F116" s="26" t="str">
        <f>F12</f>
        <v>Krnov</v>
      </c>
      <c r="G116" s="33"/>
      <c r="H116" s="33"/>
      <c r="I116" s="28" t="s">
        <v>23</v>
      </c>
      <c r="J116" s="56" t="str">
        <f>IF(J12="","",J12)</f>
        <v>27. 11. 2025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27</v>
      </c>
      <c r="D118" s="33"/>
      <c r="E118" s="33"/>
      <c r="F118" s="26" t="str">
        <f>E15</f>
        <v>Město Krnov</v>
      </c>
      <c r="G118" s="33"/>
      <c r="H118" s="33"/>
      <c r="I118" s="28" t="s">
        <v>35</v>
      </c>
      <c r="J118" s="31" t="str">
        <f>E21</f>
        <v xml:space="preserve"> 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33</v>
      </c>
      <c r="D119" s="33"/>
      <c r="E119" s="33"/>
      <c r="F119" s="26" t="str">
        <f>IF(E18="","",E18)</f>
        <v>Vyplň údaj</v>
      </c>
      <c r="G119" s="33"/>
      <c r="H119" s="33"/>
      <c r="I119" s="28" t="s">
        <v>38</v>
      </c>
      <c r="J119" s="31" t="str">
        <f>E24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1"/>
      <c r="B121" s="122"/>
      <c r="C121" s="123" t="s">
        <v>118</v>
      </c>
      <c r="D121" s="124" t="s">
        <v>65</v>
      </c>
      <c r="E121" s="124" t="s">
        <v>61</v>
      </c>
      <c r="F121" s="124" t="s">
        <v>62</v>
      </c>
      <c r="G121" s="124" t="s">
        <v>119</v>
      </c>
      <c r="H121" s="124" t="s">
        <v>120</v>
      </c>
      <c r="I121" s="124" t="s">
        <v>121</v>
      </c>
      <c r="J121" s="124" t="s">
        <v>108</v>
      </c>
      <c r="K121" s="125" t="s">
        <v>122</v>
      </c>
      <c r="L121" s="126"/>
      <c r="M121" s="63" t="s">
        <v>1</v>
      </c>
      <c r="N121" s="64" t="s">
        <v>44</v>
      </c>
      <c r="O121" s="64" t="s">
        <v>123</v>
      </c>
      <c r="P121" s="64" t="s">
        <v>124</v>
      </c>
      <c r="Q121" s="64" t="s">
        <v>125</v>
      </c>
      <c r="R121" s="64" t="s">
        <v>126</v>
      </c>
      <c r="S121" s="64" t="s">
        <v>127</v>
      </c>
      <c r="T121" s="65" t="s">
        <v>128</v>
      </c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</row>
    <row r="122" spans="1:65" s="2" customFormat="1" ht="22.9" customHeight="1">
      <c r="A122" s="33"/>
      <c r="B122" s="34"/>
      <c r="C122" s="70" t="s">
        <v>129</v>
      </c>
      <c r="D122" s="33"/>
      <c r="E122" s="33"/>
      <c r="F122" s="33"/>
      <c r="G122" s="33"/>
      <c r="H122" s="33"/>
      <c r="I122" s="33"/>
      <c r="J122" s="127">
        <f>BK122</f>
        <v>0</v>
      </c>
      <c r="K122" s="33"/>
      <c r="L122" s="34"/>
      <c r="M122" s="66"/>
      <c r="N122" s="57"/>
      <c r="O122" s="67"/>
      <c r="P122" s="128">
        <f>P123</f>
        <v>0</v>
      </c>
      <c r="Q122" s="67"/>
      <c r="R122" s="128">
        <f>R123</f>
        <v>41.297250312000003</v>
      </c>
      <c r="S122" s="67"/>
      <c r="T122" s="129">
        <f>T123</f>
        <v>4.2249999999999996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79</v>
      </c>
      <c r="AU122" s="18" t="s">
        <v>110</v>
      </c>
      <c r="BK122" s="130">
        <f>BK123</f>
        <v>0</v>
      </c>
    </row>
    <row r="123" spans="1:65" s="12" customFormat="1" ht="25.9" customHeight="1">
      <c r="B123" s="131"/>
      <c r="D123" s="132" t="s">
        <v>79</v>
      </c>
      <c r="E123" s="133" t="s">
        <v>130</v>
      </c>
      <c r="F123" s="133" t="s">
        <v>131</v>
      </c>
      <c r="I123" s="134"/>
      <c r="J123" s="135">
        <f>BK123</f>
        <v>0</v>
      </c>
      <c r="L123" s="131"/>
      <c r="M123" s="136"/>
      <c r="N123" s="137"/>
      <c r="O123" s="137"/>
      <c r="P123" s="138">
        <f>P124+P143+P152+P171+P178</f>
        <v>0</v>
      </c>
      <c r="Q123" s="137"/>
      <c r="R123" s="138">
        <f>R124+R143+R152+R171+R178</f>
        <v>41.297250312000003</v>
      </c>
      <c r="S123" s="137"/>
      <c r="T123" s="139">
        <f>T124+T143+T152+T171+T178</f>
        <v>4.2249999999999996</v>
      </c>
      <c r="AR123" s="132" t="s">
        <v>20</v>
      </c>
      <c r="AT123" s="140" t="s">
        <v>79</v>
      </c>
      <c r="AU123" s="140" t="s">
        <v>80</v>
      </c>
      <c r="AY123" s="132" t="s">
        <v>132</v>
      </c>
      <c r="BK123" s="141">
        <f>BK124+BK143+BK152+BK171+BK178</f>
        <v>0</v>
      </c>
    </row>
    <row r="124" spans="1:65" s="12" customFormat="1" ht="22.9" customHeight="1">
      <c r="B124" s="131"/>
      <c r="D124" s="132" t="s">
        <v>79</v>
      </c>
      <c r="E124" s="142" t="s">
        <v>20</v>
      </c>
      <c r="F124" s="142" t="s">
        <v>133</v>
      </c>
      <c r="I124" s="134"/>
      <c r="J124" s="143">
        <f>BK124</f>
        <v>0</v>
      </c>
      <c r="L124" s="131"/>
      <c r="M124" s="136"/>
      <c r="N124" s="137"/>
      <c r="O124" s="137"/>
      <c r="P124" s="138">
        <f>SUM(P125:P142)</f>
        <v>0</v>
      </c>
      <c r="Q124" s="137"/>
      <c r="R124" s="138">
        <f>SUM(R125:R142)</f>
        <v>3.4892239999999998E-2</v>
      </c>
      <c r="S124" s="137"/>
      <c r="T124" s="139">
        <f>SUM(T125:T142)</f>
        <v>2.6</v>
      </c>
      <c r="AR124" s="132" t="s">
        <v>20</v>
      </c>
      <c r="AT124" s="140" t="s">
        <v>79</v>
      </c>
      <c r="AU124" s="140" t="s">
        <v>20</v>
      </c>
      <c r="AY124" s="132" t="s">
        <v>132</v>
      </c>
      <c r="BK124" s="141">
        <f>SUM(BK125:BK142)</f>
        <v>0</v>
      </c>
    </row>
    <row r="125" spans="1:65" s="2" customFormat="1" ht="16.5" customHeight="1">
      <c r="A125" s="33"/>
      <c r="B125" s="144"/>
      <c r="C125" s="145" t="s">
        <v>20</v>
      </c>
      <c r="D125" s="145" t="s">
        <v>134</v>
      </c>
      <c r="E125" s="146" t="s">
        <v>135</v>
      </c>
      <c r="F125" s="147" t="s">
        <v>136</v>
      </c>
      <c r="G125" s="148" t="s">
        <v>137</v>
      </c>
      <c r="H125" s="149">
        <v>65</v>
      </c>
      <c r="I125" s="150"/>
      <c r="J125" s="151">
        <f>ROUND(I125*H125,2)</f>
        <v>0</v>
      </c>
      <c r="K125" s="147" t="s">
        <v>138</v>
      </c>
      <c r="L125" s="34"/>
      <c r="M125" s="152" t="s">
        <v>1</v>
      </c>
      <c r="N125" s="153" t="s">
        <v>45</v>
      </c>
      <c r="O125" s="59"/>
      <c r="P125" s="154">
        <f>O125*H125</f>
        <v>0</v>
      </c>
      <c r="Q125" s="154">
        <v>0</v>
      </c>
      <c r="R125" s="154">
        <f>Q125*H125</f>
        <v>0</v>
      </c>
      <c r="S125" s="154">
        <v>0.04</v>
      </c>
      <c r="T125" s="155">
        <f>S125*H125</f>
        <v>2.6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6" t="s">
        <v>139</v>
      </c>
      <c r="AT125" s="156" t="s">
        <v>134</v>
      </c>
      <c r="AU125" s="156" t="s">
        <v>89</v>
      </c>
      <c r="AY125" s="18" t="s">
        <v>132</v>
      </c>
      <c r="BE125" s="157">
        <f>IF(N125="základní",J125,0)</f>
        <v>0</v>
      </c>
      <c r="BF125" s="157">
        <f>IF(N125="snížená",J125,0)</f>
        <v>0</v>
      </c>
      <c r="BG125" s="157">
        <f>IF(N125="zákl. přenesená",J125,0)</f>
        <v>0</v>
      </c>
      <c r="BH125" s="157">
        <f>IF(N125="sníž. přenesená",J125,0)</f>
        <v>0</v>
      </c>
      <c r="BI125" s="157">
        <f>IF(N125="nulová",J125,0)</f>
        <v>0</v>
      </c>
      <c r="BJ125" s="18" t="s">
        <v>20</v>
      </c>
      <c r="BK125" s="157">
        <f>ROUND(I125*H125,2)</f>
        <v>0</v>
      </c>
      <c r="BL125" s="18" t="s">
        <v>139</v>
      </c>
      <c r="BM125" s="156" t="s">
        <v>250</v>
      </c>
    </row>
    <row r="126" spans="1:65" s="13" customFormat="1" ht="11.25">
      <c r="B126" s="158"/>
      <c r="D126" s="159" t="s">
        <v>141</v>
      </c>
      <c r="E126" s="160" t="s">
        <v>1</v>
      </c>
      <c r="F126" s="161" t="s">
        <v>251</v>
      </c>
      <c r="H126" s="162">
        <v>65</v>
      </c>
      <c r="I126" s="163"/>
      <c r="L126" s="158"/>
      <c r="M126" s="164"/>
      <c r="N126" s="165"/>
      <c r="O126" s="165"/>
      <c r="P126" s="165"/>
      <c r="Q126" s="165"/>
      <c r="R126" s="165"/>
      <c r="S126" s="165"/>
      <c r="T126" s="166"/>
      <c r="AT126" s="160" t="s">
        <v>141</v>
      </c>
      <c r="AU126" s="160" t="s">
        <v>89</v>
      </c>
      <c r="AV126" s="13" t="s">
        <v>89</v>
      </c>
      <c r="AW126" s="13" t="s">
        <v>37</v>
      </c>
      <c r="AX126" s="13" t="s">
        <v>20</v>
      </c>
      <c r="AY126" s="160" t="s">
        <v>132</v>
      </c>
    </row>
    <row r="127" spans="1:65" s="2" customFormat="1" ht="33" customHeight="1">
      <c r="A127" s="33"/>
      <c r="B127" s="144"/>
      <c r="C127" s="145" t="s">
        <v>89</v>
      </c>
      <c r="D127" s="145" t="s">
        <v>134</v>
      </c>
      <c r="E127" s="146" t="s">
        <v>143</v>
      </c>
      <c r="F127" s="147" t="s">
        <v>144</v>
      </c>
      <c r="G127" s="148" t="s">
        <v>137</v>
      </c>
      <c r="H127" s="149">
        <v>71</v>
      </c>
      <c r="I127" s="150"/>
      <c r="J127" s="151">
        <f>ROUND(I127*H127,2)</f>
        <v>0</v>
      </c>
      <c r="K127" s="147" t="s">
        <v>138</v>
      </c>
      <c r="L127" s="34"/>
      <c r="M127" s="152" t="s">
        <v>1</v>
      </c>
      <c r="N127" s="153" t="s">
        <v>45</v>
      </c>
      <c r="O127" s="59"/>
      <c r="P127" s="154">
        <f>O127*H127</f>
        <v>0</v>
      </c>
      <c r="Q127" s="154">
        <v>4.9144E-4</v>
      </c>
      <c r="R127" s="154">
        <f>Q127*H127</f>
        <v>3.4892239999999998E-2</v>
      </c>
      <c r="S127" s="154">
        <v>0</v>
      </c>
      <c r="T127" s="155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6" t="s">
        <v>139</v>
      </c>
      <c r="AT127" s="156" t="s">
        <v>134</v>
      </c>
      <c r="AU127" s="156" t="s">
        <v>89</v>
      </c>
      <c r="AY127" s="18" t="s">
        <v>132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8" t="s">
        <v>20</v>
      </c>
      <c r="BK127" s="157">
        <f>ROUND(I127*H127,2)</f>
        <v>0</v>
      </c>
      <c r="BL127" s="18" t="s">
        <v>139</v>
      </c>
      <c r="BM127" s="156" t="s">
        <v>252</v>
      </c>
    </row>
    <row r="128" spans="1:65" s="13" customFormat="1" ht="11.25">
      <c r="B128" s="158"/>
      <c r="D128" s="159" t="s">
        <v>141</v>
      </c>
      <c r="E128" s="160" t="s">
        <v>1</v>
      </c>
      <c r="F128" s="161" t="s">
        <v>253</v>
      </c>
      <c r="H128" s="162">
        <v>71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141</v>
      </c>
      <c r="AU128" s="160" t="s">
        <v>89</v>
      </c>
      <c r="AV128" s="13" t="s">
        <v>89</v>
      </c>
      <c r="AW128" s="13" t="s">
        <v>37</v>
      </c>
      <c r="AX128" s="13" t="s">
        <v>20</v>
      </c>
      <c r="AY128" s="160" t="s">
        <v>132</v>
      </c>
    </row>
    <row r="129" spans="1:65" s="2" customFormat="1" ht="33" customHeight="1">
      <c r="A129" s="33"/>
      <c r="B129" s="144"/>
      <c r="C129" s="145" t="s">
        <v>147</v>
      </c>
      <c r="D129" s="145" t="s">
        <v>134</v>
      </c>
      <c r="E129" s="146" t="s">
        <v>148</v>
      </c>
      <c r="F129" s="147" t="s">
        <v>149</v>
      </c>
      <c r="G129" s="148" t="s">
        <v>137</v>
      </c>
      <c r="H129" s="149">
        <v>71</v>
      </c>
      <c r="I129" s="150"/>
      <c r="J129" s="151">
        <f>ROUND(I129*H129,2)</f>
        <v>0</v>
      </c>
      <c r="K129" s="147" t="s">
        <v>138</v>
      </c>
      <c r="L129" s="34"/>
      <c r="M129" s="152" t="s">
        <v>1</v>
      </c>
      <c r="N129" s="153" t="s">
        <v>45</v>
      </c>
      <c r="O129" s="59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6" t="s">
        <v>139</v>
      </c>
      <c r="AT129" s="156" t="s">
        <v>134</v>
      </c>
      <c r="AU129" s="156" t="s">
        <v>89</v>
      </c>
      <c r="AY129" s="18" t="s">
        <v>132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8" t="s">
        <v>20</v>
      </c>
      <c r="BK129" s="157">
        <f>ROUND(I129*H129,2)</f>
        <v>0</v>
      </c>
      <c r="BL129" s="18" t="s">
        <v>139</v>
      </c>
      <c r="BM129" s="156" t="s">
        <v>254</v>
      </c>
    </row>
    <row r="130" spans="1:65" s="2" customFormat="1" ht="24.2" customHeight="1">
      <c r="A130" s="33"/>
      <c r="B130" s="144"/>
      <c r="C130" s="145" t="s">
        <v>139</v>
      </c>
      <c r="D130" s="145" t="s">
        <v>134</v>
      </c>
      <c r="E130" s="146" t="s">
        <v>151</v>
      </c>
      <c r="F130" s="147" t="s">
        <v>152</v>
      </c>
      <c r="G130" s="148" t="s">
        <v>153</v>
      </c>
      <c r="H130" s="149">
        <v>1.95</v>
      </c>
      <c r="I130" s="150"/>
      <c r="J130" s="151">
        <f>ROUND(I130*H130,2)</f>
        <v>0</v>
      </c>
      <c r="K130" s="147" t="s">
        <v>138</v>
      </c>
      <c r="L130" s="34"/>
      <c r="M130" s="152" t="s">
        <v>1</v>
      </c>
      <c r="N130" s="153" t="s">
        <v>45</v>
      </c>
      <c r="O130" s="59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6" t="s">
        <v>139</v>
      </c>
      <c r="AT130" s="156" t="s">
        <v>134</v>
      </c>
      <c r="AU130" s="156" t="s">
        <v>89</v>
      </c>
      <c r="AY130" s="18" t="s">
        <v>132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8" t="s">
        <v>20</v>
      </c>
      <c r="BK130" s="157">
        <f>ROUND(I130*H130,2)</f>
        <v>0</v>
      </c>
      <c r="BL130" s="18" t="s">
        <v>139</v>
      </c>
      <c r="BM130" s="156" t="s">
        <v>255</v>
      </c>
    </row>
    <row r="131" spans="1:65" s="13" customFormat="1" ht="11.25">
      <c r="B131" s="158"/>
      <c r="D131" s="159" t="s">
        <v>141</v>
      </c>
      <c r="E131" s="160" t="s">
        <v>1</v>
      </c>
      <c r="F131" s="161" t="s">
        <v>256</v>
      </c>
      <c r="H131" s="162">
        <v>1.95</v>
      </c>
      <c r="I131" s="163"/>
      <c r="L131" s="158"/>
      <c r="M131" s="164"/>
      <c r="N131" s="165"/>
      <c r="O131" s="165"/>
      <c r="P131" s="165"/>
      <c r="Q131" s="165"/>
      <c r="R131" s="165"/>
      <c r="S131" s="165"/>
      <c r="T131" s="166"/>
      <c r="AT131" s="160" t="s">
        <v>141</v>
      </c>
      <c r="AU131" s="160" t="s">
        <v>89</v>
      </c>
      <c r="AV131" s="13" t="s">
        <v>89</v>
      </c>
      <c r="AW131" s="13" t="s">
        <v>37</v>
      </c>
      <c r="AX131" s="13" t="s">
        <v>20</v>
      </c>
      <c r="AY131" s="160" t="s">
        <v>132</v>
      </c>
    </row>
    <row r="132" spans="1:65" s="2" customFormat="1" ht="37.9" customHeight="1">
      <c r="A132" s="33"/>
      <c r="B132" s="144"/>
      <c r="C132" s="145" t="s">
        <v>156</v>
      </c>
      <c r="D132" s="145" t="s">
        <v>134</v>
      </c>
      <c r="E132" s="146" t="s">
        <v>157</v>
      </c>
      <c r="F132" s="147" t="s">
        <v>158</v>
      </c>
      <c r="G132" s="148" t="s">
        <v>153</v>
      </c>
      <c r="H132" s="149">
        <v>3.9</v>
      </c>
      <c r="I132" s="150"/>
      <c r="J132" s="151">
        <f>ROUND(I132*H132,2)</f>
        <v>0</v>
      </c>
      <c r="K132" s="147" t="s">
        <v>138</v>
      </c>
      <c r="L132" s="34"/>
      <c r="M132" s="152" t="s">
        <v>1</v>
      </c>
      <c r="N132" s="153" t="s">
        <v>45</v>
      </c>
      <c r="O132" s="59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6" t="s">
        <v>139</v>
      </c>
      <c r="AT132" s="156" t="s">
        <v>134</v>
      </c>
      <c r="AU132" s="156" t="s">
        <v>89</v>
      </c>
      <c r="AY132" s="18" t="s">
        <v>132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8" t="s">
        <v>20</v>
      </c>
      <c r="BK132" s="157">
        <f>ROUND(I132*H132,2)</f>
        <v>0</v>
      </c>
      <c r="BL132" s="18" t="s">
        <v>139</v>
      </c>
      <c r="BM132" s="156" t="s">
        <v>257</v>
      </c>
    </row>
    <row r="133" spans="1:65" s="13" customFormat="1" ht="11.25">
      <c r="B133" s="158"/>
      <c r="D133" s="159" t="s">
        <v>141</v>
      </c>
      <c r="E133" s="160" t="s">
        <v>1</v>
      </c>
      <c r="F133" s="161" t="s">
        <v>258</v>
      </c>
      <c r="H133" s="162">
        <v>3.9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141</v>
      </c>
      <c r="AU133" s="160" t="s">
        <v>89</v>
      </c>
      <c r="AV133" s="13" t="s">
        <v>89</v>
      </c>
      <c r="AW133" s="13" t="s">
        <v>37</v>
      </c>
      <c r="AX133" s="13" t="s">
        <v>20</v>
      </c>
      <c r="AY133" s="160" t="s">
        <v>132</v>
      </c>
    </row>
    <row r="134" spans="1:65" s="2" customFormat="1" ht="24.2" customHeight="1">
      <c r="A134" s="33"/>
      <c r="B134" s="144"/>
      <c r="C134" s="145" t="s">
        <v>161</v>
      </c>
      <c r="D134" s="145" t="s">
        <v>134</v>
      </c>
      <c r="E134" s="146" t="s">
        <v>162</v>
      </c>
      <c r="F134" s="147" t="s">
        <v>163</v>
      </c>
      <c r="G134" s="148" t="s">
        <v>153</v>
      </c>
      <c r="H134" s="149">
        <v>1.95</v>
      </c>
      <c r="I134" s="150"/>
      <c r="J134" s="151">
        <f>ROUND(I134*H134,2)</f>
        <v>0</v>
      </c>
      <c r="K134" s="147" t="s">
        <v>138</v>
      </c>
      <c r="L134" s="34"/>
      <c r="M134" s="152" t="s">
        <v>1</v>
      </c>
      <c r="N134" s="153" t="s">
        <v>45</v>
      </c>
      <c r="O134" s="59"/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6" t="s">
        <v>139</v>
      </c>
      <c r="AT134" s="156" t="s">
        <v>134</v>
      </c>
      <c r="AU134" s="156" t="s">
        <v>89</v>
      </c>
      <c r="AY134" s="18" t="s">
        <v>132</v>
      </c>
      <c r="BE134" s="157">
        <f>IF(N134="základní",J134,0)</f>
        <v>0</v>
      </c>
      <c r="BF134" s="157">
        <f>IF(N134="snížená",J134,0)</f>
        <v>0</v>
      </c>
      <c r="BG134" s="157">
        <f>IF(N134="zákl. přenesená",J134,0)</f>
        <v>0</v>
      </c>
      <c r="BH134" s="157">
        <f>IF(N134="sníž. přenesená",J134,0)</f>
        <v>0</v>
      </c>
      <c r="BI134" s="157">
        <f>IF(N134="nulová",J134,0)</f>
        <v>0</v>
      </c>
      <c r="BJ134" s="18" t="s">
        <v>20</v>
      </c>
      <c r="BK134" s="157">
        <f>ROUND(I134*H134,2)</f>
        <v>0</v>
      </c>
      <c r="BL134" s="18" t="s">
        <v>139</v>
      </c>
      <c r="BM134" s="156" t="s">
        <v>259</v>
      </c>
    </row>
    <row r="135" spans="1:65" s="2" customFormat="1" ht="16.5" customHeight="1">
      <c r="A135" s="33"/>
      <c r="B135" s="144"/>
      <c r="C135" s="145" t="s">
        <v>165</v>
      </c>
      <c r="D135" s="145" t="s">
        <v>134</v>
      </c>
      <c r="E135" s="146" t="s">
        <v>166</v>
      </c>
      <c r="F135" s="147" t="s">
        <v>167</v>
      </c>
      <c r="G135" s="148" t="s">
        <v>153</v>
      </c>
      <c r="H135" s="149">
        <v>1.95</v>
      </c>
      <c r="I135" s="150"/>
      <c r="J135" s="151">
        <f>ROUND(I135*H135,2)</f>
        <v>0</v>
      </c>
      <c r="K135" s="147" t="s">
        <v>138</v>
      </c>
      <c r="L135" s="34"/>
      <c r="M135" s="152" t="s">
        <v>1</v>
      </c>
      <c r="N135" s="153" t="s">
        <v>45</v>
      </c>
      <c r="O135" s="59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6" t="s">
        <v>139</v>
      </c>
      <c r="AT135" s="156" t="s">
        <v>134</v>
      </c>
      <c r="AU135" s="156" t="s">
        <v>89</v>
      </c>
      <c r="AY135" s="18" t="s">
        <v>132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8" t="s">
        <v>20</v>
      </c>
      <c r="BK135" s="157">
        <f>ROUND(I135*H135,2)</f>
        <v>0</v>
      </c>
      <c r="BL135" s="18" t="s">
        <v>139</v>
      </c>
      <c r="BM135" s="156" t="s">
        <v>260</v>
      </c>
    </row>
    <row r="136" spans="1:65" s="2" customFormat="1" ht="33" customHeight="1">
      <c r="A136" s="33"/>
      <c r="B136" s="144"/>
      <c r="C136" s="145" t="s">
        <v>169</v>
      </c>
      <c r="D136" s="145" t="s">
        <v>134</v>
      </c>
      <c r="E136" s="146" t="s">
        <v>170</v>
      </c>
      <c r="F136" s="147" t="s">
        <v>171</v>
      </c>
      <c r="G136" s="148" t="s">
        <v>153</v>
      </c>
      <c r="H136" s="149">
        <v>1.95</v>
      </c>
      <c r="I136" s="150"/>
      <c r="J136" s="151">
        <f>ROUND(I136*H136,2)</f>
        <v>0</v>
      </c>
      <c r="K136" s="147" t="s">
        <v>138</v>
      </c>
      <c r="L136" s="34"/>
      <c r="M136" s="152" t="s">
        <v>1</v>
      </c>
      <c r="N136" s="153" t="s">
        <v>45</v>
      </c>
      <c r="O136" s="59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6" t="s">
        <v>139</v>
      </c>
      <c r="AT136" s="156" t="s">
        <v>134</v>
      </c>
      <c r="AU136" s="156" t="s">
        <v>89</v>
      </c>
      <c r="AY136" s="18" t="s">
        <v>132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8" t="s">
        <v>20</v>
      </c>
      <c r="BK136" s="157">
        <f>ROUND(I136*H136,2)</f>
        <v>0</v>
      </c>
      <c r="BL136" s="18" t="s">
        <v>139</v>
      </c>
      <c r="BM136" s="156" t="s">
        <v>261</v>
      </c>
    </row>
    <row r="137" spans="1:65" s="2" customFormat="1" ht="37.9" customHeight="1">
      <c r="A137" s="33"/>
      <c r="B137" s="144"/>
      <c r="C137" s="145" t="s">
        <v>173</v>
      </c>
      <c r="D137" s="145" t="s">
        <v>134</v>
      </c>
      <c r="E137" s="146" t="s">
        <v>174</v>
      </c>
      <c r="F137" s="147" t="s">
        <v>175</v>
      </c>
      <c r="G137" s="148" t="s">
        <v>176</v>
      </c>
      <c r="H137" s="149">
        <v>32.5</v>
      </c>
      <c r="I137" s="150"/>
      <c r="J137" s="151">
        <f>ROUND(I137*H137,2)</f>
        <v>0</v>
      </c>
      <c r="K137" s="147" t="s">
        <v>138</v>
      </c>
      <c r="L137" s="34"/>
      <c r="M137" s="152" t="s">
        <v>1</v>
      </c>
      <c r="N137" s="153" t="s">
        <v>45</v>
      </c>
      <c r="O137" s="59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6" t="s">
        <v>139</v>
      </c>
      <c r="AT137" s="156" t="s">
        <v>134</v>
      </c>
      <c r="AU137" s="156" t="s">
        <v>89</v>
      </c>
      <c r="AY137" s="18" t="s">
        <v>132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8" t="s">
        <v>20</v>
      </c>
      <c r="BK137" s="157">
        <f>ROUND(I137*H137,2)</f>
        <v>0</v>
      </c>
      <c r="BL137" s="18" t="s">
        <v>139</v>
      </c>
      <c r="BM137" s="156" t="s">
        <v>262</v>
      </c>
    </row>
    <row r="138" spans="1:65" s="13" customFormat="1" ht="11.25">
      <c r="B138" s="158"/>
      <c r="D138" s="159" t="s">
        <v>141</v>
      </c>
      <c r="E138" s="160" t="s">
        <v>1</v>
      </c>
      <c r="F138" s="161" t="s">
        <v>263</v>
      </c>
      <c r="H138" s="162">
        <v>32.5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141</v>
      </c>
      <c r="AU138" s="160" t="s">
        <v>89</v>
      </c>
      <c r="AV138" s="13" t="s">
        <v>89</v>
      </c>
      <c r="AW138" s="13" t="s">
        <v>37</v>
      </c>
      <c r="AX138" s="13" t="s">
        <v>20</v>
      </c>
      <c r="AY138" s="160" t="s">
        <v>132</v>
      </c>
    </row>
    <row r="139" spans="1:65" s="2" customFormat="1" ht="24.2" customHeight="1">
      <c r="A139" s="33"/>
      <c r="B139" s="144"/>
      <c r="C139" s="145" t="s">
        <v>25</v>
      </c>
      <c r="D139" s="145" t="s">
        <v>134</v>
      </c>
      <c r="E139" s="146" t="s">
        <v>179</v>
      </c>
      <c r="F139" s="147" t="s">
        <v>180</v>
      </c>
      <c r="G139" s="148" t="s">
        <v>176</v>
      </c>
      <c r="H139" s="149">
        <v>110.5</v>
      </c>
      <c r="I139" s="150"/>
      <c r="J139" s="151">
        <f>ROUND(I139*H139,2)</f>
        <v>0</v>
      </c>
      <c r="K139" s="147" t="s">
        <v>138</v>
      </c>
      <c r="L139" s="34"/>
      <c r="M139" s="152" t="s">
        <v>1</v>
      </c>
      <c r="N139" s="153" t="s">
        <v>45</v>
      </c>
      <c r="O139" s="59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6" t="s">
        <v>139</v>
      </c>
      <c r="AT139" s="156" t="s">
        <v>134</v>
      </c>
      <c r="AU139" s="156" t="s">
        <v>89</v>
      </c>
      <c r="AY139" s="18" t="s">
        <v>132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8" t="s">
        <v>20</v>
      </c>
      <c r="BK139" s="157">
        <f>ROUND(I139*H139,2)</f>
        <v>0</v>
      </c>
      <c r="BL139" s="18" t="s">
        <v>139</v>
      </c>
      <c r="BM139" s="156" t="s">
        <v>264</v>
      </c>
    </row>
    <row r="140" spans="1:65" s="13" customFormat="1" ht="11.25">
      <c r="B140" s="158"/>
      <c r="D140" s="159" t="s">
        <v>141</v>
      </c>
      <c r="E140" s="160" t="s">
        <v>1</v>
      </c>
      <c r="F140" s="161" t="s">
        <v>265</v>
      </c>
      <c r="H140" s="162">
        <v>97.5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141</v>
      </c>
      <c r="AU140" s="160" t="s">
        <v>89</v>
      </c>
      <c r="AV140" s="13" t="s">
        <v>89</v>
      </c>
      <c r="AW140" s="13" t="s">
        <v>37</v>
      </c>
      <c r="AX140" s="13" t="s">
        <v>80</v>
      </c>
      <c r="AY140" s="160" t="s">
        <v>132</v>
      </c>
    </row>
    <row r="141" spans="1:65" s="13" customFormat="1" ht="11.25">
      <c r="B141" s="158"/>
      <c r="D141" s="159" t="s">
        <v>141</v>
      </c>
      <c r="E141" s="160" t="s">
        <v>1</v>
      </c>
      <c r="F141" s="161" t="s">
        <v>266</v>
      </c>
      <c r="H141" s="162">
        <v>13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141</v>
      </c>
      <c r="AU141" s="160" t="s">
        <v>89</v>
      </c>
      <c r="AV141" s="13" t="s">
        <v>89</v>
      </c>
      <c r="AW141" s="13" t="s">
        <v>37</v>
      </c>
      <c r="AX141" s="13" t="s">
        <v>80</v>
      </c>
      <c r="AY141" s="160" t="s">
        <v>132</v>
      </c>
    </row>
    <row r="142" spans="1:65" s="14" customFormat="1" ht="11.25">
      <c r="B142" s="167"/>
      <c r="D142" s="159" t="s">
        <v>141</v>
      </c>
      <c r="E142" s="168" t="s">
        <v>1</v>
      </c>
      <c r="F142" s="169" t="s">
        <v>184</v>
      </c>
      <c r="H142" s="170">
        <v>110.5</v>
      </c>
      <c r="I142" s="171"/>
      <c r="L142" s="167"/>
      <c r="M142" s="172"/>
      <c r="N142" s="173"/>
      <c r="O142" s="173"/>
      <c r="P142" s="173"/>
      <c r="Q142" s="173"/>
      <c r="R142" s="173"/>
      <c r="S142" s="173"/>
      <c r="T142" s="174"/>
      <c r="AT142" s="168" t="s">
        <v>141</v>
      </c>
      <c r="AU142" s="168" t="s">
        <v>89</v>
      </c>
      <c r="AV142" s="14" t="s">
        <v>139</v>
      </c>
      <c r="AW142" s="14" t="s">
        <v>37</v>
      </c>
      <c r="AX142" s="14" t="s">
        <v>20</v>
      </c>
      <c r="AY142" s="168" t="s">
        <v>132</v>
      </c>
    </row>
    <row r="143" spans="1:65" s="12" customFormat="1" ht="22.9" customHeight="1">
      <c r="B143" s="131"/>
      <c r="D143" s="132" t="s">
        <v>79</v>
      </c>
      <c r="E143" s="142" t="s">
        <v>156</v>
      </c>
      <c r="F143" s="142" t="s">
        <v>185</v>
      </c>
      <c r="I143" s="134"/>
      <c r="J143" s="143">
        <f>BK143</f>
        <v>0</v>
      </c>
      <c r="L143" s="131"/>
      <c r="M143" s="136"/>
      <c r="N143" s="137"/>
      <c r="O143" s="137"/>
      <c r="P143" s="138">
        <f>SUM(P144:P151)</f>
        <v>0</v>
      </c>
      <c r="Q143" s="137"/>
      <c r="R143" s="138">
        <f>SUM(R144:R151)</f>
        <v>26.11375</v>
      </c>
      <c r="S143" s="137"/>
      <c r="T143" s="139">
        <f>SUM(T144:T151)</f>
        <v>0</v>
      </c>
      <c r="AR143" s="132" t="s">
        <v>20</v>
      </c>
      <c r="AT143" s="140" t="s">
        <v>79</v>
      </c>
      <c r="AU143" s="140" t="s">
        <v>20</v>
      </c>
      <c r="AY143" s="132" t="s">
        <v>132</v>
      </c>
      <c r="BK143" s="141">
        <f>SUM(BK144:BK151)</f>
        <v>0</v>
      </c>
    </row>
    <row r="144" spans="1:65" s="2" customFormat="1" ht="21.75" customHeight="1">
      <c r="A144" s="33"/>
      <c r="B144" s="144"/>
      <c r="C144" s="145" t="s">
        <v>186</v>
      </c>
      <c r="D144" s="145" t="s">
        <v>134</v>
      </c>
      <c r="E144" s="146" t="s">
        <v>190</v>
      </c>
      <c r="F144" s="147" t="s">
        <v>191</v>
      </c>
      <c r="G144" s="148" t="s">
        <v>176</v>
      </c>
      <c r="H144" s="149">
        <v>13</v>
      </c>
      <c r="I144" s="150"/>
      <c r="J144" s="151">
        <f>ROUND(I144*H144,2)</f>
        <v>0</v>
      </c>
      <c r="K144" s="147" t="s">
        <v>138</v>
      </c>
      <c r="L144" s="34"/>
      <c r="M144" s="152" t="s">
        <v>1</v>
      </c>
      <c r="N144" s="153" t="s">
        <v>45</v>
      </c>
      <c r="O144" s="59"/>
      <c r="P144" s="154">
        <f>O144*H144</f>
        <v>0</v>
      </c>
      <c r="Q144" s="154">
        <v>0.115</v>
      </c>
      <c r="R144" s="154">
        <f>Q144*H144</f>
        <v>1.4950000000000001</v>
      </c>
      <c r="S144" s="154">
        <v>0</v>
      </c>
      <c r="T144" s="15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6" t="s">
        <v>139</v>
      </c>
      <c r="AT144" s="156" t="s">
        <v>134</v>
      </c>
      <c r="AU144" s="156" t="s">
        <v>89</v>
      </c>
      <c r="AY144" s="18" t="s">
        <v>132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8" t="s">
        <v>20</v>
      </c>
      <c r="BK144" s="157">
        <f>ROUND(I144*H144,2)</f>
        <v>0</v>
      </c>
      <c r="BL144" s="18" t="s">
        <v>139</v>
      </c>
      <c r="BM144" s="156" t="s">
        <v>267</v>
      </c>
    </row>
    <row r="145" spans="1:65" s="13" customFormat="1" ht="11.25">
      <c r="B145" s="158"/>
      <c r="D145" s="159" t="s">
        <v>141</v>
      </c>
      <c r="E145" s="160" t="s">
        <v>1</v>
      </c>
      <c r="F145" s="161" t="s">
        <v>268</v>
      </c>
      <c r="H145" s="162">
        <v>13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141</v>
      </c>
      <c r="AU145" s="160" t="s">
        <v>89</v>
      </c>
      <c r="AV145" s="13" t="s">
        <v>89</v>
      </c>
      <c r="AW145" s="13" t="s">
        <v>37</v>
      </c>
      <c r="AX145" s="13" t="s">
        <v>20</v>
      </c>
      <c r="AY145" s="160" t="s">
        <v>132</v>
      </c>
    </row>
    <row r="146" spans="1:65" s="2" customFormat="1" ht="21.75" customHeight="1">
      <c r="A146" s="33"/>
      <c r="B146" s="144"/>
      <c r="C146" s="145" t="s">
        <v>8</v>
      </c>
      <c r="D146" s="145" t="s">
        <v>134</v>
      </c>
      <c r="E146" s="146" t="s">
        <v>195</v>
      </c>
      <c r="F146" s="147" t="s">
        <v>196</v>
      </c>
      <c r="G146" s="148" t="s">
        <v>176</v>
      </c>
      <c r="H146" s="149">
        <v>48.75</v>
      </c>
      <c r="I146" s="150"/>
      <c r="J146" s="151">
        <f>ROUND(I146*H146,2)</f>
        <v>0</v>
      </c>
      <c r="K146" s="147" t="s">
        <v>138</v>
      </c>
      <c r="L146" s="34"/>
      <c r="M146" s="152" t="s">
        <v>1</v>
      </c>
      <c r="N146" s="153" t="s">
        <v>45</v>
      </c>
      <c r="O146" s="59"/>
      <c r="P146" s="154">
        <f>O146*H146</f>
        <v>0</v>
      </c>
      <c r="Q146" s="154">
        <v>0.34499999999999997</v>
      </c>
      <c r="R146" s="154">
        <f>Q146*H146</f>
        <v>16.818749999999998</v>
      </c>
      <c r="S146" s="154">
        <v>0</v>
      </c>
      <c r="T146" s="155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6" t="s">
        <v>139</v>
      </c>
      <c r="AT146" s="156" t="s">
        <v>134</v>
      </c>
      <c r="AU146" s="156" t="s">
        <v>89</v>
      </c>
      <c r="AY146" s="18" t="s">
        <v>132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8" t="s">
        <v>20</v>
      </c>
      <c r="BK146" s="157">
        <f>ROUND(I146*H146,2)</f>
        <v>0</v>
      </c>
      <c r="BL146" s="18" t="s">
        <v>139</v>
      </c>
      <c r="BM146" s="156" t="s">
        <v>269</v>
      </c>
    </row>
    <row r="147" spans="1:65" s="15" customFormat="1" ht="11.25">
      <c r="B147" s="190"/>
      <c r="D147" s="159" t="s">
        <v>141</v>
      </c>
      <c r="E147" s="191" t="s">
        <v>1</v>
      </c>
      <c r="F147" s="192" t="s">
        <v>270</v>
      </c>
      <c r="H147" s="191" t="s">
        <v>1</v>
      </c>
      <c r="I147" s="193"/>
      <c r="L147" s="190"/>
      <c r="M147" s="194"/>
      <c r="N147" s="195"/>
      <c r="O147" s="195"/>
      <c r="P147" s="195"/>
      <c r="Q147" s="195"/>
      <c r="R147" s="195"/>
      <c r="S147" s="195"/>
      <c r="T147" s="196"/>
      <c r="AT147" s="191" t="s">
        <v>141</v>
      </c>
      <c r="AU147" s="191" t="s">
        <v>89</v>
      </c>
      <c r="AV147" s="15" t="s">
        <v>20</v>
      </c>
      <c r="AW147" s="15" t="s">
        <v>37</v>
      </c>
      <c r="AX147" s="15" t="s">
        <v>80</v>
      </c>
      <c r="AY147" s="191" t="s">
        <v>132</v>
      </c>
    </row>
    <row r="148" spans="1:65" s="13" customFormat="1" ht="11.25">
      <c r="B148" s="158"/>
      <c r="D148" s="159" t="s">
        <v>141</v>
      </c>
      <c r="E148" s="160" t="s">
        <v>1</v>
      </c>
      <c r="F148" s="161" t="s">
        <v>271</v>
      </c>
      <c r="H148" s="162">
        <v>48.75</v>
      </c>
      <c r="I148" s="163"/>
      <c r="L148" s="158"/>
      <c r="M148" s="164"/>
      <c r="N148" s="165"/>
      <c r="O148" s="165"/>
      <c r="P148" s="165"/>
      <c r="Q148" s="165"/>
      <c r="R148" s="165"/>
      <c r="S148" s="165"/>
      <c r="T148" s="166"/>
      <c r="AT148" s="160" t="s">
        <v>141</v>
      </c>
      <c r="AU148" s="160" t="s">
        <v>89</v>
      </c>
      <c r="AV148" s="13" t="s">
        <v>89</v>
      </c>
      <c r="AW148" s="13" t="s">
        <v>37</v>
      </c>
      <c r="AX148" s="13" t="s">
        <v>80</v>
      </c>
      <c r="AY148" s="160" t="s">
        <v>132</v>
      </c>
    </row>
    <row r="149" spans="1:65" s="14" customFormat="1" ht="11.25">
      <c r="B149" s="167"/>
      <c r="D149" s="159" t="s">
        <v>141</v>
      </c>
      <c r="E149" s="168" t="s">
        <v>1</v>
      </c>
      <c r="F149" s="169" t="s">
        <v>184</v>
      </c>
      <c r="H149" s="170">
        <v>48.75</v>
      </c>
      <c r="I149" s="171"/>
      <c r="L149" s="167"/>
      <c r="M149" s="172"/>
      <c r="N149" s="173"/>
      <c r="O149" s="173"/>
      <c r="P149" s="173"/>
      <c r="Q149" s="173"/>
      <c r="R149" s="173"/>
      <c r="S149" s="173"/>
      <c r="T149" s="174"/>
      <c r="AT149" s="168" t="s">
        <v>141</v>
      </c>
      <c r="AU149" s="168" t="s">
        <v>89</v>
      </c>
      <c r="AV149" s="14" t="s">
        <v>139</v>
      </c>
      <c r="AW149" s="14" t="s">
        <v>37</v>
      </c>
      <c r="AX149" s="14" t="s">
        <v>20</v>
      </c>
      <c r="AY149" s="168" t="s">
        <v>132</v>
      </c>
    </row>
    <row r="150" spans="1:65" s="2" customFormat="1" ht="16.5" customHeight="1">
      <c r="A150" s="33"/>
      <c r="B150" s="144"/>
      <c r="C150" s="145" t="s">
        <v>194</v>
      </c>
      <c r="D150" s="145" t="s">
        <v>134</v>
      </c>
      <c r="E150" s="146" t="s">
        <v>199</v>
      </c>
      <c r="F150" s="147" t="s">
        <v>200</v>
      </c>
      <c r="G150" s="148" t="s">
        <v>176</v>
      </c>
      <c r="H150" s="149">
        <v>97.5</v>
      </c>
      <c r="I150" s="150"/>
      <c r="J150" s="151">
        <f>ROUND(I150*H150,2)</f>
        <v>0</v>
      </c>
      <c r="K150" s="147" t="s">
        <v>138</v>
      </c>
      <c r="L150" s="34"/>
      <c r="M150" s="152" t="s">
        <v>1</v>
      </c>
      <c r="N150" s="153" t="s">
        <v>45</v>
      </c>
      <c r="O150" s="59"/>
      <c r="P150" s="154">
        <f>O150*H150</f>
        <v>0</v>
      </c>
      <c r="Q150" s="154">
        <v>0.08</v>
      </c>
      <c r="R150" s="154">
        <f>Q150*H150</f>
        <v>7.8</v>
      </c>
      <c r="S150" s="154">
        <v>0</v>
      </c>
      <c r="T150" s="155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6" t="s">
        <v>139</v>
      </c>
      <c r="AT150" s="156" t="s">
        <v>134</v>
      </c>
      <c r="AU150" s="156" t="s">
        <v>89</v>
      </c>
      <c r="AY150" s="18" t="s">
        <v>132</v>
      </c>
      <c r="BE150" s="157">
        <f>IF(N150="základní",J150,0)</f>
        <v>0</v>
      </c>
      <c r="BF150" s="157">
        <f>IF(N150="snížená",J150,0)</f>
        <v>0</v>
      </c>
      <c r="BG150" s="157">
        <f>IF(N150="zákl. přenesená",J150,0)</f>
        <v>0</v>
      </c>
      <c r="BH150" s="157">
        <f>IF(N150="sníž. přenesená",J150,0)</f>
        <v>0</v>
      </c>
      <c r="BI150" s="157">
        <f>IF(N150="nulová",J150,0)</f>
        <v>0</v>
      </c>
      <c r="BJ150" s="18" t="s">
        <v>20</v>
      </c>
      <c r="BK150" s="157">
        <f>ROUND(I150*H150,2)</f>
        <v>0</v>
      </c>
      <c r="BL150" s="18" t="s">
        <v>139</v>
      </c>
      <c r="BM150" s="156" t="s">
        <v>272</v>
      </c>
    </row>
    <row r="151" spans="1:65" s="13" customFormat="1" ht="11.25">
      <c r="B151" s="158"/>
      <c r="D151" s="159" t="s">
        <v>141</v>
      </c>
      <c r="E151" s="160" t="s">
        <v>1</v>
      </c>
      <c r="F151" s="161" t="s">
        <v>273</v>
      </c>
      <c r="H151" s="162">
        <v>97.5</v>
      </c>
      <c r="I151" s="163"/>
      <c r="L151" s="158"/>
      <c r="M151" s="164"/>
      <c r="N151" s="165"/>
      <c r="O151" s="165"/>
      <c r="P151" s="165"/>
      <c r="Q151" s="165"/>
      <c r="R151" s="165"/>
      <c r="S151" s="165"/>
      <c r="T151" s="166"/>
      <c r="AT151" s="160" t="s">
        <v>141</v>
      </c>
      <c r="AU151" s="160" t="s">
        <v>89</v>
      </c>
      <c r="AV151" s="13" t="s">
        <v>89</v>
      </c>
      <c r="AW151" s="13" t="s">
        <v>37</v>
      </c>
      <c r="AX151" s="13" t="s">
        <v>20</v>
      </c>
      <c r="AY151" s="160" t="s">
        <v>132</v>
      </c>
    </row>
    <row r="152" spans="1:65" s="12" customFormat="1" ht="22.9" customHeight="1">
      <c r="B152" s="131"/>
      <c r="D152" s="132" t="s">
        <v>79</v>
      </c>
      <c r="E152" s="142" t="s">
        <v>173</v>
      </c>
      <c r="F152" s="142" t="s">
        <v>203</v>
      </c>
      <c r="I152" s="134"/>
      <c r="J152" s="143">
        <f>BK152</f>
        <v>0</v>
      </c>
      <c r="L152" s="131"/>
      <c r="M152" s="136"/>
      <c r="N152" s="137"/>
      <c r="O152" s="137"/>
      <c r="P152" s="138">
        <f>SUM(P153:P170)</f>
        <v>0</v>
      </c>
      <c r="Q152" s="137"/>
      <c r="R152" s="138">
        <f>SUM(R153:R170)</f>
        <v>15.148608072</v>
      </c>
      <c r="S152" s="137"/>
      <c r="T152" s="139">
        <f>SUM(T153:T170)</f>
        <v>1.625</v>
      </c>
      <c r="AR152" s="132" t="s">
        <v>20</v>
      </c>
      <c r="AT152" s="140" t="s">
        <v>79</v>
      </c>
      <c r="AU152" s="140" t="s">
        <v>20</v>
      </c>
      <c r="AY152" s="132" t="s">
        <v>132</v>
      </c>
      <c r="BK152" s="141">
        <f>SUM(BK153:BK170)</f>
        <v>0</v>
      </c>
    </row>
    <row r="153" spans="1:65" s="2" customFormat="1" ht="24.2" customHeight="1">
      <c r="A153" s="33"/>
      <c r="B153" s="144"/>
      <c r="C153" s="145" t="s">
        <v>198</v>
      </c>
      <c r="D153" s="145" t="s">
        <v>134</v>
      </c>
      <c r="E153" s="146" t="s">
        <v>274</v>
      </c>
      <c r="F153" s="147" t="s">
        <v>275</v>
      </c>
      <c r="G153" s="148" t="s">
        <v>137</v>
      </c>
      <c r="H153" s="149">
        <v>65</v>
      </c>
      <c r="I153" s="150"/>
      <c r="J153" s="151">
        <f t="shared" ref="J153:J158" si="0">ROUND(I153*H153,2)</f>
        <v>0</v>
      </c>
      <c r="K153" s="147" t="s">
        <v>138</v>
      </c>
      <c r="L153" s="34"/>
      <c r="M153" s="152" t="s">
        <v>1</v>
      </c>
      <c r="N153" s="153" t="s">
        <v>45</v>
      </c>
      <c r="O153" s="59"/>
      <c r="P153" s="154">
        <f t="shared" ref="P153:P158" si="1">O153*H153</f>
        <v>0</v>
      </c>
      <c r="Q153" s="154">
        <v>2.966E-4</v>
      </c>
      <c r="R153" s="154">
        <f t="shared" ref="R153:R158" si="2">Q153*H153</f>
        <v>1.9279000000000001E-2</v>
      </c>
      <c r="S153" s="154">
        <v>0</v>
      </c>
      <c r="T153" s="155">
        <f t="shared" ref="T153:T158" si="3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6" t="s">
        <v>139</v>
      </c>
      <c r="AT153" s="156" t="s">
        <v>134</v>
      </c>
      <c r="AU153" s="156" t="s">
        <v>89</v>
      </c>
      <c r="AY153" s="18" t="s">
        <v>132</v>
      </c>
      <c r="BE153" s="157">
        <f t="shared" ref="BE153:BE158" si="4">IF(N153="základní",J153,0)</f>
        <v>0</v>
      </c>
      <c r="BF153" s="157">
        <f t="shared" ref="BF153:BF158" si="5">IF(N153="snížená",J153,0)</f>
        <v>0</v>
      </c>
      <c r="BG153" s="157">
        <f t="shared" ref="BG153:BG158" si="6">IF(N153="zákl. přenesená",J153,0)</f>
        <v>0</v>
      </c>
      <c r="BH153" s="157">
        <f t="shared" ref="BH153:BH158" si="7">IF(N153="sníž. přenesená",J153,0)</f>
        <v>0</v>
      </c>
      <c r="BI153" s="157">
        <f t="shared" ref="BI153:BI158" si="8">IF(N153="nulová",J153,0)</f>
        <v>0</v>
      </c>
      <c r="BJ153" s="18" t="s">
        <v>20</v>
      </c>
      <c r="BK153" s="157">
        <f t="shared" ref="BK153:BK158" si="9">ROUND(I153*H153,2)</f>
        <v>0</v>
      </c>
      <c r="BL153" s="18" t="s">
        <v>139</v>
      </c>
      <c r="BM153" s="156" t="s">
        <v>276</v>
      </c>
    </row>
    <row r="154" spans="1:65" s="2" customFormat="1" ht="24.2" customHeight="1">
      <c r="A154" s="33"/>
      <c r="B154" s="144"/>
      <c r="C154" s="175" t="s">
        <v>204</v>
      </c>
      <c r="D154" s="175" t="s">
        <v>209</v>
      </c>
      <c r="E154" s="176" t="s">
        <v>277</v>
      </c>
      <c r="F154" s="177" t="s">
        <v>278</v>
      </c>
      <c r="G154" s="178" t="s">
        <v>279</v>
      </c>
      <c r="H154" s="179">
        <v>39</v>
      </c>
      <c r="I154" s="180"/>
      <c r="J154" s="181">
        <f t="shared" si="0"/>
        <v>0</v>
      </c>
      <c r="K154" s="177" t="s">
        <v>138</v>
      </c>
      <c r="L154" s="182"/>
      <c r="M154" s="183" t="s">
        <v>1</v>
      </c>
      <c r="N154" s="184" t="s">
        <v>45</v>
      </c>
      <c r="O154" s="59"/>
      <c r="P154" s="154">
        <f t="shared" si="1"/>
        <v>0</v>
      </c>
      <c r="Q154" s="154">
        <v>5.6000000000000001E-2</v>
      </c>
      <c r="R154" s="154">
        <f t="shared" si="2"/>
        <v>2.1840000000000002</v>
      </c>
      <c r="S154" s="154">
        <v>0</v>
      </c>
      <c r="T154" s="155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6" t="s">
        <v>169</v>
      </c>
      <c r="AT154" s="156" t="s">
        <v>209</v>
      </c>
      <c r="AU154" s="156" t="s">
        <v>89</v>
      </c>
      <c r="AY154" s="18" t="s">
        <v>132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8" t="s">
        <v>20</v>
      </c>
      <c r="BK154" s="157">
        <f t="shared" si="9"/>
        <v>0</v>
      </c>
      <c r="BL154" s="18" t="s">
        <v>139</v>
      </c>
      <c r="BM154" s="156" t="s">
        <v>280</v>
      </c>
    </row>
    <row r="155" spans="1:65" s="2" customFormat="1" ht="24.2" customHeight="1">
      <c r="A155" s="33"/>
      <c r="B155" s="144"/>
      <c r="C155" s="145" t="s">
        <v>208</v>
      </c>
      <c r="D155" s="145" t="s">
        <v>134</v>
      </c>
      <c r="E155" s="146" t="s">
        <v>281</v>
      </c>
      <c r="F155" s="147" t="s">
        <v>282</v>
      </c>
      <c r="G155" s="148" t="s">
        <v>279</v>
      </c>
      <c r="H155" s="149">
        <v>78</v>
      </c>
      <c r="I155" s="150"/>
      <c r="J155" s="151">
        <f t="shared" si="0"/>
        <v>0</v>
      </c>
      <c r="K155" s="147" t="s">
        <v>138</v>
      </c>
      <c r="L155" s="34"/>
      <c r="M155" s="152" t="s">
        <v>1</v>
      </c>
      <c r="N155" s="153" t="s">
        <v>45</v>
      </c>
      <c r="O155" s="59"/>
      <c r="P155" s="154">
        <f t="shared" si="1"/>
        <v>0</v>
      </c>
      <c r="Q155" s="154">
        <v>6.2399999999999999E-5</v>
      </c>
      <c r="R155" s="154">
        <f t="shared" si="2"/>
        <v>4.8672000000000003E-3</v>
      </c>
      <c r="S155" s="154">
        <v>0</v>
      </c>
      <c r="T155" s="155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6" t="s">
        <v>139</v>
      </c>
      <c r="AT155" s="156" t="s">
        <v>134</v>
      </c>
      <c r="AU155" s="156" t="s">
        <v>89</v>
      </c>
      <c r="AY155" s="18" t="s">
        <v>132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8" t="s">
        <v>20</v>
      </c>
      <c r="BK155" s="157">
        <f t="shared" si="9"/>
        <v>0</v>
      </c>
      <c r="BL155" s="18" t="s">
        <v>139</v>
      </c>
      <c r="BM155" s="156" t="s">
        <v>283</v>
      </c>
    </row>
    <row r="156" spans="1:65" s="2" customFormat="1" ht="21.75" customHeight="1">
      <c r="A156" s="33"/>
      <c r="B156" s="144"/>
      <c r="C156" s="175" t="s">
        <v>214</v>
      </c>
      <c r="D156" s="175" t="s">
        <v>209</v>
      </c>
      <c r="E156" s="176" t="s">
        <v>284</v>
      </c>
      <c r="F156" s="177" t="s">
        <v>285</v>
      </c>
      <c r="G156" s="178" t="s">
        <v>279</v>
      </c>
      <c r="H156" s="179">
        <v>78</v>
      </c>
      <c r="I156" s="180"/>
      <c r="J156" s="181">
        <f t="shared" si="0"/>
        <v>0</v>
      </c>
      <c r="K156" s="177" t="s">
        <v>138</v>
      </c>
      <c r="L156" s="182"/>
      <c r="M156" s="183" t="s">
        <v>1</v>
      </c>
      <c r="N156" s="184" t="s">
        <v>45</v>
      </c>
      <c r="O156" s="59"/>
      <c r="P156" s="154">
        <f t="shared" si="1"/>
        <v>0</v>
      </c>
      <c r="Q156" s="154">
        <v>1.064E-2</v>
      </c>
      <c r="R156" s="154">
        <f t="shared" si="2"/>
        <v>0.82991999999999999</v>
      </c>
      <c r="S156" s="154">
        <v>0</v>
      </c>
      <c r="T156" s="155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6" t="s">
        <v>169</v>
      </c>
      <c r="AT156" s="156" t="s">
        <v>209</v>
      </c>
      <c r="AU156" s="156" t="s">
        <v>89</v>
      </c>
      <c r="AY156" s="18" t="s">
        <v>132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8" t="s">
        <v>20</v>
      </c>
      <c r="BK156" s="157">
        <f t="shared" si="9"/>
        <v>0</v>
      </c>
      <c r="BL156" s="18" t="s">
        <v>139</v>
      </c>
      <c r="BM156" s="156" t="s">
        <v>286</v>
      </c>
    </row>
    <row r="157" spans="1:65" s="2" customFormat="1" ht="24.2" customHeight="1">
      <c r="A157" s="33"/>
      <c r="B157" s="144"/>
      <c r="C157" s="145" t="s">
        <v>221</v>
      </c>
      <c r="D157" s="145" t="s">
        <v>134</v>
      </c>
      <c r="E157" s="146" t="s">
        <v>205</v>
      </c>
      <c r="F157" s="147" t="s">
        <v>206</v>
      </c>
      <c r="G157" s="148" t="s">
        <v>137</v>
      </c>
      <c r="H157" s="149">
        <v>65</v>
      </c>
      <c r="I157" s="150"/>
      <c r="J157" s="151">
        <f t="shared" si="0"/>
        <v>0</v>
      </c>
      <c r="K157" s="147" t="s">
        <v>138</v>
      </c>
      <c r="L157" s="34"/>
      <c r="M157" s="152" t="s">
        <v>1</v>
      </c>
      <c r="N157" s="153" t="s">
        <v>45</v>
      </c>
      <c r="O157" s="59"/>
      <c r="P157" s="154">
        <f t="shared" si="1"/>
        <v>0</v>
      </c>
      <c r="Q157" s="154">
        <v>0.10094599999999999</v>
      </c>
      <c r="R157" s="154">
        <f t="shared" si="2"/>
        <v>6.56149</v>
      </c>
      <c r="S157" s="154">
        <v>0</v>
      </c>
      <c r="T157" s="155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6" t="s">
        <v>139</v>
      </c>
      <c r="AT157" s="156" t="s">
        <v>134</v>
      </c>
      <c r="AU157" s="156" t="s">
        <v>89</v>
      </c>
      <c r="AY157" s="18" t="s">
        <v>132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8" t="s">
        <v>20</v>
      </c>
      <c r="BK157" s="157">
        <f t="shared" si="9"/>
        <v>0</v>
      </c>
      <c r="BL157" s="18" t="s">
        <v>139</v>
      </c>
      <c r="BM157" s="156" t="s">
        <v>287</v>
      </c>
    </row>
    <row r="158" spans="1:65" s="2" customFormat="1" ht="16.5" customHeight="1">
      <c r="A158" s="33"/>
      <c r="B158" s="144"/>
      <c r="C158" s="175" t="s">
        <v>226</v>
      </c>
      <c r="D158" s="175" t="s">
        <v>209</v>
      </c>
      <c r="E158" s="176" t="s">
        <v>210</v>
      </c>
      <c r="F158" s="177" t="s">
        <v>211</v>
      </c>
      <c r="G158" s="178" t="s">
        <v>137</v>
      </c>
      <c r="H158" s="179">
        <v>68.25</v>
      </c>
      <c r="I158" s="180"/>
      <c r="J158" s="181">
        <f t="shared" si="0"/>
        <v>0</v>
      </c>
      <c r="K158" s="177" t="s">
        <v>138</v>
      </c>
      <c r="L158" s="182"/>
      <c r="M158" s="183" t="s">
        <v>1</v>
      </c>
      <c r="N158" s="184" t="s">
        <v>45</v>
      </c>
      <c r="O158" s="59"/>
      <c r="P158" s="154">
        <f t="shared" si="1"/>
        <v>0</v>
      </c>
      <c r="Q158" s="154">
        <v>2.4E-2</v>
      </c>
      <c r="R158" s="154">
        <f t="shared" si="2"/>
        <v>1.6380000000000001</v>
      </c>
      <c r="S158" s="154">
        <v>0</v>
      </c>
      <c r="T158" s="155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6" t="s">
        <v>169</v>
      </c>
      <c r="AT158" s="156" t="s">
        <v>209</v>
      </c>
      <c r="AU158" s="156" t="s">
        <v>89</v>
      </c>
      <c r="AY158" s="18" t="s">
        <v>132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8" t="s">
        <v>20</v>
      </c>
      <c r="BK158" s="157">
        <f t="shared" si="9"/>
        <v>0</v>
      </c>
      <c r="BL158" s="18" t="s">
        <v>139</v>
      </c>
      <c r="BM158" s="156" t="s">
        <v>288</v>
      </c>
    </row>
    <row r="159" spans="1:65" s="13" customFormat="1" ht="11.25">
      <c r="B159" s="158"/>
      <c r="D159" s="159" t="s">
        <v>141</v>
      </c>
      <c r="E159" s="160" t="s">
        <v>1</v>
      </c>
      <c r="F159" s="161" t="s">
        <v>289</v>
      </c>
      <c r="H159" s="162">
        <v>68.25</v>
      </c>
      <c r="I159" s="163"/>
      <c r="L159" s="158"/>
      <c r="M159" s="164"/>
      <c r="N159" s="165"/>
      <c r="O159" s="165"/>
      <c r="P159" s="165"/>
      <c r="Q159" s="165"/>
      <c r="R159" s="165"/>
      <c r="S159" s="165"/>
      <c r="T159" s="166"/>
      <c r="AT159" s="160" t="s">
        <v>141</v>
      </c>
      <c r="AU159" s="160" t="s">
        <v>89</v>
      </c>
      <c r="AV159" s="13" t="s">
        <v>89</v>
      </c>
      <c r="AW159" s="13" t="s">
        <v>37</v>
      </c>
      <c r="AX159" s="13" t="s">
        <v>20</v>
      </c>
      <c r="AY159" s="160" t="s">
        <v>132</v>
      </c>
    </row>
    <row r="160" spans="1:65" s="2" customFormat="1" ht="24.2" customHeight="1">
      <c r="A160" s="33"/>
      <c r="B160" s="144"/>
      <c r="C160" s="145" t="s">
        <v>230</v>
      </c>
      <c r="D160" s="145" t="s">
        <v>134</v>
      </c>
      <c r="E160" s="146" t="s">
        <v>215</v>
      </c>
      <c r="F160" s="147" t="s">
        <v>216</v>
      </c>
      <c r="G160" s="148" t="s">
        <v>153</v>
      </c>
      <c r="H160" s="149">
        <v>1.3</v>
      </c>
      <c r="I160" s="150"/>
      <c r="J160" s="151">
        <f>ROUND(I160*H160,2)</f>
        <v>0</v>
      </c>
      <c r="K160" s="147" t="s">
        <v>138</v>
      </c>
      <c r="L160" s="34"/>
      <c r="M160" s="152" t="s">
        <v>1</v>
      </c>
      <c r="N160" s="153" t="s">
        <v>45</v>
      </c>
      <c r="O160" s="59"/>
      <c r="P160" s="154">
        <f>O160*H160</f>
        <v>0</v>
      </c>
      <c r="Q160" s="154">
        <v>2.2563399999999998</v>
      </c>
      <c r="R160" s="154">
        <f>Q160*H160</f>
        <v>2.9332419999999999</v>
      </c>
      <c r="S160" s="154">
        <v>0</v>
      </c>
      <c r="T160" s="155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6" t="s">
        <v>139</v>
      </c>
      <c r="AT160" s="156" t="s">
        <v>134</v>
      </c>
      <c r="AU160" s="156" t="s">
        <v>89</v>
      </c>
      <c r="AY160" s="18" t="s">
        <v>132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8" t="s">
        <v>20</v>
      </c>
      <c r="BK160" s="157">
        <f>ROUND(I160*H160,2)</f>
        <v>0</v>
      </c>
      <c r="BL160" s="18" t="s">
        <v>139</v>
      </c>
      <c r="BM160" s="156" t="s">
        <v>290</v>
      </c>
    </row>
    <row r="161" spans="1:65" s="13" customFormat="1" ht="11.25">
      <c r="B161" s="158"/>
      <c r="D161" s="159" t="s">
        <v>141</v>
      </c>
      <c r="E161" s="160" t="s">
        <v>1</v>
      </c>
      <c r="F161" s="161" t="s">
        <v>291</v>
      </c>
      <c r="H161" s="162">
        <v>1.3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141</v>
      </c>
      <c r="AU161" s="160" t="s">
        <v>89</v>
      </c>
      <c r="AV161" s="13" t="s">
        <v>89</v>
      </c>
      <c r="AW161" s="13" t="s">
        <v>37</v>
      </c>
      <c r="AX161" s="13" t="s">
        <v>20</v>
      </c>
      <c r="AY161" s="160" t="s">
        <v>132</v>
      </c>
    </row>
    <row r="162" spans="1:65" s="2" customFormat="1" ht="37.9" customHeight="1">
      <c r="A162" s="33"/>
      <c r="B162" s="144"/>
      <c r="C162" s="145" t="s">
        <v>7</v>
      </c>
      <c r="D162" s="145" t="s">
        <v>134</v>
      </c>
      <c r="E162" s="146" t="s">
        <v>292</v>
      </c>
      <c r="F162" s="147" t="s">
        <v>293</v>
      </c>
      <c r="G162" s="148" t="s">
        <v>279</v>
      </c>
      <c r="H162" s="149">
        <v>312</v>
      </c>
      <c r="I162" s="150"/>
      <c r="J162" s="151">
        <f>ROUND(I162*H162,2)</f>
        <v>0</v>
      </c>
      <c r="K162" s="147" t="s">
        <v>138</v>
      </c>
      <c r="L162" s="34"/>
      <c r="M162" s="152" t="s">
        <v>1</v>
      </c>
      <c r="N162" s="153" t="s">
        <v>45</v>
      </c>
      <c r="O162" s="59"/>
      <c r="P162" s="154">
        <f>O162*H162</f>
        <v>0</v>
      </c>
      <c r="Q162" s="154">
        <v>9.0059999999999998E-6</v>
      </c>
      <c r="R162" s="154">
        <f>Q162*H162</f>
        <v>2.8098720000000002E-3</v>
      </c>
      <c r="S162" s="154">
        <v>0</v>
      </c>
      <c r="T162" s="155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6" t="s">
        <v>139</v>
      </c>
      <c r="AT162" s="156" t="s">
        <v>134</v>
      </c>
      <c r="AU162" s="156" t="s">
        <v>89</v>
      </c>
      <c r="AY162" s="18" t="s">
        <v>132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8" t="s">
        <v>20</v>
      </c>
      <c r="BK162" s="157">
        <f>ROUND(I162*H162,2)</f>
        <v>0</v>
      </c>
      <c r="BL162" s="18" t="s">
        <v>139</v>
      </c>
      <c r="BM162" s="156" t="s">
        <v>294</v>
      </c>
    </row>
    <row r="163" spans="1:65" s="2" customFormat="1" ht="21.75" customHeight="1">
      <c r="A163" s="33"/>
      <c r="B163" s="144"/>
      <c r="C163" s="145" t="s">
        <v>238</v>
      </c>
      <c r="D163" s="145" t="s">
        <v>134</v>
      </c>
      <c r="E163" s="146" t="s">
        <v>295</v>
      </c>
      <c r="F163" s="147" t="s">
        <v>296</v>
      </c>
      <c r="G163" s="148" t="s">
        <v>279</v>
      </c>
      <c r="H163" s="149">
        <v>312</v>
      </c>
      <c r="I163" s="150"/>
      <c r="J163" s="151">
        <f>ROUND(I163*H163,2)</f>
        <v>0</v>
      </c>
      <c r="K163" s="147" t="s">
        <v>138</v>
      </c>
      <c r="L163" s="34"/>
      <c r="M163" s="152" t="s">
        <v>1</v>
      </c>
      <c r="N163" s="153" t="s">
        <v>45</v>
      </c>
      <c r="O163" s="59"/>
      <c r="P163" s="154">
        <f>O163*H163</f>
        <v>0</v>
      </c>
      <c r="Q163" s="154">
        <v>6.9999999999999994E-5</v>
      </c>
      <c r="R163" s="154">
        <f>Q163*H163</f>
        <v>2.1839999999999998E-2</v>
      </c>
      <c r="S163" s="154">
        <v>0</v>
      </c>
      <c r="T163" s="155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6" t="s">
        <v>139</v>
      </c>
      <c r="AT163" s="156" t="s">
        <v>134</v>
      </c>
      <c r="AU163" s="156" t="s">
        <v>89</v>
      </c>
      <c r="AY163" s="18" t="s">
        <v>132</v>
      </c>
      <c r="BE163" s="157">
        <f>IF(N163="základní",J163,0)</f>
        <v>0</v>
      </c>
      <c r="BF163" s="157">
        <f>IF(N163="snížená",J163,0)</f>
        <v>0</v>
      </c>
      <c r="BG163" s="157">
        <f>IF(N163="zákl. přenesená",J163,0)</f>
        <v>0</v>
      </c>
      <c r="BH163" s="157">
        <f>IF(N163="sníž. přenesená",J163,0)</f>
        <v>0</v>
      </c>
      <c r="BI163" s="157">
        <f>IF(N163="nulová",J163,0)</f>
        <v>0</v>
      </c>
      <c r="BJ163" s="18" t="s">
        <v>20</v>
      </c>
      <c r="BK163" s="157">
        <f>ROUND(I163*H163,2)</f>
        <v>0</v>
      </c>
      <c r="BL163" s="18" t="s">
        <v>139</v>
      </c>
      <c r="BM163" s="156" t="s">
        <v>297</v>
      </c>
    </row>
    <row r="164" spans="1:65" s="2" customFormat="1" ht="24.2" customHeight="1">
      <c r="A164" s="33"/>
      <c r="B164" s="144"/>
      <c r="C164" s="145" t="s">
        <v>244</v>
      </c>
      <c r="D164" s="145" t="s">
        <v>134</v>
      </c>
      <c r="E164" s="146" t="s">
        <v>298</v>
      </c>
      <c r="F164" s="147" t="s">
        <v>299</v>
      </c>
      <c r="G164" s="148" t="s">
        <v>137</v>
      </c>
      <c r="H164" s="149">
        <v>65</v>
      </c>
      <c r="I164" s="150"/>
      <c r="J164" s="151">
        <f>ROUND(I164*H164,2)</f>
        <v>0</v>
      </c>
      <c r="K164" s="147" t="s">
        <v>138</v>
      </c>
      <c r="L164" s="34"/>
      <c r="M164" s="152" t="s">
        <v>1</v>
      </c>
      <c r="N164" s="153" t="s">
        <v>45</v>
      </c>
      <c r="O164" s="59"/>
      <c r="P164" s="154">
        <f>O164*H164</f>
        <v>0</v>
      </c>
      <c r="Q164" s="154">
        <v>0</v>
      </c>
      <c r="R164" s="154">
        <f>Q164*H164</f>
        <v>0</v>
      </c>
      <c r="S164" s="154">
        <v>2.5000000000000001E-2</v>
      </c>
      <c r="T164" s="155">
        <f>S164*H164</f>
        <v>1.625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6" t="s">
        <v>139</v>
      </c>
      <c r="AT164" s="156" t="s">
        <v>134</v>
      </c>
      <c r="AU164" s="156" t="s">
        <v>89</v>
      </c>
      <c r="AY164" s="18" t="s">
        <v>132</v>
      </c>
      <c r="BE164" s="157">
        <f>IF(N164="základní",J164,0)</f>
        <v>0</v>
      </c>
      <c r="BF164" s="157">
        <f>IF(N164="snížená",J164,0)</f>
        <v>0</v>
      </c>
      <c r="BG164" s="157">
        <f>IF(N164="zákl. přenesená",J164,0)</f>
        <v>0</v>
      </c>
      <c r="BH164" s="157">
        <f>IF(N164="sníž. přenesená",J164,0)</f>
        <v>0</v>
      </c>
      <c r="BI164" s="157">
        <f>IF(N164="nulová",J164,0)</f>
        <v>0</v>
      </c>
      <c r="BJ164" s="18" t="s">
        <v>20</v>
      </c>
      <c r="BK164" s="157">
        <f>ROUND(I164*H164,2)</f>
        <v>0</v>
      </c>
      <c r="BL164" s="18" t="s">
        <v>139</v>
      </c>
      <c r="BM164" s="156" t="s">
        <v>300</v>
      </c>
    </row>
    <row r="165" spans="1:65" s="2" customFormat="1" ht="24.2" customHeight="1">
      <c r="A165" s="33"/>
      <c r="B165" s="144"/>
      <c r="C165" s="145" t="s">
        <v>301</v>
      </c>
      <c r="D165" s="145" t="s">
        <v>134</v>
      </c>
      <c r="E165" s="146" t="s">
        <v>302</v>
      </c>
      <c r="F165" s="147" t="s">
        <v>303</v>
      </c>
      <c r="G165" s="148" t="s">
        <v>176</v>
      </c>
      <c r="H165" s="149">
        <v>42.25</v>
      </c>
      <c r="I165" s="150"/>
      <c r="J165" s="151">
        <f>ROUND(I165*H165,2)</f>
        <v>0</v>
      </c>
      <c r="K165" s="147" t="s">
        <v>138</v>
      </c>
      <c r="L165" s="34"/>
      <c r="M165" s="152" t="s">
        <v>1</v>
      </c>
      <c r="N165" s="153" t="s">
        <v>45</v>
      </c>
      <c r="O165" s="59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6" t="s">
        <v>139</v>
      </c>
      <c r="AT165" s="156" t="s">
        <v>134</v>
      </c>
      <c r="AU165" s="156" t="s">
        <v>89</v>
      </c>
      <c r="AY165" s="18" t="s">
        <v>132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8" t="s">
        <v>20</v>
      </c>
      <c r="BK165" s="157">
        <f>ROUND(I165*H165,2)</f>
        <v>0</v>
      </c>
      <c r="BL165" s="18" t="s">
        <v>139</v>
      </c>
      <c r="BM165" s="156" t="s">
        <v>304</v>
      </c>
    </row>
    <row r="166" spans="1:65" s="2" customFormat="1" ht="24.2" customHeight="1">
      <c r="A166" s="33"/>
      <c r="B166" s="144"/>
      <c r="C166" s="145" t="s">
        <v>305</v>
      </c>
      <c r="D166" s="145" t="s">
        <v>134</v>
      </c>
      <c r="E166" s="146" t="s">
        <v>306</v>
      </c>
      <c r="F166" s="147" t="s">
        <v>307</v>
      </c>
      <c r="G166" s="148" t="s">
        <v>176</v>
      </c>
      <c r="H166" s="149">
        <v>42.25</v>
      </c>
      <c r="I166" s="150"/>
      <c r="J166" s="151">
        <f>ROUND(I166*H166,2)</f>
        <v>0</v>
      </c>
      <c r="K166" s="147" t="s">
        <v>138</v>
      </c>
      <c r="L166" s="34"/>
      <c r="M166" s="152" t="s">
        <v>1</v>
      </c>
      <c r="N166" s="153" t="s">
        <v>45</v>
      </c>
      <c r="O166" s="59"/>
      <c r="P166" s="154">
        <f>O166*H166</f>
        <v>0</v>
      </c>
      <c r="Q166" s="154">
        <v>2.0140000000000002E-2</v>
      </c>
      <c r="R166" s="154">
        <f>Q166*H166</f>
        <v>0.85091500000000009</v>
      </c>
      <c r="S166" s="154">
        <v>0</v>
      </c>
      <c r="T166" s="15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6" t="s">
        <v>139</v>
      </c>
      <c r="AT166" s="156" t="s">
        <v>134</v>
      </c>
      <c r="AU166" s="156" t="s">
        <v>89</v>
      </c>
      <c r="AY166" s="18" t="s">
        <v>132</v>
      </c>
      <c r="BE166" s="157">
        <f>IF(N166="základní",J166,0)</f>
        <v>0</v>
      </c>
      <c r="BF166" s="157">
        <f>IF(N166="snížená",J166,0)</f>
        <v>0</v>
      </c>
      <c r="BG166" s="157">
        <f>IF(N166="zákl. přenesená",J166,0)</f>
        <v>0</v>
      </c>
      <c r="BH166" s="157">
        <f>IF(N166="sníž. přenesená",J166,0)</f>
        <v>0</v>
      </c>
      <c r="BI166" s="157">
        <f>IF(N166="nulová",J166,0)</f>
        <v>0</v>
      </c>
      <c r="BJ166" s="18" t="s">
        <v>20</v>
      </c>
      <c r="BK166" s="157">
        <f>ROUND(I166*H166,2)</f>
        <v>0</v>
      </c>
      <c r="BL166" s="18" t="s">
        <v>139</v>
      </c>
      <c r="BM166" s="156" t="s">
        <v>308</v>
      </c>
    </row>
    <row r="167" spans="1:65" s="13" customFormat="1" ht="11.25">
      <c r="B167" s="158"/>
      <c r="D167" s="159" t="s">
        <v>141</v>
      </c>
      <c r="E167" s="160" t="s">
        <v>1</v>
      </c>
      <c r="F167" s="161" t="s">
        <v>309</v>
      </c>
      <c r="H167" s="162">
        <v>42.25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141</v>
      </c>
      <c r="AU167" s="160" t="s">
        <v>89</v>
      </c>
      <c r="AV167" s="13" t="s">
        <v>89</v>
      </c>
      <c r="AW167" s="13" t="s">
        <v>37</v>
      </c>
      <c r="AX167" s="13" t="s">
        <v>20</v>
      </c>
      <c r="AY167" s="160" t="s">
        <v>132</v>
      </c>
    </row>
    <row r="168" spans="1:65" s="2" customFormat="1" ht="24.2" customHeight="1">
      <c r="A168" s="33"/>
      <c r="B168" s="144"/>
      <c r="C168" s="145" t="s">
        <v>310</v>
      </c>
      <c r="D168" s="145" t="s">
        <v>134</v>
      </c>
      <c r="E168" s="146" t="s">
        <v>311</v>
      </c>
      <c r="F168" s="147" t="s">
        <v>312</v>
      </c>
      <c r="G168" s="148" t="s">
        <v>176</v>
      </c>
      <c r="H168" s="149">
        <v>42.25</v>
      </c>
      <c r="I168" s="150"/>
      <c r="J168" s="151">
        <f>ROUND(I168*H168,2)</f>
        <v>0</v>
      </c>
      <c r="K168" s="147" t="s">
        <v>138</v>
      </c>
      <c r="L168" s="34"/>
      <c r="M168" s="152" t="s">
        <v>1</v>
      </c>
      <c r="N168" s="153" t="s">
        <v>45</v>
      </c>
      <c r="O168" s="59"/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6" t="s">
        <v>139</v>
      </c>
      <c r="AT168" s="156" t="s">
        <v>134</v>
      </c>
      <c r="AU168" s="156" t="s">
        <v>89</v>
      </c>
      <c r="AY168" s="18" t="s">
        <v>132</v>
      </c>
      <c r="BE168" s="157">
        <f>IF(N168="základní",J168,0)</f>
        <v>0</v>
      </c>
      <c r="BF168" s="157">
        <f>IF(N168="snížená",J168,0)</f>
        <v>0</v>
      </c>
      <c r="BG168" s="157">
        <f>IF(N168="zákl. přenesená",J168,0)</f>
        <v>0</v>
      </c>
      <c r="BH168" s="157">
        <f>IF(N168="sníž. přenesená",J168,0)</f>
        <v>0</v>
      </c>
      <c r="BI168" s="157">
        <f>IF(N168="nulová",J168,0)</f>
        <v>0</v>
      </c>
      <c r="BJ168" s="18" t="s">
        <v>20</v>
      </c>
      <c r="BK168" s="157">
        <f>ROUND(I168*H168,2)</f>
        <v>0</v>
      </c>
      <c r="BL168" s="18" t="s">
        <v>139</v>
      </c>
      <c r="BM168" s="156" t="s">
        <v>313</v>
      </c>
    </row>
    <row r="169" spans="1:65" s="2" customFormat="1" ht="24.2" customHeight="1">
      <c r="A169" s="33"/>
      <c r="B169" s="144"/>
      <c r="C169" s="145" t="s">
        <v>314</v>
      </c>
      <c r="D169" s="145" t="s">
        <v>134</v>
      </c>
      <c r="E169" s="146" t="s">
        <v>315</v>
      </c>
      <c r="F169" s="147" t="s">
        <v>316</v>
      </c>
      <c r="G169" s="148" t="s">
        <v>176</v>
      </c>
      <c r="H169" s="149">
        <v>42.25</v>
      </c>
      <c r="I169" s="150"/>
      <c r="J169" s="151">
        <f>ROUND(I169*H169,2)</f>
        <v>0</v>
      </c>
      <c r="K169" s="147" t="s">
        <v>138</v>
      </c>
      <c r="L169" s="34"/>
      <c r="M169" s="152" t="s">
        <v>1</v>
      </c>
      <c r="N169" s="153" t="s">
        <v>45</v>
      </c>
      <c r="O169" s="59"/>
      <c r="P169" s="154">
        <f>O169*H169</f>
        <v>0</v>
      </c>
      <c r="Q169" s="154">
        <v>2.0999999999999999E-3</v>
      </c>
      <c r="R169" s="154">
        <f>Q169*H169</f>
        <v>8.8724999999999998E-2</v>
      </c>
      <c r="S169" s="154">
        <v>0</v>
      </c>
      <c r="T169" s="15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56" t="s">
        <v>139</v>
      </c>
      <c r="AT169" s="156" t="s">
        <v>134</v>
      </c>
      <c r="AU169" s="156" t="s">
        <v>89</v>
      </c>
      <c r="AY169" s="18" t="s">
        <v>132</v>
      </c>
      <c r="BE169" s="157">
        <f>IF(N169="základní",J169,0)</f>
        <v>0</v>
      </c>
      <c r="BF169" s="157">
        <f>IF(N169="snížená",J169,0)</f>
        <v>0</v>
      </c>
      <c r="BG169" s="157">
        <f>IF(N169="zákl. přenesená",J169,0)</f>
        <v>0</v>
      </c>
      <c r="BH169" s="157">
        <f>IF(N169="sníž. přenesená",J169,0)</f>
        <v>0</v>
      </c>
      <c r="BI169" s="157">
        <f>IF(N169="nulová",J169,0)</f>
        <v>0</v>
      </c>
      <c r="BJ169" s="18" t="s">
        <v>20</v>
      </c>
      <c r="BK169" s="157">
        <f>ROUND(I169*H169,2)</f>
        <v>0</v>
      </c>
      <c r="BL169" s="18" t="s">
        <v>139</v>
      </c>
      <c r="BM169" s="156" t="s">
        <v>317</v>
      </c>
    </row>
    <row r="170" spans="1:65" s="2" customFormat="1" ht="24.2" customHeight="1">
      <c r="A170" s="33"/>
      <c r="B170" s="144"/>
      <c r="C170" s="145" t="s">
        <v>318</v>
      </c>
      <c r="D170" s="145" t="s">
        <v>134</v>
      </c>
      <c r="E170" s="146" t="s">
        <v>319</v>
      </c>
      <c r="F170" s="147" t="s">
        <v>320</v>
      </c>
      <c r="G170" s="148" t="s">
        <v>176</v>
      </c>
      <c r="H170" s="149">
        <v>42.25</v>
      </c>
      <c r="I170" s="150"/>
      <c r="J170" s="151">
        <f>ROUND(I170*H170,2)</f>
        <v>0</v>
      </c>
      <c r="K170" s="147" t="s">
        <v>138</v>
      </c>
      <c r="L170" s="34"/>
      <c r="M170" s="152" t="s">
        <v>1</v>
      </c>
      <c r="N170" s="153" t="s">
        <v>45</v>
      </c>
      <c r="O170" s="59"/>
      <c r="P170" s="154">
        <f>O170*H170</f>
        <v>0</v>
      </c>
      <c r="Q170" s="154">
        <v>3.2000000000000003E-4</v>
      </c>
      <c r="R170" s="154">
        <f>Q170*H170</f>
        <v>1.3520000000000001E-2</v>
      </c>
      <c r="S170" s="154">
        <v>0</v>
      </c>
      <c r="T170" s="15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6" t="s">
        <v>139</v>
      </c>
      <c r="AT170" s="156" t="s">
        <v>134</v>
      </c>
      <c r="AU170" s="156" t="s">
        <v>89</v>
      </c>
      <c r="AY170" s="18" t="s">
        <v>132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8" t="s">
        <v>20</v>
      </c>
      <c r="BK170" s="157">
        <f>ROUND(I170*H170,2)</f>
        <v>0</v>
      </c>
      <c r="BL170" s="18" t="s">
        <v>139</v>
      </c>
      <c r="BM170" s="156" t="s">
        <v>321</v>
      </c>
    </row>
    <row r="171" spans="1:65" s="12" customFormat="1" ht="22.9" customHeight="1">
      <c r="B171" s="131"/>
      <c r="D171" s="132" t="s">
        <v>79</v>
      </c>
      <c r="E171" s="142" t="s">
        <v>219</v>
      </c>
      <c r="F171" s="142" t="s">
        <v>220</v>
      </c>
      <c r="I171" s="134"/>
      <c r="J171" s="143">
        <f>BK171</f>
        <v>0</v>
      </c>
      <c r="L171" s="131"/>
      <c r="M171" s="136"/>
      <c r="N171" s="137"/>
      <c r="O171" s="137"/>
      <c r="P171" s="138">
        <f>SUM(P172:P177)</f>
        <v>0</v>
      </c>
      <c r="Q171" s="137"/>
      <c r="R171" s="138">
        <f>SUM(R172:R177)</f>
        <v>0</v>
      </c>
      <c r="S171" s="137"/>
      <c r="T171" s="139">
        <f>SUM(T172:T177)</f>
        <v>0</v>
      </c>
      <c r="AR171" s="132" t="s">
        <v>20</v>
      </c>
      <c r="AT171" s="140" t="s">
        <v>79</v>
      </c>
      <c r="AU171" s="140" t="s">
        <v>20</v>
      </c>
      <c r="AY171" s="132" t="s">
        <v>132</v>
      </c>
      <c r="BK171" s="141">
        <f>SUM(BK172:BK177)</f>
        <v>0</v>
      </c>
    </row>
    <row r="172" spans="1:65" s="2" customFormat="1" ht="21.75" customHeight="1">
      <c r="A172" s="33"/>
      <c r="B172" s="144"/>
      <c r="C172" s="145" t="s">
        <v>322</v>
      </c>
      <c r="D172" s="145" t="s">
        <v>134</v>
      </c>
      <c r="E172" s="146" t="s">
        <v>222</v>
      </c>
      <c r="F172" s="147" t="s">
        <v>223</v>
      </c>
      <c r="G172" s="148" t="s">
        <v>224</v>
      </c>
      <c r="H172" s="149">
        <v>4.2249999999999996</v>
      </c>
      <c r="I172" s="150"/>
      <c r="J172" s="151">
        <f>ROUND(I172*H172,2)</f>
        <v>0</v>
      </c>
      <c r="K172" s="147" t="s">
        <v>138</v>
      </c>
      <c r="L172" s="34"/>
      <c r="M172" s="152" t="s">
        <v>1</v>
      </c>
      <c r="N172" s="153" t="s">
        <v>45</v>
      </c>
      <c r="O172" s="59"/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6" t="s">
        <v>139</v>
      </c>
      <c r="AT172" s="156" t="s">
        <v>134</v>
      </c>
      <c r="AU172" s="156" t="s">
        <v>89</v>
      </c>
      <c r="AY172" s="18" t="s">
        <v>132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8" t="s">
        <v>20</v>
      </c>
      <c r="BK172" s="157">
        <f>ROUND(I172*H172,2)</f>
        <v>0</v>
      </c>
      <c r="BL172" s="18" t="s">
        <v>139</v>
      </c>
      <c r="BM172" s="156" t="s">
        <v>323</v>
      </c>
    </row>
    <row r="173" spans="1:65" s="2" customFormat="1" ht="21.75" customHeight="1">
      <c r="A173" s="33"/>
      <c r="B173" s="144"/>
      <c r="C173" s="145" t="s">
        <v>324</v>
      </c>
      <c r="D173" s="145" t="s">
        <v>134</v>
      </c>
      <c r="E173" s="146" t="s">
        <v>227</v>
      </c>
      <c r="F173" s="147" t="s">
        <v>228</v>
      </c>
      <c r="G173" s="148" t="s">
        <v>224</v>
      </c>
      <c r="H173" s="149">
        <v>4.2249999999999996</v>
      </c>
      <c r="I173" s="150"/>
      <c r="J173" s="151">
        <f>ROUND(I173*H173,2)</f>
        <v>0</v>
      </c>
      <c r="K173" s="147" t="s">
        <v>138</v>
      </c>
      <c r="L173" s="34"/>
      <c r="M173" s="152" t="s">
        <v>1</v>
      </c>
      <c r="N173" s="153" t="s">
        <v>45</v>
      </c>
      <c r="O173" s="59"/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6" t="s">
        <v>139</v>
      </c>
      <c r="AT173" s="156" t="s">
        <v>134</v>
      </c>
      <c r="AU173" s="156" t="s">
        <v>89</v>
      </c>
      <c r="AY173" s="18" t="s">
        <v>132</v>
      </c>
      <c r="BE173" s="157">
        <f>IF(N173="základní",J173,0)</f>
        <v>0</v>
      </c>
      <c r="BF173" s="157">
        <f>IF(N173="snížená",J173,0)</f>
        <v>0</v>
      </c>
      <c r="BG173" s="157">
        <f>IF(N173="zákl. přenesená",J173,0)</f>
        <v>0</v>
      </c>
      <c r="BH173" s="157">
        <f>IF(N173="sníž. přenesená",J173,0)</f>
        <v>0</v>
      </c>
      <c r="BI173" s="157">
        <f>IF(N173="nulová",J173,0)</f>
        <v>0</v>
      </c>
      <c r="BJ173" s="18" t="s">
        <v>20</v>
      </c>
      <c r="BK173" s="157">
        <f>ROUND(I173*H173,2)</f>
        <v>0</v>
      </c>
      <c r="BL173" s="18" t="s">
        <v>139</v>
      </c>
      <c r="BM173" s="156" t="s">
        <v>325</v>
      </c>
    </row>
    <row r="174" spans="1:65" s="2" customFormat="1" ht="24.2" customHeight="1">
      <c r="A174" s="33"/>
      <c r="B174" s="144"/>
      <c r="C174" s="145" t="s">
        <v>326</v>
      </c>
      <c r="D174" s="145" t="s">
        <v>134</v>
      </c>
      <c r="E174" s="146" t="s">
        <v>231</v>
      </c>
      <c r="F174" s="147" t="s">
        <v>232</v>
      </c>
      <c r="G174" s="148" t="s">
        <v>224</v>
      </c>
      <c r="H174" s="149">
        <v>114.075</v>
      </c>
      <c r="I174" s="150"/>
      <c r="J174" s="151">
        <f>ROUND(I174*H174,2)</f>
        <v>0</v>
      </c>
      <c r="K174" s="147" t="s">
        <v>138</v>
      </c>
      <c r="L174" s="34"/>
      <c r="M174" s="152" t="s">
        <v>1</v>
      </c>
      <c r="N174" s="153" t="s">
        <v>45</v>
      </c>
      <c r="O174" s="59"/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6" t="s">
        <v>139</v>
      </c>
      <c r="AT174" s="156" t="s">
        <v>134</v>
      </c>
      <c r="AU174" s="156" t="s">
        <v>89</v>
      </c>
      <c r="AY174" s="18" t="s">
        <v>132</v>
      </c>
      <c r="BE174" s="157">
        <f>IF(N174="základní",J174,0)</f>
        <v>0</v>
      </c>
      <c r="BF174" s="157">
        <f>IF(N174="snížená",J174,0)</f>
        <v>0</v>
      </c>
      <c r="BG174" s="157">
        <f>IF(N174="zákl. přenesená",J174,0)</f>
        <v>0</v>
      </c>
      <c r="BH174" s="157">
        <f>IF(N174="sníž. přenesená",J174,0)</f>
        <v>0</v>
      </c>
      <c r="BI174" s="157">
        <f>IF(N174="nulová",J174,0)</f>
        <v>0</v>
      </c>
      <c r="BJ174" s="18" t="s">
        <v>20</v>
      </c>
      <c r="BK174" s="157">
        <f>ROUND(I174*H174,2)</f>
        <v>0</v>
      </c>
      <c r="BL174" s="18" t="s">
        <v>139</v>
      </c>
      <c r="BM174" s="156" t="s">
        <v>327</v>
      </c>
    </row>
    <row r="175" spans="1:65" s="13" customFormat="1" ht="11.25">
      <c r="B175" s="158"/>
      <c r="D175" s="159" t="s">
        <v>141</v>
      </c>
      <c r="F175" s="161" t="s">
        <v>328</v>
      </c>
      <c r="H175" s="162">
        <v>114.075</v>
      </c>
      <c r="I175" s="163"/>
      <c r="L175" s="158"/>
      <c r="M175" s="164"/>
      <c r="N175" s="165"/>
      <c r="O175" s="165"/>
      <c r="P175" s="165"/>
      <c r="Q175" s="165"/>
      <c r="R175" s="165"/>
      <c r="S175" s="165"/>
      <c r="T175" s="166"/>
      <c r="AT175" s="160" t="s">
        <v>141</v>
      </c>
      <c r="AU175" s="160" t="s">
        <v>89</v>
      </c>
      <c r="AV175" s="13" t="s">
        <v>89</v>
      </c>
      <c r="AW175" s="13" t="s">
        <v>3</v>
      </c>
      <c r="AX175" s="13" t="s">
        <v>20</v>
      </c>
      <c r="AY175" s="160" t="s">
        <v>132</v>
      </c>
    </row>
    <row r="176" spans="1:65" s="2" customFormat="1" ht="24.2" customHeight="1">
      <c r="A176" s="33"/>
      <c r="B176" s="144"/>
      <c r="C176" s="145" t="s">
        <v>329</v>
      </c>
      <c r="D176" s="145" t="s">
        <v>134</v>
      </c>
      <c r="E176" s="146" t="s">
        <v>235</v>
      </c>
      <c r="F176" s="147" t="s">
        <v>236</v>
      </c>
      <c r="G176" s="148" t="s">
        <v>224</v>
      </c>
      <c r="H176" s="149">
        <v>4.2249999999999996</v>
      </c>
      <c r="I176" s="150"/>
      <c r="J176" s="151">
        <f>ROUND(I176*H176,2)</f>
        <v>0</v>
      </c>
      <c r="K176" s="147" t="s">
        <v>138</v>
      </c>
      <c r="L176" s="34"/>
      <c r="M176" s="152" t="s">
        <v>1</v>
      </c>
      <c r="N176" s="153" t="s">
        <v>45</v>
      </c>
      <c r="O176" s="59"/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6" t="s">
        <v>139</v>
      </c>
      <c r="AT176" s="156" t="s">
        <v>134</v>
      </c>
      <c r="AU176" s="156" t="s">
        <v>89</v>
      </c>
      <c r="AY176" s="18" t="s">
        <v>132</v>
      </c>
      <c r="BE176" s="157">
        <f>IF(N176="základní",J176,0)</f>
        <v>0</v>
      </c>
      <c r="BF176" s="157">
        <f>IF(N176="snížená",J176,0)</f>
        <v>0</v>
      </c>
      <c r="BG176" s="157">
        <f>IF(N176="zákl. přenesená",J176,0)</f>
        <v>0</v>
      </c>
      <c r="BH176" s="157">
        <f>IF(N176="sníž. přenesená",J176,0)</f>
        <v>0</v>
      </c>
      <c r="BI176" s="157">
        <f>IF(N176="nulová",J176,0)</f>
        <v>0</v>
      </c>
      <c r="BJ176" s="18" t="s">
        <v>20</v>
      </c>
      <c r="BK176" s="157">
        <f>ROUND(I176*H176,2)</f>
        <v>0</v>
      </c>
      <c r="BL176" s="18" t="s">
        <v>139</v>
      </c>
      <c r="BM176" s="156" t="s">
        <v>330</v>
      </c>
    </row>
    <row r="177" spans="1:65" s="2" customFormat="1" ht="24.2" customHeight="1">
      <c r="A177" s="33"/>
      <c r="B177" s="144"/>
      <c r="C177" s="145" t="s">
        <v>331</v>
      </c>
      <c r="D177" s="145" t="s">
        <v>134</v>
      </c>
      <c r="E177" s="146" t="s">
        <v>239</v>
      </c>
      <c r="F177" s="147" t="s">
        <v>240</v>
      </c>
      <c r="G177" s="148" t="s">
        <v>224</v>
      </c>
      <c r="H177" s="149">
        <v>4.2249999999999996</v>
      </c>
      <c r="I177" s="150"/>
      <c r="J177" s="151">
        <f>ROUND(I177*H177,2)</f>
        <v>0</v>
      </c>
      <c r="K177" s="147" t="s">
        <v>138</v>
      </c>
      <c r="L177" s="34"/>
      <c r="M177" s="152" t="s">
        <v>1</v>
      </c>
      <c r="N177" s="153" t="s">
        <v>45</v>
      </c>
      <c r="O177" s="59"/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6" t="s">
        <v>139</v>
      </c>
      <c r="AT177" s="156" t="s">
        <v>134</v>
      </c>
      <c r="AU177" s="156" t="s">
        <v>89</v>
      </c>
      <c r="AY177" s="18" t="s">
        <v>132</v>
      </c>
      <c r="BE177" s="157">
        <f>IF(N177="základní",J177,0)</f>
        <v>0</v>
      </c>
      <c r="BF177" s="157">
        <f>IF(N177="snížená",J177,0)</f>
        <v>0</v>
      </c>
      <c r="BG177" s="157">
        <f>IF(N177="zákl. přenesená",J177,0)</f>
        <v>0</v>
      </c>
      <c r="BH177" s="157">
        <f>IF(N177="sníž. přenesená",J177,0)</f>
        <v>0</v>
      </c>
      <c r="BI177" s="157">
        <f>IF(N177="nulová",J177,0)</f>
        <v>0</v>
      </c>
      <c r="BJ177" s="18" t="s">
        <v>20</v>
      </c>
      <c r="BK177" s="157">
        <f>ROUND(I177*H177,2)</f>
        <v>0</v>
      </c>
      <c r="BL177" s="18" t="s">
        <v>139</v>
      </c>
      <c r="BM177" s="156" t="s">
        <v>332</v>
      </c>
    </row>
    <row r="178" spans="1:65" s="12" customFormat="1" ht="22.9" customHeight="1">
      <c r="B178" s="131"/>
      <c r="D178" s="132" t="s">
        <v>79</v>
      </c>
      <c r="E178" s="142" t="s">
        <v>242</v>
      </c>
      <c r="F178" s="142" t="s">
        <v>243</v>
      </c>
      <c r="I178" s="134"/>
      <c r="J178" s="143">
        <f>BK178</f>
        <v>0</v>
      </c>
      <c r="L178" s="131"/>
      <c r="M178" s="136"/>
      <c r="N178" s="137"/>
      <c r="O178" s="137"/>
      <c r="P178" s="138">
        <f>SUM(P179:P180)</f>
        <v>0</v>
      </c>
      <c r="Q178" s="137"/>
      <c r="R178" s="138">
        <f>SUM(R179:R180)</f>
        <v>0</v>
      </c>
      <c r="S178" s="137"/>
      <c r="T178" s="139">
        <f>SUM(T179:T180)</f>
        <v>0</v>
      </c>
      <c r="AR178" s="132" t="s">
        <v>20</v>
      </c>
      <c r="AT178" s="140" t="s">
        <v>79</v>
      </c>
      <c r="AU178" s="140" t="s">
        <v>20</v>
      </c>
      <c r="AY178" s="132" t="s">
        <v>132</v>
      </c>
      <c r="BK178" s="141">
        <f>SUM(BK179:BK180)</f>
        <v>0</v>
      </c>
    </row>
    <row r="179" spans="1:65" s="2" customFormat="1" ht="33" customHeight="1">
      <c r="A179" s="33"/>
      <c r="B179" s="144"/>
      <c r="C179" s="145" t="s">
        <v>333</v>
      </c>
      <c r="D179" s="145" t="s">
        <v>134</v>
      </c>
      <c r="E179" s="146" t="s">
        <v>245</v>
      </c>
      <c r="F179" s="147" t="s">
        <v>246</v>
      </c>
      <c r="G179" s="148" t="s">
        <v>224</v>
      </c>
      <c r="H179" s="149">
        <v>41.296999999999997</v>
      </c>
      <c r="I179" s="150"/>
      <c r="J179" s="151">
        <f>ROUND(I179*H179,2)</f>
        <v>0</v>
      </c>
      <c r="K179" s="147" t="s">
        <v>138</v>
      </c>
      <c r="L179" s="34"/>
      <c r="M179" s="152" t="s">
        <v>1</v>
      </c>
      <c r="N179" s="153" t="s">
        <v>45</v>
      </c>
      <c r="O179" s="59"/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56" t="s">
        <v>139</v>
      </c>
      <c r="AT179" s="156" t="s">
        <v>134</v>
      </c>
      <c r="AU179" s="156" t="s">
        <v>89</v>
      </c>
      <c r="AY179" s="18" t="s">
        <v>132</v>
      </c>
      <c r="BE179" s="157">
        <f>IF(N179="základní",J179,0)</f>
        <v>0</v>
      </c>
      <c r="BF179" s="157">
        <f>IF(N179="snížená",J179,0)</f>
        <v>0</v>
      </c>
      <c r="BG179" s="157">
        <f>IF(N179="zákl. přenesená",J179,0)</f>
        <v>0</v>
      </c>
      <c r="BH179" s="157">
        <f>IF(N179="sníž. přenesená",J179,0)</f>
        <v>0</v>
      </c>
      <c r="BI179" s="157">
        <f>IF(N179="nulová",J179,0)</f>
        <v>0</v>
      </c>
      <c r="BJ179" s="18" t="s">
        <v>20</v>
      </c>
      <c r="BK179" s="157">
        <f>ROUND(I179*H179,2)</f>
        <v>0</v>
      </c>
      <c r="BL179" s="18" t="s">
        <v>139</v>
      </c>
      <c r="BM179" s="156" t="s">
        <v>334</v>
      </c>
    </row>
    <row r="180" spans="1:65" s="2" customFormat="1" ht="33" customHeight="1">
      <c r="A180" s="33"/>
      <c r="B180" s="144"/>
      <c r="C180" s="145" t="s">
        <v>335</v>
      </c>
      <c r="D180" s="145" t="s">
        <v>134</v>
      </c>
      <c r="E180" s="146" t="s">
        <v>336</v>
      </c>
      <c r="F180" s="147" t="s">
        <v>337</v>
      </c>
      <c r="G180" s="148" t="s">
        <v>224</v>
      </c>
      <c r="H180" s="149">
        <v>41.296999999999997</v>
      </c>
      <c r="I180" s="150"/>
      <c r="J180" s="151">
        <f>ROUND(I180*H180,2)</f>
        <v>0</v>
      </c>
      <c r="K180" s="147" t="s">
        <v>138</v>
      </c>
      <c r="L180" s="34"/>
      <c r="M180" s="185" t="s">
        <v>1</v>
      </c>
      <c r="N180" s="186" t="s">
        <v>45</v>
      </c>
      <c r="O180" s="187"/>
      <c r="P180" s="188">
        <f>O180*H180</f>
        <v>0</v>
      </c>
      <c r="Q180" s="188">
        <v>0</v>
      </c>
      <c r="R180" s="188">
        <f>Q180*H180</f>
        <v>0</v>
      </c>
      <c r="S180" s="188">
        <v>0</v>
      </c>
      <c r="T180" s="189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6" t="s">
        <v>139</v>
      </c>
      <c r="AT180" s="156" t="s">
        <v>134</v>
      </c>
      <c r="AU180" s="156" t="s">
        <v>89</v>
      </c>
      <c r="AY180" s="18" t="s">
        <v>132</v>
      </c>
      <c r="BE180" s="157">
        <f>IF(N180="základní",J180,0)</f>
        <v>0</v>
      </c>
      <c r="BF180" s="157">
        <f>IF(N180="snížená",J180,0)</f>
        <v>0</v>
      </c>
      <c r="BG180" s="157">
        <f>IF(N180="zákl. přenesená",J180,0)</f>
        <v>0</v>
      </c>
      <c r="BH180" s="157">
        <f>IF(N180="sníž. přenesená",J180,0)</f>
        <v>0</v>
      </c>
      <c r="BI180" s="157">
        <f>IF(N180="nulová",J180,0)</f>
        <v>0</v>
      </c>
      <c r="BJ180" s="18" t="s">
        <v>20</v>
      </c>
      <c r="BK180" s="157">
        <f>ROUND(I180*H180,2)</f>
        <v>0</v>
      </c>
      <c r="BL180" s="18" t="s">
        <v>139</v>
      </c>
      <c r="BM180" s="156" t="s">
        <v>338</v>
      </c>
    </row>
    <row r="181" spans="1:65" s="2" customFormat="1" ht="6.95" customHeight="1">
      <c r="A181" s="33"/>
      <c r="B181" s="48"/>
      <c r="C181" s="49"/>
      <c r="D181" s="49"/>
      <c r="E181" s="49"/>
      <c r="F181" s="49"/>
      <c r="G181" s="49"/>
      <c r="H181" s="49"/>
      <c r="I181" s="49"/>
      <c r="J181" s="49"/>
      <c r="K181" s="49"/>
      <c r="L181" s="34"/>
      <c r="M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</sheetData>
  <autoFilter ref="C121:K18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8"/>
  <sheetViews>
    <sheetView showGridLines="0" topLeftCell="A28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.6640625" style="1" customWidth="1"/>
    <col min="13" max="13" width="10.83203125" style="1" customWidth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95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89</v>
      </c>
    </row>
    <row r="4" spans="1:46" s="1" customFormat="1" ht="24.95" customHeight="1">
      <c r="B4" s="21"/>
      <c r="D4" s="22" t="s">
        <v>102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45" t="str">
        <f>'Rekapitulace stavby'!K6</f>
        <v>Oprava po povodni - nábřeží na náměstí Míru</v>
      </c>
      <c r="F7" s="246"/>
      <c r="G7" s="246"/>
      <c r="H7" s="246"/>
      <c r="L7" s="21"/>
    </row>
    <row r="8" spans="1:46" s="2" customFormat="1" ht="12" customHeight="1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06" t="s">
        <v>339</v>
      </c>
      <c r="F9" s="247"/>
      <c r="G9" s="247"/>
      <c r="H9" s="24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6" t="str">
        <f>'Rekapitulace stavby'!AN8</f>
        <v>27. 11. 2025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27</v>
      </c>
      <c r="E14" s="33"/>
      <c r="F14" s="33"/>
      <c r="G14" s="33"/>
      <c r="H14" s="33"/>
      <c r="I14" s="28" t="s">
        <v>28</v>
      </c>
      <c r="J14" s="26" t="s">
        <v>29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30</v>
      </c>
      <c r="F15" s="33"/>
      <c r="G15" s="33"/>
      <c r="H15" s="33"/>
      <c r="I15" s="28" t="s">
        <v>31</v>
      </c>
      <c r="J15" s="26" t="s">
        <v>32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33</v>
      </c>
      <c r="E17" s="33"/>
      <c r="F17" s="33"/>
      <c r="G17" s="33"/>
      <c r="H17" s="33"/>
      <c r="I17" s="28" t="s">
        <v>28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48" t="str">
        <f>'Rekapitulace stavby'!E14</f>
        <v>Vyplň údaj</v>
      </c>
      <c r="F18" s="228"/>
      <c r="G18" s="228"/>
      <c r="H18" s="228"/>
      <c r="I18" s="28" t="s">
        <v>31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35</v>
      </c>
      <c r="E20" s="33"/>
      <c r="F20" s="33"/>
      <c r="G20" s="33"/>
      <c r="H20" s="33"/>
      <c r="I20" s="28" t="s">
        <v>28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31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38</v>
      </c>
      <c r="E23" s="33"/>
      <c r="F23" s="33"/>
      <c r="G23" s="33"/>
      <c r="H23" s="33"/>
      <c r="I23" s="28" t="s">
        <v>28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31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39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71.25" customHeight="1">
      <c r="A27" s="95"/>
      <c r="B27" s="96"/>
      <c r="C27" s="95"/>
      <c r="D27" s="95"/>
      <c r="E27" s="233" t="s">
        <v>340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40</v>
      </c>
      <c r="E30" s="33"/>
      <c r="F30" s="33"/>
      <c r="G30" s="33"/>
      <c r="H30" s="33"/>
      <c r="I30" s="33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42</v>
      </c>
      <c r="G32" s="33"/>
      <c r="H32" s="33"/>
      <c r="I32" s="37" t="s">
        <v>41</v>
      </c>
      <c r="J32" s="37" t="s">
        <v>43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44</v>
      </c>
      <c r="E33" s="28" t="s">
        <v>45</v>
      </c>
      <c r="F33" s="100">
        <f>ROUND((SUM(BE125:BE297)),  2)</f>
        <v>0</v>
      </c>
      <c r="G33" s="33"/>
      <c r="H33" s="33"/>
      <c r="I33" s="101">
        <v>0.21</v>
      </c>
      <c r="J33" s="100">
        <f>ROUND(((SUM(BE125:BE297))*I33),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46</v>
      </c>
      <c r="F34" s="100">
        <f>ROUND((SUM(BF125:BF297)),  2)</f>
        <v>0</v>
      </c>
      <c r="G34" s="33"/>
      <c r="H34" s="33"/>
      <c r="I34" s="101">
        <v>0.12</v>
      </c>
      <c r="J34" s="100">
        <f>ROUND(((SUM(BF125:BF297))*I34),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47</v>
      </c>
      <c r="F35" s="100">
        <f>ROUND((SUM(BG125:BG297)),  2)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48</v>
      </c>
      <c r="F36" s="100">
        <f>ROUND((SUM(BH125:BH297)),  2)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49</v>
      </c>
      <c r="F37" s="100">
        <f>ROUND((SUM(BI125:BI297)),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50</v>
      </c>
      <c r="E39" s="61"/>
      <c r="F39" s="61"/>
      <c r="G39" s="104" t="s">
        <v>51</v>
      </c>
      <c r="H39" s="105" t="s">
        <v>52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53</v>
      </c>
      <c r="E50" s="45"/>
      <c r="F50" s="45"/>
      <c r="G50" s="44" t="s">
        <v>54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55</v>
      </c>
      <c r="E61" s="36"/>
      <c r="F61" s="108" t="s">
        <v>56</v>
      </c>
      <c r="G61" s="46" t="s">
        <v>55</v>
      </c>
      <c r="H61" s="36"/>
      <c r="I61" s="36"/>
      <c r="J61" s="109" t="s">
        <v>56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57</v>
      </c>
      <c r="E65" s="47"/>
      <c r="F65" s="47"/>
      <c r="G65" s="44" t="s">
        <v>58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55</v>
      </c>
      <c r="E76" s="36"/>
      <c r="F76" s="108" t="s">
        <v>56</v>
      </c>
      <c r="G76" s="46" t="s">
        <v>55</v>
      </c>
      <c r="H76" s="36"/>
      <c r="I76" s="36"/>
      <c r="J76" s="109" t="s">
        <v>56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45" t="str">
        <f>E7</f>
        <v>Oprava po povodni - nábřeží na náměstí Míru</v>
      </c>
      <c r="F85" s="246"/>
      <c r="G85" s="246"/>
      <c r="H85" s="24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06" t="str">
        <f>E9</f>
        <v>003 - Nové zábradlí vč. základů, římsy a chodník od splavu k mostu - 42mb</v>
      </c>
      <c r="F87" s="247"/>
      <c r="G87" s="247"/>
      <c r="H87" s="24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21</v>
      </c>
      <c r="D89" s="33"/>
      <c r="E89" s="33"/>
      <c r="F89" s="26" t="str">
        <f>F12</f>
        <v>Krnov</v>
      </c>
      <c r="G89" s="33"/>
      <c r="H89" s="33"/>
      <c r="I89" s="28" t="s">
        <v>23</v>
      </c>
      <c r="J89" s="56" t="str">
        <f>IF(J12="","",J12)</f>
        <v>27. 11. 2025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27</v>
      </c>
      <c r="D91" s="33"/>
      <c r="E91" s="33"/>
      <c r="F91" s="26" t="str">
        <f>E15</f>
        <v>Město Krnov</v>
      </c>
      <c r="G91" s="33"/>
      <c r="H91" s="33"/>
      <c r="I91" s="28" t="s">
        <v>35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33</v>
      </c>
      <c r="D92" s="33"/>
      <c r="E92" s="33"/>
      <c r="F92" s="26" t="str">
        <f>IF(E18="","",E18)</f>
        <v>Vyplň údaj</v>
      </c>
      <c r="G92" s="33"/>
      <c r="H92" s="33"/>
      <c r="I92" s="28" t="s">
        <v>38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107</v>
      </c>
      <c r="D94" s="102"/>
      <c r="E94" s="102"/>
      <c r="F94" s="102"/>
      <c r="G94" s="102"/>
      <c r="H94" s="102"/>
      <c r="I94" s="102"/>
      <c r="J94" s="111" t="s">
        <v>108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109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>
      <c r="B97" s="113"/>
      <c r="D97" s="114" t="s">
        <v>111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1:31" s="10" customFormat="1" ht="19.899999999999999" customHeight="1">
      <c r="B98" s="117"/>
      <c r="D98" s="118" t="s">
        <v>112</v>
      </c>
      <c r="E98" s="119"/>
      <c r="F98" s="119"/>
      <c r="G98" s="119"/>
      <c r="H98" s="119"/>
      <c r="I98" s="119"/>
      <c r="J98" s="120">
        <f>J127</f>
        <v>0</v>
      </c>
      <c r="L98" s="117"/>
    </row>
    <row r="99" spans="1:31" s="10" customFormat="1" ht="19.899999999999999" customHeight="1">
      <c r="B99" s="117"/>
      <c r="D99" s="118" t="s">
        <v>341</v>
      </c>
      <c r="E99" s="119"/>
      <c r="F99" s="119"/>
      <c r="G99" s="119"/>
      <c r="H99" s="119"/>
      <c r="I99" s="119"/>
      <c r="J99" s="120">
        <f>J196</f>
        <v>0</v>
      </c>
      <c r="L99" s="117"/>
    </row>
    <row r="100" spans="1:31" s="10" customFormat="1" ht="19.899999999999999" customHeight="1">
      <c r="B100" s="117"/>
      <c r="D100" s="118" t="s">
        <v>113</v>
      </c>
      <c r="E100" s="119"/>
      <c r="F100" s="119"/>
      <c r="G100" s="119"/>
      <c r="H100" s="119"/>
      <c r="I100" s="119"/>
      <c r="J100" s="120">
        <f>J245</f>
        <v>0</v>
      </c>
      <c r="L100" s="117"/>
    </row>
    <row r="101" spans="1:31" s="10" customFormat="1" ht="19.899999999999999" customHeight="1">
      <c r="B101" s="117"/>
      <c r="D101" s="118" t="s">
        <v>114</v>
      </c>
      <c r="E101" s="119"/>
      <c r="F101" s="119"/>
      <c r="G101" s="119"/>
      <c r="H101" s="119"/>
      <c r="I101" s="119"/>
      <c r="J101" s="120">
        <f>J254</f>
        <v>0</v>
      </c>
      <c r="L101" s="117"/>
    </row>
    <row r="102" spans="1:31" s="10" customFormat="1" ht="19.899999999999999" customHeight="1">
      <c r="B102" s="117"/>
      <c r="D102" s="118" t="s">
        <v>115</v>
      </c>
      <c r="E102" s="119"/>
      <c r="F102" s="119"/>
      <c r="G102" s="119"/>
      <c r="H102" s="119"/>
      <c r="I102" s="119"/>
      <c r="J102" s="120">
        <f>J275</f>
        <v>0</v>
      </c>
      <c r="L102" s="117"/>
    </row>
    <row r="103" spans="1:31" s="10" customFormat="1" ht="19.899999999999999" customHeight="1">
      <c r="B103" s="117"/>
      <c r="D103" s="118" t="s">
        <v>116</v>
      </c>
      <c r="E103" s="119"/>
      <c r="F103" s="119"/>
      <c r="G103" s="119"/>
      <c r="H103" s="119"/>
      <c r="I103" s="119"/>
      <c r="J103" s="120">
        <f>J282</f>
        <v>0</v>
      </c>
      <c r="L103" s="117"/>
    </row>
    <row r="104" spans="1:31" s="9" customFormat="1" ht="24.95" customHeight="1">
      <c r="B104" s="113"/>
      <c r="D104" s="114" t="s">
        <v>342</v>
      </c>
      <c r="E104" s="115"/>
      <c r="F104" s="115"/>
      <c r="G104" s="115"/>
      <c r="H104" s="115"/>
      <c r="I104" s="115"/>
      <c r="J104" s="116">
        <f>J285</f>
        <v>0</v>
      </c>
      <c r="L104" s="113"/>
    </row>
    <row r="105" spans="1:31" s="10" customFormat="1" ht="19.899999999999999" customHeight="1">
      <c r="B105" s="117"/>
      <c r="D105" s="118" t="s">
        <v>343</v>
      </c>
      <c r="E105" s="119"/>
      <c r="F105" s="119"/>
      <c r="G105" s="119"/>
      <c r="H105" s="119"/>
      <c r="I105" s="119"/>
      <c r="J105" s="120">
        <f>J286</f>
        <v>0</v>
      </c>
      <c r="L105" s="117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117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45" t="str">
        <f>E7</f>
        <v>Oprava po povodni - nábřeží na náměstí Míru</v>
      </c>
      <c r="F115" s="246"/>
      <c r="G115" s="246"/>
      <c r="H115" s="246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103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30" customHeight="1">
      <c r="A117" s="33"/>
      <c r="B117" s="34"/>
      <c r="C117" s="33"/>
      <c r="D117" s="33"/>
      <c r="E117" s="206" t="str">
        <f>E9</f>
        <v>003 - Nové zábradlí vč. základů, římsy a chodník od splavu k mostu - 42mb</v>
      </c>
      <c r="F117" s="247"/>
      <c r="G117" s="247"/>
      <c r="H117" s="24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21</v>
      </c>
      <c r="D119" s="33"/>
      <c r="E119" s="33"/>
      <c r="F119" s="26" t="str">
        <f>F12</f>
        <v>Krnov</v>
      </c>
      <c r="G119" s="33"/>
      <c r="H119" s="33"/>
      <c r="I119" s="28" t="s">
        <v>23</v>
      </c>
      <c r="J119" s="56" t="str">
        <f>IF(J12="","",J12)</f>
        <v>27. 11. 2025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27</v>
      </c>
      <c r="D121" s="33"/>
      <c r="E121" s="33"/>
      <c r="F121" s="26" t="str">
        <f>E15</f>
        <v>Město Krnov</v>
      </c>
      <c r="G121" s="33"/>
      <c r="H121" s="33"/>
      <c r="I121" s="28" t="s">
        <v>35</v>
      </c>
      <c r="J121" s="31" t="str">
        <f>E21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33</v>
      </c>
      <c r="D122" s="33"/>
      <c r="E122" s="33"/>
      <c r="F122" s="26" t="str">
        <f>IF(E18="","",E18)</f>
        <v>Vyplň údaj</v>
      </c>
      <c r="G122" s="33"/>
      <c r="H122" s="33"/>
      <c r="I122" s="28" t="s">
        <v>38</v>
      </c>
      <c r="J122" s="31" t="str">
        <f>E24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1"/>
      <c r="B124" s="122"/>
      <c r="C124" s="123" t="s">
        <v>118</v>
      </c>
      <c r="D124" s="124" t="s">
        <v>65</v>
      </c>
      <c r="E124" s="124" t="s">
        <v>61</v>
      </c>
      <c r="F124" s="124" t="s">
        <v>62</v>
      </c>
      <c r="G124" s="124" t="s">
        <v>119</v>
      </c>
      <c r="H124" s="124" t="s">
        <v>120</v>
      </c>
      <c r="I124" s="124" t="s">
        <v>121</v>
      </c>
      <c r="J124" s="124" t="s">
        <v>108</v>
      </c>
      <c r="K124" s="125" t="s">
        <v>122</v>
      </c>
      <c r="L124" s="126"/>
      <c r="M124" s="63" t="s">
        <v>1</v>
      </c>
      <c r="N124" s="64" t="s">
        <v>44</v>
      </c>
      <c r="O124" s="64" t="s">
        <v>123</v>
      </c>
      <c r="P124" s="64" t="s">
        <v>124</v>
      </c>
      <c r="Q124" s="64" t="s">
        <v>125</v>
      </c>
      <c r="R124" s="64" t="s">
        <v>126</v>
      </c>
      <c r="S124" s="64" t="s">
        <v>127</v>
      </c>
      <c r="T124" s="65" t="s">
        <v>128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</row>
    <row r="125" spans="1:65" s="2" customFormat="1" ht="22.9" customHeight="1">
      <c r="A125" s="33"/>
      <c r="B125" s="34"/>
      <c r="C125" s="70" t="s">
        <v>129</v>
      </c>
      <c r="D125" s="33"/>
      <c r="E125" s="33"/>
      <c r="F125" s="33"/>
      <c r="G125" s="33"/>
      <c r="H125" s="33"/>
      <c r="I125" s="33"/>
      <c r="J125" s="127">
        <f>BK125</f>
        <v>0</v>
      </c>
      <c r="K125" s="33"/>
      <c r="L125" s="34"/>
      <c r="M125" s="66"/>
      <c r="N125" s="57"/>
      <c r="O125" s="67"/>
      <c r="P125" s="128">
        <f>P126+P285</f>
        <v>0</v>
      </c>
      <c r="Q125" s="67"/>
      <c r="R125" s="128">
        <f>R126+R285</f>
        <v>95.677733805100019</v>
      </c>
      <c r="S125" s="67"/>
      <c r="T125" s="129">
        <f>T126+T285</f>
        <v>30.384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79</v>
      </c>
      <c r="AU125" s="18" t="s">
        <v>110</v>
      </c>
      <c r="BK125" s="130">
        <f>BK126+BK285</f>
        <v>0</v>
      </c>
    </row>
    <row r="126" spans="1:65" s="12" customFormat="1" ht="25.9" customHeight="1">
      <c r="B126" s="131"/>
      <c r="D126" s="132" t="s">
        <v>79</v>
      </c>
      <c r="E126" s="133" t="s">
        <v>130</v>
      </c>
      <c r="F126" s="133" t="s">
        <v>131</v>
      </c>
      <c r="I126" s="134"/>
      <c r="J126" s="135">
        <f>BK126</f>
        <v>0</v>
      </c>
      <c r="L126" s="131"/>
      <c r="M126" s="136"/>
      <c r="N126" s="137"/>
      <c r="O126" s="137"/>
      <c r="P126" s="138">
        <f>P127+P196+P245+P254+P275+P282</f>
        <v>0</v>
      </c>
      <c r="Q126" s="137"/>
      <c r="R126" s="138">
        <f>R127+R196+R245+R254+R275+R282</f>
        <v>95.677733805100019</v>
      </c>
      <c r="S126" s="137"/>
      <c r="T126" s="139">
        <f>T127+T196+T245+T254+T275+T282</f>
        <v>30.384</v>
      </c>
      <c r="AR126" s="132" t="s">
        <v>20</v>
      </c>
      <c r="AT126" s="140" t="s">
        <v>79</v>
      </c>
      <c r="AU126" s="140" t="s">
        <v>80</v>
      </c>
      <c r="AY126" s="132" t="s">
        <v>132</v>
      </c>
      <c r="BK126" s="141">
        <f>BK127+BK196+BK245+BK254+BK275+BK282</f>
        <v>0</v>
      </c>
    </row>
    <row r="127" spans="1:65" s="12" customFormat="1" ht="22.9" customHeight="1">
      <c r="B127" s="131"/>
      <c r="D127" s="132" t="s">
        <v>79</v>
      </c>
      <c r="E127" s="142" t="s">
        <v>20</v>
      </c>
      <c r="F127" s="142" t="s">
        <v>133</v>
      </c>
      <c r="I127" s="134"/>
      <c r="J127" s="143">
        <f>BK127</f>
        <v>0</v>
      </c>
      <c r="L127" s="131"/>
      <c r="M127" s="136"/>
      <c r="N127" s="137"/>
      <c r="O127" s="137"/>
      <c r="P127" s="138">
        <f>SUM(P128:P195)</f>
        <v>0</v>
      </c>
      <c r="Q127" s="137"/>
      <c r="R127" s="138">
        <f>SUM(R128:R195)</f>
        <v>2.3589119999999998E-2</v>
      </c>
      <c r="S127" s="137"/>
      <c r="T127" s="139">
        <f>SUM(T128:T195)</f>
        <v>21.48</v>
      </c>
      <c r="AR127" s="132" t="s">
        <v>20</v>
      </c>
      <c r="AT127" s="140" t="s">
        <v>79</v>
      </c>
      <c r="AU127" s="140" t="s">
        <v>20</v>
      </c>
      <c r="AY127" s="132" t="s">
        <v>132</v>
      </c>
      <c r="BK127" s="141">
        <f>SUM(BK128:BK195)</f>
        <v>0</v>
      </c>
    </row>
    <row r="128" spans="1:65" s="2" customFormat="1" ht="33" customHeight="1">
      <c r="A128" s="33"/>
      <c r="B128" s="144"/>
      <c r="C128" s="145" t="s">
        <v>20</v>
      </c>
      <c r="D128" s="145" t="s">
        <v>134</v>
      </c>
      <c r="E128" s="146" t="s">
        <v>344</v>
      </c>
      <c r="F128" s="147" t="s">
        <v>345</v>
      </c>
      <c r="G128" s="148" t="s">
        <v>176</v>
      </c>
      <c r="H128" s="149">
        <v>28</v>
      </c>
      <c r="I128" s="150"/>
      <c r="J128" s="151">
        <f>ROUND(I128*H128,2)</f>
        <v>0</v>
      </c>
      <c r="K128" s="147" t="s">
        <v>138</v>
      </c>
      <c r="L128" s="34"/>
      <c r="M128" s="152" t="s">
        <v>1</v>
      </c>
      <c r="N128" s="153" t="s">
        <v>45</v>
      </c>
      <c r="O128" s="59"/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6" t="s">
        <v>139</v>
      </c>
      <c r="AT128" s="156" t="s">
        <v>134</v>
      </c>
      <c r="AU128" s="156" t="s">
        <v>89</v>
      </c>
      <c r="AY128" s="18" t="s">
        <v>132</v>
      </c>
      <c r="BE128" s="157">
        <f>IF(N128="základní",J128,0)</f>
        <v>0</v>
      </c>
      <c r="BF128" s="157">
        <f>IF(N128="snížená",J128,0)</f>
        <v>0</v>
      </c>
      <c r="BG128" s="157">
        <f>IF(N128="zákl. přenesená",J128,0)</f>
        <v>0</v>
      </c>
      <c r="BH128" s="157">
        <f>IF(N128="sníž. přenesená",J128,0)</f>
        <v>0</v>
      </c>
      <c r="BI128" s="157">
        <f>IF(N128="nulová",J128,0)</f>
        <v>0</v>
      </c>
      <c r="BJ128" s="18" t="s">
        <v>20</v>
      </c>
      <c r="BK128" s="157">
        <f>ROUND(I128*H128,2)</f>
        <v>0</v>
      </c>
      <c r="BL128" s="18" t="s">
        <v>139</v>
      </c>
      <c r="BM128" s="156" t="s">
        <v>346</v>
      </c>
    </row>
    <row r="129" spans="1:65" s="13" customFormat="1" ht="11.25">
      <c r="B129" s="158"/>
      <c r="D129" s="159" t="s">
        <v>141</v>
      </c>
      <c r="E129" s="160" t="s">
        <v>1</v>
      </c>
      <c r="F129" s="161" t="s">
        <v>347</v>
      </c>
      <c r="H129" s="162">
        <v>28</v>
      </c>
      <c r="I129" s="163"/>
      <c r="L129" s="158"/>
      <c r="M129" s="164"/>
      <c r="N129" s="165"/>
      <c r="O129" s="165"/>
      <c r="P129" s="165"/>
      <c r="Q129" s="165"/>
      <c r="R129" s="165"/>
      <c r="S129" s="165"/>
      <c r="T129" s="166"/>
      <c r="AT129" s="160" t="s">
        <v>141</v>
      </c>
      <c r="AU129" s="160" t="s">
        <v>89</v>
      </c>
      <c r="AV129" s="13" t="s">
        <v>89</v>
      </c>
      <c r="AW129" s="13" t="s">
        <v>37</v>
      </c>
      <c r="AX129" s="13" t="s">
        <v>20</v>
      </c>
      <c r="AY129" s="160" t="s">
        <v>132</v>
      </c>
    </row>
    <row r="130" spans="1:65" s="2" customFormat="1" ht="21.75" customHeight="1">
      <c r="A130" s="33"/>
      <c r="B130" s="144"/>
      <c r="C130" s="145" t="s">
        <v>89</v>
      </c>
      <c r="D130" s="145" t="s">
        <v>134</v>
      </c>
      <c r="E130" s="146" t="s">
        <v>348</v>
      </c>
      <c r="F130" s="147" t="s">
        <v>349</v>
      </c>
      <c r="G130" s="148" t="s">
        <v>279</v>
      </c>
      <c r="H130" s="149">
        <v>5</v>
      </c>
      <c r="I130" s="150"/>
      <c r="J130" s="151">
        <f>ROUND(I130*H130,2)</f>
        <v>0</v>
      </c>
      <c r="K130" s="147" t="s">
        <v>138</v>
      </c>
      <c r="L130" s="34"/>
      <c r="M130" s="152" t="s">
        <v>1</v>
      </c>
      <c r="N130" s="153" t="s">
        <v>45</v>
      </c>
      <c r="O130" s="59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6" t="s">
        <v>139</v>
      </c>
      <c r="AT130" s="156" t="s">
        <v>134</v>
      </c>
      <c r="AU130" s="156" t="s">
        <v>89</v>
      </c>
      <c r="AY130" s="18" t="s">
        <v>132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8" t="s">
        <v>20</v>
      </c>
      <c r="BK130" s="157">
        <f>ROUND(I130*H130,2)</f>
        <v>0</v>
      </c>
      <c r="BL130" s="18" t="s">
        <v>139</v>
      </c>
      <c r="BM130" s="156" t="s">
        <v>350</v>
      </c>
    </row>
    <row r="131" spans="1:65" s="2" customFormat="1" ht="24.2" customHeight="1">
      <c r="A131" s="33"/>
      <c r="B131" s="144"/>
      <c r="C131" s="145" t="s">
        <v>147</v>
      </c>
      <c r="D131" s="145" t="s">
        <v>134</v>
      </c>
      <c r="E131" s="146" t="s">
        <v>351</v>
      </c>
      <c r="F131" s="147" t="s">
        <v>352</v>
      </c>
      <c r="G131" s="148" t="s">
        <v>279</v>
      </c>
      <c r="H131" s="149">
        <v>5</v>
      </c>
      <c r="I131" s="150"/>
      <c r="J131" s="151">
        <f>ROUND(I131*H131,2)</f>
        <v>0</v>
      </c>
      <c r="K131" s="147" t="s">
        <v>138</v>
      </c>
      <c r="L131" s="34"/>
      <c r="M131" s="152" t="s">
        <v>1</v>
      </c>
      <c r="N131" s="153" t="s">
        <v>45</v>
      </c>
      <c r="O131" s="59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6" t="s">
        <v>139</v>
      </c>
      <c r="AT131" s="156" t="s">
        <v>134</v>
      </c>
      <c r="AU131" s="156" t="s">
        <v>89</v>
      </c>
      <c r="AY131" s="18" t="s">
        <v>132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8" t="s">
        <v>20</v>
      </c>
      <c r="BK131" s="157">
        <f>ROUND(I131*H131,2)</f>
        <v>0</v>
      </c>
      <c r="BL131" s="18" t="s">
        <v>139</v>
      </c>
      <c r="BM131" s="156" t="s">
        <v>353</v>
      </c>
    </row>
    <row r="132" spans="1:65" s="2" customFormat="1" ht="21.75" customHeight="1">
      <c r="A132" s="33"/>
      <c r="B132" s="144"/>
      <c r="C132" s="145" t="s">
        <v>139</v>
      </c>
      <c r="D132" s="145" t="s">
        <v>134</v>
      </c>
      <c r="E132" s="146" t="s">
        <v>354</v>
      </c>
      <c r="F132" s="147" t="s">
        <v>355</v>
      </c>
      <c r="G132" s="148" t="s">
        <v>279</v>
      </c>
      <c r="H132" s="149">
        <v>5</v>
      </c>
      <c r="I132" s="150"/>
      <c r="J132" s="151">
        <f>ROUND(I132*H132,2)</f>
        <v>0</v>
      </c>
      <c r="K132" s="147" t="s">
        <v>138</v>
      </c>
      <c r="L132" s="34"/>
      <c r="M132" s="152" t="s">
        <v>1</v>
      </c>
      <c r="N132" s="153" t="s">
        <v>45</v>
      </c>
      <c r="O132" s="59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6" t="s">
        <v>139</v>
      </c>
      <c r="AT132" s="156" t="s">
        <v>134</v>
      </c>
      <c r="AU132" s="156" t="s">
        <v>89</v>
      </c>
      <c r="AY132" s="18" t="s">
        <v>132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8" t="s">
        <v>20</v>
      </c>
      <c r="BK132" s="157">
        <f>ROUND(I132*H132,2)</f>
        <v>0</v>
      </c>
      <c r="BL132" s="18" t="s">
        <v>139</v>
      </c>
      <c r="BM132" s="156" t="s">
        <v>356</v>
      </c>
    </row>
    <row r="133" spans="1:65" s="2" customFormat="1" ht="16.5" customHeight="1">
      <c r="A133" s="33"/>
      <c r="B133" s="144"/>
      <c r="C133" s="145" t="s">
        <v>156</v>
      </c>
      <c r="D133" s="145" t="s">
        <v>134</v>
      </c>
      <c r="E133" s="146" t="s">
        <v>135</v>
      </c>
      <c r="F133" s="147" t="s">
        <v>136</v>
      </c>
      <c r="G133" s="148" t="s">
        <v>137</v>
      </c>
      <c r="H133" s="149">
        <v>42</v>
      </c>
      <c r="I133" s="150"/>
      <c r="J133" s="151">
        <f>ROUND(I133*H133,2)</f>
        <v>0</v>
      </c>
      <c r="K133" s="147" t="s">
        <v>138</v>
      </c>
      <c r="L133" s="34"/>
      <c r="M133" s="152" t="s">
        <v>1</v>
      </c>
      <c r="N133" s="153" t="s">
        <v>45</v>
      </c>
      <c r="O133" s="59"/>
      <c r="P133" s="154">
        <f>O133*H133</f>
        <v>0</v>
      </c>
      <c r="Q133" s="154">
        <v>0</v>
      </c>
      <c r="R133" s="154">
        <f>Q133*H133</f>
        <v>0</v>
      </c>
      <c r="S133" s="154">
        <v>0.04</v>
      </c>
      <c r="T133" s="155">
        <f>S133*H133</f>
        <v>1.68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6" t="s">
        <v>139</v>
      </c>
      <c r="AT133" s="156" t="s">
        <v>134</v>
      </c>
      <c r="AU133" s="156" t="s">
        <v>89</v>
      </c>
      <c r="AY133" s="18" t="s">
        <v>132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8" t="s">
        <v>20</v>
      </c>
      <c r="BK133" s="157">
        <f>ROUND(I133*H133,2)</f>
        <v>0</v>
      </c>
      <c r="BL133" s="18" t="s">
        <v>139</v>
      </c>
      <c r="BM133" s="156" t="s">
        <v>357</v>
      </c>
    </row>
    <row r="134" spans="1:65" s="13" customFormat="1" ht="11.25">
      <c r="B134" s="158"/>
      <c r="D134" s="159" t="s">
        <v>141</v>
      </c>
      <c r="E134" s="160" t="s">
        <v>1</v>
      </c>
      <c r="F134" s="161" t="s">
        <v>358</v>
      </c>
      <c r="H134" s="162">
        <v>42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141</v>
      </c>
      <c r="AU134" s="160" t="s">
        <v>89</v>
      </c>
      <c r="AV134" s="13" t="s">
        <v>89</v>
      </c>
      <c r="AW134" s="13" t="s">
        <v>37</v>
      </c>
      <c r="AX134" s="13" t="s">
        <v>20</v>
      </c>
      <c r="AY134" s="160" t="s">
        <v>132</v>
      </c>
    </row>
    <row r="135" spans="1:65" s="2" customFormat="1" ht="33" customHeight="1">
      <c r="A135" s="33"/>
      <c r="B135" s="144"/>
      <c r="C135" s="145" t="s">
        <v>161</v>
      </c>
      <c r="D135" s="145" t="s">
        <v>134</v>
      </c>
      <c r="E135" s="146" t="s">
        <v>143</v>
      </c>
      <c r="F135" s="147" t="s">
        <v>144</v>
      </c>
      <c r="G135" s="148" t="s">
        <v>137</v>
      </c>
      <c r="H135" s="149">
        <v>48</v>
      </c>
      <c r="I135" s="150"/>
      <c r="J135" s="151">
        <f>ROUND(I135*H135,2)</f>
        <v>0</v>
      </c>
      <c r="K135" s="147" t="s">
        <v>138</v>
      </c>
      <c r="L135" s="34"/>
      <c r="M135" s="152" t="s">
        <v>1</v>
      </c>
      <c r="N135" s="153" t="s">
        <v>45</v>
      </c>
      <c r="O135" s="59"/>
      <c r="P135" s="154">
        <f>O135*H135</f>
        <v>0</v>
      </c>
      <c r="Q135" s="154">
        <v>4.9144E-4</v>
      </c>
      <c r="R135" s="154">
        <f>Q135*H135</f>
        <v>2.3589119999999998E-2</v>
      </c>
      <c r="S135" s="154">
        <v>0</v>
      </c>
      <c r="T135" s="155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6" t="s">
        <v>139</v>
      </c>
      <c r="AT135" s="156" t="s">
        <v>134</v>
      </c>
      <c r="AU135" s="156" t="s">
        <v>89</v>
      </c>
      <c r="AY135" s="18" t="s">
        <v>132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8" t="s">
        <v>20</v>
      </c>
      <c r="BK135" s="157">
        <f>ROUND(I135*H135,2)</f>
        <v>0</v>
      </c>
      <c r="BL135" s="18" t="s">
        <v>139</v>
      </c>
      <c r="BM135" s="156" t="s">
        <v>359</v>
      </c>
    </row>
    <row r="136" spans="1:65" s="13" customFormat="1" ht="11.25">
      <c r="B136" s="158"/>
      <c r="D136" s="159" t="s">
        <v>141</v>
      </c>
      <c r="E136" s="160" t="s">
        <v>1</v>
      </c>
      <c r="F136" s="161" t="s">
        <v>360</v>
      </c>
      <c r="H136" s="162">
        <v>48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141</v>
      </c>
      <c r="AU136" s="160" t="s">
        <v>89</v>
      </c>
      <c r="AV136" s="13" t="s">
        <v>89</v>
      </c>
      <c r="AW136" s="13" t="s">
        <v>37</v>
      </c>
      <c r="AX136" s="13" t="s">
        <v>20</v>
      </c>
      <c r="AY136" s="160" t="s">
        <v>132</v>
      </c>
    </row>
    <row r="137" spans="1:65" s="2" customFormat="1" ht="33" customHeight="1">
      <c r="A137" s="33"/>
      <c r="B137" s="144"/>
      <c r="C137" s="145" t="s">
        <v>165</v>
      </c>
      <c r="D137" s="145" t="s">
        <v>134</v>
      </c>
      <c r="E137" s="146" t="s">
        <v>148</v>
      </c>
      <c r="F137" s="147" t="s">
        <v>149</v>
      </c>
      <c r="G137" s="148" t="s">
        <v>137</v>
      </c>
      <c r="H137" s="149">
        <v>48</v>
      </c>
      <c r="I137" s="150"/>
      <c r="J137" s="151">
        <f>ROUND(I137*H137,2)</f>
        <v>0</v>
      </c>
      <c r="K137" s="147" t="s">
        <v>138</v>
      </c>
      <c r="L137" s="34"/>
      <c r="M137" s="152" t="s">
        <v>1</v>
      </c>
      <c r="N137" s="153" t="s">
        <v>45</v>
      </c>
      <c r="O137" s="59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6" t="s">
        <v>139</v>
      </c>
      <c r="AT137" s="156" t="s">
        <v>134</v>
      </c>
      <c r="AU137" s="156" t="s">
        <v>89</v>
      </c>
      <c r="AY137" s="18" t="s">
        <v>132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8" t="s">
        <v>20</v>
      </c>
      <c r="BK137" s="157">
        <f>ROUND(I137*H137,2)</f>
        <v>0</v>
      </c>
      <c r="BL137" s="18" t="s">
        <v>139</v>
      </c>
      <c r="BM137" s="156" t="s">
        <v>361</v>
      </c>
    </row>
    <row r="138" spans="1:65" s="2" customFormat="1" ht="24.2" customHeight="1">
      <c r="A138" s="33"/>
      <c r="B138" s="144"/>
      <c r="C138" s="145" t="s">
        <v>169</v>
      </c>
      <c r="D138" s="145" t="s">
        <v>134</v>
      </c>
      <c r="E138" s="146" t="s">
        <v>151</v>
      </c>
      <c r="F138" s="147" t="s">
        <v>152</v>
      </c>
      <c r="G138" s="148" t="s">
        <v>153</v>
      </c>
      <c r="H138" s="149">
        <v>6.86</v>
      </c>
      <c r="I138" s="150"/>
      <c r="J138" s="151">
        <f>ROUND(I138*H138,2)</f>
        <v>0</v>
      </c>
      <c r="K138" s="147" t="s">
        <v>138</v>
      </c>
      <c r="L138" s="34"/>
      <c r="M138" s="152" t="s">
        <v>1</v>
      </c>
      <c r="N138" s="153" t="s">
        <v>45</v>
      </c>
      <c r="O138" s="59"/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6" t="s">
        <v>139</v>
      </c>
      <c r="AT138" s="156" t="s">
        <v>134</v>
      </c>
      <c r="AU138" s="156" t="s">
        <v>89</v>
      </c>
      <c r="AY138" s="18" t="s">
        <v>132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8" t="s">
        <v>20</v>
      </c>
      <c r="BK138" s="157">
        <f>ROUND(I138*H138,2)</f>
        <v>0</v>
      </c>
      <c r="BL138" s="18" t="s">
        <v>139</v>
      </c>
      <c r="BM138" s="156" t="s">
        <v>362</v>
      </c>
    </row>
    <row r="139" spans="1:65" s="13" customFormat="1" ht="11.25">
      <c r="B139" s="158"/>
      <c r="D139" s="159" t="s">
        <v>141</v>
      </c>
      <c r="E139" s="160" t="s">
        <v>1</v>
      </c>
      <c r="F139" s="161" t="s">
        <v>363</v>
      </c>
      <c r="H139" s="162">
        <v>1.26</v>
      </c>
      <c r="I139" s="163"/>
      <c r="L139" s="158"/>
      <c r="M139" s="164"/>
      <c r="N139" s="165"/>
      <c r="O139" s="165"/>
      <c r="P139" s="165"/>
      <c r="Q139" s="165"/>
      <c r="R139" s="165"/>
      <c r="S139" s="165"/>
      <c r="T139" s="166"/>
      <c r="AT139" s="160" t="s">
        <v>141</v>
      </c>
      <c r="AU139" s="160" t="s">
        <v>89</v>
      </c>
      <c r="AV139" s="13" t="s">
        <v>89</v>
      </c>
      <c r="AW139" s="13" t="s">
        <v>37</v>
      </c>
      <c r="AX139" s="13" t="s">
        <v>80</v>
      </c>
      <c r="AY139" s="160" t="s">
        <v>132</v>
      </c>
    </row>
    <row r="140" spans="1:65" s="13" customFormat="1" ht="11.25">
      <c r="B140" s="158"/>
      <c r="D140" s="159" t="s">
        <v>141</v>
      </c>
      <c r="E140" s="160" t="s">
        <v>1</v>
      </c>
      <c r="F140" s="161" t="s">
        <v>364</v>
      </c>
      <c r="H140" s="162">
        <v>5.6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141</v>
      </c>
      <c r="AU140" s="160" t="s">
        <v>89</v>
      </c>
      <c r="AV140" s="13" t="s">
        <v>89</v>
      </c>
      <c r="AW140" s="13" t="s">
        <v>37</v>
      </c>
      <c r="AX140" s="13" t="s">
        <v>80</v>
      </c>
      <c r="AY140" s="160" t="s">
        <v>132</v>
      </c>
    </row>
    <row r="141" spans="1:65" s="14" customFormat="1" ht="11.25">
      <c r="B141" s="167"/>
      <c r="D141" s="159" t="s">
        <v>141</v>
      </c>
      <c r="E141" s="168" t="s">
        <v>1</v>
      </c>
      <c r="F141" s="169" t="s">
        <v>184</v>
      </c>
      <c r="H141" s="170">
        <v>6.86</v>
      </c>
      <c r="I141" s="171"/>
      <c r="L141" s="167"/>
      <c r="M141" s="172"/>
      <c r="N141" s="173"/>
      <c r="O141" s="173"/>
      <c r="P141" s="173"/>
      <c r="Q141" s="173"/>
      <c r="R141" s="173"/>
      <c r="S141" s="173"/>
      <c r="T141" s="174"/>
      <c r="AT141" s="168" t="s">
        <v>141</v>
      </c>
      <c r="AU141" s="168" t="s">
        <v>89</v>
      </c>
      <c r="AV141" s="14" t="s">
        <v>139</v>
      </c>
      <c r="AW141" s="14" t="s">
        <v>37</v>
      </c>
      <c r="AX141" s="14" t="s">
        <v>20</v>
      </c>
      <c r="AY141" s="168" t="s">
        <v>132</v>
      </c>
    </row>
    <row r="142" spans="1:65" s="2" customFormat="1" ht="24.2" customHeight="1">
      <c r="A142" s="33"/>
      <c r="B142" s="144"/>
      <c r="C142" s="145" t="s">
        <v>173</v>
      </c>
      <c r="D142" s="145" t="s">
        <v>134</v>
      </c>
      <c r="E142" s="146" t="s">
        <v>365</v>
      </c>
      <c r="F142" s="147" t="s">
        <v>366</v>
      </c>
      <c r="G142" s="148" t="s">
        <v>153</v>
      </c>
      <c r="H142" s="149">
        <v>14.84</v>
      </c>
      <c r="I142" s="150"/>
      <c r="J142" s="151">
        <f>ROUND(I142*H142,2)</f>
        <v>0</v>
      </c>
      <c r="K142" s="147" t="s">
        <v>138</v>
      </c>
      <c r="L142" s="34"/>
      <c r="M142" s="152" t="s">
        <v>1</v>
      </c>
      <c r="N142" s="153" t="s">
        <v>45</v>
      </c>
      <c r="O142" s="59"/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6" t="s">
        <v>139</v>
      </c>
      <c r="AT142" s="156" t="s">
        <v>134</v>
      </c>
      <c r="AU142" s="156" t="s">
        <v>89</v>
      </c>
      <c r="AY142" s="18" t="s">
        <v>132</v>
      </c>
      <c r="BE142" s="157">
        <f>IF(N142="základní",J142,0)</f>
        <v>0</v>
      </c>
      <c r="BF142" s="157">
        <f>IF(N142="snížená",J142,0)</f>
        <v>0</v>
      </c>
      <c r="BG142" s="157">
        <f>IF(N142="zákl. přenesená",J142,0)</f>
        <v>0</v>
      </c>
      <c r="BH142" s="157">
        <f>IF(N142="sníž. přenesená",J142,0)</f>
        <v>0</v>
      </c>
      <c r="BI142" s="157">
        <f>IF(N142="nulová",J142,0)</f>
        <v>0</v>
      </c>
      <c r="BJ142" s="18" t="s">
        <v>20</v>
      </c>
      <c r="BK142" s="157">
        <f>ROUND(I142*H142,2)</f>
        <v>0</v>
      </c>
      <c r="BL142" s="18" t="s">
        <v>139</v>
      </c>
      <c r="BM142" s="156" t="s">
        <v>367</v>
      </c>
    </row>
    <row r="143" spans="1:65" s="13" customFormat="1" ht="11.25">
      <c r="B143" s="158"/>
      <c r="D143" s="159" t="s">
        <v>141</v>
      </c>
      <c r="E143" s="160" t="s">
        <v>1</v>
      </c>
      <c r="F143" s="161" t="s">
        <v>368</v>
      </c>
      <c r="H143" s="162">
        <v>9.24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141</v>
      </c>
      <c r="AU143" s="160" t="s">
        <v>89</v>
      </c>
      <c r="AV143" s="13" t="s">
        <v>89</v>
      </c>
      <c r="AW143" s="13" t="s">
        <v>37</v>
      </c>
      <c r="AX143" s="13" t="s">
        <v>80</v>
      </c>
      <c r="AY143" s="160" t="s">
        <v>132</v>
      </c>
    </row>
    <row r="144" spans="1:65" s="13" customFormat="1" ht="11.25">
      <c r="B144" s="158"/>
      <c r="D144" s="159" t="s">
        <v>141</v>
      </c>
      <c r="E144" s="160" t="s">
        <v>1</v>
      </c>
      <c r="F144" s="161" t="s">
        <v>364</v>
      </c>
      <c r="H144" s="162">
        <v>5.6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141</v>
      </c>
      <c r="AU144" s="160" t="s">
        <v>89</v>
      </c>
      <c r="AV144" s="13" t="s">
        <v>89</v>
      </c>
      <c r="AW144" s="13" t="s">
        <v>37</v>
      </c>
      <c r="AX144" s="13" t="s">
        <v>80</v>
      </c>
      <c r="AY144" s="160" t="s">
        <v>132</v>
      </c>
    </row>
    <row r="145" spans="1:65" s="14" customFormat="1" ht="11.25">
      <c r="B145" s="167"/>
      <c r="D145" s="159" t="s">
        <v>141</v>
      </c>
      <c r="E145" s="168" t="s">
        <v>1</v>
      </c>
      <c r="F145" s="169" t="s">
        <v>184</v>
      </c>
      <c r="H145" s="170">
        <v>14.84</v>
      </c>
      <c r="I145" s="171"/>
      <c r="L145" s="167"/>
      <c r="M145" s="172"/>
      <c r="N145" s="173"/>
      <c r="O145" s="173"/>
      <c r="P145" s="173"/>
      <c r="Q145" s="173"/>
      <c r="R145" s="173"/>
      <c r="S145" s="173"/>
      <c r="T145" s="174"/>
      <c r="AT145" s="168" t="s">
        <v>141</v>
      </c>
      <c r="AU145" s="168" t="s">
        <v>89</v>
      </c>
      <c r="AV145" s="14" t="s">
        <v>139</v>
      </c>
      <c r="AW145" s="14" t="s">
        <v>37</v>
      </c>
      <c r="AX145" s="14" t="s">
        <v>20</v>
      </c>
      <c r="AY145" s="168" t="s">
        <v>132</v>
      </c>
    </row>
    <row r="146" spans="1:65" s="2" customFormat="1" ht="24.2" customHeight="1">
      <c r="A146" s="33"/>
      <c r="B146" s="144"/>
      <c r="C146" s="145" t="s">
        <v>25</v>
      </c>
      <c r="D146" s="145" t="s">
        <v>134</v>
      </c>
      <c r="E146" s="146" t="s">
        <v>369</v>
      </c>
      <c r="F146" s="147" t="s">
        <v>370</v>
      </c>
      <c r="G146" s="148" t="s">
        <v>153</v>
      </c>
      <c r="H146" s="149">
        <v>9</v>
      </c>
      <c r="I146" s="150"/>
      <c r="J146" s="151">
        <f>ROUND(I146*H146,2)</f>
        <v>0</v>
      </c>
      <c r="K146" s="147" t="s">
        <v>138</v>
      </c>
      <c r="L146" s="34"/>
      <c r="M146" s="152" t="s">
        <v>1</v>
      </c>
      <c r="N146" s="153" t="s">
        <v>45</v>
      </c>
      <c r="O146" s="59"/>
      <c r="P146" s="154">
        <f>O146*H146</f>
        <v>0</v>
      </c>
      <c r="Q146" s="154">
        <v>0</v>
      </c>
      <c r="R146" s="154">
        <f>Q146*H146</f>
        <v>0</v>
      </c>
      <c r="S146" s="154">
        <v>2.2000000000000002</v>
      </c>
      <c r="T146" s="155">
        <f>S146*H146</f>
        <v>19.8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6" t="s">
        <v>139</v>
      </c>
      <c r="AT146" s="156" t="s">
        <v>134</v>
      </c>
      <c r="AU146" s="156" t="s">
        <v>89</v>
      </c>
      <c r="AY146" s="18" t="s">
        <v>132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8" t="s">
        <v>20</v>
      </c>
      <c r="BK146" s="157">
        <f>ROUND(I146*H146,2)</f>
        <v>0</v>
      </c>
      <c r="BL146" s="18" t="s">
        <v>139</v>
      </c>
      <c r="BM146" s="156" t="s">
        <v>371</v>
      </c>
    </row>
    <row r="147" spans="1:65" s="15" customFormat="1" ht="11.25">
      <c r="B147" s="190"/>
      <c r="D147" s="159" t="s">
        <v>141</v>
      </c>
      <c r="E147" s="191" t="s">
        <v>1</v>
      </c>
      <c r="F147" s="192" t="s">
        <v>372</v>
      </c>
      <c r="H147" s="191" t="s">
        <v>1</v>
      </c>
      <c r="I147" s="193"/>
      <c r="L147" s="190"/>
      <c r="M147" s="194"/>
      <c r="N147" s="195"/>
      <c r="O147" s="195"/>
      <c r="P147" s="195"/>
      <c r="Q147" s="195"/>
      <c r="R147" s="195"/>
      <c r="S147" s="195"/>
      <c r="T147" s="196"/>
      <c r="AT147" s="191" t="s">
        <v>141</v>
      </c>
      <c r="AU147" s="191" t="s">
        <v>89</v>
      </c>
      <c r="AV147" s="15" t="s">
        <v>20</v>
      </c>
      <c r="AW147" s="15" t="s">
        <v>37</v>
      </c>
      <c r="AX147" s="15" t="s">
        <v>80</v>
      </c>
      <c r="AY147" s="191" t="s">
        <v>132</v>
      </c>
    </row>
    <row r="148" spans="1:65" s="13" customFormat="1" ht="11.25">
      <c r="B148" s="158"/>
      <c r="D148" s="159" t="s">
        <v>141</v>
      </c>
      <c r="E148" s="160" t="s">
        <v>1</v>
      </c>
      <c r="F148" s="161" t="s">
        <v>373</v>
      </c>
      <c r="H148" s="162">
        <v>2.7</v>
      </c>
      <c r="I148" s="163"/>
      <c r="L148" s="158"/>
      <c r="M148" s="164"/>
      <c r="N148" s="165"/>
      <c r="O148" s="165"/>
      <c r="P148" s="165"/>
      <c r="Q148" s="165"/>
      <c r="R148" s="165"/>
      <c r="S148" s="165"/>
      <c r="T148" s="166"/>
      <c r="AT148" s="160" t="s">
        <v>141</v>
      </c>
      <c r="AU148" s="160" t="s">
        <v>89</v>
      </c>
      <c r="AV148" s="13" t="s">
        <v>89</v>
      </c>
      <c r="AW148" s="13" t="s">
        <v>37</v>
      </c>
      <c r="AX148" s="13" t="s">
        <v>80</v>
      </c>
      <c r="AY148" s="160" t="s">
        <v>132</v>
      </c>
    </row>
    <row r="149" spans="1:65" s="15" customFormat="1" ht="11.25">
      <c r="B149" s="190"/>
      <c r="D149" s="159" t="s">
        <v>141</v>
      </c>
      <c r="E149" s="191" t="s">
        <v>1</v>
      </c>
      <c r="F149" s="192" t="s">
        <v>374</v>
      </c>
      <c r="H149" s="191" t="s">
        <v>1</v>
      </c>
      <c r="I149" s="193"/>
      <c r="L149" s="190"/>
      <c r="M149" s="194"/>
      <c r="N149" s="195"/>
      <c r="O149" s="195"/>
      <c r="P149" s="195"/>
      <c r="Q149" s="195"/>
      <c r="R149" s="195"/>
      <c r="S149" s="195"/>
      <c r="T149" s="196"/>
      <c r="AT149" s="191" t="s">
        <v>141</v>
      </c>
      <c r="AU149" s="191" t="s">
        <v>89</v>
      </c>
      <c r="AV149" s="15" t="s">
        <v>20</v>
      </c>
      <c r="AW149" s="15" t="s">
        <v>37</v>
      </c>
      <c r="AX149" s="15" t="s">
        <v>80</v>
      </c>
      <c r="AY149" s="191" t="s">
        <v>132</v>
      </c>
    </row>
    <row r="150" spans="1:65" s="13" customFormat="1" ht="11.25">
      <c r="B150" s="158"/>
      <c r="D150" s="159" t="s">
        <v>141</v>
      </c>
      <c r="E150" s="160" t="s">
        <v>1</v>
      </c>
      <c r="F150" s="161" t="s">
        <v>375</v>
      </c>
      <c r="H150" s="162">
        <v>6.3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141</v>
      </c>
      <c r="AU150" s="160" t="s">
        <v>89</v>
      </c>
      <c r="AV150" s="13" t="s">
        <v>89</v>
      </c>
      <c r="AW150" s="13" t="s">
        <v>37</v>
      </c>
      <c r="AX150" s="13" t="s">
        <v>80</v>
      </c>
      <c r="AY150" s="160" t="s">
        <v>132</v>
      </c>
    </row>
    <row r="151" spans="1:65" s="14" customFormat="1" ht="11.25">
      <c r="B151" s="167"/>
      <c r="D151" s="159" t="s">
        <v>141</v>
      </c>
      <c r="E151" s="168" t="s">
        <v>1</v>
      </c>
      <c r="F151" s="169" t="s">
        <v>184</v>
      </c>
      <c r="H151" s="170">
        <v>9</v>
      </c>
      <c r="I151" s="171"/>
      <c r="L151" s="167"/>
      <c r="M151" s="172"/>
      <c r="N151" s="173"/>
      <c r="O151" s="173"/>
      <c r="P151" s="173"/>
      <c r="Q151" s="173"/>
      <c r="R151" s="173"/>
      <c r="S151" s="173"/>
      <c r="T151" s="174"/>
      <c r="AT151" s="168" t="s">
        <v>141</v>
      </c>
      <c r="AU151" s="168" t="s">
        <v>89</v>
      </c>
      <c r="AV151" s="14" t="s">
        <v>139</v>
      </c>
      <c r="AW151" s="14" t="s">
        <v>37</v>
      </c>
      <c r="AX151" s="14" t="s">
        <v>20</v>
      </c>
      <c r="AY151" s="168" t="s">
        <v>132</v>
      </c>
    </row>
    <row r="152" spans="1:65" s="2" customFormat="1" ht="33" customHeight="1">
      <c r="A152" s="33"/>
      <c r="B152" s="144"/>
      <c r="C152" s="145" t="s">
        <v>186</v>
      </c>
      <c r="D152" s="145" t="s">
        <v>134</v>
      </c>
      <c r="E152" s="146" t="s">
        <v>376</v>
      </c>
      <c r="F152" s="147" t="s">
        <v>377</v>
      </c>
      <c r="G152" s="148" t="s">
        <v>153</v>
      </c>
      <c r="H152" s="149">
        <v>3.2759999999999998</v>
      </c>
      <c r="I152" s="150"/>
      <c r="J152" s="151">
        <f>ROUND(I152*H152,2)</f>
        <v>0</v>
      </c>
      <c r="K152" s="147" t="s">
        <v>138</v>
      </c>
      <c r="L152" s="34"/>
      <c r="M152" s="152" t="s">
        <v>1</v>
      </c>
      <c r="N152" s="153" t="s">
        <v>45</v>
      </c>
      <c r="O152" s="59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6" t="s">
        <v>139</v>
      </c>
      <c r="AT152" s="156" t="s">
        <v>134</v>
      </c>
      <c r="AU152" s="156" t="s">
        <v>89</v>
      </c>
      <c r="AY152" s="18" t="s">
        <v>132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8" t="s">
        <v>20</v>
      </c>
      <c r="BK152" s="157">
        <f>ROUND(I152*H152,2)</f>
        <v>0</v>
      </c>
      <c r="BL152" s="18" t="s">
        <v>139</v>
      </c>
      <c r="BM152" s="156" t="s">
        <v>378</v>
      </c>
    </row>
    <row r="153" spans="1:65" s="13" customFormat="1" ht="11.25">
      <c r="B153" s="158"/>
      <c r="D153" s="159" t="s">
        <v>141</v>
      </c>
      <c r="E153" s="160" t="s">
        <v>1</v>
      </c>
      <c r="F153" s="161" t="s">
        <v>379</v>
      </c>
      <c r="H153" s="162">
        <v>2.8079999999999998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141</v>
      </c>
      <c r="AU153" s="160" t="s">
        <v>89</v>
      </c>
      <c r="AV153" s="13" t="s">
        <v>89</v>
      </c>
      <c r="AW153" s="13" t="s">
        <v>37</v>
      </c>
      <c r="AX153" s="13" t="s">
        <v>80</v>
      </c>
      <c r="AY153" s="160" t="s">
        <v>132</v>
      </c>
    </row>
    <row r="154" spans="1:65" s="13" customFormat="1" ht="11.25">
      <c r="B154" s="158"/>
      <c r="D154" s="159" t="s">
        <v>141</v>
      </c>
      <c r="E154" s="160" t="s">
        <v>1</v>
      </c>
      <c r="F154" s="161" t="s">
        <v>380</v>
      </c>
      <c r="H154" s="162">
        <v>0.46800000000000003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141</v>
      </c>
      <c r="AU154" s="160" t="s">
        <v>89</v>
      </c>
      <c r="AV154" s="13" t="s">
        <v>89</v>
      </c>
      <c r="AW154" s="13" t="s">
        <v>37</v>
      </c>
      <c r="AX154" s="13" t="s">
        <v>80</v>
      </c>
      <c r="AY154" s="160" t="s">
        <v>132</v>
      </c>
    </row>
    <row r="155" spans="1:65" s="14" customFormat="1" ht="11.25">
      <c r="B155" s="167"/>
      <c r="D155" s="159" t="s">
        <v>141</v>
      </c>
      <c r="E155" s="168" t="s">
        <v>1</v>
      </c>
      <c r="F155" s="169" t="s">
        <v>184</v>
      </c>
      <c r="H155" s="170">
        <v>3.2759999999999998</v>
      </c>
      <c r="I155" s="171"/>
      <c r="L155" s="167"/>
      <c r="M155" s="172"/>
      <c r="N155" s="173"/>
      <c r="O155" s="173"/>
      <c r="P155" s="173"/>
      <c r="Q155" s="173"/>
      <c r="R155" s="173"/>
      <c r="S155" s="173"/>
      <c r="T155" s="174"/>
      <c r="AT155" s="168" t="s">
        <v>141</v>
      </c>
      <c r="AU155" s="168" t="s">
        <v>89</v>
      </c>
      <c r="AV155" s="14" t="s">
        <v>139</v>
      </c>
      <c r="AW155" s="14" t="s">
        <v>37</v>
      </c>
      <c r="AX155" s="14" t="s">
        <v>20</v>
      </c>
      <c r="AY155" s="168" t="s">
        <v>132</v>
      </c>
    </row>
    <row r="156" spans="1:65" s="2" customFormat="1" ht="24.2" customHeight="1">
      <c r="A156" s="33"/>
      <c r="B156" s="144"/>
      <c r="C156" s="145" t="s">
        <v>8</v>
      </c>
      <c r="D156" s="145" t="s">
        <v>134</v>
      </c>
      <c r="E156" s="146" t="s">
        <v>381</v>
      </c>
      <c r="F156" s="147" t="s">
        <v>382</v>
      </c>
      <c r="G156" s="148" t="s">
        <v>279</v>
      </c>
      <c r="H156" s="149">
        <v>5</v>
      </c>
      <c r="I156" s="150"/>
      <c r="J156" s="151">
        <f>ROUND(I156*H156,2)</f>
        <v>0</v>
      </c>
      <c r="K156" s="147" t="s">
        <v>138</v>
      </c>
      <c r="L156" s="34"/>
      <c r="M156" s="152" t="s">
        <v>1</v>
      </c>
      <c r="N156" s="153" t="s">
        <v>45</v>
      </c>
      <c r="O156" s="59"/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6" t="s">
        <v>139</v>
      </c>
      <c r="AT156" s="156" t="s">
        <v>134</v>
      </c>
      <c r="AU156" s="156" t="s">
        <v>89</v>
      </c>
      <c r="AY156" s="18" t="s">
        <v>132</v>
      </c>
      <c r="BE156" s="157">
        <f>IF(N156="základní",J156,0)</f>
        <v>0</v>
      </c>
      <c r="BF156" s="157">
        <f>IF(N156="snížená",J156,0)</f>
        <v>0</v>
      </c>
      <c r="BG156" s="157">
        <f>IF(N156="zákl. přenesená",J156,0)</f>
        <v>0</v>
      </c>
      <c r="BH156" s="157">
        <f>IF(N156="sníž. přenesená",J156,0)</f>
        <v>0</v>
      </c>
      <c r="BI156" s="157">
        <f>IF(N156="nulová",J156,0)</f>
        <v>0</v>
      </c>
      <c r="BJ156" s="18" t="s">
        <v>20</v>
      </c>
      <c r="BK156" s="157">
        <f>ROUND(I156*H156,2)</f>
        <v>0</v>
      </c>
      <c r="BL156" s="18" t="s">
        <v>139</v>
      </c>
      <c r="BM156" s="156" t="s">
        <v>383</v>
      </c>
    </row>
    <row r="157" spans="1:65" s="2" customFormat="1" ht="24.2" customHeight="1">
      <c r="A157" s="33"/>
      <c r="B157" s="144"/>
      <c r="C157" s="145" t="s">
        <v>194</v>
      </c>
      <c r="D157" s="145" t="s">
        <v>134</v>
      </c>
      <c r="E157" s="146" t="s">
        <v>384</v>
      </c>
      <c r="F157" s="147" t="s">
        <v>385</v>
      </c>
      <c r="G157" s="148" t="s">
        <v>279</v>
      </c>
      <c r="H157" s="149">
        <v>5</v>
      </c>
      <c r="I157" s="150"/>
      <c r="J157" s="151">
        <f>ROUND(I157*H157,2)</f>
        <v>0</v>
      </c>
      <c r="K157" s="147" t="s">
        <v>138</v>
      </c>
      <c r="L157" s="34"/>
      <c r="M157" s="152" t="s">
        <v>1</v>
      </c>
      <c r="N157" s="153" t="s">
        <v>45</v>
      </c>
      <c r="O157" s="59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6" t="s">
        <v>139</v>
      </c>
      <c r="AT157" s="156" t="s">
        <v>134</v>
      </c>
      <c r="AU157" s="156" t="s">
        <v>89</v>
      </c>
      <c r="AY157" s="18" t="s">
        <v>132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8" t="s">
        <v>20</v>
      </c>
      <c r="BK157" s="157">
        <f>ROUND(I157*H157,2)</f>
        <v>0</v>
      </c>
      <c r="BL157" s="18" t="s">
        <v>139</v>
      </c>
      <c r="BM157" s="156" t="s">
        <v>386</v>
      </c>
    </row>
    <row r="158" spans="1:65" s="2" customFormat="1" ht="24.2" customHeight="1">
      <c r="A158" s="33"/>
      <c r="B158" s="144"/>
      <c r="C158" s="145" t="s">
        <v>198</v>
      </c>
      <c r="D158" s="145" t="s">
        <v>134</v>
      </c>
      <c r="E158" s="146" t="s">
        <v>387</v>
      </c>
      <c r="F158" s="147" t="s">
        <v>388</v>
      </c>
      <c r="G158" s="148" t="s">
        <v>279</v>
      </c>
      <c r="H158" s="149">
        <v>5</v>
      </c>
      <c r="I158" s="150"/>
      <c r="J158" s="151">
        <f>ROUND(I158*H158,2)</f>
        <v>0</v>
      </c>
      <c r="K158" s="147" t="s">
        <v>138</v>
      </c>
      <c r="L158" s="34"/>
      <c r="M158" s="152" t="s">
        <v>1</v>
      </c>
      <c r="N158" s="153" t="s">
        <v>45</v>
      </c>
      <c r="O158" s="59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6" t="s">
        <v>139</v>
      </c>
      <c r="AT158" s="156" t="s">
        <v>134</v>
      </c>
      <c r="AU158" s="156" t="s">
        <v>89</v>
      </c>
      <c r="AY158" s="18" t="s">
        <v>132</v>
      </c>
      <c r="BE158" s="157">
        <f>IF(N158="základní",J158,0)</f>
        <v>0</v>
      </c>
      <c r="BF158" s="157">
        <f>IF(N158="snížená",J158,0)</f>
        <v>0</v>
      </c>
      <c r="BG158" s="157">
        <f>IF(N158="zákl. přenesená",J158,0)</f>
        <v>0</v>
      </c>
      <c r="BH158" s="157">
        <f>IF(N158="sníž. přenesená",J158,0)</f>
        <v>0</v>
      </c>
      <c r="BI158" s="157">
        <f>IF(N158="nulová",J158,0)</f>
        <v>0</v>
      </c>
      <c r="BJ158" s="18" t="s">
        <v>20</v>
      </c>
      <c r="BK158" s="157">
        <f>ROUND(I158*H158,2)</f>
        <v>0</v>
      </c>
      <c r="BL158" s="18" t="s">
        <v>139</v>
      </c>
      <c r="BM158" s="156" t="s">
        <v>389</v>
      </c>
    </row>
    <row r="159" spans="1:65" s="2" customFormat="1" ht="37.9" customHeight="1">
      <c r="A159" s="33"/>
      <c r="B159" s="144"/>
      <c r="C159" s="145" t="s">
        <v>204</v>
      </c>
      <c r="D159" s="145" t="s">
        <v>134</v>
      </c>
      <c r="E159" s="146" t="s">
        <v>157</v>
      </c>
      <c r="F159" s="147" t="s">
        <v>158</v>
      </c>
      <c r="G159" s="148" t="s">
        <v>153</v>
      </c>
      <c r="H159" s="149">
        <v>5.7960000000000003</v>
      </c>
      <c r="I159" s="150"/>
      <c r="J159" s="151">
        <f>ROUND(I159*H159,2)</f>
        <v>0</v>
      </c>
      <c r="K159" s="147" t="s">
        <v>138</v>
      </c>
      <c r="L159" s="34"/>
      <c r="M159" s="152" t="s">
        <v>1</v>
      </c>
      <c r="N159" s="153" t="s">
        <v>45</v>
      </c>
      <c r="O159" s="59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6" t="s">
        <v>139</v>
      </c>
      <c r="AT159" s="156" t="s">
        <v>134</v>
      </c>
      <c r="AU159" s="156" t="s">
        <v>89</v>
      </c>
      <c r="AY159" s="18" t="s">
        <v>132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8" t="s">
        <v>20</v>
      </c>
      <c r="BK159" s="157">
        <f>ROUND(I159*H159,2)</f>
        <v>0</v>
      </c>
      <c r="BL159" s="18" t="s">
        <v>139</v>
      </c>
      <c r="BM159" s="156" t="s">
        <v>390</v>
      </c>
    </row>
    <row r="160" spans="1:65" s="13" customFormat="1" ht="11.25">
      <c r="B160" s="158"/>
      <c r="D160" s="159" t="s">
        <v>141</v>
      </c>
      <c r="E160" s="160" t="s">
        <v>1</v>
      </c>
      <c r="F160" s="161" t="s">
        <v>391</v>
      </c>
      <c r="H160" s="162">
        <v>2.52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141</v>
      </c>
      <c r="AU160" s="160" t="s">
        <v>89</v>
      </c>
      <c r="AV160" s="13" t="s">
        <v>89</v>
      </c>
      <c r="AW160" s="13" t="s">
        <v>37</v>
      </c>
      <c r="AX160" s="13" t="s">
        <v>80</v>
      </c>
      <c r="AY160" s="160" t="s">
        <v>132</v>
      </c>
    </row>
    <row r="161" spans="1:65" s="13" customFormat="1" ht="11.25">
      <c r="B161" s="158"/>
      <c r="D161" s="159" t="s">
        <v>141</v>
      </c>
      <c r="E161" s="160" t="s">
        <v>1</v>
      </c>
      <c r="F161" s="161" t="s">
        <v>392</v>
      </c>
      <c r="H161" s="162">
        <v>3.2759999999999998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141</v>
      </c>
      <c r="AU161" s="160" t="s">
        <v>89</v>
      </c>
      <c r="AV161" s="13" t="s">
        <v>89</v>
      </c>
      <c r="AW161" s="13" t="s">
        <v>37</v>
      </c>
      <c r="AX161" s="13" t="s">
        <v>80</v>
      </c>
      <c r="AY161" s="160" t="s">
        <v>132</v>
      </c>
    </row>
    <row r="162" spans="1:65" s="14" customFormat="1" ht="11.25">
      <c r="B162" s="167"/>
      <c r="D162" s="159" t="s">
        <v>141</v>
      </c>
      <c r="E162" s="168" t="s">
        <v>1</v>
      </c>
      <c r="F162" s="169" t="s">
        <v>184</v>
      </c>
      <c r="H162" s="170">
        <v>5.7960000000000003</v>
      </c>
      <c r="I162" s="171"/>
      <c r="L162" s="167"/>
      <c r="M162" s="172"/>
      <c r="N162" s="173"/>
      <c r="O162" s="173"/>
      <c r="P162" s="173"/>
      <c r="Q162" s="173"/>
      <c r="R162" s="173"/>
      <c r="S162" s="173"/>
      <c r="T162" s="174"/>
      <c r="AT162" s="168" t="s">
        <v>141</v>
      </c>
      <c r="AU162" s="168" t="s">
        <v>89</v>
      </c>
      <c r="AV162" s="14" t="s">
        <v>139</v>
      </c>
      <c r="AW162" s="14" t="s">
        <v>37</v>
      </c>
      <c r="AX162" s="14" t="s">
        <v>20</v>
      </c>
      <c r="AY162" s="168" t="s">
        <v>132</v>
      </c>
    </row>
    <row r="163" spans="1:65" s="2" customFormat="1" ht="37.9" customHeight="1">
      <c r="A163" s="33"/>
      <c r="B163" s="144"/>
      <c r="C163" s="145" t="s">
        <v>208</v>
      </c>
      <c r="D163" s="145" t="s">
        <v>134</v>
      </c>
      <c r="E163" s="146" t="s">
        <v>393</v>
      </c>
      <c r="F163" s="147" t="s">
        <v>394</v>
      </c>
      <c r="G163" s="148" t="s">
        <v>153</v>
      </c>
      <c r="H163" s="149">
        <v>13.103999999999999</v>
      </c>
      <c r="I163" s="150"/>
      <c r="J163" s="151">
        <f>ROUND(I163*H163,2)</f>
        <v>0</v>
      </c>
      <c r="K163" s="147" t="s">
        <v>138</v>
      </c>
      <c r="L163" s="34"/>
      <c r="M163" s="152" t="s">
        <v>1</v>
      </c>
      <c r="N163" s="153" t="s">
        <v>45</v>
      </c>
      <c r="O163" s="59"/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6" t="s">
        <v>139</v>
      </c>
      <c r="AT163" s="156" t="s">
        <v>134</v>
      </c>
      <c r="AU163" s="156" t="s">
        <v>89</v>
      </c>
      <c r="AY163" s="18" t="s">
        <v>132</v>
      </c>
      <c r="BE163" s="157">
        <f>IF(N163="základní",J163,0)</f>
        <v>0</v>
      </c>
      <c r="BF163" s="157">
        <f>IF(N163="snížená",J163,0)</f>
        <v>0</v>
      </c>
      <c r="BG163" s="157">
        <f>IF(N163="zákl. přenesená",J163,0)</f>
        <v>0</v>
      </c>
      <c r="BH163" s="157">
        <f>IF(N163="sníž. přenesená",J163,0)</f>
        <v>0</v>
      </c>
      <c r="BI163" s="157">
        <f>IF(N163="nulová",J163,0)</f>
        <v>0</v>
      </c>
      <c r="BJ163" s="18" t="s">
        <v>20</v>
      </c>
      <c r="BK163" s="157">
        <f>ROUND(I163*H163,2)</f>
        <v>0</v>
      </c>
      <c r="BL163" s="18" t="s">
        <v>139</v>
      </c>
      <c r="BM163" s="156" t="s">
        <v>395</v>
      </c>
    </row>
    <row r="164" spans="1:65" s="13" customFormat="1" ht="11.25">
      <c r="B164" s="158"/>
      <c r="D164" s="159" t="s">
        <v>141</v>
      </c>
      <c r="E164" s="160" t="s">
        <v>1</v>
      </c>
      <c r="F164" s="161" t="s">
        <v>396</v>
      </c>
      <c r="H164" s="162">
        <v>13.103999999999999</v>
      </c>
      <c r="I164" s="163"/>
      <c r="L164" s="158"/>
      <c r="M164" s="164"/>
      <c r="N164" s="165"/>
      <c r="O164" s="165"/>
      <c r="P164" s="165"/>
      <c r="Q164" s="165"/>
      <c r="R164" s="165"/>
      <c r="S164" s="165"/>
      <c r="T164" s="166"/>
      <c r="AT164" s="160" t="s">
        <v>141</v>
      </c>
      <c r="AU164" s="160" t="s">
        <v>89</v>
      </c>
      <c r="AV164" s="13" t="s">
        <v>89</v>
      </c>
      <c r="AW164" s="13" t="s">
        <v>37</v>
      </c>
      <c r="AX164" s="13" t="s">
        <v>20</v>
      </c>
      <c r="AY164" s="160" t="s">
        <v>132</v>
      </c>
    </row>
    <row r="165" spans="1:65" s="2" customFormat="1" ht="24.2" customHeight="1">
      <c r="A165" s="33"/>
      <c r="B165" s="144"/>
      <c r="C165" s="145" t="s">
        <v>214</v>
      </c>
      <c r="D165" s="145" t="s">
        <v>134</v>
      </c>
      <c r="E165" s="146" t="s">
        <v>397</v>
      </c>
      <c r="F165" s="147" t="s">
        <v>398</v>
      </c>
      <c r="G165" s="148" t="s">
        <v>176</v>
      </c>
      <c r="H165" s="149">
        <v>28</v>
      </c>
      <c r="I165" s="150"/>
      <c r="J165" s="151">
        <f>ROUND(I165*H165,2)</f>
        <v>0</v>
      </c>
      <c r="K165" s="147" t="s">
        <v>138</v>
      </c>
      <c r="L165" s="34"/>
      <c r="M165" s="152" t="s">
        <v>1</v>
      </c>
      <c r="N165" s="153" t="s">
        <v>45</v>
      </c>
      <c r="O165" s="59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6" t="s">
        <v>139</v>
      </c>
      <c r="AT165" s="156" t="s">
        <v>134</v>
      </c>
      <c r="AU165" s="156" t="s">
        <v>89</v>
      </c>
      <c r="AY165" s="18" t="s">
        <v>132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8" t="s">
        <v>20</v>
      </c>
      <c r="BK165" s="157">
        <f>ROUND(I165*H165,2)</f>
        <v>0</v>
      </c>
      <c r="BL165" s="18" t="s">
        <v>139</v>
      </c>
      <c r="BM165" s="156" t="s">
        <v>399</v>
      </c>
    </row>
    <row r="166" spans="1:65" s="2" customFormat="1" ht="33" customHeight="1">
      <c r="A166" s="33"/>
      <c r="B166" s="144"/>
      <c r="C166" s="145" t="s">
        <v>221</v>
      </c>
      <c r="D166" s="145" t="s">
        <v>134</v>
      </c>
      <c r="E166" s="146" t="s">
        <v>400</v>
      </c>
      <c r="F166" s="147" t="s">
        <v>401</v>
      </c>
      <c r="G166" s="148" t="s">
        <v>279</v>
      </c>
      <c r="H166" s="149">
        <v>115</v>
      </c>
      <c r="I166" s="150"/>
      <c r="J166" s="151">
        <f>ROUND(I166*H166,2)</f>
        <v>0</v>
      </c>
      <c r="K166" s="147" t="s">
        <v>138</v>
      </c>
      <c r="L166" s="34"/>
      <c r="M166" s="152" t="s">
        <v>1</v>
      </c>
      <c r="N166" s="153" t="s">
        <v>45</v>
      </c>
      <c r="O166" s="59"/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6" t="s">
        <v>139</v>
      </c>
      <c r="AT166" s="156" t="s">
        <v>134</v>
      </c>
      <c r="AU166" s="156" t="s">
        <v>89</v>
      </c>
      <c r="AY166" s="18" t="s">
        <v>132</v>
      </c>
      <c r="BE166" s="157">
        <f>IF(N166="základní",J166,0)</f>
        <v>0</v>
      </c>
      <c r="BF166" s="157">
        <f>IF(N166="snížená",J166,0)</f>
        <v>0</v>
      </c>
      <c r="BG166" s="157">
        <f>IF(N166="zákl. přenesená",J166,0)</f>
        <v>0</v>
      </c>
      <c r="BH166" s="157">
        <f>IF(N166="sníž. přenesená",J166,0)</f>
        <v>0</v>
      </c>
      <c r="BI166" s="157">
        <f>IF(N166="nulová",J166,0)</f>
        <v>0</v>
      </c>
      <c r="BJ166" s="18" t="s">
        <v>20</v>
      </c>
      <c r="BK166" s="157">
        <f>ROUND(I166*H166,2)</f>
        <v>0</v>
      </c>
      <c r="BL166" s="18" t="s">
        <v>139</v>
      </c>
      <c r="BM166" s="156" t="s">
        <v>402</v>
      </c>
    </row>
    <row r="167" spans="1:65" s="13" customFormat="1" ht="11.25">
      <c r="B167" s="158"/>
      <c r="D167" s="159" t="s">
        <v>141</v>
      </c>
      <c r="E167" s="160" t="s">
        <v>1</v>
      </c>
      <c r="F167" s="161" t="s">
        <v>403</v>
      </c>
      <c r="H167" s="162">
        <v>115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141</v>
      </c>
      <c r="AU167" s="160" t="s">
        <v>89</v>
      </c>
      <c r="AV167" s="13" t="s">
        <v>89</v>
      </c>
      <c r="AW167" s="13" t="s">
        <v>37</v>
      </c>
      <c r="AX167" s="13" t="s">
        <v>20</v>
      </c>
      <c r="AY167" s="160" t="s">
        <v>132</v>
      </c>
    </row>
    <row r="168" spans="1:65" s="2" customFormat="1" ht="33" customHeight="1">
      <c r="A168" s="33"/>
      <c r="B168" s="144"/>
      <c r="C168" s="145" t="s">
        <v>226</v>
      </c>
      <c r="D168" s="145" t="s">
        <v>134</v>
      </c>
      <c r="E168" s="146" t="s">
        <v>404</v>
      </c>
      <c r="F168" s="147" t="s">
        <v>405</v>
      </c>
      <c r="G168" s="148" t="s">
        <v>279</v>
      </c>
      <c r="H168" s="149">
        <v>115</v>
      </c>
      <c r="I168" s="150"/>
      <c r="J168" s="151">
        <f>ROUND(I168*H168,2)</f>
        <v>0</v>
      </c>
      <c r="K168" s="147" t="s">
        <v>138</v>
      </c>
      <c r="L168" s="34"/>
      <c r="M168" s="152" t="s">
        <v>1</v>
      </c>
      <c r="N168" s="153" t="s">
        <v>45</v>
      </c>
      <c r="O168" s="59"/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6" t="s">
        <v>139</v>
      </c>
      <c r="AT168" s="156" t="s">
        <v>134</v>
      </c>
      <c r="AU168" s="156" t="s">
        <v>89</v>
      </c>
      <c r="AY168" s="18" t="s">
        <v>132</v>
      </c>
      <c r="BE168" s="157">
        <f>IF(N168="základní",J168,0)</f>
        <v>0</v>
      </c>
      <c r="BF168" s="157">
        <f>IF(N168="snížená",J168,0)</f>
        <v>0</v>
      </c>
      <c r="BG168" s="157">
        <f>IF(N168="zákl. přenesená",J168,0)</f>
        <v>0</v>
      </c>
      <c r="BH168" s="157">
        <f>IF(N168="sníž. přenesená",J168,0)</f>
        <v>0</v>
      </c>
      <c r="BI168" s="157">
        <f>IF(N168="nulová",J168,0)</f>
        <v>0</v>
      </c>
      <c r="BJ168" s="18" t="s">
        <v>20</v>
      </c>
      <c r="BK168" s="157">
        <f>ROUND(I168*H168,2)</f>
        <v>0</v>
      </c>
      <c r="BL168" s="18" t="s">
        <v>139</v>
      </c>
      <c r="BM168" s="156" t="s">
        <v>406</v>
      </c>
    </row>
    <row r="169" spans="1:65" s="2" customFormat="1" ht="24.2" customHeight="1">
      <c r="A169" s="33"/>
      <c r="B169" s="144"/>
      <c r="C169" s="145" t="s">
        <v>230</v>
      </c>
      <c r="D169" s="145" t="s">
        <v>134</v>
      </c>
      <c r="E169" s="146" t="s">
        <v>407</v>
      </c>
      <c r="F169" s="147" t="s">
        <v>408</v>
      </c>
      <c r="G169" s="148" t="s">
        <v>279</v>
      </c>
      <c r="H169" s="149">
        <v>115</v>
      </c>
      <c r="I169" s="150"/>
      <c r="J169" s="151">
        <f>ROUND(I169*H169,2)</f>
        <v>0</v>
      </c>
      <c r="K169" s="147" t="s">
        <v>138</v>
      </c>
      <c r="L169" s="34"/>
      <c r="M169" s="152" t="s">
        <v>1</v>
      </c>
      <c r="N169" s="153" t="s">
        <v>45</v>
      </c>
      <c r="O169" s="59"/>
      <c r="P169" s="154">
        <f>O169*H169</f>
        <v>0</v>
      </c>
      <c r="Q169" s="154">
        <v>0</v>
      </c>
      <c r="R169" s="154">
        <f>Q169*H169</f>
        <v>0</v>
      </c>
      <c r="S169" s="154">
        <v>0</v>
      </c>
      <c r="T169" s="15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56" t="s">
        <v>139</v>
      </c>
      <c r="AT169" s="156" t="s">
        <v>134</v>
      </c>
      <c r="AU169" s="156" t="s">
        <v>89</v>
      </c>
      <c r="AY169" s="18" t="s">
        <v>132</v>
      </c>
      <c r="BE169" s="157">
        <f>IF(N169="základní",J169,0)</f>
        <v>0</v>
      </c>
      <c r="BF169" s="157">
        <f>IF(N169="snížená",J169,0)</f>
        <v>0</v>
      </c>
      <c r="BG169" s="157">
        <f>IF(N169="zákl. přenesená",J169,0)</f>
        <v>0</v>
      </c>
      <c r="BH169" s="157">
        <f>IF(N169="sníž. přenesená",J169,0)</f>
        <v>0</v>
      </c>
      <c r="BI169" s="157">
        <f>IF(N169="nulová",J169,0)</f>
        <v>0</v>
      </c>
      <c r="BJ169" s="18" t="s">
        <v>20</v>
      </c>
      <c r="BK169" s="157">
        <f>ROUND(I169*H169,2)</f>
        <v>0</v>
      </c>
      <c r="BL169" s="18" t="s">
        <v>139</v>
      </c>
      <c r="BM169" s="156" t="s">
        <v>409</v>
      </c>
    </row>
    <row r="170" spans="1:65" s="2" customFormat="1" ht="24.2" customHeight="1">
      <c r="A170" s="33"/>
      <c r="B170" s="144"/>
      <c r="C170" s="145" t="s">
        <v>7</v>
      </c>
      <c r="D170" s="145" t="s">
        <v>134</v>
      </c>
      <c r="E170" s="146" t="s">
        <v>410</v>
      </c>
      <c r="F170" s="147" t="s">
        <v>411</v>
      </c>
      <c r="G170" s="148" t="s">
        <v>176</v>
      </c>
      <c r="H170" s="149">
        <v>644</v>
      </c>
      <c r="I170" s="150"/>
      <c r="J170" s="151">
        <f>ROUND(I170*H170,2)</f>
        <v>0</v>
      </c>
      <c r="K170" s="147" t="s">
        <v>138</v>
      </c>
      <c r="L170" s="34"/>
      <c r="M170" s="152" t="s">
        <v>1</v>
      </c>
      <c r="N170" s="153" t="s">
        <v>45</v>
      </c>
      <c r="O170" s="59"/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6" t="s">
        <v>139</v>
      </c>
      <c r="AT170" s="156" t="s">
        <v>134</v>
      </c>
      <c r="AU170" s="156" t="s">
        <v>89</v>
      </c>
      <c r="AY170" s="18" t="s">
        <v>132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8" t="s">
        <v>20</v>
      </c>
      <c r="BK170" s="157">
        <f>ROUND(I170*H170,2)</f>
        <v>0</v>
      </c>
      <c r="BL170" s="18" t="s">
        <v>139</v>
      </c>
      <c r="BM170" s="156" t="s">
        <v>412</v>
      </c>
    </row>
    <row r="171" spans="1:65" s="13" customFormat="1" ht="11.25">
      <c r="B171" s="158"/>
      <c r="D171" s="159" t="s">
        <v>141</v>
      </c>
      <c r="E171" s="160" t="s">
        <v>1</v>
      </c>
      <c r="F171" s="161" t="s">
        <v>413</v>
      </c>
      <c r="H171" s="162">
        <v>644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141</v>
      </c>
      <c r="AU171" s="160" t="s">
        <v>89</v>
      </c>
      <c r="AV171" s="13" t="s">
        <v>89</v>
      </c>
      <c r="AW171" s="13" t="s">
        <v>37</v>
      </c>
      <c r="AX171" s="13" t="s">
        <v>20</v>
      </c>
      <c r="AY171" s="160" t="s">
        <v>132</v>
      </c>
    </row>
    <row r="172" spans="1:65" s="2" customFormat="1" ht="37.9" customHeight="1">
      <c r="A172" s="33"/>
      <c r="B172" s="144"/>
      <c r="C172" s="145" t="s">
        <v>238</v>
      </c>
      <c r="D172" s="145" t="s">
        <v>134</v>
      </c>
      <c r="E172" s="146" t="s">
        <v>414</v>
      </c>
      <c r="F172" s="147" t="s">
        <v>415</v>
      </c>
      <c r="G172" s="148" t="s">
        <v>153</v>
      </c>
      <c r="H172" s="149">
        <v>8.8759999999999994</v>
      </c>
      <c r="I172" s="150"/>
      <c r="J172" s="151">
        <f>ROUND(I172*H172,2)</f>
        <v>0</v>
      </c>
      <c r="K172" s="147" t="s">
        <v>138</v>
      </c>
      <c r="L172" s="34"/>
      <c r="M172" s="152" t="s">
        <v>1</v>
      </c>
      <c r="N172" s="153" t="s">
        <v>45</v>
      </c>
      <c r="O172" s="59"/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6" t="s">
        <v>139</v>
      </c>
      <c r="AT172" s="156" t="s">
        <v>134</v>
      </c>
      <c r="AU172" s="156" t="s">
        <v>89</v>
      </c>
      <c r="AY172" s="18" t="s">
        <v>132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8" t="s">
        <v>20</v>
      </c>
      <c r="BK172" s="157">
        <f>ROUND(I172*H172,2)</f>
        <v>0</v>
      </c>
      <c r="BL172" s="18" t="s">
        <v>139</v>
      </c>
      <c r="BM172" s="156" t="s">
        <v>416</v>
      </c>
    </row>
    <row r="173" spans="1:65" s="13" customFormat="1" ht="11.25">
      <c r="B173" s="158"/>
      <c r="D173" s="159" t="s">
        <v>141</v>
      </c>
      <c r="E173" s="160" t="s">
        <v>1</v>
      </c>
      <c r="F173" s="161" t="s">
        <v>392</v>
      </c>
      <c r="H173" s="162">
        <v>3.2759999999999998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141</v>
      </c>
      <c r="AU173" s="160" t="s">
        <v>89</v>
      </c>
      <c r="AV173" s="13" t="s">
        <v>89</v>
      </c>
      <c r="AW173" s="13" t="s">
        <v>37</v>
      </c>
      <c r="AX173" s="13" t="s">
        <v>80</v>
      </c>
      <c r="AY173" s="160" t="s">
        <v>132</v>
      </c>
    </row>
    <row r="174" spans="1:65" s="13" customFormat="1" ht="11.25">
      <c r="B174" s="158"/>
      <c r="D174" s="159" t="s">
        <v>141</v>
      </c>
      <c r="E174" s="160" t="s">
        <v>1</v>
      </c>
      <c r="F174" s="161" t="s">
        <v>417</v>
      </c>
      <c r="H174" s="162">
        <v>5.6</v>
      </c>
      <c r="I174" s="163"/>
      <c r="L174" s="158"/>
      <c r="M174" s="164"/>
      <c r="N174" s="165"/>
      <c r="O174" s="165"/>
      <c r="P174" s="165"/>
      <c r="Q174" s="165"/>
      <c r="R174" s="165"/>
      <c r="S174" s="165"/>
      <c r="T174" s="166"/>
      <c r="AT174" s="160" t="s">
        <v>141</v>
      </c>
      <c r="AU174" s="160" t="s">
        <v>89</v>
      </c>
      <c r="AV174" s="13" t="s">
        <v>89</v>
      </c>
      <c r="AW174" s="13" t="s">
        <v>37</v>
      </c>
      <c r="AX174" s="13" t="s">
        <v>80</v>
      </c>
      <c r="AY174" s="160" t="s">
        <v>132</v>
      </c>
    </row>
    <row r="175" spans="1:65" s="14" customFormat="1" ht="11.25">
      <c r="B175" s="167"/>
      <c r="D175" s="159" t="s">
        <v>141</v>
      </c>
      <c r="E175" s="168" t="s">
        <v>1</v>
      </c>
      <c r="F175" s="169" t="s">
        <v>184</v>
      </c>
      <c r="H175" s="170">
        <v>8.8759999999999994</v>
      </c>
      <c r="I175" s="171"/>
      <c r="L175" s="167"/>
      <c r="M175" s="172"/>
      <c r="N175" s="173"/>
      <c r="O175" s="173"/>
      <c r="P175" s="173"/>
      <c r="Q175" s="173"/>
      <c r="R175" s="173"/>
      <c r="S175" s="173"/>
      <c r="T175" s="174"/>
      <c r="AT175" s="168" t="s">
        <v>141</v>
      </c>
      <c r="AU175" s="168" t="s">
        <v>89</v>
      </c>
      <c r="AV175" s="14" t="s">
        <v>139</v>
      </c>
      <c r="AW175" s="14" t="s">
        <v>37</v>
      </c>
      <c r="AX175" s="14" t="s">
        <v>20</v>
      </c>
      <c r="AY175" s="168" t="s">
        <v>132</v>
      </c>
    </row>
    <row r="176" spans="1:65" s="2" customFormat="1" ht="37.9" customHeight="1">
      <c r="A176" s="33"/>
      <c r="B176" s="144"/>
      <c r="C176" s="145" t="s">
        <v>244</v>
      </c>
      <c r="D176" s="145" t="s">
        <v>134</v>
      </c>
      <c r="E176" s="146" t="s">
        <v>418</v>
      </c>
      <c r="F176" s="147" t="s">
        <v>419</v>
      </c>
      <c r="G176" s="148" t="s">
        <v>153</v>
      </c>
      <c r="H176" s="149">
        <v>159.768</v>
      </c>
      <c r="I176" s="150"/>
      <c r="J176" s="151">
        <f>ROUND(I176*H176,2)</f>
        <v>0</v>
      </c>
      <c r="K176" s="147" t="s">
        <v>138</v>
      </c>
      <c r="L176" s="34"/>
      <c r="M176" s="152" t="s">
        <v>1</v>
      </c>
      <c r="N176" s="153" t="s">
        <v>45</v>
      </c>
      <c r="O176" s="59"/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6" t="s">
        <v>139</v>
      </c>
      <c r="AT176" s="156" t="s">
        <v>134</v>
      </c>
      <c r="AU176" s="156" t="s">
        <v>89</v>
      </c>
      <c r="AY176" s="18" t="s">
        <v>132</v>
      </c>
      <c r="BE176" s="157">
        <f>IF(N176="základní",J176,0)</f>
        <v>0</v>
      </c>
      <c r="BF176" s="157">
        <f>IF(N176="snížená",J176,0)</f>
        <v>0</v>
      </c>
      <c r="BG176" s="157">
        <f>IF(N176="zákl. přenesená",J176,0)</f>
        <v>0</v>
      </c>
      <c r="BH176" s="157">
        <f>IF(N176="sníž. přenesená",J176,0)</f>
        <v>0</v>
      </c>
      <c r="BI176" s="157">
        <f>IF(N176="nulová",J176,0)</f>
        <v>0</v>
      </c>
      <c r="BJ176" s="18" t="s">
        <v>20</v>
      </c>
      <c r="BK176" s="157">
        <f>ROUND(I176*H176,2)</f>
        <v>0</v>
      </c>
      <c r="BL176" s="18" t="s">
        <v>139</v>
      </c>
      <c r="BM176" s="156" t="s">
        <v>420</v>
      </c>
    </row>
    <row r="177" spans="1:65" s="13" customFormat="1" ht="11.25">
      <c r="B177" s="158"/>
      <c r="D177" s="159" t="s">
        <v>141</v>
      </c>
      <c r="E177" s="160" t="s">
        <v>1</v>
      </c>
      <c r="F177" s="161" t="s">
        <v>421</v>
      </c>
      <c r="H177" s="162">
        <v>159.768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141</v>
      </c>
      <c r="AU177" s="160" t="s">
        <v>89</v>
      </c>
      <c r="AV177" s="13" t="s">
        <v>89</v>
      </c>
      <c r="AW177" s="13" t="s">
        <v>37</v>
      </c>
      <c r="AX177" s="13" t="s">
        <v>20</v>
      </c>
      <c r="AY177" s="160" t="s">
        <v>132</v>
      </c>
    </row>
    <row r="178" spans="1:65" s="2" customFormat="1" ht="24.2" customHeight="1">
      <c r="A178" s="33"/>
      <c r="B178" s="144"/>
      <c r="C178" s="145" t="s">
        <v>301</v>
      </c>
      <c r="D178" s="145" t="s">
        <v>134</v>
      </c>
      <c r="E178" s="146" t="s">
        <v>162</v>
      </c>
      <c r="F178" s="147" t="s">
        <v>163</v>
      </c>
      <c r="G178" s="148" t="s">
        <v>153</v>
      </c>
      <c r="H178" s="149">
        <v>10.135999999999999</v>
      </c>
      <c r="I178" s="150"/>
      <c r="J178" s="151">
        <f>ROUND(I178*H178,2)</f>
        <v>0</v>
      </c>
      <c r="K178" s="147" t="s">
        <v>138</v>
      </c>
      <c r="L178" s="34"/>
      <c r="M178" s="152" t="s">
        <v>1</v>
      </c>
      <c r="N178" s="153" t="s">
        <v>45</v>
      </c>
      <c r="O178" s="59"/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6" t="s">
        <v>139</v>
      </c>
      <c r="AT178" s="156" t="s">
        <v>134</v>
      </c>
      <c r="AU178" s="156" t="s">
        <v>89</v>
      </c>
      <c r="AY178" s="18" t="s">
        <v>132</v>
      </c>
      <c r="BE178" s="157">
        <f>IF(N178="základní",J178,0)</f>
        <v>0</v>
      </c>
      <c r="BF178" s="157">
        <f>IF(N178="snížená",J178,0)</f>
        <v>0</v>
      </c>
      <c r="BG178" s="157">
        <f>IF(N178="zákl. přenesená",J178,0)</f>
        <v>0</v>
      </c>
      <c r="BH178" s="157">
        <f>IF(N178="sníž. přenesená",J178,0)</f>
        <v>0</v>
      </c>
      <c r="BI178" s="157">
        <f>IF(N178="nulová",J178,0)</f>
        <v>0</v>
      </c>
      <c r="BJ178" s="18" t="s">
        <v>20</v>
      </c>
      <c r="BK178" s="157">
        <f>ROUND(I178*H178,2)</f>
        <v>0</v>
      </c>
      <c r="BL178" s="18" t="s">
        <v>139</v>
      </c>
      <c r="BM178" s="156" t="s">
        <v>422</v>
      </c>
    </row>
    <row r="179" spans="1:65" s="13" customFormat="1" ht="11.25">
      <c r="B179" s="158"/>
      <c r="D179" s="159" t="s">
        <v>141</v>
      </c>
      <c r="E179" s="160" t="s">
        <v>1</v>
      </c>
      <c r="F179" s="161" t="s">
        <v>423</v>
      </c>
      <c r="H179" s="162">
        <v>1.26</v>
      </c>
      <c r="I179" s="163"/>
      <c r="L179" s="158"/>
      <c r="M179" s="164"/>
      <c r="N179" s="165"/>
      <c r="O179" s="165"/>
      <c r="P179" s="165"/>
      <c r="Q179" s="165"/>
      <c r="R179" s="165"/>
      <c r="S179" s="165"/>
      <c r="T179" s="166"/>
      <c r="AT179" s="160" t="s">
        <v>141</v>
      </c>
      <c r="AU179" s="160" t="s">
        <v>89</v>
      </c>
      <c r="AV179" s="13" t="s">
        <v>89</v>
      </c>
      <c r="AW179" s="13" t="s">
        <v>37</v>
      </c>
      <c r="AX179" s="13" t="s">
        <v>80</v>
      </c>
      <c r="AY179" s="160" t="s">
        <v>132</v>
      </c>
    </row>
    <row r="180" spans="1:65" s="13" customFormat="1" ht="11.25">
      <c r="B180" s="158"/>
      <c r="D180" s="159" t="s">
        <v>141</v>
      </c>
      <c r="E180" s="160" t="s">
        <v>1</v>
      </c>
      <c r="F180" s="161" t="s">
        <v>424</v>
      </c>
      <c r="H180" s="162">
        <v>8.8759999999999994</v>
      </c>
      <c r="I180" s="163"/>
      <c r="L180" s="158"/>
      <c r="M180" s="164"/>
      <c r="N180" s="165"/>
      <c r="O180" s="165"/>
      <c r="P180" s="165"/>
      <c r="Q180" s="165"/>
      <c r="R180" s="165"/>
      <c r="S180" s="165"/>
      <c r="T180" s="166"/>
      <c r="AT180" s="160" t="s">
        <v>141</v>
      </c>
      <c r="AU180" s="160" t="s">
        <v>89</v>
      </c>
      <c r="AV180" s="13" t="s">
        <v>89</v>
      </c>
      <c r="AW180" s="13" t="s">
        <v>37</v>
      </c>
      <c r="AX180" s="13" t="s">
        <v>80</v>
      </c>
      <c r="AY180" s="160" t="s">
        <v>132</v>
      </c>
    </row>
    <row r="181" spans="1:65" s="14" customFormat="1" ht="11.25">
      <c r="B181" s="167"/>
      <c r="D181" s="159" t="s">
        <v>141</v>
      </c>
      <c r="E181" s="168" t="s">
        <v>1</v>
      </c>
      <c r="F181" s="169" t="s">
        <v>184</v>
      </c>
      <c r="H181" s="170">
        <v>10.135999999999999</v>
      </c>
      <c r="I181" s="171"/>
      <c r="L181" s="167"/>
      <c r="M181" s="172"/>
      <c r="N181" s="173"/>
      <c r="O181" s="173"/>
      <c r="P181" s="173"/>
      <c r="Q181" s="173"/>
      <c r="R181" s="173"/>
      <c r="S181" s="173"/>
      <c r="T181" s="174"/>
      <c r="AT181" s="168" t="s">
        <v>141</v>
      </c>
      <c r="AU181" s="168" t="s">
        <v>89</v>
      </c>
      <c r="AV181" s="14" t="s">
        <v>139</v>
      </c>
      <c r="AW181" s="14" t="s">
        <v>37</v>
      </c>
      <c r="AX181" s="14" t="s">
        <v>20</v>
      </c>
      <c r="AY181" s="168" t="s">
        <v>132</v>
      </c>
    </row>
    <row r="182" spans="1:65" s="2" customFormat="1" ht="16.5" customHeight="1">
      <c r="A182" s="33"/>
      <c r="B182" s="144"/>
      <c r="C182" s="145" t="s">
        <v>305</v>
      </c>
      <c r="D182" s="145" t="s">
        <v>134</v>
      </c>
      <c r="E182" s="146" t="s">
        <v>166</v>
      </c>
      <c r="F182" s="147" t="s">
        <v>167</v>
      </c>
      <c r="G182" s="148" t="s">
        <v>153</v>
      </c>
      <c r="H182" s="149">
        <v>10.135999999999999</v>
      </c>
      <c r="I182" s="150"/>
      <c r="J182" s="151">
        <f>ROUND(I182*H182,2)</f>
        <v>0</v>
      </c>
      <c r="K182" s="147" t="s">
        <v>138</v>
      </c>
      <c r="L182" s="34"/>
      <c r="M182" s="152" t="s">
        <v>1</v>
      </c>
      <c r="N182" s="153" t="s">
        <v>45</v>
      </c>
      <c r="O182" s="59"/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6" t="s">
        <v>139</v>
      </c>
      <c r="AT182" s="156" t="s">
        <v>134</v>
      </c>
      <c r="AU182" s="156" t="s">
        <v>89</v>
      </c>
      <c r="AY182" s="18" t="s">
        <v>132</v>
      </c>
      <c r="BE182" s="157">
        <f>IF(N182="základní",J182,0)</f>
        <v>0</v>
      </c>
      <c r="BF182" s="157">
        <f>IF(N182="snížená",J182,0)</f>
        <v>0</v>
      </c>
      <c r="BG182" s="157">
        <f>IF(N182="zákl. přenesená",J182,0)</f>
        <v>0</v>
      </c>
      <c r="BH182" s="157">
        <f>IF(N182="sníž. přenesená",J182,0)</f>
        <v>0</v>
      </c>
      <c r="BI182" s="157">
        <f>IF(N182="nulová",J182,0)</f>
        <v>0</v>
      </c>
      <c r="BJ182" s="18" t="s">
        <v>20</v>
      </c>
      <c r="BK182" s="157">
        <f>ROUND(I182*H182,2)</f>
        <v>0</v>
      </c>
      <c r="BL182" s="18" t="s">
        <v>139</v>
      </c>
      <c r="BM182" s="156" t="s">
        <v>425</v>
      </c>
    </row>
    <row r="183" spans="1:65" s="2" customFormat="1" ht="24.2" customHeight="1">
      <c r="A183" s="33"/>
      <c r="B183" s="144"/>
      <c r="C183" s="145" t="s">
        <v>310</v>
      </c>
      <c r="D183" s="145" t="s">
        <v>134</v>
      </c>
      <c r="E183" s="146" t="s">
        <v>426</v>
      </c>
      <c r="F183" s="147" t="s">
        <v>427</v>
      </c>
      <c r="G183" s="148" t="s">
        <v>153</v>
      </c>
      <c r="H183" s="149">
        <v>3</v>
      </c>
      <c r="I183" s="150"/>
      <c r="J183" s="151">
        <f>ROUND(I183*H183,2)</f>
        <v>0</v>
      </c>
      <c r="K183" s="147" t="s">
        <v>138</v>
      </c>
      <c r="L183" s="34"/>
      <c r="M183" s="152" t="s">
        <v>1</v>
      </c>
      <c r="N183" s="153" t="s">
        <v>45</v>
      </c>
      <c r="O183" s="59"/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56" t="s">
        <v>139</v>
      </c>
      <c r="AT183" s="156" t="s">
        <v>134</v>
      </c>
      <c r="AU183" s="156" t="s">
        <v>89</v>
      </c>
      <c r="AY183" s="18" t="s">
        <v>132</v>
      </c>
      <c r="BE183" s="157">
        <f>IF(N183="základní",J183,0)</f>
        <v>0</v>
      </c>
      <c r="BF183" s="157">
        <f>IF(N183="snížená",J183,0)</f>
        <v>0</v>
      </c>
      <c r="BG183" s="157">
        <f>IF(N183="zákl. přenesená",J183,0)</f>
        <v>0</v>
      </c>
      <c r="BH183" s="157">
        <f>IF(N183="sníž. přenesená",J183,0)</f>
        <v>0</v>
      </c>
      <c r="BI183" s="157">
        <f>IF(N183="nulová",J183,0)</f>
        <v>0</v>
      </c>
      <c r="BJ183" s="18" t="s">
        <v>20</v>
      </c>
      <c r="BK183" s="157">
        <f>ROUND(I183*H183,2)</f>
        <v>0</v>
      </c>
      <c r="BL183" s="18" t="s">
        <v>139</v>
      </c>
      <c r="BM183" s="156" t="s">
        <v>428</v>
      </c>
    </row>
    <row r="184" spans="1:65" s="2" customFormat="1" ht="16.5" customHeight="1">
      <c r="A184" s="33"/>
      <c r="B184" s="144"/>
      <c r="C184" s="145" t="s">
        <v>314</v>
      </c>
      <c r="D184" s="145" t="s">
        <v>134</v>
      </c>
      <c r="E184" s="146" t="s">
        <v>429</v>
      </c>
      <c r="F184" s="147" t="s">
        <v>430</v>
      </c>
      <c r="G184" s="148" t="s">
        <v>224</v>
      </c>
      <c r="H184" s="149">
        <v>17.626999999999999</v>
      </c>
      <c r="I184" s="150"/>
      <c r="J184" s="151">
        <f>ROUND(I184*H184,2)</f>
        <v>0</v>
      </c>
      <c r="K184" s="147" t="s">
        <v>138</v>
      </c>
      <c r="L184" s="34"/>
      <c r="M184" s="152" t="s">
        <v>1</v>
      </c>
      <c r="N184" s="153" t="s">
        <v>45</v>
      </c>
      <c r="O184" s="59"/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6" t="s">
        <v>139</v>
      </c>
      <c r="AT184" s="156" t="s">
        <v>134</v>
      </c>
      <c r="AU184" s="156" t="s">
        <v>89</v>
      </c>
      <c r="AY184" s="18" t="s">
        <v>132</v>
      </c>
      <c r="BE184" s="157">
        <f>IF(N184="základní",J184,0)</f>
        <v>0</v>
      </c>
      <c r="BF184" s="157">
        <f>IF(N184="snížená",J184,0)</f>
        <v>0</v>
      </c>
      <c r="BG184" s="157">
        <f>IF(N184="zákl. přenesená",J184,0)</f>
        <v>0</v>
      </c>
      <c r="BH184" s="157">
        <f>IF(N184="sníž. přenesená",J184,0)</f>
        <v>0</v>
      </c>
      <c r="BI184" s="157">
        <f>IF(N184="nulová",J184,0)</f>
        <v>0</v>
      </c>
      <c r="BJ184" s="18" t="s">
        <v>20</v>
      </c>
      <c r="BK184" s="157">
        <f>ROUND(I184*H184,2)</f>
        <v>0</v>
      </c>
      <c r="BL184" s="18" t="s">
        <v>139</v>
      </c>
      <c r="BM184" s="156" t="s">
        <v>431</v>
      </c>
    </row>
    <row r="185" spans="1:65" s="13" customFormat="1" ht="11.25">
      <c r="B185" s="158"/>
      <c r="D185" s="159" t="s">
        <v>141</v>
      </c>
      <c r="E185" s="160" t="s">
        <v>1</v>
      </c>
      <c r="F185" s="161" t="s">
        <v>432</v>
      </c>
      <c r="H185" s="162">
        <v>1.65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141</v>
      </c>
      <c r="AU185" s="160" t="s">
        <v>89</v>
      </c>
      <c r="AV185" s="13" t="s">
        <v>89</v>
      </c>
      <c r="AW185" s="13" t="s">
        <v>37</v>
      </c>
      <c r="AX185" s="13" t="s">
        <v>80</v>
      </c>
      <c r="AY185" s="160" t="s">
        <v>132</v>
      </c>
    </row>
    <row r="186" spans="1:65" s="13" customFormat="1" ht="11.25">
      <c r="B186" s="158"/>
      <c r="D186" s="159" t="s">
        <v>141</v>
      </c>
      <c r="E186" s="160" t="s">
        <v>1</v>
      </c>
      <c r="F186" s="161" t="s">
        <v>433</v>
      </c>
      <c r="H186" s="162">
        <v>15.977</v>
      </c>
      <c r="I186" s="163"/>
      <c r="L186" s="158"/>
      <c r="M186" s="164"/>
      <c r="N186" s="165"/>
      <c r="O186" s="165"/>
      <c r="P186" s="165"/>
      <c r="Q186" s="165"/>
      <c r="R186" s="165"/>
      <c r="S186" s="165"/>
      <c r="T186" s="166"/>
      <c r="AT186" s="160" t="s">
        <v>141</v>
      </c>
      <c r="AU186" s="160" t="s">
        <v>89</v>
      </c>
      <c r="AV186" s="13" t="s">
        <v>89</v>
      </c>
      <c r="AW186" s="13" t="s">
        <v>37</v>
      </c>
      <c r="AX186" s="13" t="s">
        <v>80</v>
      </c>
      <c r="AY186" s="160" t="s">
        <v>132</v>
      </c>
    </row>
    <row r="187" spans="1:65" s="14" customFormat="1" ht="11.25">
      <c r="B187" s="167"/>
      <c r="D187" s="159" t="s">
        <v>141</v>
      </c>
      <c r="E187" s="168" t="s">
        <v>1</v>
      </c>
      <c r="F187" s="169" t="s">
        <v>184</v>
      </c>
      <c r="H187" s="170">
        <v>17.626999999999999</v>
      </c>
      <c r="I187" s="171"/>
      <c r="L187" s="167"/>
      <c r="M187" s="172"/>
      <c r="N187" s="173"/>
      <c r="O187" s="173"/>
      <c r="P187" s="173"/>
      <c r="Q187" s="173"/>
      <c r="R187" s="173"/>
      <c r="S187" s="173"/>
      <c r="T187" s="174"/>
      <c r="AT187" s="168" t="s">
        <v>141</v>
      </c>
      <c r="AU187" s="168" t="s">
        <v>89</v>
      </c>
      <c r="AV187" s="14" t="s">
        <v>139</v>
      </c>
      <c r="AW187" s="14" t="s">
        <v>37</v>
      </c>
      <c r="AX187" s="14" t="s">
        <v>20</v>
      </c>
      <c r="AY187" s="168" t="s">
        <v>132</v>
      </c>
    </row>
    <row r="188" spans="1:65" s="2" customFormat="1" ht="33" customHeight="1">
      <c r="A188" s="33"/>
      <c r="B188" s="144"/>
      <c r="C188" s="145" t="s">
        <v>318</v>
      </c>
      <c r="D188" s="145" t="s">
        <v>134</v>
      </c>
      <c r="E188" s="146" t="s">
        <v>170</v>
      </c>
      <c r="F188" s="147" t="s">
        <v>171</v>
      </c>
      <c r="G188" s="148" t="s">
        <v>153</v>
      </c>
      <c r="H188" s="149">
        <v>1.26</v>
      </c>
      <c r="I188" s="150"/>
      <c r="J188" s="151">
        <f>ROUND(I188*H188,2)</f>
        <v>0</v>
      </c>
      <c r="K188" s="147" t="s">
        <v>138</v>
      </c>
      <c r="L188" s="34"/>
      <c r="M188" s="152" t="s">
        <v>1</v>
      </c>
      <c r="N188" s="153" t="s">
        <v>45</v>
      </c>
      <c r="O188" s="59"/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56" t="s">
        <v>139</v>
      </c>
      <c r="AT188" s="156" t="s">
        <v>134</v>
      </c>
      <c r="AU188" s="156" t="s">
        <v>89</v>
      </c>
      <c r="AY188" s="18" t="s">
        <v>132</v>
      </c>
      <c r="BE188" s="157">
        <f>IF(N188="základní",J188,0)</f>
        <v>0</v>
      </c>
      <c r="BF188" s="157">
        <f>IF(N188="snížená",J188,0)</f>
        <v>0</v>
      </c>
      <c r="BG188" s="157">
        <f>IF(N188="zákl. přenesená",J188,0)</f>
        <v>0</v>
      </c>
      <c r="BH188" s="157">
        <f>IF(N188="sníž. přenesená",J188,0)</f>
        <v>0</v>
      </c>
      <c r="BI188" s="157">
        <f>IF(N188="nulová",J188,0)</f>
        <v>0</v>
      </c>
      <c r="BJ188" s="18" t="s">
        <v>20</v>
      </c>
      <c r="BK188" s="157">
        <f>ROUND(I188*H188,2)</f>
        <v>0</v>
      </c>
      <c r="BL188" s="18" t="s">
        <v>139</v>
      </c>
      <c r="BM188" s="156" t="s">
        <v>434</v>
      </c>
    </row>
    <row r="189" spans="1:65" s="2" customFormat="1" ht="37.9" customHeight="1">
      <c r="A189" s="33"/>
      <c r="B189" s="144"/>
      <c r="C189" s="145" t="s">
        <v>322</v>
      </c>
      <c r="D189" s="145" t="s">
        <v>134</v>
      </c>
      <c r="E189" s="146" t="s">
        <v>174</v>
      </c>
      <c r="F189" s="147" t="s">
        <v>175</v>
      </c>
      <c r="G189" s="148" t="s">
        <v>176</v>
      </c>
      <c r="H189" s="149">
        <v>14</v>
      </c>
      <c r="I189" s="150"/>
      <c r="J189" s="151">
        <f>ROUND(I189*H189,2)</f>
        <v>0</v>
      </c>
      <c r="K189" s="147" t="s">
        <v>138</v>
      </c>
      <c r="L189" s="34"/>
      <c r="M189" s="152" t="s">
        <v>1</v>
      </c>
      <c r="N189" s="153" t="s">
        <v>45</v>
      </c>
      <c r="O189" s="59"/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6" t="s">
        <v>139</v>
      </c>
      <c r="AT189" s="156" t="s">
        <v>134</v>
      </c>
      <c r="AU189" s="156" t="s">
        <v>89</v>
      </c>
      <c r="AY189" s="18" t="s">
        <v>132</v>
      </c>
      <c r="BE189" s="157">
        <f>IF(N189="základní",J189,0)</f>
        <v>0</v>
      </c>
      <c r="BF189" s="157">
        <f>IF(N189="snížená",J189,0)</f>
        <v>0</v>
      </c>
      <c r="BG189" s="157">
        <f>IF(N189="zákl. přenesená",J189,0)</f>
        <v>0</v>
      </c>
      <c r="BH189" s="157">
        <f>IF(N189="sníž. přenesená",J189,0)</f>
        <v>0</v>
      </c>
      <c r="BI189" s="157">
        <f>IF(N189="nulová",J189,0)</f>
        <v>0</v>
      </c>
      <c r="BJ189" s="18" t="s">
        <v>20</v>
      </c>
      <c r="BK189" s="157">
        <f>ROUND(I189*H189,2)</f>
        <v>0</v>
      </c>
      <c r="BL189" s="18" t="s">
        <v>139</v>
      </c>
      <c r="BM189" s="156" t="s">
        <v>435</v>
      </c>
    </row>
    <row r="190" spans="1:65" s="13" customFormat="1" ht="11.25">
      <c r="B190" s="158"/>
      <c r="D190" s="159" t="s">
        <v>141</v>
      </c>
      <c r="E190" s="160" t="s">
        <v>1</v>
      </c>
      <c r="F190" s="161" t="s">
        <v>436</v>
      </c>
      <c r="H190" s="162">
        <v>14</v>
      </c>
      <c r="I190" s="163"/>
      <c r="L190" s="158"/>
      <c r="M190" s="164"/>
      <c r="N190" s="165"/>
      <c r="O190" s="165"/>
      <c r="P190" s="165"/>
      <c r="Q190" s="165"/>
      <c r="R190" s="165"/>
      <c r="S190" s="165"/>
      <c r="T190" s="166"/>
      <c r="AT190" s="160" t="s">
        <v>141</v>
      </c>
      <c r="AU190" s="160" t="s">
        <v>89</v>
      </c>
      <c r="AV190" s="13" t="s">
        <v>89</v>
      </c>
      <c r="AW190" s="13" t="s">
        <v>37</v>
      </c>
      <c r="AX190" s="13" t="s">
        <v>20</v>
      </c>
      <c r="AY190" s="160" t="s">
        <v>132</v>
      </c>
    </row>
    <row r="191" spans="1:65" s="2" customFormat="1" ht="24.2" customHeight="1">
      <c r="A191" s="33"/>
      <c r="B191" s="144"/>
      <c r="C191" s="145" t="s">
        <v>324</v>
      </c>
      <c r="D191" s="145" t="s">
        <v>134</v>
      </c>
      <c r="E191" s="146" t="s">
        <v>179</v>
      </c>
      <c r="F191" s="147" t="s">
        <v>180</v>
      </c>
      <c r="G191" s="148" t="s">
        <v>176</v>
      </c>
      <c r="H191" s="149">
        <v>84</v>
      </c>
      <c r="I191" s="150"/>
      <c r="J191" s="151">
        <f>ROUND(I191*H191,2)</f>
        <v>0</v>
      </c>
      <c r="K191" s="147" t="s">
        <v>138</v>
      </c>
      <c r="L191" s="34"/>
      <c r="M191" s="152" t="s">
        <v>1</v>
      </c>
      <c r="N191" s="153" t="s">
        <v>45</v>
      </c>
      <c r="O191" s="59"/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56" t="s">
        <v>139</v>
      </c>
      <c r="AT191" s="156" t="s">
        <v>134</v>
      </c>
      <c r="AU191" s="156" t="s">
        <v>89</v>
      </c>
      <c r="AY191" s="18" t="s">
        <v>132</v>
      </c>
      <c r="BE191" s="157">
        <f>IF(N191="základní",J191,0)</f>
        <v>0</v>
      </c>
      <c r="BF191" s="157">
        <f>IF(N191="snížená",J191,0)</f>
        <v>0</v>
      </c>
      <c r="BG191" s="157">
        <f>IF(N191="zákl. přenesená",J191,0)</f>
        <v>0</v>
      </c>
      <c r="BH191" s="157">
        <f>IF(N191="sníž. přenesená",J191,0)</f>
        <v>0</v>
      </c>
      <c r="BI191" s="157">
        <f>IF(N191="nulová",J191,0)</f>
        <v>0</v>
      </c>
      <c r="BJ191" s="18" t="s">
        <v>20</v>
      </c>
      <c r="BK191" s="157">
        <f>ROUND(I191*H191,2)</f>
        <v>0</v>
      </c>
      <c r="BL191" s="18" t="s">
        <v>139</v>
      </c>
      <c r="BM191" s="156" t="s">
        <v>437</v>
      </c>
    </row>
    <row r="192" spans="1:65" s="13" customFormat="1" ht="11.25">
      <c r="B192" s="158"/>
      <c r="D192" s="159" t="s">
        <v>141</v>
      </c>
      <c r="E192" s="160" t="s">
        <v>1</v>
      </c>
      <c r="F192" s="161" t="s">
        <v>438</v>
      </c>
      <c r="H192" s="162">
        <v>61.6</v>
      </c>
      <c r="I192" s="163"/>
      <c r="L192" s="158"/>
      <c r="M192" s="164"/>
      <c r="N192" s="165"/>
      <c r="O192" s="165"/>
      <c r="P192" s="165"/>
      <c r="Q192" s="165"/>
      <c r="R192" s="165"/>
      <c r="S192" s="165"/>
      <c r="T192" s="166"/>
      <c r="AT192" s="160" t="s">
        <v>141</v>
      </c>
      <c r="AU192" s="160" t="s">
        <v>89</v>
      </c>
      <c r="AV192" s="13" t="s">
        <v>89</v>
      </c>
      <c r="AW192" s="13" t="s">
        <v>37</v>
      </c>
      <c r="AX192" s="13" t="s">
        <v>80</v>
      </c>
      <c r="AY192" s="160" t="s">
        <v>132</v>
      </c>
    </row>
    <row r="193" spans="1:65" s="13" customFormat="1" ht="11.25">
      <c r="B193" s="158"/>
      <c r="D193" s="159" t="s">
        <v>141</v>
      </c>
      <c r="E193" s="160" t="s">
        <v>1</v>
      </c>
      <c r="F193" s="161" t="s">
        <v>439</v>
      </c>
      <c r="H193" s="162">
        <v>14</v>
      </c>
      <c r="I193" s="163"/>
      <c r="L193" s="158"/>
      <c r="M193" s="164"/>
      <c r="N193" s="165"/>
      <c r="O193" s="165"/>
      <c r="P193" s="165"/>
      <c r="Q193" s="165"/>
      <c r="R193" s="165"/>
      <c r="S193" s="165"/>
      <c r="T193" s="166"/>
      <c r="AT193" s="160" t="s">
        <v>141</v>
      </c>
      <c r="AU193" s="160" t="s">
        <v>89</v>
      </c>
      <c r="AV193" s="13" t="s">
        <v>89</v>
      </c>
      <c r="AW193" s="13" t="s">
        <v>37</v>
      </c>
      <c r="AX193" s="13" t="s">
        <v>80</v>
      </c>
      <c r="AY193" s="160" t="s">
        <v>132</v>
      </c>
    </row>
    <row r="194" spans="1:65" s="13" customFormat="1" ht="11.25">
      <c r="B194" s="158"/>
      <c r="D194" s="159" t="s">
        <v>141</v>
      </c>
      <c r="E194" s="160" t="s">
        <v>1</v>
      </c>
      <c r="F194" s="161" t="s">
        <v>440</v>
      </c>
      <c r="H194" s="162">
        <v>8.4</v>
      </c>
      <c r="I194" s="163"/>
      <c r="L194" s="158"/>
      <c r="M194" s="164"/>
      <c r="N194" s="165"/>
      <c r="O194" s="165"/>
      <c r="P194" s="165"/>
      <c r="Q194" s="165"/>
      <c r="R194" s="165"/>
      <c r="S194" s="165"/>
      <c r="T194" s="166"/>
      <c r="AT194" s="160" t="s">
        <v>141</v>
      </c>
      <c r="AU194" s="160" t="s">
        <v>89</v>
      </c>
      <c r="AV194" s="13" t="s">
        <v>89</v>
      </c>
      <c r="AW194" s="13" t="s">
        <v>37</v>
      </c>
      <c r="AX194" s="13" t="s">
        <v>80</v>
      </c>
      <c r="AY194" s="160" t="s">
        <v>132</v>
      </c>
    </row>
    <row r="195" spans="1:65" s="14" customFormat="1" ht="11.25">
      <c r="B195" s="167"/>
      <c r="D195" s="159" t="s">
        <v>141</v>
      </c>
      <c r="E195" s="168" t="s">
        <v>1</v>
      </c>
      <c r="F195" s="169" t="s">
        <v>184</v>
      </c>
      <c r="H195" s="170">
        <v>84</v>
      </c>
      <c r="I195" s="171"/>
      <c r="L195" s="167"/>
      <c r="M195" s="172"/>
      <c r="N195" s="173"/>
      <c r="O195" s="173"/>
      <c r="P195" s="173"/>
      <c r="Q195" s="173"/>
      <c r="R195" s="173"/>
      <c r="S195" s="173"/>
      <c r="T195" s="174"/>
      <c r="AT195" s="168" t="s">
        <v>141</v>
      </c>
      <c r="AU195" s="168" t="s">
        <v>89</v>
      </c>
      <c r="AV195" s="14" t="s">
        <v>139</v>
      </c>
      <c r="AW195" s="14" t="s">
        <v>37</v>
      </c>
      <c r="AX195" s="14" t="s">
        <v>20</v>
      </c>
      <c r="AY195" s="168" t="s">
        <v>132</v>
      </c>
    </row>
    <row r="196" spans="1:65" s="12" customFormat="1" ht="22.9" customHeight="1">
      <c r="B196" s="131"/>
      <c r="D196" s="132" t="s">
        <v>79</v>
      </c>
      <c r="E196" s="142" t="s">
        <v>147</v>
      </c>
      <c r="F196" s="142" t="s">
        <v>441</v>
      </c>
      <c r="I196" s="134"/>
      <c r="J196" s="143">
        <f>BK196</f>
        <v>0</v>
      </c>
      <c r="L196" s="131"/>
      <c r="M196" s="136"/>
      <c r="N196" s="137"/>
      <c r="O196" s="137"/>
      <c r="P196" s="138">
        <f>SUM(P197:P244)</f>
        <v>0</v>
      </c>
      <c r="Q196" s="137"/>
      <c r="R196" s="138">
        <f>SUM(R197:R244)</f>
        <v>39.439289565100012</v>
      </c>
      <c r="S196" s="137"/>
      <c r="T196" s="139">
        <f>SUM(T197:T244)</f>
        <v>0</v>
      </c>
      <c r="AR196" s="132" t="s">
        <v>20</v>
      </c>
      <c r="AT196" s="140" t="s">
        <v>79</v>
      </c>
      <c r="AU196" s="140" t="s">
        <v>20</v>
      </c>
      <c r="AY196" s="132" t="s">
        <v>132</v>
      </c>
      <c r="BK196" s="141">
        <f>SUM(BK197:BK244)</f>
        <v>0</v>
      </c>
    </row>
    <row r="197" spans="1:65" s="2" customFormat="1" ht="16.5" customHeight="1">
      <c r="A197" s="33"/>
      <c r="B197" s="144"/>
      <c r="C197" s="145" t="s">
        <v>326</v>
      </c>
      <c r="D197" s="145" t="s">
        <v>134</v>
      </c>
      <c r="E197" s="146" t="s">
        <v>442</v>
      </c>
      <c r="F197" s="147" t="s">
        <v>443</v>
      </c>
      <c r="G197" s="148" t="s">
        <v>153</v>
      </c>
      <c r="H197" s="149">
        <v>12.694000000000001</v>
      </c>
      <c r="I197" s="150"/>
      <c r="J197" s="151">
        <f>ROUND(I197*H197,2)</f>
        <v>0</v>
      </c>
      <c r="K197" s="147" t="s">
        <v>138</v>
      </c>
      <c r="L197" s="34"/>
      <c r="M197" s="152" t="s">
        <v>1</v>
      </c>
      <c r="N197" s="153" t="s">
        <v>45</v>
      </c>
      <c r="O197" s="59"/>
      <c r="P197" s="154">
        <f>O197*H197</f>
        <v>0</v>
      </c>
      <c r="Q197" s="154">
        <v>2.5018699999999998</v>
      </c>
      <c r="R197" s="154">
        <f>Q197*H197</f>
        <v>31.758737780000001</v>
      </c>
      <c r="S197" s="154">
        <v>0</v>
      </c>
      <c r="T197" s="155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56" t="s">
        <v>139</v>
      </c>
      <c r="AT197" s="156" t="s">
        <v>134</v>
      </c>
      <c r="AU197" s="156" t="s">
        <v>89</v>
      </c>
      <c r="AY197" s="18" t="s">
        <v>132</v>
      </c>
      <c r="BE197" s="157">
        <f>IF(N197="základní",J197,0)</f>
        <v>0</v>
      </c>
      <c r="BF197" s="157">
        <f>IF(N197="snížená",J197,0)</f>
        <v>0</v>
      </c>
      <c r="BG197" s="157">
        <f>IF(N197="zákl. přenesená",J197,0)</f>
        <v>0</v>
      </c>
      <c r="BH197" s="157">
        <f>IF(N197="sníž. přenesená",J197,0)</f>
        <v>0</v>
      </c>
      <c r="BI197" s="157">
        <f>IF(N197="nulová",J197,0)</f>
        <v>0</v>
      </c>
      <c r="BJ197" s="18" t="s">
        <v>20</v>
      </c>
      <c r="BK197" s="157">
        <f>ROUND(I197*H197,2)</f>
        <v>0</v>
      </c>
      <c r="BL197" s="18" t="s">
        <v>139</v>
      </c>
      <c r="BM197" s="156" t="s">
        <v>444</v>
      </c>
    </row>
    <row r="198" spans="1:65" s="15" customFormat="1" ht="11.25">
      <c r="B198" s="190"/>
      <c r="D198" s="159" t="s">
        <v>141</v>
      </c>
      <c r="E198" s="191" t="s">
        <v>1</v>
      </c>
      <c r="F198" s="192" t="s">
        <v>445</v>
      </c>
      <c r="H198" s="191" t="s">
        <v>1</v>
      </c>
      <c r="I198" s="193"/>
      <c r="L198" s="190"/>
      <c r="M198" s="194"/>
      <c r="N198" s="195"/>
      <c r="O198" s="195"/>
      <c r="P198" s="195"/>
      <c r="Q198" s="195"/>
      <c r="R198" s="195"/>
      <c r="S198" s="195"/>
      <c r="T198" s="196"/>
      <c r="AT198" s="191" t="s">
        <v>141</v>
      </c>
      <c r="AU198" s="191" t="s">
        <v>89</v>
      </c>
      <c r="AV198" s="15" t="s">
        <v>20</v>
      </c>
      <c r="AW198" s="15" t="s">
        <v>37</v>
      </c>
      <c r="AX198" s="15" t="s">
        <v>80</v>
      </c>
      <c r="AY198" s="191" t="s">
        <v>132</v>
      </c>
    </row>
    <row r="199" spans="1:65" s="13" customFormat="1" ht="11.25">
      <c r="B199" s="158"/>
      <c r="D199" s="159" t="s">
        <v>141</v>
      </c>
      <c r="E199" s="160" t="s">
        <v>1</v>
      </c>
      <c r="F199" s="161" t="s">
        <v>446</v>
      </c>
      <c r="H199" s="162">
        <v>2.391</v>
      </c>
      <c r="I199" s="163"/>
      <c r="L199" s="158"/>
      <c r="M199" s="164"/>
      <c r="N199" s="165"/>
      <c r="O199" s="165"/>
      <c r="P199" s="165"/>
      <c r="Q199" s="165"/>
      <c r="R199" s="165"/>
      <c r="S199" s="165"/>
      <c r="T199" s="166"/>
      <c r="AT199" s="160" t="s">
        <v>141</v>
      </c>
      <c r="AU199" s="160" t="s">
        <v>89</v>
      </c>
      <c r="AV199" s="13" t="s">
        <v>89</v>
      </c>
      <c r="AW199" s="13" t="s">
        <v>37</v>
      </c>
      <c r="AX199" s="13" t="s">
        <v>80</v>
      </c>
      <c r="AY199" s="160" t="s">
        <v>132</v>
      </c>
    </row>
    <row r="200" spans="1:65" s="15" customFormat="1" ht="11.25">
      <c r="B200" s="190"/>
      <c r="D200" s="159" t="s">
        <v>141</v>
      </c>
      <c r="E200" s="191" t="s">
        <v>1</v>
      </c>
      <c r="F200" s="192" t="s">
        <v>372</v>
      </c>
      <c r="H200" s="191" t="s">
        <v>1</v>
      </c>
      <c r="I200" s="193"/>
      <c r="L200" s="190"/>
      <c r="M200" s="194"/>
      <c r="N200" s="195"/>
      <c r="O200" s="195"/>
      <c r="P200" s="195"/>
      <c r="Q200" s="195"/>
      <c r="R200" s="195"/>
      <c r="S200" s="195"/>
      <c r="T200" s="196"/>
      <c r="AT200" s="191" t="s">
        <v>141</v>
      </c>
      <c r="AU200" s="191" t="s">
        <v>89</v>
      </c>
      <c r="AV200" s="15" t="s">
        <v>20</v>
      </c>
      <c r="AW200" s="15" t="s">
        <v>37</v>
      </c>
      <c r="AX200" s="15" t="s">
        <v>80</v>
      </c>
      <c r="AY200" s="191" t="s">
        <v>132</v>
      </c>
    </row>
    <row r="201" spans="1:65" s="13" customFormat="1" ht="11.25">
      <c r="B201" s="158"/>
      <c r="D201" s="159" t="s">
        <v>141</v>
      </c>
      <c r="E201" s="160" t="s">
        <v>1</v>
      </c>
      <c r="F201" s="161" t="s">
        <v>447</v>
      </c>
      <c r="H201" s="162">
        <v>3.5640000000000001</v>
      </c>
      <c r="I201" s="163"/>
      <c r="L201" s="158"/>
      <c r="M201" s="164"/>
      <c r="N201" s="165"/>
      <c r="O201" s="165"/>
      <c r="P201" s="165"/>
      <c r="Q201" s="165"/>
      <c r="R201" s="165"/>
      <c r="S201" s="165"/>
      <c r="T201" s="166"/>
      <c r="AT201" s="160" t="s">
        <v>141</v>
      </c>
      <c r="AU201" s="160" t="s">
        <v>89</v>
      </c>
      <c r="AV201" s="13" t="s">
        <v>89</v>
      </c>
      <c r="AW201" s="13" t="s">
        <v>37</v>
      </c>
      <c r="AX201" s="13" t="s">
        <v>80</v>
      </c>
      <c r="AY201" s="160" t="s">
        <v>132</v>
      </c>
    </row>
    <row r="202" spans="1:65" s="15" customFormat="1" ht="11.25">
      <c r="B202" s="190"/>
      <c r="D202" s="159" t="s">
        <v>141</v>
      </c>
      <c r="E202" s="191" t="s">
        <v>1</v>
      </c>
      <c r="F202" s="192" t="s">
        <v>374</v>
      </c>
      <c r="H202" s="191" t="s">
        <v>1</v>
      </c>
      <c r="I202" s="193"/>
      <c r="L202" s="190"/>
      <c r="M202" s="194"/>
      <c r="N202" s="195"/>
      <c r="O202" s="195"/>
      <c r="P202" s="195"/>
      <c r="Q202" s="195"/>
      <c r="R202" s="195"/>
      <c r="S202" s="195"/>
      <c r="T202" s="196"/>
      <c r="AT202" s="191" t="s">
        <v>141</v>
      </c>
      <c r="AU202" s="191" t="s">
        <v>89</v>
      </c>
      <c r="AV202" s="15" t="s">
        <v>20</v>
      </c>
      <c r="AW202" s="15" t="s">
        <v>37</v>
      </c>
      <c r="AX202" s="15" t="s">
        <v>80</v>
      </c>
      <c r="AY202" s="191" t="s">
        <v>132</v>
      </c>
    </row>
    <row r="203" spans="1:65" s="13" customFormat="1" ht="11.25">
      <c r="B203" s="158"/>
      <c r="D203" s="159" t="s">
        <v>141</v>
      </c>
      <c r="E203" s="160" t="s">
        <v>1</v>
      </c>
      <c r="F203" s="161" t="s">
        <v>448</v>
      </c>
      <c r="H203" s="162">
        <v>6.7389999999999999</v>
      </c>
      <c r="I203" s="163"/>
      <c r="L203" s="158"/>
      <c r="M203" s="164"/>
      <c r="N203" s="165"/>
      <c r="O203" s="165"/>
      <c r="P203" s="165"/>
      <c r="Q203" s="165"/>
      <c r="R203" s="165"/>
      <c r="S203" s="165"/>
      <c r="T203" s="166"/>
      <c r="AT203" s="160" t="s">
        <v>141</v>
      </c>
      <c r="AU203" s="160" t="s">
        <v>89</v>
      </c>
      <c r="AV203" s="13" t="s">
        <v>89</v>
      </c>
      <c r="AW203" s="13" t="s">
        <v>37</v>
      </c>
      <c r="AX203" s="13" t="s">
        <v>80</v>
      </c>
      <c r="AY203" s="160" t="s">
        <v>132</v>
      </c>
    </row>
    <row r="204" spans="1:65" s="14" customFormat="1" ht="11.25">
      <c r="B204" s="167"/>
      <c r="D204" s="159" t="s">
        <v>141</v>
      </c>
      <c r="E204" s="168" t="s">
        <v>1</v>
      </c>
      <c r="F204" s="169" t="s">
        <v>184</v>
      </c>
      <c r="H204" s="170">
        <v>12.694000000000001</v>
      </c>
      <c r="I204" s="171"/>
      <c r="L204" s="167"/>
      <c r="M204" s="172"/>
      <c r="N204" s="173"/>
      <c r="O204" s="173"/>
      <c r="P204" s="173"/>
      <c r="Q204" s="173"/>
      <c r="R204" s="173"/>
      <c r="S204" s="173"/>
      <c r="T204" s="174"/>
      <c r="AT204" s="168" t="s">
        <v>141</v>
      </c>
      <c r="AU204" s="168" t="s">
        <v>89</v>
      </c>
      <c r="AV204" s="14" t="s">
        <v>139</v>
      </c>
      <c r="AW204" s="14" t="s">
        <v>37</v>
      </c>
      <c r="AX204" s="14" t="s">
        <v>20</v>
      </c>
      <c r="AY204" s="168" t="s">
        <v>132</v>
      </c>
    </row>
    <row r="205" spans="1:65" s="2" customFormat="1" ht="24.2" customHeight="1">
      <c r="A205" s="33"/>
      <c r="B205" s="144"/>
      <c r="C205" s="145" t="s">
        <v>329</v>
      </c>
      <c r="D205" s="145" t="s">
        <v>134</v>
      </c>
      <c r="E205" s="146" t="s">
        <v>449</v>
      </c>
      <c r="F205" s="147" t="s">
        <v>450</v>
      </c>
      <c r="G205" s="148" t="s">
        <v>153</v>
      </c>
      <c r="H205" s="149">
        <v>12.694000000000001</v>
      </c>
      <c r="I205" s="150"/>
      <c r="J205" s="151">
        <f>ROUND(I205*H205,2)</f>
        <v>0</v>
      </c>
      <c r="K205" s="147" t="s">
        <v>138</v>
      </c>
      <c r="L205" s="34"/>
      <c r="M205" s="152" t="s">
        <v>1</v>
      </c>
      <c r="N205" s="153" t="s">
        <v>45</v>
      </c>
      <c r="O205" s="59"/>
      <c r="P205" s="154">
        <f>O205*H205</f>
        <v>0</v>
      </c>
      <c r="Q205" s="154">
        <v>4.8579999999999998E-2</v>
      </c>
      <c r="R205" s="154">
        <f>Q205*H205</f>
        <v>0.61667452</v>
      </c>
      <c r="S205" s="154">
        <v>0</v>
      </c>
      <c r="T205" s="155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6" t="s">
        <v>139</v>
      </c>
      <c r="AT205" s="156" t="s">
        <v>134</v>
      </c>
      <c r="AU205" s="156" t="s">
        <v>89</v>
      </c>
      <c r="AY205" s="18" t="s">
        <v>132</v>
      </c>
      <c r="BE205" s="157">
        <f>IF(N205="základní",J205,0)</f>
        <v>0</v>
      </c>
      <c r="BF205" s="157">
        <f>IF(N205="snížená",J205,0)</f>
        <v>0</v>
      </c>
      <c r="BG205" s="157">
        <f>IF(N205="zákl. přenesená",J205,0)</f>
        <v>0</v>
      </c>
      <c r="BH205" s="157">
        <f>IF(N205="sníž. přenesená",J205,0)</f>
        <v>0</v>
      </c>
      <c r="BI205" s="157">
        <f>IF(N205="nulová",J205,0)</f>
        <v>0</v>
      </c>
      <c r="BJ205" s="18" t="s">
        <v>20</v>
      </c>
      <c r="BK205" s="157">
        <f>ROUND(I205*H205,2)</f>
        <v>0</v>
      </c>
      <c r="BL205" s="18" t="s">
        <v>139</v>
      </c>
      <c r="BM205" s="156" t="s">
        <v>451</v>
      </c>
    </row>
    <row r="206" spans="1:65" s="2" customFormat="1" ht="24.2" customHeight="1">
      <c r="A206" s="33"/>
      <c r="B206" s="144"/>
      <c r="C206" s="145" t="s">
        <v>331</v>
      </c>
      <c r="D206" s="145" t="s">
        <v>134</v>
      </c>
      <c r="E206" s="146" t="s">
        <v>452</v>
      </c>
      <c r="F206" s="147" t="s">
        <v>453</v>
      </c>
      <c r="G206" s="148" t="s">
        <v>153</v>
      </c>
      <c r="H206" s="149">
        <v>2.391</v>
      </c>
      <c r="I206" s="150"/>
      <c r="J206" s="151">
        <f>ROUND(I206*H206,2)</f>
        <v>0</v>
      </c>
      <c r="K206" s="147" t="s">
        <v>138</v>
      </c>
      <c r="L206" s="34"/>
      <c r="M206" s="152" t="s">
        <v>1</v>
      </c>
      <c r="N206" s="153" t="s">
        <v>45</v>
      </c>
      <c r="O206" s="59"/>
      <c r="P206" s="154">
        <f>O206*H206</f>
        <v>0</v>
      </c>
      <c r="Q206" s="154">
        <v>4.8579999999999998E-2</v>
      </c>
      <c r="R206" s="154">
        <f>Q206*H206</f>
        <v>0.11615478</v>
      </c>
      <c r="S206" s="154">
        <v>0</v>
      </c>
      <c r="T206" s="155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6" t="s">
        <v>139</v>
      </c>
      <c r="AT206" s="156" t="s">
        <v>134</v>
      </c>
      <c r="AU206" s="156" t="s">
        <v>89</v>
      </c>
      <c r="AY206" s="18" t="s">
        <v>132</v>
      </c>
      <c r="BE206" s="157">
        <f>IF(N206="základní",J206,0)</f>
        <v>0</v>
      </c>
      <c r="BF206" s="157">
        <f>IF(N206="snížená",J206,0)</f>
        <v>0</v>
      </c>
      <c r="BG206" s="157">
        <f>IF(N206="zákl. přenesená",J206,0)</f>
        <v>0</v>
      </c>
      <c r="BH206" s="157">
        <f>IF(N206="sníž. přenesená",J206,0)</f>
        <v>0</v>
      </c>
      <c r="BI206" s="157">
        <f>IF(N206="nulová",J206,0)</f>
        <v>0</v>
      </c>
      <c r="BJ206" s="18" t="s">
        <v>20</v>
      </c>
      <c r="BK206" s="157">
        <f>ROUND(I206*H206,2)</f>
        <v>0</v>
      </c>
      <c r="BL206" s="18" t="s">
        <v>139</v>
      </c>
      <c r="BM206" s="156" t="s">
        <v>454</v>
      </c>
    </row>
    <row r="207" spans="1:65" s="15" customFormat="1" ht="11.25">
      <c r="B207" s="190"/>
      <c r="D207" s="159" t="s">
        <v>141</v>
      </c>
      <c r="E207" s="191" t="s">
        <v>1</v>
      </c>
      <c r="F207" s="192" t="s">
        <v>445</v>
      </c>
      <c r="H207" s="191" t="s">
        <v>1</v>
      </c>
      <c r="I207" s="193"/>
      <c r="L207" s="190"/>
      <c r="M207" s="194"/>
      <c r="N207" s="195"/>
      <c r="O207" s="195"/>
      <c r="P207" s="195"/>
      <c r="Q207" s="195"/>
      <c r="R207" s="195"/>
      <c r="S207" s="195"/>
      <c r="T207" s="196"/>
      <c r="AT207" s="191" t="s">
        <v>141</v>
      </c>
      <c r="AU207" s="191" t="s">
        <v>89</v>
      </c>
      <c r="AV207" s="15" t="s">
        <v>20</v>
      </c>
      <c r="AW207" s="15" t="s">
        <v>37</v>
      </c>
      <c r="AX207" s="15" t="s">
        <v>80</v>
      </c>
      <c r="AY207" s="191" t="s">
        <v>132</v>
      </c>
    </row>
    <row r="208" spans="1:65" s="13" customFormat="1" ht="11.25">
      <c r="B208" s="158"/>
      <c r="D208" s="159" t="s">
        <v>141</v>
      </c>
      <c r="E208" s="160" t="s">
        <v>1</v>
      </c>
      <c r="F208" s="161" t="s">
        <v>446</v>
      </c>
      <c r="H208" s="162">
        <v>2.391</v>
      </c>
      <c r="I208" s="163"/>
      <c r="L208" s="158"/>
      <c r="M208" s="164"/>
      <c r="N208" s="165"/>
      <c r="O208" s="165"/>
      <c r="P208" s="165"/>
      <c r="Q208" s="165"/>
      <c r="R208" s="165"/>
      <c r="S208" s="165"/>
      <c r="T208" s="166"/>
      <c r="AT208" s="160" t="s">
        <v>141</v>
      </c>
      <c r="AU208" s="160" t="s">
        <v>89</v>
      </c>
      <c r="AV208" s="13" t="s">
        <v>89</v>
      </c>
      <c r="AW208" s="13" t="s">
        <v>37</v>
      </c>
      <c r="AX208" s="13" t="s">
        <v>80</v>
      </c>
      <c r="AY208" s="160" t="s">
        <v>132</v>
      </c>
    </row>
    <row r="209" spans="1:65" s="14" customFormat="1" ht="11.25">
      <c r="B209" s="167"/>
      <c r="D209" s="159" t="s">
        <v>141</v>
      </c>
      <c r="E209" s="168" t="s">
        <v>1</v>
      </c>
      <c r="F209" s="169" t="s">
        <v>184</v>
      </c>
      <c r="H209" s="170">
        <v>2.391</v>
      </c>
      <c r="I209" s="171"/>
      <c r="L209" s="167"/>
      <c r="M209" s="172"/>
      <c r="N209" s="173"/>
      <c r="O209" s="173"/>
      <c r="P209" s="173"/>
      <c r="Q209" s="173"/>
      <c r="R209" s="173"/>
      <c r="S209" s="173"/>
      <c r="T209" s="174"/>
      <c r="AT209" s="168" t="s">
        <v>141</v>
      </c>
      <c r="AU209" s="168" t="s">
        <v>89</v>
      </c>
      <c r="AV209" s="14" t="s">
        <v>139</v>
      </c>
      <c r="AW209" s="14" t="s">
        <v>37</v>
      </c>
      <c r="AX209" s="14" t="s">
        <v>20</v>
      </c>
      <c r="AY209" s="168" t="s">
        <v>132</v>
      </c>
    </row>
    <row r="210" spans="1:65" s="2" customFormat="1" ht="16.5" customHeight="1">
      <c r="A210" s="33"/>
      <c r="B210" s="144"/>
      <c r="C210" s="145" t="s">
        <v>333</v>
      </c>
      <c r="D210" s="145" t="s">
        <v>134</v>
      </c>
      <c r="E210" s="146" t="s">
        <v>455</v>
      </c>
      <c r="F210" s="147" t="s">
        <v>456</v>
      </c>
      <c r="G210" s="148" t="s">
        <v>176</v>
      </c>
      <c r="H210" s="149">
        <v>44.73</v>
      </c>
      <c r="I210" s="150"/>
      <c r="J210" s="151">
        <f>ROUND(I210*H210,2)</f>
        <v>0</v>
      </c>
      <c r="K210" s="147" t="s">
        <v>138</v>
      </c>
      <c r="L210" s="34"/>
      <c r="M210" s="152" t="s">
        <v>1</v>
      </c>
      <c r="N210" s="153" t="s">
        <v>45</v>
      </c>
      <c r="O210" s="59"/>
      <c r="P210" s="154">
        <f>O210*H210</f>
        <v>0</v>
      </c>
      <c r="Q210" s="154">
        <v>4.0137899999999997E-3</v>
      </c>
      <c r="R210" s="154">
        <f>Q210*H210</f>
        <v>0.17953682669999999</v>
      </c>
      <c r="S210" s="154">
        <v>0</v>
      </c>
      <c r="T210" s="155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6" t="s">
        <v>139</v>
      </c>
      <c r="AT210" s="156" t="s">
        <v>134</v>
      </c>
      <c r="AU210" s="156" t="s">
        <v>89</v>
      </c>
      <c r="AY210" s="18" t="s">
        <v>132</v>
      </c>
      <c r="BE210" s="157">
        <f>IF(N210="základní",J210,0)</f>
        <v>0</v>
      </c>
      <c r="BF210" s="157">
        <f>IF(N210="snížená",J210,0)</f>
        <v>0</v>
      </c>
      <c r="BG210" s="157">
        <f>IF(N210="zákl. přenesená",J210,0)</f>
        <v>0</v>
      </c>
      <c r="BH210" s="157">
        <f>IF(N210="sníž. přenesená",J210,0)</f>
        <v>0</v>
      </c>
      <c r="BI210" s="157">
        <f>IF(N210="nulová",J210,0)</f>
        <v>0</v>
      </c>
      <c r="BJ210" s="18" t="s">
        <v>20</v>
      </c>
      <c r="BK210" s="157">
        <f>ROUND(I210*H210,2)</f>
        <v>0</v>
      </c>
      <c r="BL210" s="18" t="s">
        <v>139</v>
      </c>
      <c r="BM210" s="156" t="s">
        <v>457</v>
      </c>
    </row>
    <row r="211" spans="1:65" s="15" customFormat="1" ht="11.25">
      <c r="B211" s="190"/>
      <c r="D211" s="159" t="s">
        <v>141</v>
      </c>
      <c r="E211" s="191" t="s">
        <v>1</v>
      </c>
      <c r="F211" s="192" t="s">
        <v>445</v>
      </c>
      <c r="H211" s="191" t="s">
        <v>1</v>
      </c>
      <c r="I211" s="193"/>
      <c r="L211" s="190"/>
      <c r="M211" s="194"/>
      <c r="N211" s="195"/>
      <c r="O211" s="195"/>
      <c r="P211" s="195"/>
      <c r="Q211" s="195"/>
      <c r="R211" s="195"/>
      <c r="S211" s="195"/>
      <c r="T211" s="196"/>
      <c r="AT211" s="191" t="s">
        <v>141</v>
      </c>
      <c r="AU211" s="191" t="s">
        <v>89</v>
      </c>
      <c r="AV211" s="15" t="s">
        <v>20</v>
      </c>
      <c r="AW211" s="15" t="s">
        <v>37</v>
      </c>
      <c r="AX211" s="15" t="s">
        <v>80</v>
      </c>
      <c r="AY211" s="191" t="s">
        <v>132</v>
      </c>
    </row>
    <row r="212" spans="1:65" s="13" customFormat="1" ht="11.25">
      <c r="B212" s="158"/>
      <c r="D212" s="159" t="s">
        <v>141</v>
      </c>
      <c r="E212" s="160" t="s">
        <v>1</v>
      </c>
      <c r="F212" s="161" t="s">
        <v>458</v>
      </c>
      <c r="H212" s="162">
        <v>8.4</v>
      </c>
      <c r="I212" s="163"/>
      <c r="L212" s="158"/>
      <c r="M212" s="164"/>
      <c r="N212" s="165"/>
      <c r="O212" s="165"/>
      <c r="P212" s="165"/>
      <c r="Q212" s="165"/>
      <c r="R212" s="165"/>
      <c r="S212" s="165"/>
      <c r="T212" s="166"/>
      <c r="AT212" s="160" t="s">
        <v>141</v>
      </c>
      <c r="AU212" s="160" t="s">
        <v>89</v>
      </c>
      <c r="AV212" s="13" t="s">
        <v>89</v>
      </c>
      <c r="AW212" s="13" t="s">
        <v>37</v>
      </c>
      <c r="AX212" s="13" t="s">
        <v>80</v>
      </c>
      <c r="AY212" s="160" t="s">
        <v>132</v>
      </c>
    </row>
    <row r="213" spans="1:65" s="15" customFormat="1" ht="11.25">
      <c r="B213" s="190"/>
      <c r="D213" s="159" t="s">
        <v>141</v>
      </c>
      <c r="E213" s="191" t="s">
        <v>1</v>
      </c>
      <c r="F213" s="192" t="s">
        <v>372</v>
      </c>
      <c r="H213" s="191" t="s">
        <v>1</v>
      </c>
      <c r="I213" s="193"/>
      <c r="L213" s="190"/>
      <c r="M213" s="194"/>
      <c r="N213" s="195"/>
      <c r="O213" s="195"/>
      <c r="P213" s="195"/>
      <c r="Q213" s="195"/>
      <c r="R213" s="195"/>
      <c r="S213" s="195"/>
      <c r="T213" s="196"/>
      <c r="AT213" s="191" t="s">
        <v>141</v>
      </c>
      <c r="AU213" s="191" t="s">
        <v>89</v>
      </c>
      <c r="AV213" s="15" t="s">
        <v>20</v>
      </c>
      <c r="AW213" s="15" t="s">
        <v>37</v>
      </c>
      <c r="AX213" s="15" t="s">
        <v>80</v>
      </c>
      <c r="AY213" s="191" t="s">
        <v>132</v>
      </c>
    </row>
    <row r="214" spans="1:65" s="13" customFormat="1" ht="11.25">
      <c r="B214" s="158"/>
      <c r="D214" s="159" t="s">
        <v>141</v>
      </c>
      <c r="E214" s="160" t="s">
        <v>1</v>
      </c>
      <c r="F214" s="161" t="s">
        <v>459</v>
      </c>
      <c r="H214" s="162">
        <v>8.25</v>
      </c>
      <c r="I214" s="163"/>
      <c r="L214" s="158"/>
      <c r="M214" s="164"/>
      <c r="N214" s="165"/>
      <c r="O214" s="165"/>
      <c r="P214" s="165"/>
      <c r="Q214" s="165"/>
      <c r="R214" s="165"/>
      <c r="S214" s="165"/>
      <c r="T214" s="166"/>
      <c r="AT214" s="160" t="s">
        <v>141</v>
      </c>
      <c r="AU214" s="160" t="s">
        <v>89</v>
      </c>
      <c r="AV214" s="13" t="s">
        <v>89</v>
      </c>
      <c r="AW214" s="13" t="s">
        <v>37</v>
      </c>
      <c r="AX214" s="13" t="s">
        <v>80</v>
      </c>
      <c r="AY214" s="160" t="s">
        <v>132</v>
      </c>
    </row>
    <row r="215" spans="1:65" s="15" customFormat="1" ht="11.25">
      <c r="B215" s="190"/>
      <c r="D215" s="159" t="s">
        <v>141</v>
      </c>
      <c r="E215" s="191" t="s">
        <v>1</v>
      </c>
      <c r="F215" s="192" t="s">
        <v>374</v>
      </c>
      <c r="H215" s="191" t="s">
        <v>1</v>
      </c>
      <c r="I215" s="193"/>
      <c r="L215" s="190"/>
      <c r="M215" s="194"/>
      <c r="N215" s="195"/>
      <c r="O215" s="195"/>
      <c r="P215" s="195"/>
      <c r="Q215" s="195"/>
      <c r="R215" s="195"/>
      <c r="S215" s="195"/>
      <c r="T215" s="196"/>
      <c r="AT215" s="191" t="s">
        <v>141</v>
      </c>
      <c r="AU215" s="191" t="s">
        <v>89</v>
      </c>
      <c r="AV215" s="15" t="s">
        <v>20</v>
      </c>
      <c r="AW215" s="15" t="s">
        <v>37</v>
      </c>
      <c r="AX215" s="15" t="s">
        <v>80</v>
      </c>
      <c r="AY215" s="191" t="s">
        <v>132</v>
      </c>
    </row>
    <row r="216" spans="1:65" s="13" customFormat="1" ht="11.25">
      <c r="B216" s="158"/>
      <c r="D216" s="159" t="s">
        <v>141</v>
      </c>
      <c r="E216" s="160" t="s">
        <v>1</v>
      </c>
      <c r="F216" s="161" t="s">
        <v>460</v>
      </c>
      <c r="H216" s="162">
        <v>28.08</v>
      </c>
      <c r="I216" s="163"/>
      <c r="L216" s="158"/>
      <c r="M216" s="164"/>
      <c r="N216" s="165"/>
      <c r="O216" s="165"/>
      <c r="P216" s="165"/>
      <c r="Q216" s="165"/>
      <c r="R216" s="165"/>
      <c r="S216" s="165"/>
      <c r="T216" s="166"/>
      <c r="AT216" s="160" t="s">
        <v>141</v>
      </c>
      <c r="AU216" s="160" t="s">
        <v>89</v>
      </c>
      <c r="AV216" s="13" t="s">
        <v>89</v>
      </c>
      <c r="AW216" s="13" t="s">
        <v>37</v>
      </c>
      <c r="AX216" s="13" t="s">
        <v>80</v>
      </c>
      <c r="AY216" s="160" t="s">
        <v>132</v>
      </c>
    </row>
    <row r="217" spans="1:65" s="14" customFormat="1" ht="11.25">
      <c r="B217" s="167"/>
      <c r="D217" s="159" t="s">
        <v>141</v>
      </c>
      <c r="E217" s="168" t="s">
        <v>1</v>
      </c>
      <c r="F217" s="169" t="s">
        <v>184</v>
      </c>
      <c r="H217" s="170">
        <v>44.73</v>
      </c>
      <c r="I217" s="171"/>
      <c r="L217" s="167"/>
      <c r="M217" s="172"/>
      <c r="N217" s="173"/>
      <c r="O217" s="173"/>
      <c r="P217" s="173"/>
      <c r="Q217" s="173"/>
      <c r="R217" s="173"/>
      <c r="S217" s="173"/>
      <c r="T217" s="174"/>
      <c r="AT217" s="168" t="s">
        <v>141</v>
      </c>
      <c r="AU217" s="168" t="s">
        <v>89</v>
      </c>
      <c r="AV217" s="14" t="s">
        <v>139</v>
      </c>
      <c r="AW217" s="14" t="s">
        <v>37</v>
      </c>
      <c r="AX217" s="14" t="s">
        <v>20</v>
      </c>
      <c r="AY217" s="168" t="s">
        <v>132</v>
      </c>
    </row>
    <row r="218" spans="1:65" s="2" customFormat="1" ht="24.2" customHeight="1">
      <c r="A218" s="33"/>
      <c r="B218" s="144"/>
      <c r="C218" s="145" t="s">
        <v>335</v>
      </c>
      <c r="D218" s="145" t="s">
        <v>134</v>
      </c>
      <c r="E218" s="146" t="s">
        <v>461</v>
      </c>
      <c r="F218" s="147" t="s">
        <v>462</v>
      </c>
      <c r="G218" s="148" t="s">
        <v>176</v>
      </c>
      <c r="H218" s="149">
        <v>44.73</v>
      </c>
      <c r="I218" s="150"/>
      <c r="J218" s="151">
        <f>ROUND(I218*H218,2)</f>
        <v>0</v>
      </c>
      <c r="K218" s="147" t="s">
        <v>138</v>
      </c>
      <c r="L218" s="34"/>
      <c r="M218" s="152" t="s">
        <v>1</v>
      </c>
      <c r="N218" s="153" t="s">
        <v>45</v>
      </c>
      <c r="O218" s="59"/>
      <c r="P218" s="154">
        <f>O218*H218</f>
        <v>0</v>
      </c>
      <c r="Q218" s="154">
        <v>4.1428E-4</v>
      </c>
      <c r="R218" s="154">
        <f>Q218*H218</f>
        <v>1.85307444E-2</v>
      </c>
      <c r="S218" s="154">
        <v>0</v>
      </c>
      <c r="T218" s="155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56" t="s">
        <v>139</v>
      </c>
      <c r="AT218" s="156" t="s">
        <v>134</v>
      </c>
      <c r="AU218" s="156" t="s">
        <v>89</v>
      </c>
      <c r="AY218" s="18" t="s">
        <v>132</v>
      </c>
      <c r="BE218" s="157">
        <f>IF(N218="základní",J218,0)</f>
        <v>0</v>
      </c>
      <c r="BF218" s="157">
        <f>IF(N218="snížená",J218,0)</f>
        <v>0</v>
      </c>
      <c r="BG218" s="157">
        <f>IF(N218="zákl. přenesená",J218,0)</f>
        <v>0</v>
      </c>
      <c r="BH218" s="157">
        <f>IF(N218="sníž. přenesená",J218,0)</f>
        <v>0</v>
      </c>
      <c r="BI218" s="157">
        <f>IF(N218="nulová",J218,0)</f>
        <v>0</v>
      </c>
      <c r="BJ218" s="18" t="s">
        <v>20</v>
      </c>
      <c r="BK218" s="157">
        <f>ROUND(I218*H218,2)</f>
        <v>0</v>
      </c>
      <c r="BL218" s="18" t="s">
        <v>139</v>
      </c>
      <c r="BM218" s="156" t="s">
        <v>463</v>
      </c>
    </row>
    <row r="219" spans="1:65" s="2" customFormat="1" ht="16.5" customHeight="1">
      <c r="A219" s="33"/>
      <c r="B219" s="144"/>
      <c r="C219" s="145" t="s">
        <v>464</v>
      </c>
      <c r="D219" s="145" t="s">
        <v>134</v>
      </c>
      <c r="E219" s="146" t="s">
        <v>465</v>
      </c>
      <c r="F219" s="147" t="s">
        <v>466</v>
      </c>
      <c r="G219" s="148" t="s">
        <v>176</v>
      </c>
      <c r="H219" s="149">
        <v>44.73</v>
      </c>
      <c r="I219" s="150"/>
      <c r="J219" s="151">
        <f>ROUND(I219*H219,2)</f>
        <v>0</v>
      </c>
      <c r="K219" s="147" t="s">
        <v>138</v>
      </c>
      <c r="L219" s="34"/>
      <c r="M219" s="152" t="s">
        <v>1</v>
      </c>
      <c r="N219" s="153" t="s">
        <v>45</v>
      </c>
      <c r="O219" s="59"/>
      <c r="P219" s="154">
        <f>O219*H219</f>
        <v>0</v>
      </c>
      <c r="Q219" s="154">
        <v>3.6000000000000001E-5</v>
      </c>
      <c r="R219" s="154">
        <f>Q219*H219</f>
        <v>1.61028E-3</v>
      </c>
      <c r="S219" s="154">
        <v>0</v>
      </c>
      <c r="T219" s="155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6" t="s">
        <v>139</v>
      </c>
      <c r="AT219" s="156" t="s">
        <v>134</v>
      </c>
      <c r="AU219" s="156" t="s">
        <v>89</v>
      </c>
      <c r="AY219" s="18" t="s">
        <v>132</v>
      </c>
      <c r="BE219" s="157">
        <f>IF(N219="základní",J219,0)</f>
        <v>0</v>
      </c>
      <c r="BF219" s="157">
        <f>IF(N219="snížená",J219,0)</f>
        <v>0</v>
      </c>
      <c r="BG219" s="157">
        <f>IF(N219="zákl. přenesená",J219,0)</f>
        <v>0</v>
      </c>
      <c r="BH219" s="157">
        <f>IF(N219="sníž. přenesená",J219,0)</f>
        <v>0</v>
      </c>
      <c r="BI219" s="157">
        <f>IF(N219="nulová",J219,0)</f>
        <v>0</v>
      </c>
      <c r="BJ219" s="18" t="s">
        <v>20</v>
      </c>
      <c r="BK219" s="157">
        <f>ROUND(I219*H219,2)</f>
        <v>0</v>
      </c>
      <c r="BL219" s="18" t="s">
        <v>139</v>
      </c>
      <c r="BM219" s="156" t="s">
        <v>467</v>
      </c>
    </row>
    <row r="220" spans="1:65" s="2" customFormat="1" ht="24.2" customHeight="1">
      <c r="A220" s="33"/>
      <c r="B220" s="144"/>
      <c r="C220" s="145" t="s">
        <v>468</v>
      </c>
      <c r="D220" s="145" t="s">
        <v>134</v>
      </c>
      <c r="E220" s="146" t="s">
        <v>469</v>
      </c>
      <c r="F220" s="147" t="s">
        <v>470</v>
      </c>
      <c r="G220" s="148" t="s">
        <v>224</v>
      </c>
      <c r="H220" s="149">
        <v>0.442</v>
      </c>
      <c r="I220" s="150"/>
      <c r="J220" s="151">
        <f>ROUND(I220*H220,2)</f>
        <v>0</v>
      </c>
      <c r="K220" s="147" t="s">
        <v>138</v>
      </c>
      <c r="L220" s="34"/>
      <c r="M220" s="152" t="s">
        <v>1</v>
      </c>
      <c r="N220" s="153" t="s">
        <v>45</v>
      </c>
      <c r="O220" s="59"/>
      <c r="P220" s="154">
        <f>O220*H220</f>
        <v>0</v>
      </c>
      <c r="Q220" s="154">
        <v>1.0463769999999999</v>
      </c>
      <c r="R220" s="154">
        <f>Q220*H220</f>
        <v>0.46249863399999996</v>
      </c>
      <c r="S220" s="154">
        <v>0</v>
      </c>
      <c r="T220" s="155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56" t="s">
        <v>139</v>
      </c>
      <c r="AT220" s="156" t="s">
        <v>134</v>
      </c>
      <c r="AU220" s="156" t="s">
        <v>89</v>
      </c>
      <c r="AY220" s="18" t="s">
        <v>132</v>
      </c>
      <c r="BE220" s="157">
        <f>IF(N220="základní",J220,0)</f>
        <v>0</v>
      </c>
      <c r="BF220" s="157">
        <f>IF(N220="snížená",J220,0)</f>
        <v>0</v>
      </c>
      <c r="BG220" s="157">
        <f>IF(N220="zákl. přenesená",J220,0)</f>
        <v>0</v>
      </c>
      <c r="BH220" s="157">
        <f>IF(N220="sníž. přenesená",J220,0)</f>
        <v>0</v>
      </c>
      <c r="BI220" s="157">
        <f>IF(N220="nulová",J220,0)</f>
        <v>0</v>
      </c>
      <c r="BJ220" s="18" t="s">
        <v>20</v>
      </c>
      <c r="BK220" s="157">
        <f>ROUND(I220*H220,2)</f>
        <v>0</v>
      </c>
      <c r="BL220" s="18" t="s">
        <v>139</v>
      </c>
      <c r="BM220" s="156" t="s">
        <v>471</v>
      </c>
    </row>
    <row r="221" spans="1:65" s="15" customFormat="1" ht="11.25">
      <c r="B221" s="190"/>
      <c r="D221" s="159" t="s">
        <v>141</v>
      </c>
      <c r="E221" s="191" t="s">
        <v>1</v>
      </c>
      <c r="F221" s="192" t="s">
        <v>472</v>
      </c>
      <c r="H221" s="191" t="s">
        <v>1</v>
      </c>
      <c r="I221" s="193"/>
      <c r="L221" s="190"/>
      <c r="M221" s="194"/>
      <c r="N221" s="195"/>
      <c r="O221" s="195"/>
      <c r="P221" s="195"/>
      <c r="Q221" s="195"/>
      <c r="R221" s="195"/>
      <c r="S221" s="195"/>
      <c r="T221" s="196"/>
      <c r="AT221" s="191" t="s">
        <v>141</v>
      </c>
      <c r="AU221" s="191" t="s">
        <v>89</v>
      </c>
      <c r="AV221" s="15" t="s">
        <v>20</v>
      </c>
      <c r="AW221" s="15" t="s">
        <v>37</v>
      </c>
      <c r="AX221" s="15" t="s">
        <v>80</v>
      </c>
      <c r="AY221" s="191" t="s">
        <v>132</v>
      </c>
    </row>
    <row r="222" spans="1:65" s="13" customFormat="1" ht="11.25">
      <c r="B222" s="158"/>
      <c r="D222" s="159" t="s">
        <v>141</v>
      </c>
      <c r="E222" s="160" t="s">
        <v>1</v>
      </c>
      <c r="F222" s="161" t="s">
        <v>473</v>
      </c>
      <c r="H222" s="162">
        <v>0.29899999999999999</v>
      </c>
      <c r="I222" s="163"/>
      <c r="L222" s="158"/>
      <c r="M222" s="164"/>
      <c r="N222" s="165"/>
      <c r="O222" s="165"/>
      <c r="P222" s="165"/>
      <c r="Q222" s="165"/>
      <c r="R222" s="165"/>
      <c r="S222" s="165"/>
      <c r="T222" s="166"/>
      <c r="AT222" s="160" t="s">
        <v>141</v>
      </c>
      <c r="AU222" s="160" t="s">
        <v>89</v>
      </c>
      <c r="AV222" s="13" t="s">
        <v>89</v>
      </c>
      <c r="AW222" s="13" t="s">
        <v>37</v>
      </c>
      <c r="AX222" s="13" t="s">
        <v>80</v>
      </c>
      <c r="AY222" s="160" t="s">
        <v>132</v>
      </c>
    </row>
    <row r="223" spans="1:65" s="15" customFormat="1" ht="11.25">
      <c r="B223" s="190"/>
      <c r="D223" s="159" t="s">
        <v>141</v>
      </c>
      <c r="E223" s="191" t="s">
        <v>1</v>
      </c>
      <c r="F223" s="192" t="s">
        <v>474</v>
      </c>
      <c r="H223" s="191" t="s">
        <v>1</v>
      </c>
      <c r="I223" s="193"/>
      <c r="L223" s="190"/>
      <c r="M223" s="194"/>
      <c r="N223" s="195"/>
      <c r="O223" s="195"/>
      <c r="P223" s="195"/>
      <c r="Q223" s="195"/>
      <c r="R223" s="195"/>
      <c r="S223" s="195"/>
      <c r="T223" s="196"/>
      <c r="AT223" s="191" t="s">
        <v>141</v>
      </c>
      <c r="AU223" s="191" t="s">
        <v>89</v>
      </c>
      <c r="AV223" s="15" t="s">
        <v>20</v>
      </c>
      <c r="AW223" s="15" t="s">
        <v>37</v>
      </c>
      <c r="AX223" s="15" t="s">
        <v>80</v>
      </c>
      <c r="AY223" s="191" t="s">
        <v>132</v>
      </c>
    </row>
    <row r="224" spans="1:65" s="13" customFormat="1" ht="11.25">
      <c r="B224" s="158"/>
      <c r="D224" s="159" t="s">
        <v>141</v>
      </c>
      <c r="E224" s="160" t="s">
        <v>1</v>
      </c>
      <c r="F224" s="161" t="s">
        <v>475</v>
      </c>
      <c r="H224" s="162">
        <v>0.14299999999999999</v>
      </c>
      <c r="I224" s="163"/>
      <c r="L224" s="158"/>
      <c r="M224" s="164"/>
      <c r="N224" s="165"/>
      <c r="O224" s="165"/>
      <c r="P224" s="165"/>
      <c r="Q224" s="165"/>
      <c r="R224" s="165"/>
      <c r="S224" s="165"/>
      <c r="T224" s="166"/>
      <c r="AT224" s="160" t="s">
        <v>141</v>
      </c>
      <c r="AU224" s="160" t="s">
        <v>89</v>
      </c>
      <c r="AV224" s="13" t="s">
        <v>89</v>
      </c>
      <c r="AW224" s="13" t="s">
        <v>37</v>
      </c>
      <c r="AX224" s="13" t="s">
        <v>80</v>
      </c>
      <c r="AY224" s="160" t="s">
        <v>132</v>
      </c>
    </row>
    <row r="225" spans="1:65" s="14" customFormat="1" ht="11.25">
      <c r="B225" s="167"/>
      <c r="D225" s="159" t="s">
        <v>141</v>
      </c>
      <c r="E225" s="168" t="s">
        <v>1</v>
      </c>
      <c r="F225" s="169" t="s">
        <v>184</v>
      </c>
      <c r="H225" s="170">
        <v>0.442</v>
      </c>
      <c r="I225" s="171"/>
      <c r="L225" s="167"/>
      <c r="M225" s="172"/>
      <c r="N225" s="173"/>
      <c r="O225" s="173"/>
      <c r="P225" s="173"/>
      <c r="Q225" s="173"/>
      <c r="R225" s="173"/>
      <c r="S225" s="173"/>
      <c r="T225" s="174"/>
      <c r="AT225" s="168" t="s">
        <v>141</v>
      </c>
      <c r="AU225" s="168" t="s">
        <v>89</v>
      </c>
      <c r="AV225" s="14" t="s">
        <v>139</v>
      </c>
      <c r="AW225" s="14" t="s">
        <v>37</v>
      </c>
      <c r="AX225" s="14" t="s">
        <v>20</v>
      </c>
      <c r="AY225" s="168" t="s">
        <v>132</v>
      </c>
    </row>
    <row r="226" spans="1:65" s="2" customFormat="1" ht="16.5" customHeight="1">
      <c r="A226" s="33"/>
      <c r="B226" s="144"/>
      <c r="C226" s="145" t="s">
        <v>476</v>
      </c>
      <c r="D226" s="145" t="s">
        <v>134</v>
      </c>
      <c r="E226" s="146" t="s">
        <v>477</v>
      </c>
      <c r="F226" s="147" t="s">
        <v>478</v>
      </c>
      <c r="G226" s="148" t="s">
        <v>153</v>
      </c>
      <c r="H226" s="149">
        <v>3.69</v>
      </c>
      <c r="I226" s="150"/>
      <c r="J226" s="151">
        <f>ROUND(I226*H226,2)</f>
        <v>0</v>
      </c>
      <c r="K226" s="147" t="s">
        <v>138</v>
      </c>
      <c r="L226" s="34"/>
      <c r="M226" s="152" t="s">
        <v>1</v>
      </c>
      <c r="N226" s="153" t="s">
        <v>45</v>
      </c>
      <c r="O226" s="59"/>
      <c r="P226" s="154">
        <f>O226*H226</f>
        <v>0</v>
      </c>
      <c r="Q226" s="154">
        <v>1.7034</v>
      </c>
      <c r="R226" s="154">
        <f>Q226*H226</f>
        <v>6.2855460000000001</v>
      </c>
      <c r="S226" s="154">
        <v>0</v>
      </c>
      <c r="T226" s="155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56" t="s">
        <v>139</v>
      </c>
      <c r="AT226" s="156" t="s">
        <v>134</v>
      </c>
      <c r="AU226" s="156" t="s">
        <v>89</v>
      </c>
      <c r="AY226" s="18" t="s">
        <v>132</v>
      </c>
      <c r="BE226" s="157">
        <f>IF(N226="základní",J226,0)</f>
        <v>0</v>
      </c>
      <c r="BF226" s="157">
        <f>IF(N226="snížená",J226,0)</f>
        <v>0</v>
      </c>
      <c r="BG226" s="157">
        <f>IF(N226="zákl. přenesená",J226,0)</f>
        <v>0</v>
      </c>
      <c r="BH226" s="157">
        <f>IF(N226="sníž. přenesená",J226,0)</f>
        <v>0</v>
      </c>
      <c r="BI226" s="157">
        <f>IF(N226="nulová",J226,0)</f>
        <v>0</v>
      </c>
      <c r="BJ226" s="18" t="s">
        <v>20</v>
      </c>
      <c r="BK226" s="157">
        <f>ROUND(I226*H226,2)</f>
        <v>0</v>
      </c>
      <c r="BL226" s="18" t="s">
        <v>139</v>
      </c>
      <c r="BM226" s="156" t="s">
        <v>479</v>
      </c>
    </row>
    <row r="227" spans="1:65" s="15" customFormat="1" ht="11.25">
      <c r="B227" s="190"/>
      <c r="D227" s="159" t="s">
        <v>141</v>
      </c>
      <c r="E227" s="191" t="s">
        <v>1</v>
      </c>
      <c r="F227" s="192" t="s">
        <v>480</v>
      </c>
      <c r="H227" s="191" t="s">
        <v>1</v>
      </c>
      <c r="I227" s="193"/>
      <c r="L227" s="190"/>
      <c r="M227" s="194"/>
      <c r="N227" s="195"/>
      <c r="O227" s="195"/>
      <c r="P227" s="195"/>
      <c r="Q227" s="195"/>
      <c r="R227" s="195"/>
      <c r="S227" s="195"/>
      <c r="T227" s="196"/>
      <c r="AT227" s="191" t="s">
        <v>141</v>
      </c>
      <c r="AU227" s="191" t="s">
        <v>89</v>
      </c>
      <c r="AV227" s="15" t="s">
        <v>20</v>
      </c>
      <c r="AW227" s="15" t="s">
        <v>37</v>
      </c>
      <c r="AX227" s="15" t="s">
        <v>80</v>
      </c>
      <c r="AY227" s="191" t="s">
        <v>132</v>
      </c>
    </row>
    <row r="228" spans="1:65" s="15" customFormat="1" ht="11.25">
      <c r="B228" s="190"/>
      <c r="D228" s="159" t="s">
        <v>141</v>
      </c>
      <c r="E228" s="191" t="s">
        <v>1</v>
      </c>
      <c r="F228" s="192" t="s">
        <v>445</v>
      </c>
      <c r="H228" s="191" t="s">
        <v>1</v>
      </c>
      <c r="I228" s="193"/>
      <c r="L228" s="190"/>
      <c r="M228" s="194"/>
      <c r="N228" s="195"/>
      <c r="O228" s="195"/>
      <c r="P228" s="195"/>
      <c r="Q228" s="195"/>
      <c r="R228" s="195"/>
      <c r="S228" s="195"/>
      <c r="T228" s="196"/>
      <c r="AT228" s="191" t="s">
        <v>141</v>
      </c>
      <c r="AU228" s="191" t="s">
        <v>89</v>
      </c>
      <c r="AV228" s="15" t="s">
        <v>20</v>
      </c>
      <c r="AW228" s="15" t="s">
        <v>37</v>
      </c>
      <c r="AX228" s="15" t="s">
        <v>80</v>
      </c>
      <c r="AY228" s="191" t="s">
        <v>132</v>
      </c>
    </row>
    <row r="229" spans="1:65" s="13" customFormat="1" ht="11.25">
      <c r="B229" s="158"/>
      <c r="D229" s="159" t="s">
        <v>141</v>
      </c>
      <c r="E229" s="160" t="s">
        <v>1</v>
      </c>
      <c r="F229" s="161" t="s">
        <v>481</v>
      </c>
      <c r="H229" s="162">
        <v>2.31</v>
      </c>
      <c r="I229" s="163"/>
      <c r="L229" s="158"/>
      <c r="M229" s="164"/>
      <c r="N229" s="165"/>
      <c r="O229" s="165"/>
      <c r="P229" s="165"/>
      <c r="Q229" s="165"/>
      <c r="R229" s="165"/>
      <c r="S229" s="165"/>
      <c r="T229" s="166"/>
      <c r="AT229" s="160" t="s">
        <v>141</v>
      </c>
      <c r="AU229" s="160" t="s">
        <v>89</v>
      </c>
      <c r="AV229" s="13" t="s">
        <v>89</v>
      </c>
      <c r="AW229" s="13" t="s">
        <v>37</v>
      </c>
      <c r="AX229" s="13" t="s">
        <v>80</v>
      </c>
      <c r="AY229" s="160" t="s">
        <v>132</v>
      </c>
    </row>
    <row r="230" spans="1:65" s="15" customFormat="1" ht="11.25">
      <c r="B230" s="190"/>
      <c r="D230" s="159" t="s">
        <v>141</v>
      </c>
      <c r="E230" s="191" t="s">
        <v>1</v>
      </c>
      <c r="F230" s="192" t="s">
        <v>372</v>
      </c>
      <c r="H230" s="191" t="s">
        <v>1</v>
      </c>
      <c r="I230" s="193"/>
      <c r="L230" s="190"/>
      <c r="M230" s="194"/>
      <c r="N230" s="195"/>
      <c r="O230" s="195"/>
      <c r="P230" s="195"/>
      <c r="Q230" s="195"/>
      <c r="R230" s="195"/>
      <c r="S230" s="195"/>
      <c r="T230" s="196"/>
      <c r="AT230" s="191" t="s">
        <v>141</v>
      </c>
      <c r="AU230" s="191" t="s">
        <v>89</v>
      </c>
      <c r="AV230" s="15" t="s">
        <v>20</v>
      </c>
      <c r="AW230" s="15" t="s">
        <v>37</v>
      </c>
      <c r="AX230" s="15" t="s">
        <v>80</v>
      </c>
      <c r="AY230" s="191" t="s">
        <v>132</v>
      </c>
    </row>
    <row r="231" spans="1:65" s="13" customFormat="1" ht="11.25">
      <c r="B231" s="158"/>
      <c r="D231" s="159" t="s">
        <v>141</v>
      </c>
      <c r="E231" s="160" t="s">
        <v>1</v>
      </c>
      <c r="F231" s="161" t="s">
        <v>373</v>
      </c>
      <c r="H231" s="162">
        <v>2.7</v>
      </c>
      <c r="I231" s="163"/>
      <c r="L231" s="158"/>
      <c r="M231" s="164"/>
      <c r="N231" s="165"/>
      <c r="O231" s="165"/>
      <c r="P231" s="165"/>
      <c r="Q231" s="165"/>
      <c r="R231" s="165"/>
      <c r="S231" s="165"/>
      <c r="T231" s="166"/>
      <c r="AT231" s="160" t="s">
        <v>141</v>
      </c>
      <c r="AU231" s="160" t="s">
        <v>89</v>
      </c>
      <c r="AV231" s="13" t="s">
        <v>89</v>
      </c>
      <c r="AW231" s="13" t="s">
        <v>37</v>
      </c>
      <c r="AX231" s="13" t="s">
        <v>80</v>
      </c>
      <c r="AY231" s="160" t="s">
        <v>132</v>
      </c>
    </row>
    <row r="232" spans="1:65" s="15" customFormat="1" ht="11.25">
      <c r="B232" s="190"/>
      <c r="D232" s="159" t="s">
        <v>141</v>
      </c>
      <c r="E232" s="191" t="s">
        <v>1</v>
      </c>
      <c r="F232" s="192" t="s">
        <v>482</v>
      </c>
      <c r="H232" s="191" t="s">
        <v>1</v>
      </c>
      <c r="I232" s="193"/>
      <c r="L232" s="190"/>
      <c r="M232" s="194"/>
      <c r="N232" s="195"/>
      <c r="O232" s="195"/>
      <c r="P232" s="195"/>
      <c r="Q232" s="195"/>
      <c r="R232" s="195"/>
      <c r="S232" s="195"/>
      <c r="T232" s="196"/>
      <c r="AT232" s="191" t="s">
        <v>141</v>
      </c>
      <c r="AU232" s="191" t="s">
        <v>89</v>
      </c>
      <c r="AV232" s="15" t="s">
        <v>20</v>
      </c>
      <c r="AW232" s="15" t="s">
        <v>37</v>
      </c>
      <c r="AX232" s="15" t="s">
        <v>80</v>
      </c>
      <c r="AY232" s="191" t="s">
        <v>132</v>
      </c>
    </row>
    <row r="233" spans="1:65" s="13" customFormat="1" ht="11.25">
      <c r="B233" s="158"/>
      <c r="D233" s="159" t="s">
        <v>141</v>
      </c>
      <c r="E233" s="160" t="s">
        <v>1</v>
      </c>
      <c r="F233" s="161" t="s">
        <v>375</v>
      </c>
      <c r="H233" s="162">
        <v>6.3</v>
      </c>
      <c r="I233" s="163"/>
      <c r="L233" s="158"/>
      <c r="M233" s="164"/>
      <c r="N233" s="165"/>
      <c r="O233" s="165"/>
      <c r="P233" s="165"/>
      <c r="Q233" s="165"/>
      <c r="R233" s="165"/>
      <c r="S233" s="165"/>
      <c r="T233" s="166"/>
      <c r="AT233" s="160" t="s">
        <v>141</v>
      </c>
      <c r="AU233" s="160" t="s">
        <v>89</v>
      </c>
      <c r="AV233" s="13" t="s">
        <v>89</v>
      </c>
      <c r="AW233" s="13" t="s">
        <v>37</v>
      </c>
      <c r="AX233" s="13" t="s">
        <v>80</v>
      </c>
      <c r="AY233" s="160" t="s">
        <v>132</v>
      </c>
    </row>
    <row r="234" spans="1:65" s="13" customFormat="1" ht="11.25">
      <c r="B234" s="158"/>
      <c r="D234" s="159" t="s">
        <v>141</v>
      </c>
      <c r="E234" s="160" t="s">
        <v>1</v>
      </c>
      <c r="F234" s="161" t="s">
        <v>379</v>
      </c>
      <c r="H234" s="162">
        <v>2.8079999999999998</v>
      </c>
      <c r="I234" s="163"/>
      <c r="L234" s="158"/>
      <c r="M234" s="164"/>
      <c r="N234" s="165"/>
      <c r="O234" s="165"/>
      <c r="P234" s="165"/>
      <c r="Q234" s="165"/>
      <c r="R234" s="165"/>
      <c r="S234" s="165"/>
      <c r="T234" s="166"/>
      <c r="AT234" s="160" t="s">
        <v>141</v>
      </c>
      <c r="AU234" s="160" t="s">
        <v>89</v>
      </c>
      <c r="AV234" s="13" t="s">
        <v>89</v>
      </c>
      <c r="AW234" s="13" t="s">
        <v>37</v>
      </c>
      <c r="AX234" s="13" t="s">
        <v>80</v>
      </c>
      <c r="AY234" s="160" t="s">
        <v>132</v>
      </c>
    </row>
    <row r="235" spans="1:65" s="13" customFormat="1" ht="11.25">
      <c r="B235" s="158"/>
      <c r="D235" s="159" t="s">
        <v>141</v>
      </c>
      <c r="E235" s="160" t="s">
        <v>1</v>
      </c>
      <c r="F235" s="161" t="s">
        <v>380</v>
      </c>
      <c r="H235" s="162">
        <v>0.46800000000000003</v>
      </c>
      <c r="I235" s="163"/>
      <c r="L235" s="158"/>
      <c r="M235" s="164"/>
      <c r="N235" s="165"/>
      <c r="O235" s="165"/>
      <c r="P235" s="165"/>
      <c r="Q235" s="165"/>
      <c r="R235" s="165"/>
      <c r="S235" s="165"/>
      <c r="T235" s="166"/>
      <c r="AT235" s="160" t="s">
        <v>141</v>
      </c>
      <c r="AU235" s="160" t="s">
        <v>89</v>
      </c>
      <c r="AV235" s="13" t="s">
        <v>89</v>
      </c>
      <c r="AW235" s="13" t="s">
        <v>37</v>
      </c>
      <c r="AX235" s="13" t="s">
        <v>80</v>
      </c>
      <c r="AY235" s="160" t="s">
        <v>132</v>
      </c>
    </row>
    <row r="236" spans="1:65" s="16" customFormat="1" ht="11.25">
      <c r="B236" s="197"/>
      <c r="D236" s="159" t="s">
        <v>141</v>
      </c>
      <c r="E236" s="198" t="s">
        <v>1</v>
      </c>
      <c r="F236" s="199" t="s">
        <v>483</v>
      </c>
      <c r="H236" s="200">
        <v>14.586</v>
      </c>
      <c r="I236" s="201"/>
      <c r="L236" s="197"/>
      <c r="M236" s="202"/>
      <c r="N236" s="203"/>
      <c r="O236" s="203"/>
      <c r="P236" s="203"/>
      <c r="Q236" s="203"/>
      <c r="R236" s="203"/>
      <c r="S236" s="203"/>
      <c r="T236" s="204"/>
      <c r="AT236" s="198" t="s">
        <v>141</v>
      </c>
      <c r="AU236" s="198" t="s">
        <v>89</v>
      </c>
      <c r="AV236" s="16" t="s">
        <v>147</v>
      </c>
      <c r="AW236" s="16" t="s">
        <v>37</v>
      </c>
      <c r="AX236" s="16" t="s">
        <v>80</v>
      </c>
      <c r="AY236" s="198" t="s">
        <v>132</v>
      </c>
    </row>
    <row r="237" spans="1:65" s="15" customFormat="1" ht="11.25">
      <c r="B237" s="190"/>
      <c r="D237" s="159" t="s">
        <v>141</v>
      </c>
      <c r="E237" s="191" t="s">
        <v>1</v>
      </c>
      <c r="F237" s="192" t="s">
        <v>445</v>
      </c>
      <c r="H237" s="191" t="s">
        <v>1</v>
      </c>
      <c r="I237" s="193"/>
      <c r="L237" s="190"/>
      <c r="M237" s="194"/>
      <c r="N237" s="195"/>
      <c r="O237" s="195"/>
      <c r="P237" s="195"/>
      <c r="Q237" s="195"/>
      <c r="R237" s="195"/>
      <c r="S237" s="195"/>
      <c r="T237" s="196"/>
      <c r="AT237" s="191" t="s">
        <v>141</v>
      </c>
      <c r="AU237" s="191" t="s">
        <v>89</v>
      </c>
      <c r="AV237" s="15" t="s">
        <v>20</v>
      </c>
      <c r="AW237" s="15" t="s">
        <v>37</v>
      </c>
      <c r="AX237" s="15" t="s">
        <v>80</v>
      </c>
      <c r="AY237" s="191" t="s">
        <v>132</v>
      </c>
    </row>
    <row r="238" spans="1:65" s="13" customFormat="1" ht="11.25">
      <c r="B238" s="158"/>
      <c r="D238" s="159" t="s">
        <v>141</v>
      </c>
      <c r="E238" s="160" t="s">
        <v>1</v>
      </c>
      <c r="F238" s="161" t="s">
        <v>484</v>
      </c>
      <c r="H238" s="162">
        <v>-2.31</v>
      </c>
      <c r="I238" s="163"/>
      <c r="L238" s="158"/>
      <c r="M238" s="164"/>
      <c r="N238" s="165"/>
      <c r="O238" s="165"/>
      <c r="P238" s="165"/>
      <c r="Q238" s="165"/>
      <c r="R238" s="165"/>
      <c r="S238" s="165"/>
      <c r="T238" s="166"/>
      <c r="AT238" s="160" t="s">
        <v>141</v>
      </c>
      <c r="AU238" s="160" t="s">
        <v>89</v>
      </c>
      <c r="AV238" s="13" t="s">
        <v>89</v>
      </c>
      <c r="AW238" s="13" t="s">
        <v>37</v>
      </c>
      <c r="AX238" s="13" t="s">
        <v>80</v>
      </c>
      <c r="AY238" s="160" t="s">
        <v>132</v>
      </c>
    </row>
    <row r="239" spans="1:65" s="15" customFormat="1" ht="11.25">
      <c r="B239" s="190"/>
      <c r="D239" s="159" t="s">
        <v>141</v>
      </c>
      <c r="E239" s="191" t="s">
        <v>1</v>
      </c>
      <c r="F239" s="192" t="s">
        <v>372</v>
      </c>
      <c r="H239" s="191" t="s">
        <v>1</v>
      </c>
      <c r="I239" s="193"/>
      <c r="L239" s="190"/>
      <c r="M239" s="194"/>
      <c r="N239" s="195"/>
      <c r="O239" s="195"/>
      <c r="P239" s="195"/>
      <c r="Q239" s="195"/>
      <c r="R239" s="195"/>
      <c r="S239" s="195"/>
      <c r="T239" s="196"/>
      <c r="AT239" s="191" t="s">
        <v>141</v>
      </c>
      <c r="AU239" s="191" t="s">
        <v>89</v>
      </c>
      <c r="AV239" s="15" t="s">
        <v>20</v>
      </c>
      <c r="AW239" s="15" t="s">
        <v>37</v>
      </c>
      <c r="AX239" s="15" t="s">
        <v>80</v>
      </c>
      <c r="AY239" s="191" t="s">
        <v>132</v>
      </c>
    </row>
    <row r="240" spans="1:65" s="13" customFormat="1" ht="11.25">
      <c r="B240" s="158"/>
      <c r="D240" s="159" t="s">
        <v>141</v>
      </c>
      <c r="E240" s="160" t="s">
        <v>1</v>
      </c>
      <c r="F240" s="161" t="s">
        <v>485</v>
      </c>
      <c r="H240" s="162">
        <v>-2.97</v>
      </c>
      <c r="I240" s="163"/>
      <c r="L240" s="158"/>
      <c r="M240" s="164"/>
      <c r="N240" s="165"/>
      <c r="O240" s="165"/>
      <c r="P240" s="165"/>
      <c r="Q240" s="165"/>
      <c r="R240" s="165"/>
      <c r="S240" s="165"/>
      <c r="T240" s="166"/>
      <c r="AT240" s="160" t="s">
        <v>141</v>
      </c>
      <c r="AU240" s="160" t="s">
        <v>89</v>
      </c>
      <c r="AV240" s="13" t="s">
        <v>89</v>
      </c>
      <c r="AW240" s="13" t="s">
        <v>37</v>
      </c>
      <c r="AX240" s="13" t="s">
        <v>80</v>
      </c>
      <c r="AY240" s="160" t="s">
        <v>132</v>
      </c>
    </row>
    <row r="241" spans="1:65" s="15" customFormat="1" ht="11.25">
      <c r="B241" s="190"/>
      <c r="D241" s="159" t="s">
        <v>141</v>
      </c>
      <c r="E241" s="191" t="s">
        <v>1</v>
      </c>
      <c r="F241" s="192" t="s">
        <v>374</v>
      </c>
      <c r="H241" s="191" t="s">
        <v>1</v>
      </c>
      <c r="I241" s="193"/>
      <c r="L241" s="190"/>
      <c r="M241" s="194"/>
      <c r="N241" s="195"/>
      <c r="O241" s="195"/>
      <c r="P241" s="195"/>
      <c r="Q241" s="195"/>
      <c r="R241" s="195"/>
      <c r="S241" s="195"/>
      <c r="T241" s="196"/>
      <c r="AT241" s="191" t="s">
        <v>141</v>
      </c>
      <c r="AU241" s="191" t="s">
        <v>89</v>
      </c>
      <c r="AV241" s="15" t="s">
        <v>20</v>
      </c>
      <c r="AW241" s="15" t="s">
        <v>37</v>
      </c>
      <c r="AX241" s="15" t="s">
        <v>80</v>
      </c>
      <c r="AY241" s="191" t="s">
        <v>132</v>
      </c>
    </row>
    <row r="242" spans="1:65" s="13" customFormat="1" ht="11.25">
      <c r="B242" s="158"/>
      <c r="D242" s="159" t="s">
        <v>141</v>
      </c>
      <c r="E242" s="160" t="s">
        <v>1</v>
      </c>
      <c r="F242" s="161" t="s">
        <v>486</v>
      </c>
      <c r="H242" s="162">
        <v>-5.6159999999999997</v>
      </c>
      <c r="I242" s="163"/>
      <c r="L242" s="158"/>
      <c r="M242" s="164"/>
      <c r="N242" s="165"/>
      <c r="O242" s="165"/>
      <c r="P242" s="165"/>
      <c r="Q242" s="165"/>
      <c r="R242" s="165"/>
      <c r="S242" s="165"/>
      <c r="T242" s="166"/>
      <c r="AT242" s="160" t="s">
        <v>141</v>
      </c>
      <c r="AU242" s="160" t="s">
        <v>89</v>
      </c>
      <c r="AV242" s="13" t="s">
        <v>89</v>
      </c>
      <c r="AW242" s="13" t="s">
        <v>37</v>
      </c>
      <c r="AX242" s="13" t="s">
        <v>80</v>
      </c>
      <c r="AY242" s="160" t="s">
        <v>132</v>
      </c>
    </row>
    <row r="243" spans="1:65" s="16" customFormat="1" ht="11.25">
      <c r="B243" s="197"/>
      <c r="D243" s="159" t="s">
        <v>141</v>
      </c>
      <c r="E243" s="198" t="s">
        <v>1</v>
      </c>
      <c r="F243" s="199" t="s">
        <v>483</v>
      </c>
      <c r="H243" s="200">
        <v>-10.896000000000001</v>
      </c>
      <c r="I243" s="201"/>
      <c r="L243" s="197"/>
      <c r="M243" s="202"/>
      <c r="N243" s="203"/>
      <c r="O243" s="203"/>
      <c r="P243" s="203"/>
      <c r="Q243" s="203"/>
      <c r="R243" s="203"/>
      <c r="S243" s="203"/>
      <c r="T243" s="204"/>
      <c r="AT243" s="198" t="s">
        <v>141</v>
      </c>
      <c r="AU243" s="198" t="s">
        <v>89</v>
      </c>
      <c r="AV243" s="16" t="s">
        <v>147</v>
      </c>
      <c r="AW243" s="16" t="s">
        <v>37</v>
      </c>
      <c r="AX243" s="16" t="s">
        <v>80</v>
      </c>
      <c r="AY243" s="198" t="s">
        <v>132</v>
      </c>
    </row>
    <row r="244" spans="1:65" s="14" customFormat="1" ht="11.25">
      <c r="B244" s="167"/>
      <c r="D244" s="159" t="s">
        <v>141</v>
      </c>
      <c r="E244" s="168" t="s">
        <v>1</v>
      </c>
      <c r="F244" s="169" t="s">
        <v>184</v>
      </c>
      <c r="H244" s="170">
        <v>3.69</v>
      </c>
      <c r="I244" s="171"/>
      <c r="L244" s="167"/>
      <c r="M244" s="172"/>
      <c r="N244" s="173"/>
      <c r="O244" s="173"/>
      <c r="P244" s="173"/>
      <c r="Q244" s="173"/>
      <c r="R244" s="173"/>
      <c r="S244" s="173"/>
      <c r="T244" s="174"/>
      <c r="AT244" s="168" t="s">
        <v>141</v>
      </c>
      <c r="AU244" s="168" t="s">
        <v>89</v>
      </c>
      <c r="AV244" s="14" t="s">
        <v>139</v>
      </c>
      <c r="AW244" s="14" t="s">
        <v>37</v>
      </c>
      <c r="AX244" s="14" t="s">
        <v>20</v>
      </c>
      <c r="AY244" s="168" t="s">
        <v>132</v>
      </c>
    </row>
    <row r="245" spans="1:65" s="12" customFormat="1" ht="22.9" customHeight="1">
      <c r="B245" s="131"/>
      <c r="D245" s="132" t="s">
        <v>79</v>
      </c>
      <c r="E245" s="142" t="s">
        <v>156</v>
      </c>
      <c r="F245" s="142" t="s">
        <v>185</v>
      </c>
      <c r="I245" s="134"/>
      <c r="J245" s="143">
        <f>BK245</f>
        <v>0</v>
      </c>
      <c r="L245" s="131"/>
      <c r="M245" s="136"/>
      <c r="N245" s="137"/>
      <c r="O245" s="137"/>
      <c r="P245" s="138">
        <f>SUM(P246:P253)</f>
        <v>0</v>
      </c>
      <c r="Q245" s="137"/>
      <c r="R245" s="138">
        <f>SUM(R246:R253)</f>
        <v>46.438000000000002</v>
      </c>
      <c r="S245" s="137"/>
      <c r="T245" s="139">
        <f>SUM(T246:T253)</f>
        <v>0</v>
      </c>
      <c r="AR245" s="132" t="s">
        <v>20</v>
      </c>
      <c r="AT245" s="140" t="s">
        <v>79</v>
      </c>
      <c r="AU245" s="140" t="s">
        <v>20</v>
      </c>
      <c r="AY245" s="132" t="s">
        <v>132</v>
      </c>
      <c r="BK245" s="141">
        <f>SUM(BK246:BK253)</f>
        <v>0</v>
      </c>
    </row>
    <row r="246" spans="1:65" s="2" customFormat="1" ht="33" customHeight="1">
      <c r="A246" s="33"/>
      <c r="B246" s="144"/>
      <c r="C246" s="145" t="s">
        <v>487</v>
      </c>
      <c r="D246" s="145" t="s">
        <v>134</v>
      </c>
      <c r="E246" s="146" t="s">
        <v>187</v>
      </c>
      <c r="F246" s="147" t="s">
        <v>188</v>
      </c>
      <c r="G246" s="148" t="s">
        <v>176</v>
      </c>
      <c r="H246" s="149">
        <v>56</v>
      </c>
      <c r="I246" s="150"/>
      <c r="J246" s="151">
        <f>ROUND(I246*H246,2)</f>
        <v>0</v>
      </c>
      <c r="K246" s="147" t="s">
        <v>138</v>
      </c>
      <c r="L246" s="34"/>
      <c r="M246" s="152" t="s">
        <v>1</v>
      </c>
      <c r="N246" s="153" t="s">
        <v>45</v>
      </c>
      <c r="O246" s="59"/>
      <c r="P246" s="154">
        <f>O246*H246</f>
        <v>0</v>
      </c>
      <c r="Q246" s="154">
        <v>0.38700000000000001</v>
      </c>
      <c r="R246" s="154">
        <f>Q246*H246</f>
        <v>21.672000000000001</v>
      </c>
      <c r="S246" s="154">
        <v>0</v>
      </c>
      <c r="T246" s="155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56" t="s">
        <v>139</v>
      </c>
      <c r="AT246" s="156" t="s">
        <v>134</v>
      </c>
      <c r="AU246" s="156" t="s">
        <v>89</v>
      </c>
      <c r="AY246" s="18" t="s">
        <v>132</v>
      </c>
      <c r="BE246" s="157">
        <f>IF(N246="základní",J246,0)</f>
        <v>0</v>
      </c>
      <c r="BF246" s="157">
        <f>IF(N246="snížená",J246,0)</f>
        <v>0</v>
      </c>
      <c r="BG246" s="157">
        <f>IF(N246="zákl. přenesená",J246,0)</f>
        <v>0</v>
      </c>
      <c r="BH246" s="157">
        <f>IF(N246="sníž. přenesená",J246,0)</f>
        <v>0</v>
      </c>
      <c r="BI246" s="157">
        <f>IF(N246="nulová",J246,0)</f>
        <v>0</v>
      </c>
      <c r="BJ246" s="18" t="s">
        <v>20</v>
      </c>
      <c r="BK246" s="157">
        <f>ROUND(I246*H246,2)</f>
        <v>0</v>
      </c>
      <c r="BL246" s="18" t="s">
        <v>139</v>
      </c>
      <c r="BM246" s="156" t="s">
        <v>488</v>
      </c>
    </row>
    <row r="247" spans="1:65" s="2" customFormat="1" ht="21.75" customHeight="1">
      <c r="A247" s="33"/>
      <c r="B247" s="144"/>
      <c r="C247" s="145" t="s">
        <v>489</v>
      </c>
      <c r="D247" s="145" t="s">
        <v>134</v>
      </c>
      <c r="E247" s="146" t="s">
        <v>190</v>
      </c>
      <c r="F247" s="147" t="s">
        <v>191</v>
      </c>
      <c r="G247" s="148" t="s">
        <v>176</v>
      </c>
      <c r="H247" s="149">
        <v>8.4</v>
      </c>
      <c r="I247" s="150"/>
      <c r="J247" s="151">
        <f>ROUND(I247*H247,2)</f>
        <v>0</v>
      </c>
      <c r="K247" s="147" t="s">
        <v>138</v>
      </c>
      <c r="L247" s="34"/>
      <c r="M247" s="152" t="s">
        <v>1</v>
      </c>
      <c r="N247" s="153" t="s">
        <v>45</v>
      </c>
      <c r="O247" s="59"/>
      <c r="P247" s="154">
        <f>O247*H247</f>
        <v>0</v>
      </c>
      <c r="Q247" s="154">
        <v>0.115</v>
      </c>
      <c r="R247" s="154">
        <f>Q247*H247</f>
        <v>0.96600000000000008</v>
      </c>
      <c r="S247" s="154">
        <v>0</v>
      </c>
      <c r="T247" s="155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56" t="s">
        <v>139</v>
      </c>
      <c r="AT247" s="156" t="s">
        <v>134</v>
      </c>
      <c r="AU247" s="156" t="s">
        <v>89</v>
      </c>
      <c r="AY247" s="18" t="s">
        <v>132</v>
      </c>
      <c r="BE247" s="157">
        <f>IF(N247="základní",J247,0)</f>
        <v>0</v>
      </c>
      <c r="BF247" s="157">
        <f>IF(N247="snížená",J247,0)</f>
        <v>0</v>
      </c>
      <c r="BG247" s="157">
        <f>IF(N247="zákl. přenesená",J247,0)</f>
        <v>0</v>
      </c>
      <c r="BH247" s="157">
        <f>IF(N247="sníž. přenesená",J247,0)</f>
        <v>0</v>
      </c>
      <c r="BI247" s="157">
        <f>IF(N247="nulová",J247,0)</f>
        <v>0</v>
      </c>
      <c r="BJ247" s="18" t="s">
        <v>20</v>
      </c>
      <c r="BK247" s="157">
        <f>ROUND(I247*H247,2)</f>
        <v>0</v>
      </c>
      <c r="BL247" s="18" t="s">
        <v>139</v>
      </c>
      <c r="BM247" s="156" t="s">
        <v>490</v>
      </c>
    </row>
    <row r="248" spans="1:65" s="13" customFormat="1" ht="11.25">
      <c r="B248" s="158"/>
      <c r="D248" s="159" t="s">
        <v>141</v>
      </c>
      <c r="E248" s="160" t="s">
        <v>1</v>
      </c>
      <c r="F248" s="161" t="s">
        <v>491</v>
      </c>
      <c r="H248" s="162">
        <v>8.4</v>
      </c>
      <c r="I248" s="163"/>
      <c r="L248" s="158"/>
      <c r="M248" s="164"/>
      <c r="N248" s="165"/>
      <c r="O248" s="165"/>
      <c r="P248" s="165"/>
      <c r="Q248" s="165"/>
      <c r="R248" s="165"/>
      <c r="S248" s="165"/>
      <c r="T248" s="166"/>
      <c r="AT248" s="160" t="s">
        <v>141</v>
      </c>
      <c r="AU248" s="160" t="s">
        <v>89</v>
      </c>
      <c r="AV248" s="13" t="s">
        <v>89</v>
      </c>
      <c r="AW248" s="13" t="s">
        <v>37</v>
      </c>
      <c r="AX248" s="13" t="s">
        <v>20</v>
      </c>
      <c r="AY248" s="160" t="s">
        <v>132</v>
      </c>
    </row>
    <row r="249" spans="1:65" s="2" customFormat="1" ht="21.75" customHeight="1">
      <c r="A249" s="33"/>
      <c r="B249" s="144"/>
      <c r="C249" s="145" t="s">
        <v>492</v>
      </c>
      <c r="D249" s="145" t="s">
        <v>134</v>
      </c>
      <c r="E249" s="146" t="s">
        <v>195</v>
      </c>
      <c r="F249" s="147" t="s">
        <v>196</v>
      </c>
      <c r="G249" s="148" t="s">
        <v>176</v>
      </c>
      <c r="H249" s="149">
        <v>56</v>
      </c>
      <c r="I249" s="150"/>
      <c r="J249" s="151">
        <f>ROUND(I249*H249,2)</f>
        <v>0</v>
      </c>
      <c r="K249" s="147" t="s">
        <v>138</v>
      </c>
      <c r="L249" s="34"/>
      <c r="M249" s="152" t="s">
        <v>1</v>
      </c>
      <c r="N249" s="153" t="s">
        <v>45</v>
      </c>
      <c r="O249" s="59"/>
      <c r="P249" s="154">
        <f>O249*H249</f>
        <v>0</v>
      </c>
      <c r="Q249" s="154">
        <v>0.34499999999999997</v>
      </c>
      <c r="R249" s="154">
        <f>Q249*H249</f>
        <v>19.32</v>
      </c>
      <c r="S249" s="154">
        <v>0</v>
      </c>
      <c r="T249" s="155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56" t="s">
        <v>139</v>
      </c>
      <c r="AT249" s="156" t="s">
        <v>134</v>
      </c>
      <c r="AU249" s="156" t="s">
        <v>89</v>
      </c>
      <c r="AY249" s="18" t="s">
        <v>132</v>
      </c>
      <c r="BE249" s="157">
        <f>IF(N249="základní",J249,0)</f>
        <v>0</v>
      </c>
      <c r="BF249" s="157">
        <f>IF(N249="snížená",J249,0)</f>
        <v>0</v>
      </c>
      <c r="BG249" s="157">
        <f>IF(N249="zákl. přenesená",J249,0)</f>
        <v>0</v>
      </c>
      <c r="BH249" s="157">
        <f>IF(N249="sníž. přenesená",J249,0)</f>
        <v>0</v>
      </c>
      <c r="BI249" s="157">
        <f>IF(N249="nulová",J249,0)</f>
        <v>0</v>
      </c>
      <c r="BJ249" s="18" t="s">
        <v>20</v>
      </c>
      <c r="BK249" s="157">
        <f>ROUND(I249*H249,2)</f>
        <v>0</v>
      </c>
      <c r="BL249" s="18" t="s">
        <v>139</v>
      </c>
      <c r="BM249" s="156" t="s">
        <v>493</v>
      </c>
    </row>
    <row r="250" spans="1:65" s="2" customFormat="1" ht="16.5" customHeight="1">
      <c r="A250" s="33"/>
      <c r="B250" s="144"/>
      <c r="C250" s="145" t="s">
        <v>494</v>
      </c>
      <c r="D250" s="145" t="s">
        <v>134</v>
      </c>
      <c r="E250" s="146" t="s">
        <v>199</v>
      </c>
      <c r="F250" s="147" t="s">
        <v>200</v>
      </c>
      <c r="G250" s="148" t="s">
        <v>176</v>
      </c>
      <c r="H250" s="149">
        <v>56</v>
      </c>
      <c r="I250" s="150"/>
      <c r="J250" s="151">
        <f>ROUND(I250*H250,2)</f>
        <v>0</v>
      </c>
      <c r="K250" s="147" t="s">
        <v>138</v>
      </c>
      <c r="L250" s="34"/>
      <c r="M250" s="152" t="s">
        <v>1</v>
      </c>
      <c r="N250" s="153" t="s">
        <v>45</v>
      </c>
      <c r="O250" s="59"/>
      <c r="P250" s="154">
        <f>O250*H250</f>
        <v>0</v>
      </c>
      <c r="Q250" s="154">
        <v>0.08</v>
      </c>
      <c r="R250" s="154">
        <f>Q250*H250</f>
        <v>4.4800000000000004</v>
      </c>
      <c r="S250" s="154">
        <v>0</v>
      </c>
      <c r="T250" s="155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56" t="s">
        <v>139</v>
      </c>
      <c r="AT250" s="156" t="s">
        <v>134</v>
      </c>
      <c r="AU250" s="156" t="s">
        <v>89</v>
      </c>
      <c r="AY250" s="18" t="s">
        <v>132</v>
      </c>
      <c r="BE250" s="157">
        <f>IF(N250="základní",J250,0)</f>
        <v>0</v>
      </c>
      <c r="BF250" s="157">
        <f>IF(N250="snížená",J250,0)</f>
        <v>0</v>
      </c>
      <c r="BG250" s="157">
        <f>IF(N250="zákl. přenesená",J250,0)</f>
        <v>0</v>
      </c>
      <c r="BH250" s="157">
        <f>IF(N250="sníž. přenesená",J250,0)</f>
        <v>0</v>
      </c>
      <c r="BI250" s="157">
        <f>IF(N250="nulová",J250,0)</f>
        <v>0</v>
      </c>
      <c r="BJ250" s="18" t="s">
        <v>20</v>
      </c>
      <c r="BK250" s="157">
        <f>ROUND(I250*H250,2)</f>
        <v>0</v>
      </c>
      <c r="BL250" s="18" t="s">
        <v>139</v>
      </c>
      <c r="BM250" s="156" t="s">
        <v>495</v>
      </c>
    </row>
    <row r="251" spans="1:65" s="13" customFormat="1" ht="11.25">
      <c r="B251" s="158"/>
      <c r="D251" s="159" t="s">
        <v>141</v>
      </c>
      <c r="E251" s="160" t="s">
        <v>1</v>
      </c>
      <c r="F251" s="161" t="s">
        <v>496</v>
      </c>
      <c r="H251" s="162">
        <v>42</v>
      </c>
      <c r="I251" s="163"/>
      <c r="L251" s="158"/>
      <c r="M251" s="164"/>
      <c r="N251" s="165"/>
      <c r="O251" s="165"/>
      <c r="P251" s="165"/>
      <c r="Q251" s="165"/>
      <c r="R251" s="165"/>
      <c r="S251" s="165"/>
      <c r="T251" s="166"/>
      <c r="AT251" s="160" t="s">
        <v>141</v>
      </c>
      <c r="AU251" s="160" t="s">
        <v>89</v>
      </c>
      <c r="AV251" s="13" t="s">
        <v>89</v>
      </c>
      <c r="AW251" s="13" t="s">
        <v>37</v>
      </c>
      <c r="AX251" s="13" t="s">
        <v>80</v>
      </c>
      <c r="AY251" s="160" t="s">
        <v>132</v>
      </c>
    </row>
    <row r="252" spans="1:65" s="13" customFormat="1" ht="11.25">
      <c r="B252" s="158"/>
      <c r="D252" s="159" t="s">
        <v>141</v>
      </c>
      <c r="E252" s="160" t="s">
        <v>1</v>
      </c>
      <c r="F252" s="161" t="s">
        <v>439</v>
      </c>
      <c r="H252" s="162">
        <v>14</v>
      </c>
      <c r="I252" s="163"/>
      <c r="L252" s="158"/>
      <c r="M252" s="164"/>
      <c r="N252" s="165"/>
      <c r="O252" s="165"/>
      <c r="P252" s="165"/>
      <c r="Q252" s="165"/>
      <c r="R252" s="165"/>
      <c r="S252" s="165"/>
      <c r="T252" s="166"/>
      <c r="AT252" s="160" t="s">
        <v>141</v>
      </c>
      <c r="AU252" s="160" t="s">
        <v>89</v>
      </c>
      <c r="AV252" s="13" t="s">
        <v>89</v>
      </c>
      <c r="AW252" s="13" t="s">
        <v>37</v>
      </c>
      <c r="AX252" s="13" t="s">
        <v>80</v>
      </c>
      <c r="AY252" s="160" t="s">
        <v>132</v>
      </c>
    </row>
    <row r="253" spans="1:65" s="14" customFormat="1" ht="11.25">
      <c r="B253" s="167"/>
      <c r="D253" s="159" t="s">
        <v>141</v>
      </c>
      <c r="E253" s="168" t="s">
        <v>1</v>
      </c>
      <c r="F253" s="169" t="s">
        <v>184</v>
      </c>
      <c r="H253" s="170">
        <v>56</v>
      </c>
      <c r="I253" s="171"/>
      <c r="L253" s="167"/>
      <c r="M253" s="172"/>
      <c r="N253" s="173"/>
      <c r="O253" s="173"/>
      <c r="P253" s="173"/>
      <c r="Q253" s="173"/>
      <c r="R253" s="173"/>
      <c r="S253" s="173"/>
      <c r="T253" s="174"/>
      <c r="AT253" s="168" t="s">
        <v>141</v>
      </c>
      <c r="AU253" s="168" t="s">
        <v>89</v>
      </c>
      <c r="AV253" s="14" t="s">
        <v>139</v>
      </c>
      <c r="AW253" s="14" t="s">
        <v>37</v>
      </c>
      <c r="AX253" s="14" t="s">
        <v>20</v>
      </c>
      <c r="AY253" s="168" t="s">
        <v>132</v>
      </c>
    </row>
    <row r="254" spans="1:65" s="12" customFormat="1" ht="22.9" customHeight="1">
      <c r="B254" s="131"/>
      <c r="D254" s="132" t="s">
        <v>79</v>
      </c>
      <c r="E254" s="142" t="s">
        <v>173</v>
      </c>
      <c r="F254" s="142" t="s">
        <v>203</v>
      </c>
      <c r="I254" s="134"/>
      <c r="J254" s="143">
        <f>BK254</f>
        <v>0</v>
      </c>
      <c r="L254" s="131"/>
      <c r="M254" s="136"/>
      <c r="N254" s="137"/>
      <c r="O254" s="137"/>
      <c r="P254" s="138">
        <f>SUM(P255:P274)</f>
        <v>0</v>
      </c>
      <c r="Q254" s="137"/>
      <c r="R254" s="138">
        <f>SUM(R255:R274)</f>
        <v>9.7768551200000005</v>
      </c>
      <c r="S254" s="137"/>
      <c r="T254" s="139">
        <f>SUM(T255:T274)</f>
        <v>8.9039999999999999</v>
      </c>
      <c r="AR254" s="132" t="s">
        <v>20</v>
      </c>
      <c r="AT254" s="140" t="s">
        <v>79</v>
      </c>
      <c r="AU254" s="140" t="s">
        <v>20</v>
      </c>
      <c r="AY254" s="132" t="s">
        <v>132</v>
      </c>
      <c r="BK254" s="141">
        <f>SUM(BK255:BK274)</f>
        <v>0</v>
      </c>
    </row>
    <row r="255" spans="1:65" s="2" customFormat="1" ht="24.2" customHeight="1">
      <c r="A255" s="33"/>
      <c r="B255" s="144"/>
      <c r="C255" s="145" t="s">
        <v>497</v>
      </c>
      <c r="D255" s="145" t="s">
        <v>134</v>
      </c>
      <c r="E255" s="146" t="s">
        <v>274</v>
      </c>
      <c r="F255" s="147" t="s">
        <v>275</v>
      </c>
      <c r="G255" s="148" t="s">
        <v>137</v>
      </c>
      <c r="H255" s="149">
        <v>42</v>
      </c>
      <c r="I255" s="150"/>
      <c r="J255" s="151">
        <f t="shared" ref="J255:J260" si="0">ROUND(I255*H255,2)</f>
        <v>0</v>
      </c>
      <c r="K255" s="147" t="s">
        <v>138</v>
      </c>
      <c r="L255" s="34"/>
      <c r="M255" s="152" t="s">
        <v>1</v>
      </c>
      <c r="N255" s="153" t="s">
        <v>45</v>
      </c>
      <c r="O255" s="59"/>
      <c r="P255" s="154">
        <f t="shared" ref="P255:P260" si="1">O255*H255</f>
        <v>0</v>
      </c>
      <c r="Q255" s="154">
        <v>2.966E-4</v>
      </c>
      <c r="R255" s="154">
        <f t="shared" ref="R255:R260" si="2">Q255*H255</f>
        <v>1.24572E-2</v>
      </c>
      <c r="S255" s="154">
        <v>0</v>
      </c>
      <c r="T255" s="155">
        <f t="shared" ref="T255:T260" si="3"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56" t="s">
        <v>139</v>
      </c>
      <c r="AT255" s="156" t="s">
        <v>134</v>
      </c>
      <c r="AU255" s="156" t="s">
        <v>89</v>
      </c>
      <c r="AY255" s="18" t="s">
        <v>132</v>
      </c>
      <c r="BE255" s="157">
        <f t="shared" ref="BE255:BE260" si="4">IF(N255="základní",J255,0)</f>
        <v>0</v>
      </c>
      <c r="BF255" s="157">
        <f t="shared" ref="BF255:BF260" si="5">IF(N255="snížená",J255,0)</f>
        <v>0</v>
      </c>
      <c r="BG255" s="157">
        <f t="shared" ref="BG255:BG260" si="6">IF(N255="zákl. přenesená",J255,0)</f>
        <v>0</v>
      </c>
      <c r="BH255" s="157">
        <f t="shared" ref="BH255:BH260" si="7">IF(N255="sníž. přenesená",J255,0)</f>
        <v>0</v>
      </c>
      <c r="BI255" s="157">
        <f t="shared" ref="BI255:BI260" si="8">IF(N255="nulová",J255,0)</f>
        <v>0</v>
      </c>
      <c r="BJ255" s="18" t="s">
        <v>20</v>
      </c>
      <c r="BK255" s="157">
        <f t="shared" ref="BK255:BK260" si="9">ROUND(I255*H255,2)</f>
        <v>0</v>
      </c>
      <c r="BL255" s="18" t="s">
        <v>139</v>
      </c>
      <c r="BM255" s="156" t="s">
        <v>498</v>
      </c>
    </row>
    <row r="256" spans="1:65" s="2" customFormat="1" ht="24.2" customHeight="1">
      <c r="A256" s="33"/>
      <c r="B256" s="144"/>
      <c r="C256" s="175" t="s">
        <v>499</v>
      </c>
      <c r="D256" s="175" t="s">
        <v>209</v>
      </c>
      <c r="E256" s="176" t="s">
        <v>277</v>
      </c>
      <c r="F256" s="177" t="s">
        <v>278</v>
      </c>
      <c r="G256" s="178" t="s">
        <v>279</v>
      </c>
      <c r="H256" s="179">
        <v>25</v>
      </c>
      <c r="I256" s="180"/>
      <c r="J256" s="181">
        <f t="shared" si="0"/>
        <v>0</v>
      </c>
      <c r="K256" s="177" t="s">
        <v>138</v>
      </c>
      <c r="L256" s="182"/>
      <c r="M256" s="183" t="s">
        <v>1</v>
      </c>
      <c r="N256" s="184" t="s">
        <v>45</v>
      </c>
      <c r="O256" s="59"/>
      <c r="P256" s="154">
        <f t="shared" si="1"/>
        <v>0</v>
      </c>
      <c r="Q256" s="154">
        <v>5.6000000000000001E-2</v>
      </c>
      <c r="R256" s="154">
        <f t="shared" si="2"/>
        <v>1.4000000000000001</v>
      </c>
      <c r="S256" s="154">
        <v>0</v>
      </c>
      <c r="T256" s="155">
        <f t="shared" si="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56" t="s">
        <v>169</v>
      </c>
      <c r="AT256" s="156" t="s">
        <v>209</v>
      </c>
      <c r="AU256" s="156" t="s">
        <v>89</v>
      </c>
      <c r="AY256" s="18" t="s">
        <v>132</v>
      </c>
      <c r="BE256" s="157">
        <f t="shared" si="4"/>
        <v>0</v>
      </c>
      <c r="BF256" s="157">
        <f t="shared" si="5"/>
        <v>0</v>
      </c>
      <c r="BG256" s="157">
        <f t="shared" si="6"/>
        <v>0</v>
      </c>
      <c r="BH256" s="157">
        <f t="shared" si="7"/>
        <v>0</v>
      </c>
      <c r="BI256" s="157">
        <f t="shared" si="8"/>
        <v>0</v>
      </c>
      <c r="BJ256" s="18" t="s">
        <v>20</v>
      </c>
      <c r="BK256" s="157">
        <f t="shared" si="9"/>
        <v>0</v>
      </c>
      <c r="BL256" s="18" t="s">
        <v>139</v>
      </c>
      <c r="BM256" s="156" t="s">
        <v>500</v>
      </c>
    </row>
    <row r="257" spans="1:65" s="2" customFormat="1" ht="24.2" customHeight="1">
      <c r="A257" s="33"/>
      <c r="B257" s="144"/>
      <c r="C257" s="145" t="s">
        <v>501</v>
      </c>
      <c r="D257" s="145" t="s">
        <v>134</v>
      </c>
      <c r="E257" s="146" t="s">
        <v>281</v>
      </c>
      <c r="F257" s="147" t="s">
        <v>282</v>
      </c>
      <c r="G257" s="148" t="s">
        <v>279</v>
      </c>
      <c r="H257" s="149">
        <v>50</v>
      </c>
      <c r="I257" s="150"/>
      <c r="J257" s="151">
        <f t="shared" si="0"/>
        <v>0</v>
      </c>
      <c r="K257" s="147" t="s">
        <v>138</v>
      </c>
      <c r="L257" s="34"/>
      <c r="M257" s="152" t="s">
        <v>1</v>
      </c>
      <c r="N257" s="153" t="s">
        <v>45</v>
      </c>
      <c r="O257" s="59"/>
      <c r="P257" s="154">
        <f t="shared" si="1"/>
        <v>0</v>
      </c>
      <c r="Q257" s="154">
        <v>6.2399999999999999E-5</v>
      </c>
      <c r="R257" s="154">
        <f t="shared" si="2"/>
        <v>3.1199999999999999E-3</v>
      </c>
      <c r="S257" s="154">
        <v>0</v>
      </c>
      <c r="T257" s="155">
        <f t="shared" si="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56" t="s">
        <v>139</v>
      </c>
      <c r="AT257" s="156" t="s">
        <v>134</v>
      </c>
      <c r="AU257" s="156" t="s">
        <v>89</v>
      </c>
      <c r="AY257" s="18" t="s">
        <v>132</v>
      </c>
      <c r="BE257" s="157">
        <f t="shared" si="4"/>
        <v>0</v>
      </c>
      <c r="BF257" s="157">
        <f t="shared" si="5"/>
        <v>0</v>
      </c>
      <c r="BG257" s="157">
        <f t="shared" si="6"/>
        <v>0</v>
      </c>
      <c r="BH257" s="157">
        <f t="shared" si="7"/>
        <v>0</v>
      </c>
      <c r="BI257" s="157">
        <f t="shared" si="8"/>
        <v>0</v>
      </c>
      <c r="BJ257" s="18" t="s">
        <v>20</v>
      </c>
      <c r="BK257" s="157">
        <f t="shared" si="9"/>
        <v>0</v>
      </c>
      <c r="BL257" s="18" t="s">
        <v>139</v>
      </c>
      <c r="BM257" s="156" t="s">
        <v>502</v>
      </c>
    </row>
    <row r="258" spans="1:65" s="2" customFormat="1" ht="21.75" customHeight="1">
      <c r="A258" s="33"/>
      <c r="B258" s="144"/>
      <c r="C258" s="175" t="s">
        <v>503</v>
      </c>
      <c r="D258" s="175" t="s">
        <v>209</v>
      </c>
      <c r="E258" s="176" t="s">
        <v>284</v>
      </c>
      <c r="F258" s="177" t="s">
        <v>285</v>
      </c>
      <c r="G258" s="178" t="s">
        <v>279</v>
      </c>
      <c r="H258" s="179">
        <v>50</v>
      </c>
      <c r="I258" s="180"/>
      <c r="J258" s="181">
        <f t="shared" si="0"/>
        <v>0</v>
      </c>
      <c r="K258" s="177" t="s">
        <v>138</v>
      </c>
      <c r="L258" s="182"/>
      <c r="M258" s="183" t="s">
        <v>1</v>
      </c>
      <c r="N258" s="184" t="s">
        <v>45</v>
      </c>
      <c r="O258" s="59"/>
      <c r="P258" s="154">
        <f t="shared" si="1"/>
        <v>0</v>
      </c>
      <c r="Q258" s="154">
        <v>1.064E-2</v>
      </c>
      <c r="R258" s="154">
        <f t="shared" si="2"/>
        <v>0.53200000000000003</v>
      </c>
      <c r="S258" s="154">
        <v>0</v>
      </c>
      <c r="T258" s="155">
        <f t="shared" si="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6" t="s">
        <v>169</v>
      </c>
      <c r="AT258" s="156" t="s">
        <v>209</v>
      </c>
      <c r="AU258" s="156" t="s">
        <v>89</v>
      </c>
      <c r="AY258" s="18" t="s">
        <v>132</v>
      </c>
      <c r="BE258" s="157">
        <f t="shared" si="4"/>
        <v>0</v>
      </c>
      <c r="BF258" s="157">
        <f t="shared" si="5"/>
        <v>0</v>
      </c>
      <c r="BG258" s="157">
        <f t="shared" si="6"/>
        <v>0</v>
      </c>
      <c r="BH258" s="157">
        <f t="shared" si="7"/>
        <v>0</v>
      </c>
      <c r="BI258" s="157">
        <f t="shared" si="8"/>
        <v>0</v>
      </c>
      <c r="BJ258" s="18" t="s">
        <v>20</v>
      </c>
      <c r="BK258" s="157">
        <f t="shared" si="9"/>
        <v>0</v>
      </c>
      <c r="BL258" s="18" t="s">
        <v>139</v>
      </c>
      <c r="BM258" s="156" t="s">
        <v>504</v>
      </c>
    </row>
    <row r="259" spans="1:65" s="2" customFormat="1" ht="24.2" customHeight="1">
      <c r="A259" s="33"/>
      <c r="B259" s="144"/>
      <c r="C259" s="145" t="s">
        <v>505</v>
      </c>
      <c r="D259" s="145" t="s">
        <v>134</v>
      </c>
      <c r="E259" s="146" t="s">
        <v>205</v>
      </c>
      <c r="F259" s="147" t="s">
        <v>206</v>
      </c>
      <c r="G259" s="148" t="s">
        <v>137</v>
      </c>
      <c r="H259" s="149">
        <v>42</v>
      </c>
      <c r="I259" s="150"/>
      <c r="J259" s="151">
        <f t="shared" si="0"/>
        <v>0</v>
      </c>
      <c r="K259" s="147" t="s">
        <v>138</v>
      </c>
      <c r="L259" s="34"/>
      <c r="M259" s="152" t="s">
        <v>1</v>
      </c>
      <c r="N259" s="153" t="s">
        <v>45</v>
      </c>
      <c r="O259" s="59"/>
      <c r="P259" s="154">
        <f t="shared" si="1"/>
        <v>0</v>
      </c>
      <c r="Q259" s="154">
        <v>0.10094599999999999</v>
      </c>
      <c r="R259" s="154">
        <f t="shared" si="2"/>
        <v>4.2397320000000001</v>
      </c>
      <c r="S259" s="154">
        <v>0</v>
      </c>
      <c r="T259" s="155">
        <f t="shared" si="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56" t="s">
        <v>139</v>
      </c>
      <c r="AT259" s="156" t="s">
        <v>134</v>
      </c>
      <c r="AU259" s="156" t="s">
        <v>89</v>
      </c>
      <c r="AY259" s="18" t="s">
        <v>132</v>
      </c>
      <c r="BE259" s="157">
        <f t="shared" si="4"/>
        <v>0</v>
      </c>
      <c r="BF259" s="157">
        <f t="shared" si="5"/>
        <v>0</v>
      </c>
      <c r="BG259" s="157">
        <f t="shared" si="6"/>
        <v>0</v>
      </c>
      <c r="BH259" s="157">
        <f t="shared" si="7"/>
        <v>0</v>
      </c>
      <c r="BI259" s="157">
        <f t="shared" si="8"/>
        <v>0</v>
      </c>
      <c r="BJ259" s="18" t="s">
        <v>20</v>
      </c>
      <c r="BK259" s="157">
        <f t="shared" si="9"/>
        <v>0</v>
      </c>
      <c r="BL259" s="18" t="s">
        <v>139</v>
      </c>
      <c r="BM259" s="156" t="s">
        <v>506</v>
      </c>
    </row>
    <row r="260" spans="1:65" s="2" customFormat="1" ht="16.5" customHeight="1">
      <c r="A260" s="33"/>
      <c r="B260" s="144"/>
      <c r="C260" s="175" t="s">
        <v>507</v>
      </c>
      <c r="D260" s="175" t="s">
        <v>209</v>
      </c>
      <c r="E260" s="176" t="s">
        <v>210</v>
      </c>
      <c r="F260" s="177" t="s">
        <v>211</v>
      </c>
      <c r="G260" s="178" t="s">
        <v>137</v>
      </c>
      <c r="H260" s="179">
        <v>44.1</v>
      </c>
      <c r="I260" s="180"/>
      <c r="J260" s="181">
        <f t="shared" si="0"/>
        <v>0</v>
      </c>
      <c r="K260" s="177" t="s">
        <v>138</v>
      </c>
      <c r="L260" s="182"/>
      <c r="M260" s="183" t="s">
        <v>1</v>
      </c>
      <c r="N260" s="184" t="s">
        <v>45</v>
      </c>
      <c r="O260" s="59"/>
      <c r="P260" s="154">
        <f t="shared" si="1"/>
        <v>0</v>
      </c>
      <c r="Q260" s="154">
        <v>2.4E-2</v>
      </c>
      <c r="R260" s="154">
        <f t="shared" si="2"/>
        <v>1.0584</v>
      </c>
      <c r="S260" s="154">
        <v>0</v>
      </c>
      <c r="T260" s="155">
        <f t="shared" si="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56" t="s">
        <v>169</v>
      </c>
      <c r="AT260" s="156" t="s">
        <v>209</v>
      </c>
      <c r="AU260" s="156" t="s">
        <v>89</v>
      </c>
      <c r="AY260" s="18" t="s">
        <v>132</v>
      </c>
      <c r="BE260" s="157">
        <f t="shared" si="4"/>
        <v>0</v>
      </c>
      <c r="BF260" s="157">
        <f t="shared" si="5"/>
        <v>0</v>
      </c>
      <c r="BG260" s="157">
        <f t="shared" si="6"/>
        <v>0</v>
      </c>
      <c r="BH260" s="157">
        <f t="shared" si="7"/>
        <v>0</v>
      </c>
      <c r="BI260" s="157">
        <f t="shared" si="8"/>
        <v>0</v>
      </c>
      <c r="BJ260" s="18" t="s">
        <v>20</v>
      </c>
      <c r="BK260" s="157">
        <f t="shared" si="9"/>
        <v>0</v>
      </c>
      <c r="BL260" s="18" t="s">
        <v>139</v>
      </c>
      <c r="BM260" s="156" t="s">
        <v>508</v>
      </c>
    </row>
    <row r="261" spans="1:65" s="13" customFormat="1" ht="11.25">
      <c r="B261" s="158"/>
      <c r="D261" s="159" t="s">
        <v>141</v>
      </c>
      <c r="E261" s="160" t="s">
        <v>1</v>
      </c>
      <c r="F261" s="161" t="s">
        <v>509</v>
      </c>
      <c r="H261" s="162">
        <v>44.1</v>
      </c>
      <c r="I261" s="163"/>
      <c r="L261" s="158"/>
      <c r="M261" s="164"/>
      <c r="N261" s="165"/>
      <c r="O261" s="165"/>
      <c r="P261" s="165"/>
      <c r="Q261" s="165"/>
      <c r="R261" s="165"/>
      <c r="S261" s="165"/>
      <c r="T261" s="166"/>
      <c r="AT261" s="160" t="s">
        <v>141</v>
      </c>
      <c r="AU261" s="160" t="s">
        <v>89</v>
      </c>
      <c r="AV261" s="13" t="s">
        <v>89</v>
      </c>
      <c r="AW261" s="13" t="s">
        <v>37</v>
      </c>
      <c r="AX261" s="13" t="s">
        <v>20</v>
      </c>
      <c r="AY261" s="160" t="s">
        <v>132</v>
      </c>
    </row>
    <row r="262" spans="1:65" s="2" customFormat="1" ht="24.2" customHeight="1">
      <c r="A262" s="33"/>
      <c r="B262" s="144"/>
      <c r="C262" s="145" t="s">
        <v>510</v>
      </c>
      <c r="D262" s="145" t="s">
        <v>134</v>
      </c>
      <c r="E262" s="146" t="s">
        <v>215</v>
      </c>
      <c r="F262" s="147" t="s">
        <v>216</v>
      </c>
      <c r="G262" s="148" t="s">
        <v>153</v>
      </c>
      <c r="H262" s="149">
        <v>0.84</v>
      </c>
      <c r="I262" s="150"/>
      <c r="J262" s="151">
        <f>ROUND(I262*H262,2)</f>
        <v>0</v>
      </c>
      <c r="K262" s="147" t="s">
        <v>138</v>
      </c>
      <c r="L262" s="34"/>
      <c r="M262" s="152" t="s">
        <v>1</v>
      </c>
      <c r="N262" s="153" t="s">
        <v>45</v>
      </c>
      <c r="O262" s="59"/>
      <c r="P262" s="154">
        <f>O262*H262</f>
        <v>0</v>
      </c>
      <c r="Q262" s="154">
        <v>2.2563399999999998</v>
      </c>
      <c r="R262" s="154">
        <f>Q262*H262</f>
        <v>1.8953255999999998</v>
      </c>
      <c r="S262" s="154">
        <v>0</v>
      </c>
      <c r="T262" s="155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56" t="s">
        <v>139</v>
      </c>
      <c r="AT262" s="156" t="s">
        <v>134</v>
      </c>
      <c r="AU262" s="156" t="s">
        <v>89</v>
      </c>
      <c r="AY262" s="18" t="s">
        <v>132</v>
      </c>
      <c r="BE262" s="157">
        <f>IF(N262="základní",J262,0)</f>
        <v>0</v>
      </c>
      <c r="BF262" s="157">
        <f>IF(N262="snížená",J262,0)</f>
        <v>0</v>
      </c>
      <c r="BG262" s="157">
        <f>IF(N262="zákl. přenesená",J262,0)</f>
        <v>0</v>
      </c>
      <c r="BH262" s="157">
        <f>IF(N262="sníž. přenesená",J262,0)</f>
        <v>0</v>
      </c>
      <c r="BI262" s="157">
        <f>IF(N262="nulová",J262,0)</f>
        <v>0</v>
      </c>
      <c r="BJ262" s="18" t="s">
        <v>20</v>
      </c>
      <c r="BK262" s="157">
        <f>ROUND(I262*H262,2)</f>
        <v>0</v>
      </c>
      <c r="BL262" s="18" t="s">
        <v>139</v>
      </c>
      <c r="BM262" s="156" t="s">
        <v>511</v>
      </c>
    </row>
    <row r="263" spans="1:65" s="13" customFormat="1" ht="11.25">
      <c r="B263" s="158"/>
      <c r="D263" s="159" t="s">
        <v>141</v>
      </c>
      <c r="E263" s="160" t="s">
        <v>1</v>
      </c>
      <c r="F263" s="161" t="s">
        <v>512</v>
      </c>
      <c r="H263" s="162">
        <v>0.84</v>
      </c>
      <c r="I263" s="163"/>
      <c r="L263" s="158"/>
      <c r="M263" s="164"/>
      <c r="N263" s="165"/>
      <c r="O263" s="165"/>
      <c r="P263" s="165"/>
      <c r="Q263" s="165"/>
      <c r="R263" s="165"/>
      <c r="S263" s="165"/>
      <c r="T263" s="166"/>
      <c r="AT263" s="160" t="s">
        <v>141</v>
      </c>
      <c r="AU263" s="160" t="s">
        <v>89</v>
      </c>
      <c r="AV263" s="13" t="s">
        <v>89</v>
      </c>
      <c r="AW263" s="13" t="s">
        <v>37</v>
      </c>
      <c r="AX263" s="13" t="s">
        <v>20</v>
      </c>
      <c r="AY263" s="160" t="s">
        <v>132</v>
      </c>
    </row>
    <row r="264" spans="1:65" s="2" customFormat="1" ht="37.9" customHeight="1">
      <c r="A264" s="33"/>
      <c r="B264" s="144"/>
      <c r="C264" s="145" t="s">
        <v>513</v>
      </c>
      <c r="D264" s="145" t="s">
        <v>134</v>
      </c>
      <c r="E264" s="146" t="s">
        <v>292</v>
      </c>
      <c r="F264" s="147" t="s">
        <v>293</v>
      </c>
      <c r="G264" s="148" t="s">
        <v>279</v>
      </c>
      <c r="H264" s="149">
        <v>200</v>
      </c>
      <c r="I264" s="150"/>
      <c r="J264" s="151">
        <f t="shared" ref="J264:J269" si="10">ROUND(I264*H264,2)</f>
        <v>0</v>
      </c>
      <c r="K264" s="147" t="s">
        <v>138</v>
      </c>
      <c r="L264" s="34"/>
      <c r="M264" s="152" t="s">
        <v>1</v>
      </c>
      <c r="N264" s="153" t="s">
        <v>45</v>
      </c>
      <c r="O264" s="59"/>
      <c r="P264" s="154">
        <f t="shared" ref="P264:P269" si="11">O264*H264</f>
        <v>0</v>
      </c>
      <c r="Q264" s="154">
        <v>9.0059999999999998E-6</v>
      </c>
      <c r="R264" s="154">
        <f t="shared" ref="R264:R269" si="12">Q264*H264</f>
        <v>1.8012E-3</v>
      </c>
      <c r="S264" s="154">
        <v>0</v>
      </c>
      <c r="T264" s="155">
        <f t="shared" ref="T264:T269" si="13"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6" t="s">
        <v>139</v>
      </c>
      <c r="AT264" s="156" t="s">
        <v>134</v>
      </c>
      <c r="AU264" s="156" t="s">
        <v>89</v>
      </c>
      <c r="AY264" s="18" t="s">
        <v>132</v>
      </c>
      <c r="BE264" s="157">
        <f t="shared" ref="BE264:BE269" si="14">IF(N264="základní",J264,0)</f>
        <v>0</v>
      </c>
      <c r="BF264" s="157">
        <f t="shared" ref="BF264:BF269" si="15">IF(N264="snížená",J264,0)</f>
        <v>0</v>
      </c>
      <c r="BG264" s="157">
        <f t="shared" ref="BG264:BG269" si="16">IF(N264="zákl. přenesená",J264,0)</f>
        <v>0</v>
      </c>
      <c r="BH264" s="157">
        <f t="shared" ref="BH264:BH269" si="17">IF(N264="sníž. přenesená",J264,0)</f>
        <v>0</v>
      </c>
      <c r="BI264" s="157">
        <f t="shared" ref="BI264:BI269" si="18">IF(N264="nulová",J264,0)</f>
        <v>0</v>
      </c>
      <c r="BJ264" s="18" t="s">
        <v>20</v>
      </c>
      <c r="BK264" s="157">
        <f t="shared" ref="BK264:BK269" si="19">ROUND(I264*H264,2)</f>
        <v>0</v>
      </c>
      <c r="BL264" s="18" t="s">
        <v>139</v>
      </c>
      <c r="BM264" s="156" t="s">
        <v>514</v>
      </c>
    </row>
    <row r="265" spans="1:65" s="2" customFormat="1" ht="37.9" customHeight="1">
      <c r="A265" s="33"/>
      <c r="B265" s="144"/>
      <c r="C265" s="145" t="s">
        <v>515</v>
      </c>
      <c r="D265" s="145" t="s">
        <v>134</v>
      </c>
      <c r="E265" s="146" t="s">
        <v>516</v>
      </c>
      <c r="F265" s="147" t="s">
        <v>517</v>
      </c>
      <c r="G265" s="148" t="s">
        <v>279</v>
      </c>
      <c r="H265" s="149">
        <v>168</v>
      </c>
      <c r="I265" s="150"/>
      <c r="J265" s="151">
        <f t="shared" si="10"/>
        <v>0</v>
      </c>
      <c r="K265" s="147" t="s">
        <v>138</v>
      </c>
      <c r="L265" s="34"/>
      <c r="M265" s="152" t="s">
        <v>1</v>
      </c>
      <c r="N265" s="153" t="s">
        <v>45</v>
      </c>
      <c r="O265" s="59"/>
      <c r="P265" s="154">
        <f t="shared" si="11"/>
        <v>0</v>
      </c>
      <c r="Q265" s="154">
        <v>2.459E-5</v>
      </c>
      <c r="R265" s="154">
        <f t="shared" si="12"/>
        <v>4.1311200000000003E-3</v>
      </c>
      <c r="S265" s="154">
        <v>0</v>
      </c>
      <c r="T265" s="155">
        <f t="shared" si="1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56" t="s">
        <v>139</v>
      </c>
      <c r="AT265" s="156" t="s">
        <v>134</v>
      </c>
      <c r="AU265" s="156" t="s">
        <v>89</v>
      </c>
      <c r="AY265" s="18" t="s">
        <v>132</v>
      </c>
      <c r="BE265" s="157">
        <f t="shared" si="14"/>
        <v>0</v>
      </c>
      <c r="BF265" s="157">
        <f t="shared" si="15"/>
        <v>0</v>
      </c>
      <c r="BG265" s="157">
        <f t="shared" si="16"/>
        <v>0</v>
      </c>
      <c r="BH265" s="157">
        <f t="shared" si="17"/>
        <v>0</v>
      </c>
      <c r="BI265" s="157">
        <f t="shared" si="18"/>
        <v>0</v>
      </c>
      <c r="BJ265" s="18" t="s">
        <v>20</v>
      </c>
      <c r="BK265" s="157">
        <f t="shared" si="19"/>
        <v>0</v>
      </c>
      <c r="BL265" s="18" t="s">
        <v>139</v>
      </c>
      <c r="BM265" s="156" t="s">
        <v>518</v>
      </c>
    </row>
    <row r="266" spans="1:65" s="2" customFormat="1" ht="21.75" customHeight="1">
      <c r="A266" s="33"/>
      <c r="B266" s="144"/>
      <c r="C266" s="145" t="s">
        <v>519</v>
      </c>
      <c r="D266" s="145" t="s">
        <v>134</v>
      </c>
      <c r="E266" s="146" t="s">
        <v>295</v>
      </c>
      <c r="F266" s="147" t="s">
        <v>296</v>
      </c>
      <c r="G266" s="148" t="s">
        <v>279</v>
      </c>
      <c r="H266" s="149">
        <v>200</v>
      </c>
      <c r="I266" s="150"/>
      <c r="J266" s="151">
        <f t="shared" si="10"/>
        <v>0</v>
      </c>
      <c r="K266" s="147" t="s">
        <v>138</v>
      </c>
      <c r="L266" s="34"/>
      <c r="M266" s="152" t="s">
        <v>1</v>
      </c>
      <c r="N266" s="153" t="s">
        <v>45</v>
      </c>
      <c r="O266" s="59"/>
      <c r="P266" s="154">
        <f t="shared" si="11"/>
        <v>0</v>
      </c>
      <c r="Q266" s="154">
        <v>6.9999999999999994E-5</v>
      </c>
      <c r="R266" s="154">
        <f t="shared" si="12"/>
        <v>1.3999999999999999E-2</v>
      </c>
      <c r="S266" s="154">
        <v>0</v>
      </c>
      <c r="T266" s="155">
        <f t="shared" si="1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56" t="s">
        <v>139</v>
      </c>
      <c r="AT266" s="156" t="s">
        <v>134</v>
      </c>
      <c r="AU266" s="156" t="s">
        <v>89</v>
      </c>
      <c r="AY266" s="18" t="s">
        <v>132</v>
      </c>
      <c r="BE266" s="157">
        <f t="shared" si="14"/>
        <v>0</v>
      </c>
      <c r="BF266" s="157">
        <f t="shared" si="15"/>
        <v>0</v>
      </c>
      <c r="BG266" s="157">
        <f t="shared" si="16"/>
        <v>0</v>
      </c>
      <c r="BH266" s="157">
        <f t="shared" si="17"/>
        <v>0</v>
      </c>
      <c r="BI266" s="157">
        <f t="shared" si="18"/>
        <v>0</v>
      </c>
      <c r="BJ266" s="18" t="s">
        <v>20</v>
      </c>
      <c r="BK266" s="157">
        <f t="shared" si="19"/>
        <v>0</v>
      </c>
      <c r="BL266" s="18" t="s">
        <v>139</v>
      </c>
      <c r="BM266" s="156" t="s">
        <v>520</v>
      </c>
    </row>
    <row r="267" spans="1:65" s="2" customFormat="1" ht="24.2" customHeight="1">
      <c r="A267" s="33"/>
      <c r="B267" s="144"/>
      <c r="C267" s="145" t="s">
        <v>521</v>
      </c>
      <c r="D267" s="145" t="s">
        <v>134</v>
      </c>
      <c r="E267" s="146" t="s">
        <v>298</v>
      </c>
      <c r="F267" s="147" t="s">
        <v>299</v>
      </c>
      <c r="G267" s="148" t="s">
        <v>137</v>
      </c>
      <c r="H267" s="149">
        <v>42</v>
      </c>
      <c r="I267" s="150"/>
      <c r="J267" s="151">
        <f t="shared" si="10"/>
        <v>0</v>
      </c>
      <c r="K267" s="147" t="s">
        <v>138</v>
      </c>
      <c r="L267" s="34"/>
      <c r="M267" s="152" t="s">
        <v>1</v>
      </c>
      <c r="N267" s="153" t="s">
        <v>45</v>
      </c>
      <c r="O267" s="59"/>
      <c r="P267" s="154">
        <f t="shared" si="11"/>
        <v>0</v>
      </c>
      <c r="Q267" s="154">
        <v>0</v>
      </c>
      <c r="R267" s="154">
        <f t="shared" si="12"/>
        <v>0</v>
      </c>
      <c r="S267" s="154">
        <v>2.5000000000000001E-2</v>
      </c>
      <c r="T267" s="155">
        <f t="shared" si="13"/>
        <v>1.05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56" t="s">
        <v>139</v>
      </c>
      <c r="AT267" s="156" t="s">
        <v>134</v>
      </c>
      <c r="AU267" s="156" t="s">
        <v>89</v>
      </c>
      <c r="AY267" s="18" t="s">
        <v>132</v>
      </c>
      <c r="BE267" s="157">
        <f t="shared" si="14"/>
        <v>0</v>
      </c>
      <c r="BF267" s="157">
        <f t="shared" si="15"/>
        <v>0</v>
      </c>
      <c r="BG267" s="157">
        <f t="shared" si="16"/>
        <v>0</v>
      </c>
      <c r="BH267" s="157">
        <f t="shared" si="17"/>
        <v>0</v>
      </c>
      <c r="BI267" s="157">
        <f t="shared" si="18"/>
        <v>0</v>
      </c>
      <c r="BJ267" s="18" t="s">
        <v>20</v>
      </c>
      <c r="BK267" s="157">
        <f t="shared" si="19"/>
        <v>0</v>
      </c>
      <c r="BL267" s="18" t="s">
        <v>139</v>
      </c>
      <c r="BM267" s="156" t="s">
        <v>522</v>
      </c>
    </row>
    <row r="268" spans="1:65" s="2" customFormat="1" ht="16.5" customHeight="1">
      <c r="A268" s="33"/>
      <c r="B268" s="144"/>
      <c r="C268" s="145" t="s">
        <v>523</v>
      </c>
      <c r="D268" s="145" t="s">
        <v>134</v>
      </c>
      <c r="E268" s="146" t="s">
        <v>524</v>
      </c>
      <c r="F268" s="147" t="s">
        <v>525</v>
      </c>
      <c r="G268" s="148" t="s">
        <v>137</v>
      </c>
      <c r="H268" s="149">
        <v>42</v>
      </c>
      <c r="I268" s="150"/>
      <c r="J268" s="151">
        <f t="shared" si="10"/>
        <v>0</v>
      </c>
      <c r="K268" s="147" t="s">
        <v>138</v>
      </c>
      <c r="L268" s="34"/>
      <c r="M268" s="152" t="s">
        <v>1</v>
      </c>
      <c r="N268" s="153" t="s">
        <v>45</v>
      </c>
      <c r="O268" s="59"/>
      <c r="P268" s="154">
        <f t="shared" si="11"/>
        <v>0</v>
      </c>
      <c r="Q268" s="154">
        <v>0</v>
      </c>
      <c r="R268" s="154">
        <f t="shared" si="12"/>
        <v>0</v>
      </c>
      <c r="S268" s="154">
        <v>0.187</v>
      </c>
      <c r="T268" s="155">
        <f t="shared" si="13"/>
        <v>7.8540000000000001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6" t="s">
        <v>139</v>
      </c>
      <c r="AT268" s="156" t="s">
        <v>134</v>
      </c>
      <c r="AU268" s="156" t="s">
        <v>89</v>
      </c>
      <c r="AY268" s="18" t="s">
        <v>132</v>
      </c>
      <c r="BE268" s="157">
        <f t="shared" si="14"/>
        <v>0</v>
      </c>
      <c r="BF268" s="157">
        <f t="shared" si="15"/>
        <v>0</v>
      </c>
      <c r="BG268" s="157">
        <f t="shared" si="16"/>
        <v>0</v>
      </c>
      <c r="BH268" s="157">
        <f t="shared" si="17"/>
        <v>0</v>
      </c>
      <c r="BI268" s="157">
        <f t="shared" si="18"/>
        <v>0</v>
      </c>
      <c r="BJ268" s="18" t="s">
        <v>20</v>
      </c>
      <c r="BK268" s="157">
        <f t="shared" si="19"/>
        <v>0</v>
      </c>
      <c r="BL268" s="18" t="s">
        <v>139</v>
      </c>
      <c r="BM268" s="156" t="s">
        <v>526</v>
      </c>
    </row>
    <row r="269" spans="1:65" s="2" customFormat="1" ht="24.2" customHeight="1">
      <c r="A269" s="33"/>
      <c r="B269" s="144"/>
      <c r="C269" s="145" t="s">
        <v>527</v>
      </c>
      <c r="D269" s="145" t="s">
        <v>134</v>
      </c>
      <c r="E269" s="146" t="s">
        <v>306</v>
      </c>
      <c r="F269" s="147" t="s">
        <v>307</v>
      </c>
      <c r="G269" s="148" t="s">
        <v>176</v>
      </c>
      <c r="H269" s="149">
        <v>27.3</v>
      </c>
      <c r="I269" s="150"/>
      <c r="J269" s="151">
        <f t="shared" si="10"/>
        <v>0</v>
      </c>
      <c r="K269" s="147" t="s">
        <v>138</v>
      </c>
      <c r="L269" s="34"/>
      <c r="M269" s="152" t="s">
        <v>1</v>
      </c>
      <c r="N269" s="153" t="s">
        <v>45</v>
      </c>
      <c r="O269" s="59"/>
      <c r="P269" s="154">
        <f t="shared" si="11"/>
        <v>0</v>
      </c>
      <c r="Q269" s="154">
        <v>2.0140000000000002E-2</v>
      </c>
      <c r="R269" s="154">
        <f t="shared" si="12"/>
        <v>0.54982200000000003</v>
      </c>
      <c r="S269" s="154">
        <v>0</v>
      </c>
      <c r="T269" s="155">
        <f t="shared" si="1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6" t="s">
        <v>139</v>
      </c>
      <c r="AT269" s="156" t="s">
        <v>134</v>
      </c>
      <c r="AU269" s="156" t="s">
        <v>89</v>
      </c>
      <c r="AY269" s="18" t="s">
        <v>132</v>
      </c>
      <c r="BE269" s="157">
        <f t="shared" si="14"/>
        <v>0</v>
      </c>
      <c r="BF269" s="157">
        <f t="shared" si="15"/>
        <v>0</v>
      </c>
      <c r="BG269" s="157">
        <f t="shared" si="16"/>
        <v>0</v>
      </c>
      <c r="BH269" s="157">
        <f t="shared" si="17"/>
        <v>0</v>
      </c>
      <c r="BI269" s="157">
        <f t="shared" si="18"/>
        <v>0</v>
      </c>
      <c r="BJ269" s="18" t="s">
        <v>20</v>
      </c>
      <c r="BK269" s="157">
        <f t="shared" si="19"/>
        <v>0</v>
      </c>
      <c r="BL269" s="18" t="s">
        <v>139</v>
      </c>
      <c r="BM269" s="156" t="s">
        <v>528</v>
      </c>
    </row>
    <row r="270" spans="1:65" s="13" customFormat="1" ht="11.25">
      <c r="B270" s="158"/>
      <c r="D270" s="159" t="s">
        <v>141</v>
      </c>
      <c r="E270" s="160" t="s">
        <v>1</v>
      </c>
      <c r="F270" s="161" t="s">
        <v>529</v>
      </c>
      <c r="H270" s="162">
        <v>27.3</v>
      </c>
      <c r="I270" s="163"/>
      <c r="L270" s="158"/>
      <c r="M270" s="164"/>
      <c r="N270" s="165"/>
      <c r="O270" s="165"/>
      <c r="P270" s="165"/>
      <c r="Q270" s="165"/>
      <c r="R270" s="165"/>
      <c r="S270" s="165"/>
      <c r="T270" s="166"/>
      <c r="AT270" s="160" t="s">
        <v>141</v>
      </c>
      <c r="AU270" s="160" t="s">
        <v>89</v>
      </c>
      <c r="AV270" s="13" t="s">
        <v>89</v>
      </c>
      <c r="AW270" s="13" t="s">
        <v>37</v>
      </c>
      <c r="AX270" s="13" t="s">
        <v>20</v>
      </c>
      <c r="AY270" s="160" t="s">
        <v>132</v>
      </c>
    </row>
    <row r="271" spans="1:65" s="2" customFormat="1" ht="24.2" customHeight="1">
      <c r="A271" s="33"/>
      <c r="B271" s="144"/>
      <c r="C271" s="145" t="s">
        <v>530</v>
      </c>
      <c r="D271" s="145" t="s">
        <v>134</v>
      </c>
      <c r="E271" s="146" t="s">
        <v>311</v>
      </c>
      <c r="F271" s="147" t="s">
        <v>312</v>
      </c>
      <c r="G271" s="148" t="s">
        <v>176</v>
      </c>
      <c r="H271" s="149">
        <v>27.3</v>
      </c>
      <c r="I271" s="150"/>
      <c r="J271" s="151">
        <f>ROUND(I271*H271,2)</f>
        <v>0</v>
      </c>
      <c r="K271" s="147" t="s">
        <v>138</v>
      </c>
      <c r="L271" s="34"/>
      <c r="M271" s="152" t="s">
        <v>1</v>
      </c>
      <c r="N271" s="153" t="s">
        <v>45</v>
      </c>
      <c r="O271" s="59"/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56" t="s">
        <v>139</v>
      </c>
      <c r="AT271" s="156" t="s">
        <v>134</v>
      </c>
      <c r="AU271" s="156" t="s">
        <v>89</v>
      </c>
      <c r="AY271" s="18" t="s">
        <v>132</v>
      </c>
      <c r="BE271" s="157">
        <f>IF(N271="základní",J271,0)</f>
        <v>0</v>
      </c>
      <c r="BF271" s="157">
        <f>IF(N271="snížená",J271,0)</f>
        <v>0</v>
      </c>
      <c r="BG271" s="157">
        <f>IF(N271="zákl. přenesená",J271,0)</f>
        <v>0</v>
      </c>
      <c r="BH271" s="157">
        <f>IF(N271="sníž. přenesená",J271,0)</f>
        <v>0</v>
      </c>
      <c r="BI271" s="157">
        <f>IF(N271="nulová",J271,0)</f>
        <v>0</v>
      </c>
      <c r="BJ271" s="18" t="s">
        <v>20</v>
      </c>
      <c r="BK271" s="157">
        <f>ROUND(I271*H271,2)</f>
        <v>0</v>
      </c>
      <c r="BL271" s="18" t="s">
        <v>139</v>
      </c>
      <c r="BM271" s="156" t="s">
        <v>531</v>
      </c>
    </row>
    <row r="272" spans="1:65" s="2" customFormat="1" ht="24.2" customHeight="1">
      <c r="A272" s="33"/>
      <c r="B272" s="144"/>
      <c r="C272" s="145" t="s">
        <v>532</v>
      </c>
      <c r="D272" s="145" t="s">
        <v>134</v>
      </c>
      <c r="E272" s="146" t="s">
        <v>315</v>
      </c>
      <c r="F272" s="147" t="s">
        <v>316</v>
      </c>
      <c r="G272" s="148" t="s">
        <v>176</v>
      </c>
      <c r="H272" s="149">
        <v>27.3</v>
      </c>
      <c r="I272" s="150"/>
      <c r="J272" s="151">
        <f>ROUND(I272*H272,2)</f>
        <v>0</v>
      </c>
      <c r="K272" s="147" t="s">
        <v>138</v>
      </c>
      <c r="L272" s="34"/>
      <c r="M272" s="152" t="s">
        <v>1</v>
      </c>
      <c r="N272" s="153" t="s">
        <v>45</v>
      </c>
      <c r="O272" s="59"/>
      <c r="P272" s="154">
        <f>O272*H272</f>
        <v>0</v>
      </c>
      <c r="Q272" s="154">
        <v>2.0999999999999999E-3</v>
      </c>
      <c r="R272" s="154">
        <f>Q272*H272</f>
        <v>5.7329999999999999E-2</v>
      </c>
      <c r="S272" s="154">
        <v>0</v>
      </c>
      <c r="T272" s="155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6" t="s">
        <v>139</v>
      </c>
      <c r="AT272" s="156" t="s">
        <v>134</v>
      </c>
      <c r="AU272" s="156" t="s">
        <v>89</v>
      </c>
      <c r="AY272" s="18" t="s">
        <v>132</v>
      </c>
      <c r="BE272" s="157">
        <f>IF(N272="základní",J272,0)</f>
        <v>0</v>
      </c>
      <c r="BF272" s="157">
        <f>IF(N272="snížená",J272,0)</f>
        <v>0</v>
      </c>
      <c r="BG272" s="157">
        <f>IF(N272="zákl. přenesená",J272,0)</f>
        <v>0</v>
      </c>
      <c r="BH272" s="157">
        <f>IF(N272="sníž. přenesená",J272,0)</f>
        <v>0</v>
      </c>
      <c r="BI272" s="157">
        <f>IF(N272="nulová",J272,0)</f>
        <v>0</v>
      </c>
      <c r="BJ272" s="18" t="s">
        <v>20</v>
      </c>
      <c r="BK272" s="157">
        <f>ROUND(I272*H272,2)</f>
        <v>0</v>
      </c>
      <c r="BL272" s="18" t="s">
        <v>139</v>
      </c>
      <c r="BM272" s="156" t="s">
        <v>533</v>
      </c>
    </row>
    <row r="273" spans="1:65" s="2" customFormat="1" ht="24.2" customHeight="1">
      <c r="A273" s="33"/>
      <c r="B273" s="144"/>
      <c r="C273" s="145" t="s">
        <v>534</v>
      </c>
      <c r="D273" s="145" t="s">
        <v>134</v>
      </c>
      <c r="E273" s="146" t="s">
        <v>319</v>
      </c>
      <c r="F273" s="147" t="s">
        <v>320</v>
      </c>
      <c r="G273" s="148" t="s">
        <v>176</v>
      </c>
      <c r="H273" s="149">
        <v>27.3</v>
      </c>
      <c r="I273" s="150"/>
      <c r="J273" s="151">
        <f>ROUND(I273*H273,2)</f>
        <v>0</v>
      </c>
      <c r="K273" s="147" t="s">
        <v>138</v>
      </c>
      <c r="L273" s="34"/>
      <c r="M273" s="152" t="s">
        <v>1</v>
      </c>
      <c r="N273" s="153" t="s">
        <v>45</v>
      </c>
      <c r="O273" s="59"/>
      <c r="P273" s="154">
        <f>O273*H273</f>
        <v>0</v>
      </c>
      <c r="Q273" s="154">
        <v>3.2000000000000003E-4</v>
      </c>
      <c r="R273" s="154">
        <f>Q273*H273</f>
        <v>8.7360000000000007E-3</v>
      </c>
      <c r="S273" s="154">
        <v>0</v>
      </c>
      <c r="T273" s="155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56" t="s">
        <v>139</v>
      </c>
      <c r="AT273" s="156" t="s">
        <v>134</v>
      </c>
      <c r="AU273" s="156" t="s">
        <v>89</v>
      </c>
      <c r="AY273" s="18" t="s">
        <v>132</v>
      </c>
      <c r="BE273" s="157">
        <f>IF(N273="základní",J273,0)</f>
        <v>0</v>
      </c>
      <c r="BF273" s="157">
        <f>IF(N273="snížená",J273,0)</f>
        <v>0</v>
      </c>
      <c r="BG273" s="157">
        <f>IF(N273="zákl. přenesená",J273,0)</f>
        <v>0</v>
      </c>
      <c r="BH273" s="157">
        <f>IF(N273="sníž. přenesená",J273,0)</f>
        <v>0</v>
      </c>
      <c r="BI273" s="157">
        <f>IF(N273="nulová",J273,0)</f>
        <v>0</v>
      </c>
      <c r="BJ273" s="18" t="s">
        <v>20</v>
      </c>
      <c r="BK273" s="157">
        <f>ROUND(I273*H273,2)</f>
        <v>0</v>
      </c>
      <c r="BL273" s="18" t="s">
        <v>139</v>
      </c>
      <c r="BM273" s="156" t="s">
        <v>535</v>
      </c>
    </row>
    <row r="274" spans="1:65" s="13" customFormat="1" ht="11.25">
      <c r="B274" s="158"/>
      <c r="D274" s="159" t="s">
        <v>141</v>
      </c>
      <c r="E274" s="160" t="s">
        <v>1</v>
      </c>
      <c r="F274" s="161" t="s">
        <v>529</v>
      </c>
      <c r="H274" s="162">
        <v>27.3</v>
      </c>
      <c r="I274" s="163"/>
      <c r="L274" s="158"/>
      <c r="M274" s="164"/>
      <c r="N274" s="165"/>
      <c r="O274" s="165"/>
      <c r="P274" s="165"/>
      <c r="Q274" s="165"/>
      <c r="R274" s="165"/>
      <c r="S274" s="165"/>
      <c r="T274" s="166"/>
      <c r="AT274" s="160" t="s">
        <v>141</v>
      </c>
      <c r="AU274" s="160" t="s">
        <v>89</v>
      </c>
      <c r="AV274" s="13" t="s">
        <v>89</v>
      </c>
      <c r="AW274" s="13" t="s">
        <v>37</v>
      </c>
      <c r="AX274" s="13" t="s">
        <v>20</v>
      </c>
      <c r="AY274" s="160" t="s">
        <v>132</v>
      </c>
    </row>
    <row r="275" spans="1:65" s="12" customFormat="1" ht="22.9" customHeight="1">
      <c r="B275" s="131"/>
      <c r="D275" s="132" t="s">
        <v>79</v>
      </c>
      <c r="E275" s="142" t="s">
        <v>219</v>
      </c>
      <c r="F275" s="142" t="s">
        <v>220</v>
      </c>
      <c r="I275" s="134"/>
      <c r="J275" s="143">
        <f>BK275</f>
        <v>0</v>
      </c>
      <c r="L275" s="131"/>
      <c r="M275" s="136"/>
      <c r="N275" s="137"/>
      <c r="O275" s="137"/>
      <c r="P275" s="138">
        <f>SUM(P276:P281)</f>
        <v>0</v>
      </c>
      <c r="Q275" s="137"/>
      <c r="R275" s="138">
        <f>SUM(R276:R281)</f>
        <v>0</v>
      </c>
      <c r="S275" s="137"/>
      <c r="T275" s="139">
        <f>SUM(T276:T281)</f>
        <v>0</v>
      </c>
      <c r="AR275" s="132" t="s">
        <v>20</v>
      </c>
      <c r="AT275" s="140" t="s">
        <v>79</v>
      </c>
      <c r="AU275" s="140" t="s">
        <v>20</v>
      </c>
      <c r="AY275" s="132" t="s">
        <v>132</v>
      </c>
      <c r="BK275" s="141">
        <f>SUM(BK276:BK281)</f>
        <v>0</v>
      </c>
    </row>
    <row r="276" spans="1:65" s="2" customFormat="1" ht="21.75" customHeight="1">
      <c r="A276" s="33"/>
      <c r="B276" s="144"/>
      <c r="C276" s="145" t="s">
        <v>536</v>
      </c>
      <c r="D276" s="145" t="s">
        <v>134</v>
      </c>
      <c r="E276" s="146" t="s">
        <v>222</v>
      </c>
      <c r="F276" s="147" t="s">
        <v>223</v>
      </c>
      <c r="G276" s="148" t="s">
        <v>224</v>
      </c>
      <c r="H276" s="149">
        <v>30.384</v>
      </c>
      <c r="I276" s="150"/>
      <c r="J276" s="151">
        <f>ROUND(I276*H276,2)</f>
        <v>0</v>
      </c>
      <c r="K276" s="147" t="s">
        <v>138</v>
      </c>
      <c r="L276" s="34"/>
      <c r="M276" s="152" t="s">
        <v>1</v>
      </c>
      <c r="N276" s="153" t="s">
        <v>45</v>
      </c>
      <c r="O276" s="59"/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56" t="s">
        <v>139</v>
      </c>
      <c r="AT276" s="156" t="s">
        <v>134</v>
      </c>
      <c r="AU276" s="156" t="s">
        <v>89</v>
      </c>
      <c r="AY276" s="18" t="s">
        <v>132</v>
      </c>
      <c r="BE276" s="157">
        <f>IF(N276="základní",J276,0)</f>
        <v>0</v>
      </c>
      <c r="BF276" s="157">
        <f>IF(N276="snížená",J276,0)</f>
        <v>0</v>
      </c>
      <c r="BG276" s="157">
        <f>IF(N276="zákl. přenesená",J276,0)</f>
        <v>0</v>
      </c>
      <c r="BH276" s="157">
        <f>IF(N276="sníž. přenesená",J276,0)</f>
        <v>0</v>
      </c>
      <c r="BI276" s="157">
        <f>IF(N276="nulová",J276,0)</f>
        <v>0</v>
      </c>
      <c r="BJ276" s="18" t="s">
        <v>20</v>
      </c>
      <c r="BK276" s="157">
        <f>ROUND(I276*H276,2)</f>
        <v>0</v>
      </c>
      <c r="BL276" s="18" t="s">
        <v>139</v>
      </c>
      <c r="BM276" s="156" t="s">
        <v>537</v>
      </c>
    </row>
    <row r="277" spans="1:65" s="2" customFormat="1" ht="21.75" customHeight="1">
      <c r="A277" s="33"/>
      <c r="B277" s="144"/>
      <c r="C277" s="145" t="s">
        <v>538</v>
      </c>
      <c r="D277" s="145" t="s">
        <v>134</v>
      </c>
      <c r="E277" s="146" t="s">
        <v>227</v>
      </c>
      <c r="F277" s="147" t="s">
        <v>228</v>
      </c>
      <c r="G277" s="148" t="s">
        <v>224</v>
      </c>
      <c r="H277" s="149">
        <v>30.384</v>
      </c>
      <c r="I277" s="150"/>
      <c r="J277" s="151">
        <f>ROUND(I277*H277,2)</f>
        <v>0</v>
      </c>
      <c r="K277" s="147" t="s">
        <v>138</v>
      </c>
      <c r="L277" s="34"/>
      <c r="M277" s="152" t="s">
        <v>1</v>
      </c>
      <c r="N277" s="153" t="s">
        <v>45</v>
      </c>
      <c r="O277" s="59"/>
      <c r="P277" s="154">
        <f>O277*H277</f>
        <v>0</v>
      </c>
      <c r="Q277" s="154">
        <v>0</v>
      </c>
      <c r="R277" s="154">
        <f>Q277*H277</f>
        <v>0</v>
      </c>
      <c r="S277" s="154">
        <v>0</v>
      </c>
      <c r="T277" s="155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56" t="s">
        <v>139</v>
      </c>
      <c r="AT277" s="156" t="s">
        <v>134</v>
      </c>
      <c r="AU277" s="156" t="s">
        <v>89</v>
      </c>
      <c r="AY277" s="18" t="s">
        <v>132</v>
      </c>
      <c r="BE277" s="157">
        <f>IF(N277="základní",J277,0)</f>
        <v>0</v>
      </c>
      <c r="BF277" s="157">
        <f>IF(N277="snížená",J277,0)</f>
        <v>0</v>
      </c>
      <c r="BG277" s="157">
        <f>IF(N277="zákl. přenesená",J277,0)</f>
        <v>0</v>
      </c>
      <c r="BH277" s="157">
        <f>IF(N277="sníž. přenesená",J277,0)</f>
        <v>0</v>
      </c>
      <c r="BI277" s="157">
        <f>IF(N277="nulová",J277,0)</f>
        <v>0</v>
      </c>
      <c r="BJ277" s="18" t="s">
        <v>20</v>
      </c>
      <c r="BK277" s="157">
        <f>ROUND(I277*H277,2)</f>
        <v>0</v>
      </c>
      <c r="BL277" s="18" t="s">
        <v>139</v>
      </c>
      <c r="BM277" s="156" t="s">
        <v>539</v>
      </c>
    </row>
    <row r="278" spans="1:65" s="2" customFormat="1" ht="24.2" customHeight="1">
      <c r="A278" s="33"/>
      <c r="B278" s="144"/>
      <c r="C278" s="145" t="s">
        <v>540</v>
      </c>
      <c r="D278" s="145" t="s">
        <v>134</v>
      </c>
      <c r="E278" s="146" t="s">
        <v>231</v>
      </c>
      <c r="F278" s="147" t="s">
        <v>232</v>
      </c>
      <c r="G278" s="148" t="s">
        <v>224</v>
      </c>
      <c r="H278" s="149">
        <v>820.36800000000005</v>
      </c>
      <c r="I278" s="150"/>
      <c r="J278" s="151">
        <f>ROUND(I278*H278,2)</f>
        <v>0</v>
      </c>
      <c r="K278" s="147" t="s">
        <v>138</v>
      </c>
      <c r="L278" s="34"/>
      <c r="M278" s="152" t="s">
        <v>1</v>
      </c>
      <c r="N278" s="153" t="s">
        <v>45</v>
      </c>
      <c r="O278" s="59"/>
      <c r="P278" s="154">
        <f>O278*H278</f>
        <v>0</v>
      </c>
      <c r="Q278" s="154">
        <v>0</v>
      </c>
      <c r="R278" s="154">
        <f>Q278*H278</f>
        <v>0</v>
      </c>
      <c r="S278" s="154">
        <v>0</v>
      </c>
      <c r="T278" s="155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56" t="s">
        <v>139</v>
      </c>
      <c r="AT278" s="156" t="s">
        <v>134</v>
      </c>
      <c r="AU278" s="156" t="s">
        <v>89</v>
      </c>
      <c r="AY278" s="18" t="s">
        <v>132</v>
      </c>
      <c r="BE278" s="157">
        <f>IF(N278="základní",J278,0)</f>
        <v>0</v>
      </c>
      <c r="BF278" s="157">
        <f>IF(N278="snížená",J278,0)</f>
        <v>0</v>
      </c>
      <c r="BG278" s="157">
        <f>IF(N278="zákl. přenesená",J278,0)</f>
        <v>0</v>
      </c>
      <c r="BH278" s="157">
        <f>IF(N278="sníž. přenesená",J278,0)</f>
        <v>0</v>
      </c>
      <c r="BI278" s="157">
        <f>IF(N278="nulová",J278,0)</f>
        <v>0</v>
      </c>
      <c r="BJ278" s="18" t="s">
        <v>20</v>
      </c>
      <c r="BK278" s="157">
        <f>ROUND(I278*H278,2)</f>
        <v>0</v>
      </c>
      <c r="BL278" s="18" t="s">
        <v>139</v>
      </c>
      <c r="BM278" s="156" t="s">
        <v>541</v>
      </c>
    </row>
    <row r="279" spans="1:65" s="13" customFormat="1" ht="11.25">
      <c r="B279" s="158"/>
      <c r="D279" s="159" t="s">
        <v>141</v>
      </c>
      <c r="F279" s="161" t="s">
        <v>542</v>
      </c>
      <c r="H279" s="162">
        <v>820.36800000000005</v>
      </c>
      <c r="I279" s="163"/>
      <c r="L279" s="158"/>
      <c r="M279" s="164"/>
      <c r="N279" s="165"/>
      <c r="O279" s="165"/>
      <c r="P279" s="165"/>
      <c r="Q279" s="165"/>
      <c r="R279" s="165"/>
      <c r="S279" s="165"/>
      <c r="T279" s="166"/>
      <c r="AT279" s="160" t="s">
        <v>141</v>
      </c>
      <c r="AU279" s="160" t="s">
        <v>89</v>
      </c>
      <c r="AV279" s="13" t="s">
        <v>89</v>
      </c>
      <c r="AW279" s="13" t="s">
        <v>3</v>
      </c>
      <c r="AX279" s="13" t="s">
        <v>20</v>
      </c>
      <c r="AY279" s="160" t="s">
        <v>132</v>
      </c>
    </row>
    <row r="280" spans="1:65" s="2" customFormat="1" ht="24.2" customHeight="1">
      <c r="A280" s="33"/>
      <c r="B280" s="144"/>
      <c r="C280" s="145" t="s">
        <v>543</v>
      </c>
      <c r="D280" s="145" t="s">
        <v>134</v>
      </c>
      <c r="E280" s="146" t="s">
        <v>235</v>
      </c>
      <c r="F280" s="147" t="s">
        <v>236</v>
      </c>
      <c r="G280" s="148" t="s">
        <v>224</v>
      </c>
      <c r="H280" s="149">
        <v>30.384</v>
      </c>
      <c r="I280" s="150"/>
      <c r="J280" s="151">
        <f>ROUND(I280*H280,2)</f>
        <v>0</v>
      </c>
      <c r="K280" s="147" t="s">
        <v>138</v>
      </c>
      <c r="L280" s="34"/>
      <c r="M280" s="152" t="s">
        <v>1</v>
      </c>
      <c r="N280" s="153" t="s">
        <v>45</v>
      </c>
      <c r="O280" s="59"/>
      <c r="P280" s="154">
        <f>O280*H280</f>
        <v>0</v>
      </c>
      <c r="Q280" s="154">
        <v>0</v>
      </c>
      <c r="R280" s="154">
        <f>Q280*H280</f>
        <v>0</v>
      </c>
      <c r="S280" s="154">
        <v>0</v>
      </c>
      <c r="T280" s="155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56" t="s">
        <v>139</v>
      </c>
      <c r="AT280" s="156" t="s">
        <v>134</v>
      </c>
      <c r="AU280" s="156" t="s">
        <v>89</v>
      </c>
      <c r="AY280" s="18" t="s">
        <v>132</v>
      </c>
      <c r="BE280" s="157">
        <f>IF(N280="základní",J280,0)</f>
        <v>0</v>
      </c>
      <c r="BF280" s="157">
        <f>IF(N280="snížená",J280,0)</f>
        <v>0</v>
      </c>
      <c r="BG280" s="157">
        <f>IF(N280="zákl. přenesená",J280,0)</f>
        <v>0</v>
      </c>
      <c r="BH280" s="157">
        <f>IF(N280="sníž. přenesená",J280,0)</f>
        <v>0</v>
      </c>
      <c r="BI280" s="157">
        <f>IF(N280="nulová",J280,0)</f>
        <v>0</v>
      </c>
      <c r="BJ280" s="18" t="s">
        <v>20</v>
      </c>
      <c r="BK280" s="157">
        <f>ROUND(I280*H280,2)</f>
        <v>0</v>
      </c>
      <c r="BL280" s="18" t="s">
        <v>139</v>
      </c>
      <c r="BM280" s="156" t="s">
        <v>544</v>
      </c>
    </row>
    <row r="281" spans="1:65" s="2" customFormat="1" ht="24.2" customHeight="1">
      <c r="A281" s="33"/>
      <c r="B281" s="144"/>
      <c r="C281" s="145" t="s">
        <v>545</v>
      </c>
      <c r="D281" s="145" t="s">
        <v>134</v>
      </c>
      <c r="E281" s="146" t="s">
        <v>239</v>
      </c>
      <c r="F281" s="147" t="s">
        <v>240</v>
      </c>
      <c r="G281" s="148" t="s">
        <v>224</v>
      </c>
      <c r="H281" s="149">
        <v>30.384</v>
      </c>
      <c r="I281" s="150"/>
      <c r="J281" s="151">
        <f>ROUND(I281*H281,2)</f>
        <v>0</v>
      </c>
      <c r="K281" s="147" t="s">
        <v>138</v>
      </c>
      <c r="L281" s="34"/>
      <c r="M281" s="152" t="s">
        <v>1</v>
      </c>
      <c r="N281" s="153" t="s">
        <v>45</v>
      </c>
      <c r="O281" s="59"/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56" t="s">
        <v>139</v>
      </c>
      <c r="AT281" s="156" t="s">
        <v>134</v>
      </c>
      <c r="AU281" s="156" t="s">
        <v>89</v>
      </c>
      <c r="AY281" s="18" t="s">
        <v>132</v>
      </c>
      <c r="BE281" s="157">
        <f>IF(N281="základní",J281,0)</f>
        <v>0</v>
      </c>
      <c r="BF281" s="157">
        <f>IF(N281="snížená",J281,0)</f>
        <v>0</v>
      </c>
      <c r="BG281" s="157">
        <f>IF(N281="zákl. přenesená",J281,0)</f>
        <v>0</v>
      </c>
      <c r="BH281" s="157">
        <f>IF(N281="sníž. přenesená",J281,0)</f>
        <v>0</v>
      </c>
      <c r="BI281" s="157">
        <f>IF(N281="nulová",J281,0)</f>
        <v>0</v>
      </c>
      <c r="BJ281" s="18" t="s">
        <v>20</v>
      </c>
      <c r="BK281" s="157">
        <f>ROUND(I281*H281,2)</f>
        <v>0</v>
      </c>
      <c r="BL281" s="18" t="s">
        <v>139</v>
      </c>
      <c r="BM281" s="156" t="s">
        <v>546</v>
      </c>
    </row>
    <row r="282" spans="1:65" s="12" customFormat="1" ht="22.9" customHeight="1">
      <c r="B282" s="131"/>
      <c r="D282" s="132" t="s">
        <v>79</v>
      </c>
      <c r="E282" s="142" t="s">
        <v>242</v>
      </c>
      <c r="F282" s="142" t="s">
        <v>243</v>
      </c>
      <c r="I282" s="134"/>
      <c r="J282" s="143">
        <f>BK282</f>
        <v>0</v>
      </c>
      <c r="L282" s="131"/>
      <c r="M282" s="136"/>
      <c r="N282" s="137"/>
      <c r="O282" s="137"/>
      <c r="P282" s="138">
        <f>SUM(P283:P284)</f>
        <v>0</v>
      </c>
      <c r="Q282" s="137"/>
      <c r="R282" s="138">
        <f>SUM(R283:R284)</f>
        <v>0</v>
      </c>
      <c r="S282" s="137"/>
      <c r="T282" s="139">
        <f>SUM(T283:T284)</f>
        <v>0</v>
      </c>
      <c r="AR282" s="132" t="s">
        <v>20</v>
      </c>
      <c r="AT282" s="140" t="s">
        <v>79</v>
      </c>
      <c r="AU282" s="140" t="s">
        <v>20</v>
      </c>
      <c r="AY282" s="132" t="s">
        <v>132</v>
      </c>
      <c r="BK282" s="141">
        <f>SUM(BK283:BK284)</f>
        <v>0</v>
      </c>
    </row>
    <row r="283" spans="1:65" s="2" customFormat="1" ht="33" customHeight="1">
      <c r="A283" s="33"/>
      <c r="B283" s="144"/>
      <c r="C283" s="145" t="s">
        <v>547</v>
      </c>
      <c r="D283" s="145" t="s">
        <v>134</v>
      </c>
      <c r="E283" s="146" t="s">
        <v>245</v>
      </c>
      <c r="F283" s="147" t="s">
        <v>246</v>
      </c>
      <c r="G283" s="148" t="s">
        <v>224</v>
      </c>
      <c r="H283" s="149">
        <v>95.677999999999997</v>
      </c>
      <c r="I283" s="150"/>
      <c r="J283" s="151">
        <f>ROUND(I283*H283,2)</f>
        <v>0</v>
      </c>
      <c r="K283" s="147" t="s">
        <v>138</v>
      </c>
      <c r="L283" s="34"/>
      <c r="M283" s="152" t="s">
        <v>1</v>
      </c>
      <c r="N283" s="153" t="s">
        <v>45</v>
      </c>
      <c r="O283" s="59"/>
      <c r="P283" s="154">
        <f>O283*H283</f>
        <v>0</v>
      </c>
      <c r="Q283" s="154">
        <v>0</v>
      </c>
      <c r="R283" s="154">
        <f>Q283*H283</f>
        <v>0</v>
      </c>
      <c r="S283" s="154">
        <v>0</v>
      </c>
      <c r="T283" s="155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56" t="s">
        <v>139</v>
      </c>
      <c r="AT283" s="156" t="s">
        <v>134</v>
      </c>
      <c r="AU283" s="156" t="s">
        <v>89</v>
      </c>
      <c r="AY283" s="18" t="s">
        <v>132</v>
      </c>
      <c r="BE283" s="157">
        <f>IF(N283="základní",J283,0)</f>
        <v>0</v>
      </c>
      <c r="BF283" s="157">
        <f>IF(N283="snížená",J283,0)</f>
        <v>0</v>
      </c>
      <c r="BG283" s="157">
        <f>IF(N283="zákl. přenesená",J283,0)</f>
        <v>0</v>
      </c>
      <c r="BH283" s="157">
        <f>IF(N283="sníž. přenesená",J283,0)</f>
        <v>0</v>
      </c>
      <c r="BI283" s="157">
        <f>IF(N283="nulová",J283,0)</f>
        <v>0</v>
      </c>
      <c r="BJ283" s="18" t="s">
        <v>20</v>
      </c>
      <c r="BK283" s="157">
        <f>ROUND(I283*H283,2)</f>
        <v>0</v>
      </c>
      <c r="BL283" s="18" t="s">
        <v>139</v>
      </c>
      <c r="BM283" s="156" t="s">
        <v>548</v>
      </c>
    </row>
    <row r="284" spans="1:65" s="2" customFormat="1" ht="33" customHeight="1">
      <c r="A284" s="33"/>
      <c r="B284" s="144"/>
      <c r="C284" s="145" t="s">
        <v>549</v>
      </c>
      <c r="D284" s="145" t="s">
        <v>134</v>
      </c>
      <c r="E284" s="146" t="s">
        <v>336</v>
      </c>
      <c r="F284" s="147" t="s">
        <v>337</v>
      </c>
      <c r="G284" s="148" t="s">
        <v>224</v>
      </c>
      <c r="H284" s="149">
        <v>95.677999999999997</v>
      </c>
      <c r="I284" s="150"/>
      <c r="J284" s="151">
        <f>ROUND(I284*H284,2)</f>
        <v>0</v>
      </c>
      <c r="K284" s="147" t="s">
        <v>138</v>
      </c>
      <c r="L284" s="34"/>
      <c r="M284" s="152" t="s">
        <v>1</v>
      </c>
      <c r="N284" s="153" t="s">
        <v>45</v>
      </c>
      <c r="O284" s="59"/>
      <c r="P284" s="154">
        <f>O284*H284</f>
        <v>0</v>
      </c>
      <c r="Q284" s="154">
        <v>0</v>
      </c>
      <c r="R284" s="154">
        <f>Q284*H284</f>
        <v>0</v>
      </c>
      <c r="S284" s="154">
        <v>0</v>
      </c>
      <c r="T284" s="155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56" t="s">
        <v>139</v>
      </c>
      <c r="AT284" s="156" t="s">
        <v>134</v>
      </c>
      <c r="AU284" s="156" t="s">
        <v>89</v>
      </c>
      <c r="AY284" s="18" t="s">
        <v>132</v>
      </c>
      <c r="BE284" s="157">
        <f>IF(N284="základní",J284,0)</f>
        <v>0</v>
      </c>
      <c r="BF284" s="157">
        <f>IF(N284="snížená",J284,0)</f>
        <v>0</v>
      </c>
      <c r="BG284" s="157">
        <f>IF(N284="zákl. přenesená",J284,0)</f>
        <v>0</v>
      </c>
      <c r="BH284" s="157">
        <f>IF(N284="sníž. přenesená",J284,0)</f>
        <v>0</v>
      </c>
      <c r="BI284" s="157">
        <f>IF(N284="nulová",J284,0)</f>
        <v>0</v>
      </c>
      <c r="BJ284" s="18" t="s">
        <v>20</v>
      </c>
      <c r="BK284" s="157">
        <f>ROUND(I284*H284,2)</f>
        <v>0</v>
      </c>
      <c r="BL284" s="18" t="s">
        <v>139</v>
      </c>
      <c r="BM284" s="156" t="s">
        <v>550</v>
      </c>
    </row>
    <row r="285" spans="1:65" s="12" customFormat="1" ht="25.9" customHeight="1">
      <c r="B285" s="131"/>
      <c r="D285" s="132" t="s">
        <v>79</v>
      </c>
      <c r="E285" s="133" t="s">
        <v>551</v>
      </c>
      <c r="F285" s="133" t="s">
        <v>552</v>
      </c>
      <c r="I285" s="134"/>
      <c r="J285" s="135">
        <f>BK285</f>
        <v>0</v>
      </c>
      <c r="L285" s="131"/>
      <c r="M285" s="136"/>
      <c r="N285" s="137"/>
      <c r="O285" s="137"/>
      <c r="P285" s="138">
        <f>P286</f>
        <v>0</v>
      </c>
      <c r="Q285" s="137"/>
      <c r="R285" s="138">
        <f>R286</f>
        <v>0</v>
      </c>
      <c r="S285" s="137"/>
      <c r="T285" s="139">
        <f>T286</f>
        <v>0</v>
      </c>
      <c r="AR285" s="132" t="s">
        <v>89</v>
      </c>
      <c r="AT285" s="140" t="s">
        <v>79</v>
      </c>
      <c r="AU285" s="140" t="s">
        <v>80</v>
      </c>
      <c r="AY285" s="132" t="s">
        <v>132</v>
      </c>
      <c r="BK285" s="141">
        <f>BK286</f>
        <v>0</v>
      </c>
    </row>
    <row r="286" spans="1:65" s="12" customFormat="1" ht="22.9" customHeight="1">
      <c r="B286" s="131"/>
      <c r="D286" s="132" t="s">
        <v>79</v>
      </c>
      <c r="E286" s="142" t="s">
        <v>553</v>
      </c>
      <c r="F286" s="142" t="s">
        <v>554</v>
      </c>
      <c r="I286" s="134"/>
      <c r="J286" s="143">
        <f>BK286</f>
        <v>0</v>
      </c>
      <c r="L286" s="131"/>
      <c r="M286" s="136"/>
      <c r="N286" s="137"/>
      <c r="O286" s="137"/>
      <c r="P286" s="138">
        <f>SUM(P287:P297)</f>
        <v>0</v>
      </c>
      <c r="Q286" s="137"/>
      <c r="R286" s="138">
        <f>SUM(R287:R297)</f>
        <v>0</v>
      </c>
      <c r="S286" s="137"/>
      <c r="T286" s="139">
        <f>SUM(T287:T297)</f>
        <v>0</v>
      </c>
      <c r="AR286" s="132" t="s">
        <v>89</v>
      </c>
      <c r="AT286" s="140" t="s">
        <v>79</v>
      </c>
      <c r="AU286" s="140" t="s">
        <v>20</v>
      </c>
      <c r="AY286" s="132" t="s">
        <v>132</v>
      </c>
      <c r="BK286" s="141">
        <f>SUM(BK287:BK297)</f>
        <v>0</v>
      </c>
    </row>
    <row r="287" spans="1:65" s="2" customFormat="1" ht="16.5" customHeight="1">
      <c r="A287" s="33"/>
      <c r="B287" s="144"/>
      <c r="C287" s="145" t="s">
        <v>555</v>
      </c>
      <c r="D287" s="145" t="s">
        <v>134</v>
      </c>
      <c r="E287" s="146" t="s">
        <v>556</v>
      </c>
      <c r="F287" s="147" t="s">
        <v>557</v>
      </c>
      <c r="G287" s="148" t="s">
        <v>558</v>
      </c>
      <c r="H287" s="149">
        <v>8</v>
      </c>
      <c r="I287" s="150"/>
      <c r="J287" s="151">
        <f>ROUND(I287*H287,2)</f>
        <v>0</v>
      </c>
      <c r="K287" s="147" t="s">
        <v>138</v>
      </c>
      <c r="L287" s="34"/>
      <c r="M287" s="152" t="s">
        <v>1</v>
      </c>
      <c r="N287" s="153" t="s">
        <v>45</v>
      </c>
      <c r="O287" s="59"/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56" t="s">
        <v>208</v>
      </c>
      <c r="AT287" s="156" t="s">
        <v>134</v>
      </c>
      <c r="AU287" s="156" t="s">
        <v>89</v>
      </c>
      <c r="AY287" s="18" t="s">
        <v>132</v>
      </c>
      <c r="BE287" s="157">
        <f>IF(N287="základní",J287,0)</f>
        <v>0</v>
      </c>
      <c r="BF287" s="157">
        <f>IF(N287="snížená",J287,0)</f>
        <v>0</v>
      </c>
      <c r="BG287" s="157">
        <f>IF(N287="zákl. přenesená",J287,0)</f>
        <v>0</v>
      </c>
      <c r="BH287" s="157">
        <f>IF(N287="sníž. přenesená",J287,0)</f>
        <v>0</v>
      </c>
      <c r="BI287" s="157">
        <f>IF(N287="nulová",J287,0)</f>
        <v>0</v>
      </c>
      <c r="BJ287" s="18" t="s">
        <v>20</v>
      </c>
      <c r="BK287" s="157">
        <f>ROUND(I287*H287,2)</f>
        <v>0</v>
      </c>
      <c r="BL287" s="18" t="s">
        <v>208</v>
      </c>
      <c r="BM287" s="156" t="s">
        <v>559</v>
      </c>
    </row>
    <row r="288" spans="1:65" s="15" customFormat="1" ht="11.25">
      <c r="B288" s="190"/>
      <c r="D288" s="159" t="s">
        <v>141</v>
      </c>
      <c r="E288" s="191" t="s">
        <v>1</v>
      </c>
      <c r="F288" s="192" t="s">
        <v>560</v>
      </c>
      <c r="H288" s="191" t="s">
        <v>1</v>
      </c>
      <c r="I288" s="193"/>
      <c r="L288" s="190"/>
      <c r="M288" s="194"/>
      <c r="N288" s="195"/>
      <c r="O288" s="195"/>
      <c r="P288" s="195"/>
      <c r="Q288" s="195"/>
      <c r="R288" s="195"/>
      <c r="S288" s="195"/>
      <c r="T288" s="196"/>
      <c r="AT288" s="191" t="s">
        <v>141</v>
      </c>
      <c r="AU288" s="191" t="s">
        <v>89</v>
      </c>
      <c r="AV288" s="15" t="s">
        <v>20</v>
      </c>
      <c r="AW288" s="15" t="s">
        <v>37</v>
      </c>
      <c r="AX288" s="15" t="s">
        <v>80</v>
      </c>
      <c r="AY288" s="191" t="s">
        <v>132</v>
      </c>
    </row>
    <row r="289" spans="1:65" s="13" customFormat="1" ht="11.25">
      <c r="B289" s="158"/>
      <c r="D289" s="159" t="s">
        <v>141</v>
      </c>
      <c r="E289" s="160" t="s">
        <v>1</v>
      </c>
      <c r="F289" s="161" t="s">
        <v>169</v>
      </c>
      <c r="H289" s="162">
        <v>8</v>
      </c>
      <c r="I289" s="163"/>
      <c r="L289" s="158"/>
      <c r="M289" s="164"/>
      <c r="N289" s="165"/>
      <c r="O289" s="165"/>
      <c r="P289" s="165"/>
      <c r="Q289" s="165"/>
      <c r="R289" s="165"/>
      <c r="S289" s="165"/>
      <c r="T289" s="166"/>
      <c r="AT289" s="160" t="s">
        <v>141</v>
      </c>
      <c r="AU289" s="160" t="s">
        <v>89</v>
      </c>
      <c r="AV289" s="13" t="s">
        <v>89</v>
      </c>
      <c r="AW289" s="13" t="s">
        <v>37</v>
      </c>
      <c r="AX289" s="13" t="s">
        <v>80</v>
      </c>
      <c r="AY289" s="160" t="s">
        <v>132</v>
      </c>
    </row>
    <row r="290" spans="1:65" s="14" customFormat="1" ht="11.25">
      <c r="B290" s="167"/>
      <c r="D290" s="159" t="s">
        <v>141</v>
      </c>
      <c r="E290" s="168" t="s">
        <v>1</v>
      </c>
      <c r="F290" s="169" t="s">
        <v>184</v>
      </c>
      <c r="H290" s="170">
        <v>8</v>
      </c>
      <c r="I290" s="171"/>
      <c r="L290" s="167"/>
      <c r="M290" s="172"/>
      <c r="N290" s="173"/>
      <c r="O290" s="173"/>
      <c r="P290" s="173"/>
      <c r="Q290" s="173"/>
      <c r="R290" s="173"/>
      <c r="S290" s="173"/>
      <c r="T290" s="174"/>
      <c r="AT290" s="168" t="s">
        <v>141</v>
      </c>
      <c r="AU290" s="168" t="s">
        <v>89</v>
      </c>
      <c r="AV290" s="14" t="s">
        <v>139</v>
      </c>
      <c r="AW290" s="14" t="s">
        <v>37</v>
      </c>
      <c r="AX290" s="14" t="s">
        <v>20</v>
      </c>
      <c r="AY290" s="168" t="s">
        <v>132</v>
      </c>
    </row>
    <row r="291" spans="1:65" s="2" customFormat="1" ht="16.5" customHeight="1">
      <c r="A291" s="33"/>
      <c r="B291" s="144"/>
      <c r="C291" s="145" t="s">
        <v>561</v>
      </c>
      <c r="D291" s="145" t="s">
        <v>134</v>
      </c>
      <c r="E291" s="146" t="s">
        <v>562</v>
      </c>
      <c r="F291" s="147" t="s">
        <v>563</v>
      </c>
      <c r="G291" s="148" t="s">
        <v>558</v>
      </c>
      <c r="H291" s="149">
        <v>8</v>
      </c>
      <c r="I291" s="150"/>
      <c r="J291" s="151">
        <f>ROUND(I291*H291,2)</f>
        <v>0</v>
      </c>
      <c r="K291" s="147" t="s">
        <v>138</v>
      </c>
      <c r="L291" s="34"/>
      <c r="M291" s="152" t="s">
        <v>1</v>
      </c>
      <c r="N291" s="153" t="s">
        <v>45</v>
      </c>
      <c r="O291" s="59"/>
      <c r="P291" s="154">
        <f>O291*H291</f>
        <v>0</v>
      </c>
      <c r="Q291" s="154">
        <v>0</v>
      </c>
      <c r="R291" s="154">
        <f>Q291*H291</f>
        <v>0</v>
      </c>
      <c r="S291" s="154">
        <v>0</v>
      </c>
      <c r="T291" s="155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56" t="s">
        <v>208</v>
      </c>
      <c r="AT291" s="156" t="s">
        <v>134</v>
      </c>
      <c r="AU291" s="156" t="s">
        <v>89</v>
      </c>
      <c r="AY291" s="18" t="s">
        <v>132</v>
      </c>
      <c r="BE291" s="157">
        <f>IF(N291="základní",J291,0)</f>
        <v>0</v>
      </c>
      <c r="BF291" s="157">
        <f>IF(N291="snížená",J291,0)</f>
        <v>0</v>
      </c>
      <c r="BG291" s="157">
        <f>IF(N291="zákl. přenesená",J291,0)</f>
        <v>0</v>
      </c>
      <c r="BH291" s="157">
        <f>IF(N291="sníž. přenesená",J291,0)</f>
        <v>0</v>
      </c>
      <c r="BI291" s="157">
        <f>IF(N291="nulová",J291,0)</f>
        <v>0</v>
      </c>
      <c r="BJ291" s="18" t="s">
        <v>20</v>
      </c>
      <c r="BK291" s="157">
        <f>ROUND(I291*H291,2)</f>
        <v>0</v>
      </c>
      <c r="BL291" s="18" t="s">
        <v>208</v>
      </c>
      <c r="BM291" s="156" t="s">
        <v>564</v>
      </c>
    </row>
    <row r="292" spans="1:65" s="15" customFormat="1" ht="11.25">
      <c r="B292" s="190"/>
      <c r="D292" s="159" t="s">
        <v>141</v>
      </c>
      <c r="E292" s="191" t="s">
        <v>1</v>
      </c>
      <c r="F292" s="192" t="s">
        <v>565</v>
      </c>
      <c r="H292" s="191" t="s">
        <v>1</v>
      </c>
      <c r="I292" s="193"/>
      <c r="L292" s="190"/>
      <c r="M292" s="194"/>
      <c r="N292" s="195"/>
      <c r="O292" s="195"/>
      <c r="P292" s="195"/>
      <c r="Q292" s="195"/>
      <c r="R292" s="195"/>
      <c r="S292" s="195"/>
      <c r="T292" s="196"/>
      <c r="AT292" s="191" t="s">
        <v>141</v>
      </c>
      <c r="AU292" s="191" t="s">
        <v>89</v>
      </c>
      <c r="AV292" s="15" t="s">
        <v>20</v>
      </c>
      <c r="AW292" s="15" t="s">
        <v>37</v>
      </c>
      <c r="AX292" s="15" t="s">
        <v>80</v>
      </c>
      <c r="AY292" s="191" t="s">
        <v>132</v>
      </c>
    </row>
    <row r="293" spans="1:65" s="13" customFormat="1" ht="11.25">
      <c r="B293" s="158"/>
      <c r="D293" s="159" t="s">
        <v>141</v>
      </c>
      <c r="E293" s="160" t="s">
        <v>1</v>
      </c>
      <c r="F293" s="161" t="s">
        <v>169</v>
      </c>
      <c r="H293" s="162">
        <v>8</v>
      </c>
      <c r="I293" s="163"/>
      <c r="L293" s="158"/>
      <c r="M293" s="164"/>
      <c r="N293" s="165"/>
      <c r="O293" s="165"/>
      <c r="P293" s="165"/>
      <c r="Q293" s="165"/>
      <c r="R293" s="165"/>
      <c r="S293" s="165"/>
      <c r="T293" s="166"/>
      <c r="AT293" s="160" t="s">
        <v>141</v>
      </c>
      <c r="AU293" s="160" t="s">
        <v>89</v>
      </c>
      <c r="AV293" s="13" t="s">
        <v>89</v>
      </c>
      <c r="AW293" s="13" t="s">
        <v>37</v>
      </c>
      <c r="AX293" s="13" t="s">
        <v>80</v>
      </c>
      <c r="AY293" s="160" t="s">
        <v>132</v>
      </c>
    </row>
    <row r="294" spans="1:65" s="14" customFormat="1" ht="11.25">
      <c r="B294" s="167"/>
      <c r="D294" s="159" t="s">
        <v>141</v>
      </c>
      <c r="E294" s="168" t="s">
        <v>1</v>
      </c>
      <c r="F294" s="169" t="s">
        <v>184</v>
      </c>
      <c r="H294" s="170">
        <v>8</v>
      </c>
      <c r="I294" s="171"/>
      <c r="L294" s="167"/>
      <c r="M294" s="172"/>
      <c r="N294" s="173"/>
      <c r="O294" s="173"/>
      <c r="P294" s="173"/>
      <c r="Q294" s="173"/>
      <c r="R294" s="173"/>
      <c r="S294" s="173"/>
      <c r="T294" s="174"/>
      <c r="AT294" s="168" t="s">
        <v>141</v>
      </c>
      <c r="AU294" s="168" t="s">
        <v>89</v>
      </c>
      <c r="AV294" s="14" t="s">
        <v>139</v>
      </c>
      <c r="AW294" s="14" t="s">
        <v>37</v>
      </c>
      <c r="AX294" s="14" t="s">
        <v>20</v>
      </c>
      <c r="AY294" s="168" t="s">
        <v>132</v>
      </c>
    </row>
    <row r="295" spans="1:65" s="2" customFormat="1" ht="16.5" customHeight="1">
      <c r="A295" s="33"/>
      <c r="B295" s="144"/>
      <c r="C295" s="175" t="s">
        <v>566</v>
      </c>
      <c r="D295" s="175" t="s">
        <v>209</v>
      </c>
      <c r="E295" s="176" t="s">
        <v>567</v>
      </c>
      <c r="F295" s="177" t="s">
        <v>568</v>
      </c>
      <c r="G295" s="178" t="s">
        <v>569</v>
      </c>
      <c r="H295" s="179">
        <v>1</v>
      </c>
      <c r="I295" s="180"/>
      <c r="J295" s="181">
        <f>ROUND(I295*H295,2)</f>
        <v>0</v>
      </c>
      <c r="K295" s="177" t="s">
        <v>138</v>
      </c>
      <c r="L295" s="182"/>
      <c r="M295" s="183" t="s">
        <v>1</v>
      </c>
      <c r="N295" s="184" t="s">
        <v>45</v>
      </c>
      <c r="O295" s="59"/>
      <c r="P295" s="154">
        <f>O295*H295</f>
        <v>0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56" t="s">
        <v>329</v>
      </c>
      <c r="AT295" s="156" t="s">
        <v>209</v>
      </c>
      <c r="AU295" s="156" t="s">
        <v>89</v>
      </c>
      <c r="AY295" s="18" t="s">
        <v>132</v>
      </c>
      <c r="BE295" s="157">
        <f>IF(N295="základní",J295,0)</f>
        <v>0</v>
      </c>
      <c r="BF295" s="157">
        <f>IF(N295="snížená",J295,0)</f>
        <v>0</v>
      </c>
      <c r="BG295" s="157">
        <f>IF(N295="zákl. přenesená",J295,0)</f>
        <v>0</v>
      </c>
      <c r="BH295" s="157">
        <f>IF(N295="sníž. přenesená",J295,0)</f>
        <v>0</v>
      </c>
      <c r="BI295" s="157">
        <f>IF(N295="nulová",J295,0)</f>
        <v>0</v>
      </c>
      <c r="BJ295" s="18" t="s">
        <v>20</v>
      </c>
      <c r="BK295" s="157">
        <f>ROUND(I295*H295,2)</f>
        <v>0</v>
      </c>
      <c r="BL295" s="18" t="s">
        <v>208</v>
      </c>
      <c r="BM295" s="156" t="s">
        <v>570</v>
      </c>
    </row>
    <row r="296" spans="1:65" s="2" customFormat="1" ht="24.2" customHeight="1">
      <c r="A296" s="33"/>
      <c r="B296" s="144"/>
      <c r="C296" s="145" t="s">
        <v>571</v>
      </c>
      <c r="D296" s="145" t="s">
        <v>134</v>
      </c>
      <c r="E296" s="146" t="s">
        <v>572</v>
      </c>
      <c r="F296" s="147" t="s">
        <v>573</v>
      </c>
      <c r="G296" s="148" t="s">
        <v>574</v>
      </c>
      <c r="H296" s="205"/>
      <c r="I296" s="150"/>
      <c r="J296" s="151">
        <f>ROUND(I296*H296,2)</f>
        <v>0</v>
      </c>
      <c r="K296" s="147" t="s">
        <v>138</v>
      </c>
      <c r="L296" s="34"/>
      <c r="M296" s="152" t="s">
        <v>1</v>
      </c>
      <c r="N296" s="153" t="s">
        <v>45</v>
      </c>
      <c r="O296" s="59"/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6" t="s">
        <v>208</v>
      </c>
      <c r="AT296" s="156" t="s">
        <v>134</v>
      </c>
      <c r="AU296" s="156" t="s">
        <v>89</v>
      </c>
      <c r="AY296" s="18" t="s">
        <v>132</v>
      </c>
      <c r="BE296" s="157">
        <f>IF(N296="základní",J296,0)</f>
        <v>0</v>
      </c>
      <c r="BF296" s="157">
        <f>IF(N296="snížená",J296,0)</f>
        <v>0</v>
      </c>
      <c r="BG296" s="157">
        <f>IF(N296="zákl. přenesená",J296,0)</f>
        <v>0</v>
      </c>
      <c r="BH296" s="157">
        <f>IF(N296="sníž. přenesená",J296,0)</f>
        <v>0</v>
      </c>
      <c r="BI296" s="157">
        <f>IF(N296="nulová",J296,0)</f>
        <v>0</v>
      </c>
      <c r="BJ296" s="18" t="s">
        <v>20</v>
      </c>
      <c r="BK296" s="157">
        <f>ROUND(I296*H296,2)</f>
        <v>0</v>
      </c>
      <c r="BL296" s="18" t="s">
        <v>208</v>
      </c>
      <c r="BM296" s="156" t="s">
        <v>575</v>
      </c>
    </row>
    <row r="297" spans="1:65" s="2" customFormat="1" ht="33" customHeight="1">
      <c r="A297" s="33"/>
      <c r="B297" s="144"/>
      <c r="C297" s="145" t="s">
        <v>576</v>
      </c>
      <c r="D297" s="145" t="s">
        <v>134</v>
      </c>
      <c r="E297" s="146" t="s">
        <v>577</v>
      </c>
      <c r="F297" s="147" t="s">
        <v>578</v>
      </c>
      <c r="G297" s="148" t="s">
        <v>574</v>
      </c>
      <c r="H297" s="205"/>
      <c r="I297" s="150"/>
      <c r="J297" s="151">
        <f>ROUND(I297*H297,2)</f>
        <v>0</v>
      </c>
      <c r="K297" s="147" t="s">
        <v>138</v>
      </c>
      <c r="L297" s="34"/>
      <c r="M297" s="185" t="s">
        <v>1</v>
      </c>
      <c r="N297" s="186" t="s">
        <v>45</v>
      </c>
      <c r="O297" s="187"/>
      <c r="P297" s="188">
        <f>O297*H297</f>
        <v>0</v>
      </c>
      <c r="Q297" s="188">
        <v>0</v>
      </c>
      <c r="R297" s="188">
        <f>Q297*H297</f>
        <v>0</v>
      </c>
      <c r="S297" s="188">
        <v>0</v>
      </c>
      <c r="T297" s="189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56" t="s">
        <v>208</v>
      </c>
      <c r="AT297" s="156" t="s">
        <v>134</v>
      </c>
      <c r="AU297" s="156" t="s">
        <v>89</v>
      </c>
      <c r="AY297" s="18" t="s">
        <v>132</v>
      </c>
      <c r="BE297" s="157">
        <f>IF(N297="základní",J297,0)</f>
        <v>0</v>
      </c>
      <c r="BF297" s="157">
        <f>IF(N297="snížená",J297,0)</f>
        <v>0</v>
      </c>
      <c r="BG297" s="157">
        <f>IF(N297="zákl. přenesená",J297,0)</f>
        <v>0</v>
      </c>
      <c r="BH297" s="157">
        <f>IF(N297="sníž. přenesená",J297,0)</f>
        <v>0</v>
      </c>
      <c r="BI297" s="157">
        <f>IF(N297="nulová",J297,0)</f>
        <v>0</v>
      </c>
      <c r="BJ297" s="18" t="s">
        <v>20</v>
      </c>
      <c r="BK297" s="157">
        <f>ROUND(I297*H297,2)</f>
        <v>0</v>
      </c>
      <c r="BL297" s="18" t="s">
        <v>208</v>
      </c>
      <c r="BM297" s="156" t="s">
        <v>579</v>
      </c>
    </row>
    <row r="298" spans="1:65" s="2" customFormat="1" ht="6.95" customHeight="1">
      <c r="A298" s="33"/>
      <c r="B298" s="48"/>
      <c r="C298" s="49"/>
      <c r="D298" s="49"/>
      <c r="E298" s="49"/>
      <c r="F298" s="49"/>
      <c r="G298" s="49"/>
      <c r="H298" s="49"/>
      <c r="I298" s="49"/>
      <c r="J298" s="49"/>
      <c r="K298" s="49"/>
      <c r="L298" s="34"/>
      <c r="M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</row>
  </sheetData>
  <autoFilter ref="C124:K297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5"/>
  <sheetViews>
    <sheetView showGridLines="0" topLeftCell="A7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.6640625" style="1" customWidth="1"/>
    <col min="13" max="13" width="10.83203125" style="1" customWidth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98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89</v>
      </c>
    </row>
    <row r="4" spans="1:46" s="1" customFormat="1" ht="24.95" customHeight="1">
      <c r="B4" s="21"/>
      <c r="D4" s="22" t="s">
        <v>102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45" t="str">
        <f>'Rekapitulace stavby'!K6</f>
        <v>Oprava po povodni - nábřeží na náměstí Míru</v>
      </c>
      <c r="F7" s="246"/>
      <c r="G7" s="246"/>
      <c r="H7" s="246"/>
      <c r="L7" s="21"/>
    </row>
    <row r="8" spans="1:46" s="2" customFormat="1" ht="12" customHeight="1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06" t="s">
        <v>580</v>
      </c>
      <c r="F9" s="247"/>
      <c r="G9" s="247"/>
      <c r="H9" s="24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6" t="str">
        <f>'Rekapitulace stavby'!AN8</f>
        <v>27. 11. 2025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27</v>
      </c>
      <c r="E14" s="33"/>
      <c r="F14" s="33"/>
      <c r="G14" s="33"/>
      <c r="H14" s="33"/>
      <c r="I14" s="28" t="s">
        <v>28</v>
      </c>
      <c r="J14" s="26" t="s">
        <v>29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30</v>
      </c>
      <c r="F15" s="33"/>
      <c r="G15" s="33"/>
      <c r="H15" s="33"/>
      <c r="I15" s="28" t="s">
        <v>31</v>
      </c>
      <c r="J15" s="26" t="s">
        <v>32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33</v>
      </c>
      <c r="E17" s="33"/>
      <c r="F17" s="33"/>
      <c r="G17" s="33"/>
      <c r="H17" s="33"/>
      <c r="I17" s="28" t="s">
        <v>28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48" t="str">
        <f>'Rekapitulace stavby'!E14</f>
        <v>Vyplň údaj</v>
      </c>
      <c r="F18" s="228"/>
      <c r="G18" s="228"/>
      <c r="H18" s="228"/>
      <c r="I18" s="28" t="s">
        <v>31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35</v>
      </c>
      <c r="E20" s="33"/>
      <c r="F20" s="33"/>
      <c r="G20" s="33"/>
      <c r="H20" s="33"/>
      <c r="I20" s="28" t="s">
        <v>28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31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38</v>
      </c>
      <c r="E23" s="33"/>
      <c r="F23" s="33"/>
      <c r="G23" s="33"/>
      <c r="H23" s="33"/>
      <c r="I23" s="28" t="s">
        <v>28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31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39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40</v>
      </c>
      <c r="E30" s="33"/>
      <c r="F30" s="33"/>
      <c r="G30" s="33"/>
      <c r="H30" s="33"/>
      <c r="I30" s="33"/>
      <c r="J30" s="72">
        <f>ROUND(J121,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42</v>
      </c>
      <c r="G32" s="33"/>
      <c r="H32" s="33"/>
      <c r="I32" s="37" t="s">
        <v>41</v>
      </c>
      <c r="J32" s="37" t="s">
        <v>43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44</v>
      </c>
      <c r="E33" s="28" t="s">
        <v>45</v>
      </c>
      <c r="F33" s="100">
        <f>ROUND((SUM(BE121:BE144)),  2)</f>
        <v>0</v>
      </c>
      <c r="G33" s="33"/>
      <c r="H33" s="33"/>
      <c r="I33" s="101">
        <v>0.21</v>
      </c>
      <c r="J33" s="100">
        <f>ROUND(((SUM(BE121:BE144))*I33),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46</v>
      </c>
      <c r="F34" s="100">
        <f>ROUND((SUM(BF121:BF144)),  2)</f>
        <v>0</v>
      </c>
      <c r="G34" s="33"/>
      <c r="H34" s="33"/>
      <c r="I34" s="101">
        <v>0.12</v>
      </c>
      <c r="J34" s="100">
        <f>ROUND(((SUM(BF121:BF144))*I34),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47</v>
      </c>
      <c r="F35" s="100">
        <f>ROUND((SUM(BG121:BG144)),  2)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48</v>
      </c>
      <c r="F36" s="100">
        <f>ROUND((SUM(BH121:BH144)),  2)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49</v>
      </c>
      <c r="F37" s="100">
        <f>ROUND((SUM(BI121:BI144)),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50</v>
      </c>
      <c r="E39" s="61"/>
      <c r="F39" s="61"/>
      <c r="G39" s="104" t="s">
        <v>51</v>
      </c>
      <c r="H39" s="105" t="s">
        <v>52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53</v>
      </c>
      <c r="E50" s="45"/>
      <c r="F50" s="45"/>
      <c r="G50" s="44" t="s">
        <v>54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55</v>
      </c>
      <c r="E61" s="36"/>
      <c r="F61" s="108" t="s">
        <v>56</v>
      </c>
      <c r="G61" s="46" t="s">
        <v>55</v>
      </c>
      <c r="H61" s="36"/>
      <c r="I61" s="36"/>
      <c r="J61" s="109" t="s">
        <v>56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57</v>
      </c>
      <c r="E65" s="47"/>
      <c r="F65" s="47"/>
      <c r="G65" s="44" t="s">
        <v>58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55</v>
      </c>
      <c r="E76" s="36"/>
      <c r="F76" s="108" t="s">
        <v>56</v>
      </c>
      <c r="G76" s="46" t="s">
        <v>55</v>
      </c>
      <c r="H76" s="36"/>
      <c r="I76" s="36"/>
      <c r="J76" s="109" t="s">
        <v>56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45" t="str">
        <f>E7</f>
        <v>Oprava po povodni - nábřeží na náměstí Míru</v>
      </c>
      <c r="F85" s="246"/>
      <c r="G85" s="246"/>
      <c r="H85" s="24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06" t="str">
        <f>E9</f>
        <v>004 - Mobiliář</v>
      </c>
      <c r="F87" s="247"/>
      <c r="G87" s="247"/>
      <c r="H87" s="24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21</v>
      </c>
      <c r="D89" s="33"/>
      <c r="E89" s="33"/>
      <c r="F89" s="26" t="str">
        <f>F12</f>
        <v>Krnov</v>
      </c>
      <c r="G89" s="33"/>
      <c r="H89" s="33"/>
      <c r="I89" s="28" t="s">
        <v>23</v>
      </c>
      <c r="J89" s="56" t="str">
        <f>IF(J12="","",J12)</f>
        <v>27. 11. 2025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27</v>
      </c>
      <c r="D91" s="33"/>
      <c r="E91" s="33"/>
      <c r="F91" s="26" t="str">
        <f>E15</f>
        <v>Město Krnov</v>
      </c>
      <c r="G91" s="33"/>
      <c r="H91" s="33"/>
      <c r="I91" s="28" t="s">
        <v>35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33</v>
      </c>
      <c r="D92" s="33"/>
      <c r="E92" s="33"/>
      <c r="F92" s="26" t="str">
        <f>IF(E18="","",E18)</f>
        <v>Vyplň údaj</v>
      </c>
      <c r="G92" s="33"/>
      <c r="H92" s="33"/>
      <c r="I92" s="28" t="s">
        <v>38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107</v>
      </c>
      <c r="D94" s="102"/>
      <c r="E94" s="102"/>
      <c r="F94" s="102"/>
      <c r="G94" s="102"/>
      <c r="H94" s="102"/>
      <c r="I94" s="102"/>
      <c r="J94" s="111" t="s">
        <v>108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109</v>
      </c>
      <c r="D96" s="33"/>
      <c r="E96" s="33"/>
      <c r="F96" s="33"/>
      <c r="G96" s="33"/>
      <c r="H96" s="33"/>
      <c r="I96" s="33"/>
      <c r="J96" s="72">
        <f>J121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>
      <c r="B97" s="113"/>
      <c r="D97" s="114" t="s">
        <v>111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899999999999999" customHeight="1">
      <c r="B98" s="117"/>
      <c r="D98" s="118" t="s">
        <v>581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899999999999999" customHeight="1">
      <c r="B99" s="117"/>
      <c r="D99" s="118" t="s">
        <v>114</v>
      </c>
      <c r="E99" s="119"/>
      <c r="F99" s="119"/>
      <c r="G99" s="119"/>
      <c r="H99" s="119"/>
      <c r="I99" s="119"/>
      <c r="J99" s="120">
        <f>J128</f>
        <v>0</v>
      </c>
      <c r="L99" s="117"/>
    </row>
    <row r="100" spans="1:31" s="10" customFormat="1" ht="19.899999999999999" customHeight="1">
      <c r="B100" s="117"/>
      <c r="D100" s="118" t="s">
        <v>115</v>
      </c>
      <c r="E100" s="119"/>
      <c r="F100" s="119"/>
      <c r="G100" s="119"/>
      <c r="H100" s="119"/>
      <c r="I100" s="119"/>
      <c r="J100" s="120">
        <f>J135</f>
        <v>0</v>
      </c>
      <c r="L100" s="117"/>
    </row>
    <row r="101" spans="1:31" s="10" customFormat="1" ht="19.899999999999999" customHeight="1">
      <c r="B101" s="117"/>
      <c r="D101" s="118" t="s">
        <v>116</v>
      </c>
      <c r="E101" s="119"/>
      <c r="F101" s="119"/>
      <c r="G101" s="119"/>
      <c r="H101" s="119"/>
      <c r="I101" s="119"/>
      <c r="J101" s="120">
        <f>J142</f>
        <v>0</v>
      </c>
      <c r="L101" s="117"/>
    </row>
    <row r="102" spans="1:31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6.95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6.95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4.95" customHeight="1">
      <c r="A108" s="33"/>
      <c r="B108" s="34"/>
      <c r="C108" s="22" t="s">
        <v>117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16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45" t="str">
        <f>E7</f>
        <v>Oprava po povodni - nábřeží na náměstí Míru</v>
      </c>
      <c r="F111" s="246"/>
      <c r="G111" s="246"/>
      <c r="H111" s="246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103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06" t="str">
        <f>E9</f>
        <v>004 - Mobiliář</v>
      </c>
      <c r="F113" s="247"/>
      <c r="G113" s="247"/>
      <c r="H113" s="247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21</v>
      </c>
      <c r="D115" s="33"/>
      <c r="E115" s="33"/>
      <c r="F115" s="26" t="str">
        <f>F12</f>
        <v>Krnov</v>
      </c>
      <c r="G115" s="33"/>
      <c r="H115" s="33"/>
      <c r="I115" s="28" t="s">
        <v>23</v>
      </c>
      <c r="J115" s="56" t="str">
        <f>IF(J12="","",J12)</f>
        <v>27. 11. 2025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27</v>
      </c>
      <c r="D117" s="33"/>
      <c r="E117" s="33"/>
      <c r="F117" s="26" t="str">
        <f>E15</f>
        <v>Město Krnov</v>
      </c>
      <c r="G117" s="33"/>
      <c r="H117" s="33"/>
      <c r="I117" s="28" t="s">
        <v>35</v>
      </c>
      <c r="J117" s="31" t="str">
        <f>E21</f>
        <v xml:space="preserve"> 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33</v>
      </c>
      <c r="D118" s="33"/>
      <c r="E118" s="33"/>
      <c r="F118" s="26" t="str">
        <f>IF(E18="","",E18)</f>
        <v>Vyplň údaj</v>
      </c>
      <c r="G118" s="33"/>
      <c r="H118" s="33"/>
      <c r="I118" s="28" t="s">
        <v>38</v>
      </c>
      <c r="J118" s="31" t="str">
        <f>E24</f>
        <v xml:space="preserve"> 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21"/>
      <c r="B120" s="122"/>
      <c r="C120" s="123" t="s">
        <v>118</v>
      </c>
      <c r="D120" s="124" t="s">
        <v>65</v>
      </c>
      <c r="E120" s="124" t="s">
        <v>61</v>
      </c>
      <c r="F120" s="124" t="s">
        <v>62</v>
      </c>
      <c r="G120" s="124" t="s">
        <v>119</v>
      </c>
      <c r="H120" s="124" t="s">
        <v>120</v>
      </c>
      <c r="I120" s="124" t="s">
        <v>121</v>
      </c>
      <c r="J120" s="124" t="s">
        <v>108</v>
      </c>
      <c r="K120" s="125" t="s">
        <v>122</v>
      </c>
      <c r="L120" s="126"/>
      <c r="M120" s="63" t="s">
        <v>1</v>
      </c>
      <c r="N120" s="64" t="s">
        <v>44</v>
      </c>
      <c r="O120" s="64" t="s">
        <v>123</v>
      </c>
      <c r="P120" s="64" t="s">
        <v>124</v>
      </c>
      <c r="Q120" s="64" t="s">
        <v>125</v>
      </c>
      <c r="R120" s="64" t="s">
        <v>126</v>
      </c>
      <c r="S120" s="64" t="s">
        <v>127</v>
      </c>
      <c r="T120" s="65" t="s">
        <v>128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" customHeight="1">
      <c r="A121" s="33"/>
      <c r="B121" s="34"/>
      <c r="C121" s="70" t="s">
        <v>129</v>
      </c>
      <c r="D121" s="33"/>
      <c r="E121" s="33"/>
      <c r="F121" s="33"/>
      <c r="G121" s="33"/>
      <c r="H121" s="33"/>
      <c r="I121" s="33"/>
      <c r="J121" s="127">
        <f>BK121</f>
        <v>0</v>
      </c>
      <c r="K121" s="33"/>
      <c r="L121" s="34"/>
      <c r="M121" s="66"/>
      <c r="N121" s="57"/>
      <c r="O121" s="67"/>
      <c r="P121" s="128">
        <f>P122</f>
        <v>0</v>
      </c>
      <c r="Q121" s="67"/>
      <c r="R121" s="128">
        <f>R122</f>
        <v>5.1192990299999996</v>
      </c>
      <c r="S121" s="67"/>
      <c r="T121" s="129">
        <f>T122</f>
        <v>2.0863999999999998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79</v>
      </c>
      <c r="AU121" s="18" t="s">
        <v>110</v>
      </c>
      <c r="BK121" s="130">
        <f>BK122</f>
        <v>0</v>
      </c>
    </row>
    <row r="122" spans="1:65" s="12" customFormat="1" ht="25.9" customHeight="1">
      <c r="B122" s="131"/>
      <c r="D122" s="132" t="s">
        <v>79</v>
      </c>
      <c r="E122" s="133" t="s">
        <v>130</v>
      </c>
      <c r="F122" s="133" t="s">
        <v>131</v>
      </c>
      <c r="I122" s="134"/>
      <c r="J122" s="135">
        <f>BK122</f>
        <v>0</v>
      </c>
      <c r="L122" s="131"/>
      <c r="M122" s="136"/>
      <c r="N122" s="137"/>
      <c r="O122" s="137"/>
      <c r="P122" s="138">
        <f>P123+P128+P135+P142</f>
        <v>0</v>
      </c>
      <c r="Q122" s="137"/>
      <c r="R122" s="138">
        <f>R123+R128+R135+R142</f>
        <v>5.1192990299999996</v>
      </c>
      <c r="S122" s="137"/>
      <c r="T122" s="139">
        <f>T123+T128+T135+T142</f>
        <v>2.0863999999999998</v>
      </c>
      <c r="AR122" s="132" t="s">
        <v>20</v>
      </c>
      <c r="AT122" s="140" t="s">
        <v>79</v>
      </c>
      <c r="AU122" s="140" t="s">
        <v>80</v>
      </c>
      <c r="AY122" s="132" t="s">
        <v>132</v>
      </c>
      <c r="BK122" s="141">
        <f>BK123+BK128+BK135+BK142</f>
        <v>0</v>
      </c>
    </row>
    <row r="123" spans="1:65" s="12" customFormat="1" ht="22.9" customHeight="1">
      <c r="B123" s="131"/>
      <c r="D123" s="132" t="s">
        <v>79</v>
      </c>
      <c r="E123" s="142" t="s">
        <v>89</v>
      </c>
      <c r="F123" s="142" t="s">
        <v>582</v>
      </c>
      <c r="I123" s="134"/>
      <c r="J123" s="143">
        <f>BK123</f>
        <v>0</v>
      </c>
      <c r="L123" s="131"/>
      <c r="M123" s="136"/>
      <c r="N123" s="137"/>
      <c r="O123" s="137"/>
      <c r="P123" s="138">
        <f>SUM(P124:P127)</f>
        <v>0</v>
      </c>
      <c r="Q123" s="137"/>
      <c r="R123" s="138">
        <f>SUM(R124:R127)</f>
        <v>2.6744990299999998</v>
      </c>
      <c r="S123" s="137"/>
      <c r="T123" s="139">
        <f>SUM(T124:T127)</f>
        <v>0</v>
      </c>
      <c r="AR123" s="132" t="s">
        <v>20</v>
      </c>
      <c r="AT123" s="140" t="s">
        <v>79</v>
      </c>
      <c r="AU123" s="140" t="s">
        <v>20</v>
      </c>
      <c r="AY123" s="132" t="s">
        <v>132</v>
      </c>
      <c r="BK123" s="141">
        <f>SUM(BK124:BK127)</f>
        <v>0</v>
      </c>
    </row>
    <row r="124" spans="1:65" s="2" customFormat="1" ht="16.5" customHeight="1">
      <c r="A124" s="33"/>
      <c r="B124" s="144"/>
      <c r="C124" s="145" t="s">
        <v>20</v>
      </c>
      <c r="D124" s="145" t="s">
        <v>134</v>
      </c>
      <c r="E124" s="146" t="s">
        <v>583</v>
      </c>
      <c r="F124" s="147" t="s">
        <v>584</v>
      </c>
      <c r="G124" s="148" t="s">
        <v>153</v>
      </c>
      <c r="H124" s="149">
        <v>1.069</v>
      </c>
      <c r="I124" s="150"/>
      <c r="J124" s="151">
        <f>ROUND(I124*H124,2)</f>
        <v>0</v>
      </c>
      <c r="K124" s="147" t="s">
        <v>138</v>
      </c>
      <c r="L124" s="34"/>
      <c r="M124" s="152" t="s">
        <v>1</v>
      </c>
      <c r="N124" s="153" t="s">
        <v>45</v>
      </c>
      <c r="O124" s="59"/>
      <c r="P124" s="154">
        <f>O124*H124</f>
        <v>0</v>
      </c>
      <c r="Q124" s="154">
        <v>2.5018699999999998</v>
      </c>
      <c r="R124" s="154">
        <f>Q124*H124</f>
        <v>2.6744990299999998</v>
      </c>
      <c r="S124" s="154">
        <v>0</v>
      </c>
      <c r="T124" s="155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6" t="s">
        <v>139</v>
      </c>
      <c r="AT124" s="156" t="s">
        <v>134</v>
      </c>
      <c r="AU124" s="156" t="s">
        <v>89</v>
      </c>
      <c r="AY124" s="18" t="s">
        <v>132</v>
      </c>
      <c r="BE124" s="157">
        <f>IF(N124="základní",J124,0)</f>
        <v>0</v>
      </c>
      <c r="BF124" s="157">
        <f>IF(N124="snížená",J124,0)</f>
        <v>0</v>
      </c>
      <c r="BG124" s="157">
        <f>IF(N124="zákl. přenesená",J124,0)</f>
        <v>0</v>
      </c>
      <c r="BH124" s="157">
        <f>IF(N124="sníž. přenesená",J124,0)</f>
        <v>0</v>
      </c>
      <c r="BI124" s="157">
        <f>IF(N124="nulová",J124,0)</f>
        <v>0</v>
      </c>
      <c r="BJ124" s="18" t="s">
        <v>20</v>
      </c>
      <c r="BK124" s="157">
        <f>ROUND(I124*H124,2)</f>
        <v>0</v>
      </c>
      <c r="BL124" s="18" t="s">
        <v>139</v>
      </c>
      <c r="BM124" s="156" t="s">
        <v>585</v>
      </c>
    </row>
    <row r="125" spans="1:65" s="13" customFormat="1" ht="11.25">
      <c r="B125" s="158"/>
      <c r="D125" s="159" t="s">
        <v>141</v>
      </c>
      <c r="E125" s="160" t="s">
        <v>1</v>
      </c>
      <c r="F125" s="161" t="s">
        <v>586</v>
      </c>
      <c r="H125" s="162">
        <v>0.99399999999999999</v>
      </c>
      <c r="I125" s="163"/>
      <c r="L125" s="158"/>
      <c r="M125" s="164"/>
      <c r="N125" s="165"/>
      <c r="O125" s="165"/>
      <c r="P125" s="165"/>
      <c r="Q125" s="165"/>
      <c r="R125" s="165"/>
      <c r="S125" s="165"/>
      <c r="T125" s="166"/>
      <c r="AT125" s="160" t="s">
        <v>141</v>
      </c>
      <c r="AU125" s="160" t="s">
        <v>89</v>
      </c>
      <c r="AV125" s="13" t="s">
        <v>89</v>
      </c>
      <c r="AW125" s="13" t="s">
        <v>37</v>
      </c>
      <c r="AX125" s="13" t="s">
        <v>80</v>
      </c>
      <c r="AY125" s="160" t="s">
        <v>132</v>
      </c>
    </row>
    <row r="126" spans="1:65" s="13" customFormat="1" ht="11.25">
      <c r="B126" s="158"/>
      <c r="D126" s="159" t="s">
        <v>141</v>
      </c>
      <c r="E126" s="160" t="s">
        <v>1</v>
      </c>
      <c r="F126" s="161" t="s">
        <v>587</v>
      </c>
      <c r="H126" s="162">
        <v>7.4999999999999997E-2</v>
      </c>
      <c r="I126" s="163"/>
      <c r="L126" s="158"/>
      <c r="M126" s="164"/>
      <c r="N126" s="165"/>
      <c r="O126" s="165"/>
      <c r="P126" s="165"/>
      <c r="Q126" s="165"/>
      <c r="R126" s="165"/>
      <c r="S126" s="165"/>
      <c r="T126" s="166"/>
      <c r="AT126" s="160" t="s">
        <v>141</v>
      </c>
      <c r="AU126" s="160" t="s">
        <v>89</v>
      </c>
      <c r="AV126" s="13" t="s">
        <v>89</v>
      </c>
      <c r="AW126" s="13" t="s">
        <v>37</v>
      </c>
      <c r="AX126" s="13" t="s">
        <v>80</v>
      </c>
      <c r="AY126" s="160" t="s">
        <v>132</v>
      </c>
    </row>
    <row r="127" spans="1:65" s="14" customFormat="1" ht="11.25">
      <c r="B127" s="167"/>
      <c r="D127" s="159" t="s">
        <v>141</v>
      </c>
      <c r="E127" s="168" t="s">
        <v>1</v>
      </c>
      <c r="F127" s="169" t="s">
        <v>184</v>
      </c>
      <c r="H127" s="170">
        <v>1.069</v>
      </c>
      <c r="I127" s="171"/>
      <c r="L127" s="167"/>
      <c r="M127" s="172"/>
      <c r="N127" s="173"/>
      <c r="O127" s="173"/>
      <c r="P127" s="173"/>
      <c r="Q127" s="173"/>
      <c r="R127" s="173"/>
      <c r="S127" s="173"/>
      <c r="T127" s="174"/>
      <c r="AT127" s="168" t="s">
        <v>141</v>
      </c>
      <c r="AU127" s="168" t="s">
        <v>89</v>
      </c>
      <c r="AV127" s="14" t="s">
        <v>139</v>
      </c>
      <c r="AW127" s="14" t="s">
        <v>37</v>
      </c>
      <c r="AX127" s="14" t="s">
        <v>20</v>
      </c>
      <c r="AY127" s="168" t="s">
        <v>132</v>
      </c>
    </row>
    <row r="128" spans="1:65" s="12" customFormat="1" ht="22.9" customHeight="1">
      <c r="B128" s="131"/>
      <c r="D128" s="132" t="s">
        <v>79</v>
      </c>
      <c r="E128" s="142" t="s">
        <v>173</v>
      </c>
      <c r="F128" s="142" t="s">
        <v>203</v>
      </c>
      <c r="I128" s="134"/>
      <c r="J128" s="143">
        <f>BK128</f>
        <v>0</v>
      </c>
      <c r="L128" s="131"/>
      <c r="M128" s="136"/>
      <c r="N128" s="137"/>
      <c r="O128" s="137"/>
      <c r="P128" s="138">
        <f>SUM(P129:P134)</f>
        <v>0</v>
      </c>
      <c r="Q128" s="137"/>
      <c r="R128" s="138">
        <f>SUM(R129:R134)</f>
        <v>2.4447999999999999</v>
      </c>
      <c r="S128" s="137"/>
      <c r="T128" s="139">
        <f>SUM(T129:T134)</f>
        <v>2.0863999999999998</v>
      </c>
      <c r="AR128" s="132" t="s">
        <v>20</v>
      </c>
      <c r="AT128" s="140" t="s">
        <v>79</v>
      </c>
      <c r="AU128" s="140" t="s">
        <v>20</v>
      </c>
      <c r="AY128" s="132" t="s">
        <v>132</v>
      </c>
      <c r="BK128" s="141">
        <f>SUM(BK129:BK134)</f>
        <v>0</v>
      </c>
    </row>
    <row r="129" spans="1:65" s="2" customFormat="1" ht="24.2" customHeight="1">
      <c r="A129" s="33"/>
      <c r="B129" s="144"/>
      <c r="C129" s="145" t="s">
        <v>89</v>
      </c>
      <c r="D129" s="145" t="s">
        <v>134</v>
      </c>
      <c r="E129" s="146" t="s">
        <v>588</v>
      </c>
      <c r="F129" s="147" t="s">
        <v>589</v>
      </c>
      <c r="G129" s="148" t="s">
        <v>279</v>
      </c>
      <c r="H129" s="149">
        <v>1</v>
      </c>
      <c r="I129" s="150"/>
      <c r="J129" s="151">
        <f t="shared" ref="J129:J134" si="0">ROUND(I129*H129,2)</f>
        <v>0</v>
      </c>
      <c r="K129" s="147" t="s">
        <v>138</v>
      </c>
      <c r="L129" s="34"/>
      <c r="M129" s="152" t="s">
        <v>1</v>
      </c>
      <c r="N129" s="153" t="s">
        <v>45</v>
      </c>
      <c r="O129" s="59"/>
      <c r="P129" s="154">
        <f t="shared" ref="P129:P134" si="1">O129*H129</f>
        <v>0</v>
      </c>
      <c r="Q129" s="154">
        <v>8.0000000000000004E-4</v>
      </c>
      <c r="R129" s="154">
        <f t="shared" ref="R129:R134" si="2">Q129*H129</f>
        <v>8.0000000000000004E-4</v>
      </c>
      <c r="S129" s="154">
        <v>0</v>
      </c>
      <c r="T129" s="155">
        <f t="shared" ref="T129:T134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6" t="s">
        <v>139</v>
      </c>
      <c r="AT129" s="156" t="s">
        <v>134</v>
      </c>
      <c r="AU129" s="156" t="s">
        <v>89</v>
      </c>
      <c r="AY129" s="18" t="s">
        <v>132</v>
      </c>
      <c r="BE129" s="157">
        <f t="shared" ref="BE129:BE134" si="4">IF(N129="základní",J129,0)</f>
        <v>0</v>
      </c>
      <c r="BF129" s="157">
        <f t="shared" ref="BF129:BF134" si="5">IF(N129="snížená",J129,0)</f>
        <v>0</v>
      </c>
      <c r="BG129" s="157">
        <f t="shared" ref="BG129:BG134" si="6">IF(N129="zákl. přenesená",J129,0)</f>
        <v>0</v>
      </c>
      <c r="BH129" s="157">
        <f t="shared" ref="BH129:BH134" si="7">IF(N129="sníž. přenesená",J129,0)</f>
        <v>0</v>
      </c>
      <c r="BI129" s="157">
        <f t="shared" ref="BI129:BI134" si="8">IF(N129="nulová",J129,0)</f>
        <v>0</v>
      </c>
      <c r="BJ129" s="18" t="s">
        <v>20</v>
      </c>
      <c r="BK129" s="157">
        <f t="shared" ref="BK129:BK134" si="9">ROUND(I129*H129,2)</f>
        <v>0</v>
      </c>
      <c r="BL129" s="18" t="s">
        <v>139</v>
      </c>
      <c r="BM129" s="156" t="s">
        <v>590</v>
      </c>
    </row>
    <row r="130" spans="1:65" s="2" customFormat="1" ht="16.5" customHeight="1">
      <c r="A130" s="33"/>
      <c r="B130" s="144"/>
      <c r="C130" s="175" t="s">
        <v>147</v>
      </c>
      <c r="D130" s="175" t="s">
        <v>209</v>
      </c>
      <c r="E130" s="176" t="s">
        <v>591</v>
      </c>
      <c r="F130" s="177" t="s">
        <v>592</v>
      </c>
      <c r="G130" s="178" t="s">
        <v>279</v>
      </c>
      <c r="H130" s="179">
        <v>1</v>
      </c>
      <c r="I130" s="180"/>
      <c r="J130" s="181">
        <f t="shared" si="0"/>
        <v>0</v>
      </c>
      <c r="K130" s="177" t="s">
        <v>138</v>
      </c>
      <c r="L130" s="182"/>
      <c r="M130" s="183" t="s">
        <v>1</v>
      </c>
      <c r="N130" s="184" t="s">
        <v>45</v>
      </c>
      <c r="O130" s="59"/>
      <c r="P130" s="154">
        <f t="shared" si="1"/>
        <v>0</v>
      </c>
      <c r="Q130" s="154">
        <v>0.16</v>
      </c>
      <c r="R130" s="154">
        <f t="shared" si="2"/>
        <v>0.16</v>
      </c>
      <c r="S130" s="154">
        <v>0</v>
      </c>
      <c r="T130" s="155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6" t="s">
        <v>169</v>
      </c>
      <c r="AT130" s="156" t="s">
        <v>209</v>
      </c>
      <c r="AU130" s="156" t="s">
        <v>89</v>
      </c>
      <c r="AY130" s="18" t="s">
        <v>132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8" t="s">
        <v>20</v>
      </c>
      <c r="BK130" s="157">
        <f t="shared" si="9"/>
        <v>0</v>
      </c>
      <c r="BL130" s="18" t="s">
        <v>139</v>
      </c>
      <c r="BM130" s="156" t="s">
        <v>593</v>
      </c>
    </row>
    <row r="131" spans="1:65" s="2" customFormat="1" ht="24.2" customHeight="1">
      <c r="A131" s="33"/>
      <c r="B131" s="144"/>
      <c r="C131" s="145" t="s">
        <v>139</v>
      </c>
      <c r="D131" s="145" t="s">
        <v>134</v>
      </c>
      <c r="E131" s="146" t="s">
        <v>594</v>
      </c>
      <c r="F131" s="147" t="s">
        <v>595</v>
      </c>
      <c r="G131" s="148" t="s">
        <v>279</v>
      </c>
      <c r="H131" s="149">
        <v>4</v>
      </c>
      <c r="I131" s="150"/>
      <c r="J131" s="151">
        <f t="shared" si="0"/>
        <v>0</v>
      </c>
      <c r="K131" s="147" t="s">
        <v>138</v>
      </c>
      <c r="L131" s="34"/>
      <c r="M131" s="152" t="s">
        <v>1</v>
      </c>
      <c r="N131" s="153" t="s">
        <v>45</v>
      </c>
      <c r="O131" s="59"/>
      <c r="P131" s="154">
        <f t="shared" si="1"/>
        <v>0</v>
      </c>
      <c r="Q131" s="154">
        <v>1E-3</v>
      </c>
      <c r="R131" s="154">
        <f t="shared" si="2"/>
        <v>4.0000000000000001E-3</v>
      </c>
      <c r="S131" s="154">
        <v>0</v>
      </c>
      <c r="T131" s="155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6" t="s">
        <v>139</v>
      </c>
      <c r="AT131" s="156" t="s">
        <v>134</v>
      </c>
      <c r="AU131" s="156" t="s">
        <v>89</v>
      </c>
      <c r="AY131" s="18" t="s">
        <v>132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8" t="s">
        <v>20</v>
      </c>
      <c r="BK131" s="157">
        <f t="shared" si="9"/>
        <v>0</v>
      </c>
      <c r="BL131" s="18" t="s">
        <v>139</v>
      </c>
      <c r="BM131" s="156" t="s">
        <v>596</v>
      </c>
    </row>
    <row r="132" spans="1:65" s="2" customFormat="1" ht="16.5" customHeight="1">
      <c r="A132" s="33"/>
      <c r="B132" s="144"/>
      <c r="C132" s="175" t="s">
        <v>156</v>
      </c>
      <c r="D132" s="175" t="s">
        <v>209</v>
      </c>
      <c r="E132" s="176" t="s">
        <v>597</v>
      </c>
      <c r="F132" s="177" t="s">
        <v>598</v>
      </c>
      <c r="G132" s="178" t="s">
        <v>279</v>
      </c>
      <c r="H132" s="179">
        <v>4</v>
      </c>
      <c r="I132" s="180"/>
      <c r="J132" s="181">
        <f t="shared" si="0"/>
        <v>0</v>
      </c>
      <c r="K132" s="177" t="s">
        <v>138</v>
      </c>
      <c r="L132" s="182"/>
      <c r="M132" s="183" t="s">
        <v>1</v>
      </c>
      <c r="N132" s="184" t="s">
        <v>45</v>
      </c>
      <c r="O132" s="59"/>
      <c r="P132" s="154">
        <f t="shared" si="1"/>
        <v>0</v>
      </c>
      <c r="Q132" s="154">
        <v>0.56999999999999995</v>
      </c>
      <c r="R132" s="154">
        <f t="shared" si="2"/>
        <v>2.2799999999999998</v>
      </c>
      <c r="S132" s="154">
        <v>0</v>
      </c>
      <c r="T132" s="155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6" t="s">
        <v>169</v>
      </c>
      <c r="AT132" s="156" t="s">
        <v>209</v>
      </c>
      <c r="AU132" s="156" t="s">
        <v>89</v>
      </c>
      <c r="AY132" s="18" t="s">
        <v>132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8" t="s">
        <v>20</v>
      </c>
      <c r="BK132" s="157">
        <f t="shared" si="9"/>
        <v>0</v>
      </c>
      <c r="BL132" s="18" t="s">
        <v>139</v>
      </c>
      <c r="BM132" s="156" t="s">
        <v>599</v>
      </c>
    </row>
    <row r="133" spans="1:65" s="2" customFormat="1" ht="16.5" customHeight="1">
      <c r="A133" s="33"/>
      <c r="B133" s="144"/>
      <c r="C133" s="145" t="s">
        <v>161</v>
      </c>
      <c r="D133" s="145" t="s">
        <v>134</v>
      </c>
      <c r="E133" s="146" t="s">
        <v>600</v>
      </c>
      <c r="F133" s="147" t="s">
        <v>601</v>
      </c>
      <c r="G133" s="148" t="s">
        <v>279</v>
      </c>
      <c r="H133" s="149">
        <v>4</v>
      </c>
      <c r="I133" s="150"/>
      <c r="J133" s="151">
        <f t="shared" si="0"/>
        <v>0</v>
      </c>
      <c r="K133" s="147" t="s">
        <v>138</v>
      </c>
      <c r="L133" s="34"/>
      <c r="M133" s="152" t="s">
        <v>1</v>
      </c>
      <c r="N133" s="153" t="s">
        <v>45</v>
      </c>
      <c r="O133" s="59"/>
      <c r="P133" s="154">
        <f t="shared" si="1"/>
        <v>0</v>
      </c>
      <c r="Q133" s="154">
        <v>0</v>
      </c>
      <c r="R133" s="154">
        <f t="shared" si="2"/>
        <v>0</v>
      </c>
      <c r="S133" s="154">
        <v>0.48199999999999998</v>
      </c>
      <c r="T133" s="155">
        <f t="shared" si="3"/>
        <v>1.9279999999999999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6" t="s">
        <v>139</v>
      </c>
      <c r="AT133" s="156" t="s">
        <v>134</v>
      </c>
      <c r="AU133" s="156" t="s">
        <v>89</v>
      </c>
      <c r="AY133" s="18" t="s">
        <v>132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8" t="s">
        <v>20</v>
      </c>
      <c r="BK133" s="157">
        <f t="shared" si="9"/>
        <v>0</v>
      </c>
      <c r="BL133" s="18" t="s">
        <v>139</v>
      </c>
      <c r="BM133" s="156" t="s">
        <v>602</v>
      </c>
    </row>
    <row r="134" spans="1:65" s="2" customFormat="1" ht="21.75" customHeight="1">
      <c r="A134" s="33"/>
      <c r="B134" s="144"/>
      <c r="C134" s="145" t="s">
        <v>165</v>
      </c>
      <c r="D134" s="145" t="s">
        <v>134</v>
      </c>
      <c r="E134" s="146" t="s">
        <v>603</v>
      </c>
      <c r="F134" s="147" t="s">
        <v>604</v>
      </c>
      <c r="G134" s="148" t="s">
        <v>279</v>
      </c>
      <c r="H134" s="149">
        <v>1</v>
      </c>
      <c r="I134" s="150"/>
      <c r="J134" s="151">
        <f t="shared" si="0"/>
        <v>0</v>
      </c>
      <c r="K134" s="147" t="s">
        <v>138</v>
      </c>
      <c r="L134" s="34"/>
      <c r="M134" s="152" t="s">
        <v>1</v>
      </c>
      <c r="N134" s="153" t="s">
        <v>45</v>
      </c>
      <c r="O134" s="59"/>
      <c r="P134" s="154">
        <f t="shared" si="1"/>
        <v>0</v>
      </c>
      <c r="Q134" s="154">
        <v>0</v>
      </c>
      <c r="R134" s="154">
        <f t="shared" si="2"/>
        <v>0</v>
      </c>
      <c r="S134" s="154">
        <v>0.15840000000000001</v>
      </c>
      <c r="T134" s="155">
        <f t="shared" si="3"/>
        <v>0.15840000000000001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6" t="s">
        <v>139</v>
      </c>
      <c r="AT134" s="156" t="s">
        <v>134</v>
      </c>
      <c r="AU134" s="156" t="s">
        <v>89</v>
      </c>
      <c r="AY134" s="18" t="s">
        <v>132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8" t="s">
        <v>20</v>
      </c>
      <c r="BK134" s="157">
        <f t="shared" si="9"/>
        <v>0</v>
      </c>
      <c r="BL134" s="18" t="s">
        <v>139</v>
      </c>
      <c r="BM134" s="156" t="s">
        <v>605</v>
      </c>
    </row>
    <row r="135" spans="1:65" s="12" customFormat="1" ht="22.9" customHeight="1">
      <c r="B135" s="131"/>
      <c r="D135" s="132" t="s">
        <v>79</v>
      </c>
      <c r="E135" s="142" t="s">
        <v>219</v>
      </c>
      <c r="F135" s="142" t="s">
        <v>220</v>
      </c>
      <c r="I135" s="134"/>
      <c r="J135" s="143">
        <f>BK135</f>
        <v>0</v>
      </c>
      <c r="L135" s="131"/>
      <c r="M135" s="136"/>
      <c r="N135" s="137"/>
      <c r="O135" s="137"/>
      <c r="P135" s="138">
        <f>SUM(P136:P141)</f>
        <v>0</v>
      </c>
      <c r="Q135" s="137"/>
      <c r="R135" s="138">
        <f>SUM(R136:R141)</f>
        <v>0</v>
      </c>
      <c r="S135" s="137"/>
      <c r="T135" s="139">
        <f>SUM(T136:T141)</f>
        <v>0</v>
      </c>
      <c r="AR135" s="132" t="s">
        <v>20</v>
      </c>
      <c r="AT135" s="140" t="s">
        <v>79</v>
      </c>
      <c r="AU135" s="140" t="s">
        <v>20</v>
      </c>
      <c r="AY135" s="132" t="s">
        <v>132</v>
      </c>
      <c r="BK135" s="141">
        <f>SUM(BK136:BK141)</f>
        <v>0</v>
      </c>
    </row>
    <row r="136" spans="1:65" s="2" customFormat="1" ht="21.75" customHeight="1">
      <c r="A136" s="33"/>
      <c r="B136" s="144"/>
      <c r="C136" s="145" t="s">
        <v>169</v>
      </c>
      <c r="D136" s="145" t="s">
        <v>134</v>
      </c>
      <c r="E136" s="146" t="s">
        <v>222</v>
      </c>
      <c r="F136" s="147" t="s">
        <v>223</v>
      </c>
      <c r="G136" s="148" t="s">
        <v>224</v>
      </c>
      <c r="H136" s="149">
        <v>2.0859999999999999</v>
      </c>
      <c r="I136" s="150"/>
      <c r="J136" s="151">
        <f>ROUND(I136*H136,2)</f>
        <v>0</v>
      </c>
      <c r="K136" s="147" t="s">
        <v>138</v>
      </c>
      <c r="L136" s="34"/>
      <c r="M136" s="152" t="s">
        <v>1</v>
      </c>
      <c r="N136" s="153" t="s">
        <v>45</v>
      </c>
      <c r="O136" s="59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6" t="s">
        <v>139</v>
      </c>
      <c r="AT136" s="156" t="s">
        <v>134</v>
      </c>
      <c r="AU136" s="156" t="s">
        <v>89</v>
      </c>
      <c r="AY136" s="18" t="s">
        <v>132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8" t="s">
        <v>20</v>
      </c>
      <c r="BK136" s="157">
        <f>ROUND(I136*H136,2)</f>
        <v>0</v>
      </c>
      <c r="BL136" s="18" t="s">
        <v>139</v>
      </c>
      <c r="BM136" s="156" t="s">
        <v>606</v>
      </c>
    </row>
    <row r="137" spans="1:65" s="2" customFormat="1" ht="21.75" customHeight="1">
      <c r="A137" s="33"/>
      <c r="B137" s="144"/>
      <c r="C137" s="145" t="s">
        <v>173</v>
      </c>
      <c r="D137" s="145" t="s">
        <v>134</v>
      </c>
      <c r="E137" s="146" t="s">
        <v>227</v>
      </c>
      <c r="F137" s="147" t="s">
        <v>228</v>
      </c>
      <c r="G137" s="148" t="s">
        <v>224</v>
      </c>
      <c r="H137" s="149">
        <v>2.0859999999999999</v>
      </c>
      <c r="I137" s="150"/>
      <c r="J137" s="151">
        <f>ROUND(I137*H137,2)</f>
        <v>0</v>
      </c>
      <c r="K137" s="147" t="s">
        <v>138</v>
      </c>
      <c r="L137" s="34"/>
      <c r="M137" s="152" t="s">
        <v>1</v>
      </c>
      <c r="N137" s="153" t="s">
        <v>45</v>
      </c>
      <c r="O137" s="59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6" t="s">
        <v>139</v>
      </c>
      <c r="AT137" s="156" t="s">
        <v>134</v>
      </c>
      <c r="AU137" s="156" t="s">
        <v>89</v>
      </c>
      <c r="AY137" s="18" t="s">
        <v>132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8" t="s">
        <v>20</v>
      </c>
      <c r="BK137" s="157">
        <f>ROUND(I137*H137,2)</f>
        <v>0</v>
      </c>
      <c r="BL137" s="18" t="s">
        <v>139</v>
      </c>
      <c r="BM137" s="156" t="s">
        <v>607</v>
      </c>
    </row>
    <row r="138" spans="1:65" s="2" customFormat="1" ht="24.2" customHeight="1">
      <c r="A138" s="33"/>
      <c r="B138" s="144"/>
      <c r="C138" s="145" t="s">
        <v>25</v>
      </c>
      <c r="D138" s="145" t="s">
        <v>134</v>
      </c>
      <c r="E138" s="146" t="s">
        <v>231</v>
      </c>
      <c r="F138" s="147" t="s">
        <v>232</v>
      </c>
      <c r="G138" s="148" t="s">
        <v>224</v>
      </c>
      <c r="H138" s="149">
        <v>56.322000000000003</v>
      </c>
      <c r="I138" s="150"/>
      <c r="J138" s="151">
        <f>ROUND(I138*H138,2)</f>
        <v>0</v>
      </c>
      <c r="K138" s="147" t="s">
        <v>138</v>
      </c>
      <c r="L138" s="34"/>
      <c r="M138" s="152" t="s">
        <v>1</v>
      </c>
      <c r="N138" s="153" t="s">
        <v>45</v>
      </c>
      <c r="O138" s="59"/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6" t="s">
        <v>139</v>
      </c>
      <c r="AT138" s="156" t="s">
        <v>134</v>
      </c>
      <c r="AU138" s="156" t="s">
        <v>89</v>
      </c>
      <c r="AY138" s="18" t="s">
        <v>132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8" t="s">
        <v>20</v>
      </c>
      <c r="BK138" s="157">
        <f>ROUND(I138*H138,2)</f>
        <v>0</v>
      </c>
      <c r="BL138" s="18" t="s">
        <v>139</v>
      </c>
      <c r="BM138" s="156" t="s">
        <v>608</v>
      </c>
    </row>
    <row r="139" spans="1:65" s="13" customFormat="1" ht="11.25">
      <c r="B139" s="158"/>
      <c r="D139" s="159" t="s">
        <v>141</v>
      </c>
      <c r="F139" s="161" t="s">
        <v>609</v>
      </c>
      <c r="H139" s="162">
        <v>56.322000000000003</v>
      </c>
      <c r="I139" s="163"/>
      <c r="L139" s="158"/>
      <c r="M139" s="164"/>
      <c r="N139" s="165"/>
      <c r="O139" s="165"/>
      <c r="P139" s="165"/>
      <c r="Q139" s="165"/>
      <c r="R139" s="165"/>
      <c r="S139" s="165"/>
      <c r="T139" s="166"/>
      <c r="AT139" s="160" t="s">
        <v>141</v>
      </c>
      <c r="AU139" s="160" t="s">
        <v>89</v>
      </c>
      <c r="AV139" s="13" t="s">
        <v>89</v>
      </c>
      <c r="AW139" s="13" t="s">
        <v>3</v>
      </c>
      <c r="AX139" s="13" t="s">
        <v>20</v>
      </c>
      <c r="AY139" s="160" t="s">
        <v>132</v>
      </c>
    </row>
    <row r="140" spans="1:65" s="2" customFormat="1" ht="24.2" customHeight="1">
      <c r="A140" s="33"/>
      <c r="B140" s="144"/>
      <c r="C140" s="145" t="s">
        <v>186</v>
      </c>
      <c r="D140" s="145" t="s">
        <v>134</v>
      </c>
      <c r="E140" s="146" t="s">
        <v>235</v>
      </c>
      <c r="F140" s="147" t="s">
        <v>236</v>
      </c>
      <c r="G140" s="148" t="s">
        <v>224</v>
      </c>
      <c r="H140" s="149">
        <v>2.0859999999999999</v>
      </c>
      <c r="I140" s="150"/>
      <c r="J140" s="151">
        <f>ROUND(I140*H140,2)</f>
        <v>0</v>
      </c>
      <c r="K140" s="147" t="s">
        <v>138</v>
      </c>
      <c r="L140" s="34"/>
      <c r="M140" s="152" t="s">
        <v>1</v>
      </c>
      <c r="N140" s="153" t="s">
        <v>45</v>
      </c>
      <c r="O140" s="59"/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6" t="s">
        <v>139</v>
      </c>
      <c r="AT140" s="156" t="s">
        <v>134</v>
      </c>
      <c r="AU140" s="156" t="s">
        <v>89</v>
      </c>
      <c r="AY140" s="18" t="s">
        <v>132</v>
      </c>
      <c r="BE140" s="157">
        <f>IF(N140="základní",J140,0)</f>
        <v>0</v>
      </c>
      <c r="BF140" s="157">
        <f>IF(N140="snížená",J140,0)</f>
        <v>0</v>
      </c>
      <c r="BG140" s="157">
        <f>IF(N140="zákl. přenesená",J140,0)</f>
        <v>0</v>
      </c>
      <c r="BH140" s="157">
        <f>IF(N140="sníž. přenesená",J140,0)</f>
        <v>0</v>
      </c>
      <c r="BI140" s="157">
        <f>IF(N140="nulová",J140,0)</f>
        <v>0</v>
      </c>
      <c r="BJ140" s="18" t="s">
        <v>20</v>
      </c>
      <c r="BK140" s="157">
        <f>ROUND(I140*H140,2)</f>
        <v>0</v>
      </c>
      <c r="BL140" s="18" t="s">
        <v>139</v>
      </c>
      <c r="BM140" s="156" t="s">
        <v>610</v>
      </c>
    </row>
    <row r="141" spans="1:65" s="2" customFormat="1" ht="24.2" customHeight="1">
      <c r="A141" s="33"/>
      <c r="B141" s="144"/>
      <c r="C141" s="145" t="s">
        <v>8</v>
      </c>
      <c r="D141" s="145" t="s">
        <v>134</v>
      </c>
      <c r="E141" s="146" t="s">
        <v>239</v>
      </c>
      <c r="F141" s="147" t="s">
        <v>240</v>
      </c>
      <c r="G141" s="148" t="s">
        <v>224</v>
      </c>
      <c r="H141" s="149">
        <v>2.0859999999999999</v>
      </c>
      <c r="I141" s="150"/>
      <c r="J141" s="151">
        <f>ROUND(I141*H141,2)</f>
        <v>0</v>
      </c>
      <c r="K141" s="147" t="s">
        <v>138</v>
      </c>
      <c r="L141" s="34"/>
      <c r="M141" s="152" t="s">
        <v>1</v>
      </c>
      <c r="N141" s="153" t="s">
        <v>45</v>
      </c>
      <c r="O141" s="59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6" t="s">
        <v>139</v>
      </c>
      <c r="AT141" s="156" t="s">
        <v>134</v>
      </c>
      <c r="AU141" s="156" t="s">
        <v>89</v>
      </c>
      <c r="AY141" s="18" t="s">
        <v>132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8" t="s">
        <v>20</v>
      </c>
      <c r="BK141" s="157">
        <f>ROUND(I141*H141,2)</f>
        <v>0</v>
      </c>
      <c r="BL141" s="18" t="s">
        <v>139</v>
      </c>
      <c r="BM141" s="156" t="s">
        <v>611</v>
      </c>
    </row>
    <row r="142" spans="1:65" s="12" customFormat="1" ht="22.9" customHeight="1">
      <c r="B142" s="131"/>
      <c r="D142" s="132" t="s">
        <v>79</v>
      </c>
      <c r="E142" s="142" t="s">
        <v>242</v>
      </c>
      <c r="F142" s="142" t="s">
        <v>243</v>
      </c>
      <c r="I142" s="134"/>
      <c r="J142" s="143">
        <f>BK142</f>
        <v>0</v>
      </c>
      <c r="L142" s="131"/>
      <c r="M142" s="136"/>
      <c r="N142" s="137"/>
      <c r="O142" s="137"/>
      <c r="P142" s="138">
        <f>SUM(P143:P144)</f>
        <v>0</v>
      </c>
      <c r="Q142" s="137"/>
      <c r="R142" s="138">
        <f>SUM(R143:R144)</f>
        <v>0</v>
      </c>
      <c r="S142" s="137"/>
      <c r="T142" s="139">
        <f>SUM(T143:T144)</f>
        <v>0</v>
      </c>
      <c r="AR142" s="132" t="s">
        <v>20</v>
      </c>
      <c r="AT142" s="140" t="s">
        <v>79</v>
      </c>
      <c r="AU142" s="140" t="s">
        <v>20</v>
      </c>
      <c r="AY142" s="132" t="s">
        <v>132</v>
      </c>
      <c r="BK142" s="141">
        <f>SUM(BK143:BK144)</f>
        <v>0</v>
      </c>
    </row>
    <row r="143" spans="1:65" s="2" customFormat="1" ht="33" customHeight="1">
      <c r="A143" s="33"/>
      <c r="B143" s="144"/>
      <c r="C143" s="145" t="s">
        <v>194</v>
      </c>
      <c r="D143" s="145" t="s">
        <v>134</v>
      </c>
      <c r="E143" s="146" t="s">
        <v>245</v>
      </c>
      <c r="F143" s="147" t="s">
        <v>246</v>
      </c>
      <c r="G143" s="148" t="s">
        <v>224</v>
      </c>
      <c r="H143" s="149">
        <v>5.1189999999999998</v>
      </c>
      <c r="I143" s="150"/>
      <c r="J143" s="151">
        <f>ROUND(I143*H143,2)</f>
        <v>0</v>
      </c>
      <c r="K143" s="147" t="s">
        <v>138</v>
      </c>
      <c r="L143" s="34"/>
      <c r="M143" s="152" t="s">
        <v>1</v>
      </c>
      <c r="N143" s="153" t="s">
        <v>45</v>
      </c>
      <c r="O143" s="59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6" t="s">
        <v>139</v>
      </c>
      <c r="AT143" s="156" t="s">
        <v>134</v>
      </c>
      <c r="AU143" s="156" t="s">
        <v>89</v>
      </c>
      <c r="AY143" s="18" t="s">
        <v>132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8" t="s">
        <v>20</v>
      </c>
      <c r="BK143" s="157">
        <f>ROUND(I143*H143,2)</f>
        <v>0</v>
      </c>
      <c r="BL143" s="18" t="s">
        <v>139</v>
      </c>
      <c r="BM143" s="156" t="s">
        <v>612</v>
      </c>
    </row>
    <row r="144" spans="1:65" s="2" customFormat="1" ht="33" customHeight="1">
      <c r="A144" s="33"/>
      <c r="B144" s="144"/>
      <c r="C144" s="145" t="s">
        <v>198</v>
      </c>
      <c r="D144" s="145" t="s">
        <v>134</v>
      </c>
      <c r="E144" s="146" t="s">
        <v>336</v>
      </c>
      <c r="F144" s="147" t="s">
        <v>337</v>
      </c>
      <c r="G144" s="148" t="s">
        <v>224</v>
      </c>
      <c r="H144" s="149">
        <v>5.1189999999999998</v>
      </c>
      <c r="I144" s="150"/>
      <c r="J144" s="151">
        <f>ROUND(I144*H144,2)</f>
        <v>0</v>
      </c>
      <c r="K144" s="147" t="s">
        <v>138</v>
      </c>
      <c r="L144" s="34"/>
      <c r="M144" s="185" t="s">
        <v>1</v>
      </c>
      <c r="N144" s="186" t="s">
        <v>45</v>
      </c>
      <c r="O144" s="187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6" t="s">
        <v>139</v>
      </c>
      <c r="AT144" s="156" t="s">
        <v>134</v>
      </c>
      <c r="AU144" s="156" t="s">
        <v>89</v>
      </c>
      <c r="AY144" s="18" t="s">
        <v>132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8" t="s">
        <v>20</v>
      </c>
      <c r="BK144" s="157">
        <f>ROUND(I144*H144,2)</f>
        <v>0</v>
      </c>
      <c r="BL144" s="18" t="s">
        <v>139</v>
      </c>
      <c r="BM144" s="156" t="s">
        <v>613</v>
      </c>
    </row>
    <row r="145" spans="1:31" s="2" customFormat="1" ht="6.95" customHeight="1">
      <c r="A145" s="33"/>
      <c r="B145" s="48"/>
      <c r="C145" s="49"/>
      <c r="D145" s="49"/>
      <c r="E145" s="49"/>
      <c r="F145" s="49"/>
      <c r="G145" s="49"/>
      <c r="H145" s="49"/>
      <c r="I145" s="49"/>
      <c r="J145" s="49"/>
      <c r="K145" s="49"/>
      <c r="L145" s="34"/>
      <c r="M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</sheetData>
  <autoFilter ref="C120:K14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5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.6640625" style="1" customWidth="1"/>
    <col min="13" max="13" width="10.83203125" style="1" customWidth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101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89</v>
      </c>
    </row>
    <row r="4" spans="1:46" s="1" customFormat="1" ht="24.95" customHeight="1">
      <c r="B4" s="21"/>
      <c r="D4" s="22" t="s">
        <v>102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45" t="str">
        <f>'Rekapitulace stavby'!K6</f>
        <v>Oprava po povodni - nábřeží na náměstí Míru</v>
      </c>
      <c r="F7" s="246"/>
      <c r="G7" s="246"/>
      <c r="H7" s="246"/>
      <c r="L7" s="21"/>
    </row>
    <row r="8" spans="1:46" s="2" customFormat="1" ht="12" customHeight="1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06" t="s">
        <v>614</v>
      </c>
      <c r="F9" s="247"/>
      <c r="G9" s="247"/>
      <c r="H9" s="24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6" t="str">
        <f>'Rekapitulace stavby'!AN8</f>
        <v>27. 11. 2025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27</v>
      </c>
      <c r="E14" s="33"/>
      <c r="F14" s="33"/>
      <c r="G14" s="33"/>
      <c r="H14" s="33"/>
      <c r="I14" s="28" t="s">
        <v>28</v>
      </c>
      <c r="J14" s="26" t="s">
        <v>29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30</v>
      </c>
      <c r="F15" s="33"/>
      <c r="G15" s="33"/>
      <c r="H15" s="33"/>
      <c r="I15" s="28" t="s">
        <v>31</v>
      </c>
      <c r="J15" s="26" t="s">
        <v>32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33</v>
      </c>
      <c r="E17" s="33"/>
      <c r="F17" s="33"/>
      <c r="G17" s="33"/>
      <c r="H17" s="33"/>
      <c r="I17" s="28" t="s">
        <v>28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48" t="str">
        <f>'Rekapitulace stavby'!E14</f>
        <v>Vyplň údaj</v>
      </c>
      <c r="F18" s="228"/>
      <c r="G18" s="228"/>
      <c r="H18" s="228"/>
      <c r="I18" s="28" t="s">
        <v>31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35</v>
      </c>
      <c r="E20" s="33"/>
      <c r="F20" s="33"/>
      <c r="G20" s="33"/>
      <c r="H20" s="33"/>
      <c r="I20" s="28" t="s">
        <v>28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31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38</v>
      </c>
      <c r="E23" s="33"/>
      <c r="F23" s="33"/>
      <c r="G23" s="33"/>
      <c r="H23" s="33"/>
      <c r="I23" s="28" t="s">
        <v>28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31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39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40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42</v>
      </c>
      <c r="G32" s="33"/>
      <c r="H32" s="33"/>
      <c r="I32" s="37" t="s">
        <v>41</v>
      </c>
      <c r="J32" s="37" t="s">
        <v>43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44</v>
      </c>
      <c r="E33" s="28" t="s">
        <v>45</v>
      </c>
      <c r="F33" s="100">
        <f>ROUND((SUM(BE118:BE134)),  2)</f>
        <v>0</v>
      </c>
      <c r="G33" s="33"/>
      <c r="H33" s="33"/>
      <c r="I33" s="101">
        <v>0.21</v>
      </c>
      <c r="J33" s="100">
        <f>ROUND(((SUM(BE118:BE134))*I33),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46</v>
      </c>
      <c r="F34" s="100">
        <f>ROUND((SUM(BF118:BF134)),  2)</f>
        <v>0</v>
      </c>
      <c r="G34" s="33"/>
      <c r="H34" s="33"/>
      <c r="I34" s="101">
        <v>0.12</v>
      </c>
      <c r="J34" s="100">
        <f>ROUND(((SUM(BF118:BF134))*I34),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47</v>
      </c>
      <c r="F35" s="100">
        <f>ROUND((SUM(BG118:BG134)),  2)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48</v>
      </c>
      <c r="F36" s="100">
        <f>ROUND((SUM(BH118:BH134)),  2)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49</v>
      </c>
      <c r="F37" s="100">
        <f>ROUND((SUM(BI118:BI134)),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50</v>
      </c>
      <c r="E39" s="61"/>
      <c r="F39" s="61"/>
      <c r="G39" s="104" t="s">
        <v>51</v>
      </c>
      <c r="H39" s="105" t="s">
        <v>52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53</v>
      </c>
      <c r="E50" s="45"/>
      <c r="F50" s="45"/>
      <c r="G50" s="44" t="s">
        <v>54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55</v>
      </c>
      <c r="E61" s="36"/>
      <c r="F61" s="108" t="s">
        <v>56</v>
      </c>
      <c r="G61" s="46" t="s">
        <v>55</v>
      </c>
      <c r="H61" s="36"/>
      <c r="I61" s="36"/>
      <c r="J61" s="109" t="s">
        <v>56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57</v>
      </c>
      <c r="E65" s="47"/>
      <c r="F65" s="47"/>
      <c r="G65" s="44" t="s">
        <v>58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55</v>
      </c>
      <c r="E76" s="36"/>
      <c r="F76" s="108" t="s">
        <v>56</v>
      </c>
      <c r="G76" s="46" t="s">
        <v>55</v>
      </c>
      <c r="H76" s="36"/>
      <c r="I76" s="36"/>
      <c r="J76" s="109" t="s">
        <v>56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45" t="str">
        <f>E7</f>
        <v>Oprava po povodni - nábřeží na náměstí Míru</v>
      </c>
      <c r="F85" s="246"/>
      <c r="G85" s="246"/>
      <c r="H85" s="24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06" t="str">
        <f>E9</f>
        <v>005 - Ostatní náklady a VRN</v>
      </c>
      <c r="F87" s="247"/>
      <c r="G87" s="247"/>
      <c r="H87" s="24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21</v>
      </c>
      <c r="D89" s="33"/>
      <c r="E89" s="33"/>
      <c r="F89" s="26" t="str">
        <f>F12</f>
        <v>Krnov</v>
      </c>
      <c r="G89" s="33"/>
      <c r="H89" s="33"/>
      <c r="I89" s="28" t="s">
        <v>23</v>
      </c>
      <c r="J89" s="56" t="str">
        <f>IF(J12="","",J12)</f>
        <v>27. 11. 2025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27</v>
      </c>
      <c r="D91" s="33"/>
      <c r="E91" s="33"/>
      <c r="F91" s="26" t="str">
        <f>E15</f>
        <v>Město Krnov</v>
      </c>
      <c r="G91" s="33"/>
      <c r="H91" s="33"/>
      <c r="I91" s="28" t="s">
        <v>35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33</v>
      </c>
      <c r="D92" s="33"/>
      <c r="E92" s="33"/>
      <c r="F92" s="26" t="str">
        <f>IF(E18="","",E18)</f>
        <v>Vyplň údaj</v>
      </c>
      <c r="G92" s="33"/>
      <c r="H92" s="33"/>
      <c r="I92" s="28" t="s">
        <v>38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107</v>
      </c>
      <c r="D94" s="102"/>
      <c r="E94" s="102"/>
      <c r="F94" s="102"/>
      <c r="G94" s="102"/>
      <c r="H94" s="102"/>
      <c r="I94" s="102"/>
      <c r="J94" s="111" t="s">
        <v>108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109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>
      <c r="B97" s="113"/>
      <c r="D97" s="114" t="s">
        <v>615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9" customFormat="1" ht="24.95" customHeight="1">
      <c r="B98" s="113"/>
      <c r="D98" s="114" t="s">
        <v>616</v>
      </c>
      <c r="E98" s="115"/>
      <c r="F98" s="115"/>
      <c r="G98" s="115"/>
      <c r="H98" s="115"/>
      <c r="I98" s="115"/>
      <c r="J98" s="116">
        <f>J130</f>
        <v>0</v>
      </c>
      <c r="L98" s="113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117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16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45" t="str">
        <f>E7</f>
        <v>Oprava po povodni - nábřeží na náměstí Míru</v>
      </c>
      <c r="F108" s="246"/>
      <c r="G108" s="246"/>
      <c r="H108" s="246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103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06" t="str">
        <f>E9</f>
        <v>005 - Ostatní náklady a VRN</v>
      </c>
      <c r="F110" s="247"/>
      <c r="G110" s="247"/>
      <c r="H110" s="247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21</v>
      </c>
      <c r="D112" s="33"/>
      <c r="E112" s="33"/>
      <c r="F112" s="26" t="str">
        <f>F12</f>
        <v>Krnov</v>
      </c>
      <c r="G112" s="33"/>
      <c r="H112" s="33"/>
      <c r="I112" s="28" t="s">
        <v>23</v>
      </c>
      <c r="J112" s="56" t="str">
        <f>IF(J12="","",J12)</f>
        <v>27. 11. 2025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>
      <c r="A114" s="33"/>
      <c r="B114" s="34"/>
      <c r="C114" s="28" t="s">
        <v>27</v>
      </c>
      <c r="D114" s="33"/>
      <c r="E114" s="33"/>
      <c r="F114" s="26" t="str">
        <f>E15</f>
        <v>Město Krnov</v>
      </c>
      <c r="G114" s="33"/>
      <c r="H114" s="33"/>
      <c r="I114" s="28" t="s">
        <v>35</v>
      </c>
      <c r="J114" s="31" t="str">
        <f>E21</f>
        <v xml:space="preserve"> 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33</v>
      </c>
      <c r="D115" s="33"/>
      <c r="E115" s="33"/>
      <c r="F115" s="26" t="str">
        <f>IF(E18="","",E18)</f>
        <v>Vyplň údaj</v>
      </c>
      <c r="G115" s="33"/>
      <c r="H115" s="33"/>
      <c r="I115" s="28" t="s">
        <v>38</v>
      </c>
      <c r="J115" s="31" t="str">
        <f>E24</f>
        <v xml:space="preserve"> 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118</v>
      </c>
      <c r="D117" s="124" t="s">
        <v>65</v>
      </c>
      <c r="E117" s="124" t="s">
        <v>61</v>
      </c>
      <c r="F117" s="124" t="s">
        <v>62</v>
      </c>
      <c r="G117" s="124" t="s">
        <v>119</v>
      </c>
      <c r="H117" s="124" t="s">
        <v>120</v>
      </c>
      <c r="I117" s="124" t="s">
        <v>121</v>
      </c>
      <c r="J117" s="124" t="s">
        <v>108</v>
      </c>
      <c r="K117" s="125" t="s">
        <v>122</v>
      </c>
      <c r="L117" s="126"/>
      <c r="M117" s="63" t="s">
        <v>1</v>
      </c>
      <c r="N117" s="64" t="s">
        <v>44</v>
      </c>
      <c r="O117" s="64" t="s">
        <v>123</v>
      </c>
      <c r="P117" s="64" t="s">
        <v>124</v>
      </c>
      <c r="Q117" s="64" t="s">
        <v>125</v>
      </c>
      <c r="R117" s="64" t="s">
        <v>126</v>
      </c>
      <c r="S117" s="64" t="s">
        <v>127</v>
      </c>
      <c r="T117" s="65" t="s">
        <v>128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129</v>
      </c>
      <c r="D118" s="33"/>
      <c r="E118" s="33"/>
      <c r="F118" s="33"/>
      <c r="G118" s="33"/>
      <c r="H118" s="33"/>
      <c r="I118" s="33"/>
      <c r="J118" s="127">
        <f>BK118</f>
        <v>0</v>
      </c>
      <c r="K118" s="33"/>
      <c r="L118" s="34"/>
      <c r="M118" s="66"/>
      <c r="N118" s="57"/>
      <c r="O118" s="67"/>
      <c r="P118" s="128">
        <f>P119+P130</f>
        <v>0</v>
      </c>
      <c r="Q118" s="67"/>
      <c r="R118" s="128">
        <f>R119+R130</f>
        <v>0</v>
      </c>
      <c r="S118" s="67"/>
      <c r="T118" s="129">
        <f>T119+T130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79</v>
      </c>
      <c r="AU118" s="18" t="s">
        <v>110</v>
      </c>
      <c r="BK118" s="130">
        <f>BK119+BK130</f>
        <v>0</v>
      </c>
    </row>
    <row r="119" spans="1:65" s="12" customFormat="1" ht="25.9" customHeight="1">
      <c r="B119" s="131"/>
      <c r="D119" s="132" t="s">
        <v>79</v>
      </c>
      <c r="E119" s="133" t="s">
        <v>617</v>
      </c>
      <c r="F119" s="133" t="s">
        <v>618</v>
      </c>
      <c r="I119" s="134"/>
      <c r="J119" s="135">
        <f>BK119</f>
        <v>0</v>
      </c>
      <c r="L119" s="131"/>
      <c r="M119" s="136"/>
      <c r="N119" s="137"/>
      <c r="O119" s="137"/>
      <c r="P119" s="138">
        <f>SUM(P120:P129)</f>
        <v>0</v>
      </c>
      <c r="Q119" s="137"/>
      <c r="R119" s="138">
        <f>SUM(R120:R129)</f>
        <v>0</v>
      </c>
      <c r="S119" s="137"/>
      <c r="T119" s="139">
        <f>SUM(T120:T129)</f>
        <v>0</v>
      </c>
      <c r="AR119" s="132" t="s">
        <v>20</v>
      </c>
      <c r="AT119" s="140" t="s">
        <v>79</v>
      </c>
      <c r="AU119" s="140" t="s">
        <v>80</v>
      </c>
      <c r="AY119" s="132" t="s">
        <v>132</v>
      </c>
      <c r="BK119" s="141">
        <f>SUM(BK120:BK129)</f>
        <v>0</v>
      </c>
    </row>
    <row r="120" spans="1:65" s="2" customFormat="1" ht="24.2" customHeight="1">
      <c r="A120" s="33"/>
      <c r="B120" s="144"/>
      <c r="C120" s="145" t="s">
        <v>20</v>
      </c>
      <c r="D120" s="145" t="s">
        <v>134</v>
      </c>
      <c r="E120" s="146" t="s">
        <v>20</v>
      </c>
      <c r="F120" s="147" t="s">
        <v>619</v>
      </c>
      <c r="G120" s="148" t="s">
        <v>620</v>
      </c>
      <c r="H120" s="149">
        <v>1</v>
      </c>
      <c r="I120" s="150"/>
      <c r="J120" s="151">
        <f t="shared" ref="J120:J129" si="0">ROUND(I120*H120,2)</f>
        <v>0</v>
      </c>
      <c r="K120" s="147" t="s">
        <v>1</v>
      </c>
      <c r="L120" s="34"/>
      <c r="M120" s="152" t="s">
        <v>1</v>
      </c>
      <c r="N120" s="153" t="s">
        <v>45</v>
      </c>
      <c r="O120" s="59"/>
      <c r="P120" s="154">
        <f t="shared" ref="P120:P129" si="1">O120*H120</f>
        <v>0</v>
      </c>
      <c r="Q120" s="154">
        <v>0</v>
      </c>
      <c r="R120" s="154">
        <f t="shared" ref="R120:R129" si="2">Q120*H120</f>
        <v>0</v>
      </c>
      <c r="S120" s="154">
        <v>0</v>
      </c>
      <c r="T120" s="155">
        <f t="shared" ref="T120:T129" si="3">S120*H120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56" t="s">
        <v>621</v>
      </c>
      <c r="AT120" s="156" t="s">
        <v>134</v>
      </c>
      <c r="AU120" s="156" t="s">
        <v>20</v>
      </c>
      <c r="AY120" s="18" t="s">
        <v>132</v>
      </c>
      <c r="BE120" s="157">
        <f t="shared" ref="BE120:BE129" si="4">IF(N120="základní",J120,0)</f>
        <v>0</v>
      </c>
      <c r="BF120" s="157">
        <f t="shared" ref="BF120:BF129" si="5">IF(N120="snížená",J120,0)</f>
        <v>0</v>
      </c>
      <c r="BG120" s="157">
        <f t="shared" ref="BG120:BG129" si="6">IF(N120="zákl. přenesená",J120,0)</f>
        <v>0</v>
      </c>
      <c r="BH120" s="157">
        <f t="shared" ref="BH120:BH129" si="7">IF(N120="sníž. přenesená",J120,0)</f>
        <v>0</v>
      </c>
      <c r="BI120" s="157">
        <f t="shared" ref="BI120:BI129" si="8">IF(N120="nulová",J120,0)</f>
        <v>0</v>
      </c>
      <c r="BJ120" s="18" t="s">
        <v>20</v>
      </c>
      <c r="BK120" s="157">
        <f t="shared" ref="BK120:BK129" si="9">ROUND(I120*H120,2)</f>
        <v>0</v>
      </c>
      <c r="BL120" s="18" t="s">
        <v>621</v>
      </c>
      <c r="BM120" s="156" t="s">
        <v>622</v>
      </c>
    </row>
    <row r="121" spans="1:65" s="2" customFormat="1" ht="24.2" customHeight="1">
      <c r="A121" s="33"/>
      <c r="B121" s="144"/>
      <c r="C121" s="145" t="s">
        <v>89</v>
      </c>
      <c r="D121" s="145" t="s">
        <v>134</v>
      </c>
      <c r="E121" s="146" t="s">
        <v>89</v>
      </c>
      <c r="F121" s="147" t="s">
        <v>623</v>
      </c>
      <c r="G121" s="148" t="s">
        <v>620</v>
      </c>
      <c r="H121" s="149">
        <v>1</v>
      </c>
      <c r="I121" s="150"/>
      <c r="J121" s="151">
        <f t="shared" si="0"/>
        <v>0</v>
      </c>
      <c r="K121" s="147" t="s">
        <v>1</v>
      </c>
      <c r="L121" s="34"/>
      <c r="M121" s="152" t="s">
        <v>1</v>
      </c>
      <c r="N121" s="153" t="s">
        <v>45</v>
      </c>
      <c r="O121" s="59"/>
      <c r="P121" s="154">
        <f t="shared" si="1"/>
        <v>0</v>
      </c>
      <c r="Q121" s="154">
        <v>0</v>
      </c>
      <c r="R121" s="154">
        <f t="shared" si="2"/>
        <v>0</v>
      </c>
      <c r="S121" s="154">
        <v>0</v>
      </c>
      <c r="T121" s="155">
        <f t="shared" si="3"/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6" t="s">
        <v>621</v>
      </c>
      <c r="AT121" s="156" t="s">
        <v>134</v>
      </c>
      <c r="AU121" s="156" t="s">
        <v>20</v>
      </c>
      <c r="AY121" s="18" t="s">
        <v>132</v>
      </c>
      <c r="BE121" s="157">
        <f t="shared" si="4"/>
        <v>0</v>
      </c>
      <c r="BF121" s="157">
        <f t="shared" si="5"/>
        <v>0</v>
      </c>
      <c r="BG121" s="157">
        <f t="shared" si="6"/>
        <v>0</v>
      </c>
      <c r="BH121" s="157">
        <f t="shared" si="7"/>
        <v>0</v>
      </c>
      <c r="BI121" s="157">
        <f t="shared" si="8"/>
        <v>0</v>
      </c>
      <c r="BJ121" s="18" t="s">
        <v>20</v>
      </c>
      <c r="BK121" s="157">
        <f t="shared" si="9"/>
        <v>0</v>
      </c>
      <c r="BL121" s="18" t="s">
        <v>621</v>
      </c>
      <c r="BM121" s="156" t="s">
        <v>624</v>
      </c>
    </row>
    <row r="122" spans="1:65" s="2" customFormat="1" ht="24.2" customHeight="1">
      <c r="A122" s="33"/>
      <c r="B122" s="144"/>
      <c r="C122" s="145" t="s">
        <v>147</v>
      </c>
      <c r="D122" s="145" t="s">
        <v>134</v>
      </c>
      <c r="E122" s="146" t="s">
        <v>147</v>
      </c>
      <c r="F122" s="147" t="s">
        <v>625</v>
      </c>
      <c r="G122" s="148" t="s">
        <v>620</v>
      </c>
      <c r="H122" s="149">
        <v>1</v>
      </c>
      <c r="I122" s="150"/>
      <c r="J122" s="151">
        <f t="shared" si="0"/>
        <v>0</v>
      </c>
      <c r="K122" s="147" t="s">
        <v>1</v>
      </c>
      <c r="L122" s="34"/>
      <c r="M122" s="152" t="s">
        <v>1</v>
      </c>
      <c r="N122" s="153" t="s">
        <v>45</v>
      </c>
      <c r="O122" s="59"/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56" t="s">
        <v>621</v>
      </c>
      <c r="AT122" s="156" t="s">
        <v>134</v>
      </c>
      <c r="AU122" s="156" t="s">
        <v>20</v>
      </c>
      <c r="AY122" s="18" t="s">
        <v>132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8" t="s">
        <v>20</v>
      </c>
      <c r="BK122" s="157">
        <f t="shared" si="9"/>
        <v>0</v>
      </c>
      <c r="BL122" s="18" t="s">
        <v>621</v>
      </c>
      <c r="BM122" s="156" t="s">
        <v>626</v>
      </c>
    </row>
    <row r="123" spans="1:65" s="2" customFormat="1" ht="24.2" customHeight="1">
      <c r="A123" s="33"/>
      <c r="B123" s="144"/>
      <c r="C123" s="145" t="s">
        <v>139</v>
      </c>
      <c r="D123" s="145" t="s">
        <v>134</v>
      </c>
      <c r="E123" s="146" t="s">
        <v>139</v>
      </c>
      <c r="F123" s="147" t="s">
        <v>627</v>
      </c>
      <c r="G123" s="148" t="s">
        <v>620</v>
      </c>
      <c r="H123" s="149">
        <v>1</v>
      </c>
      <c r="I123" s="150"/>
      <c r="J123" s="151">
        <f t="shared" si="0"/>
        <v>0</v>
      </c>
      <c r="K123" s="147" t="s">
        <v>1</v>
      </c>
      <c r="L123" s="34"/>
      <c r="M123" s="152" t="s">
        <v>1</v>
      </c>
      <c r="N123" s="153" t="s">
        <v>45</v>
      </c>
      <c r="O123" s="59"/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6" t="s">
        <v>621</v>
      </c>
      <c r="AT123" s="156" t="s">
        <v>134</v>
      </c>
      <c r="AU123" s="156" t="s">
        <v>20</v>
      </c>
      <c r="AY123" s="18" t="s">
        <v>132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8" t="s">
        <v>20</v>
      </c>
      <c r="BK123" s="157">
        <f t="shared" si="9"/>
        <v>0</v>
      </c>
      <c r="BL123" s="18" t="s">
        <v>621</v>
      </c>
      <c r="BM123" s="156" t="s">
        <v>628</v>
      </c>
    </row>
    <row r="124" spans="1:65" s="2" customFormat="1" ht="24.2" customHeight="1">
      <c r="A124" s="33"/>
      <c r="B124" s="144"/>
      <c r="C124" s="145" t="s">
        <v>156</v>
      </c>
      <c r="D124" s="145" t="s">
        <v>134</v>
      </c>
      <c r="E124" s="146" t="s">
        <v>156</v>
      </c>
      <c r="F124" s="147" t="s">
        <v>629</v>
      </c>
      <c r="G124" s="148" t="s">
        <v>620</v>
      </c>
      <c r="H124" s="149">
        <v>1</v>
      </c>
      <c r="I124" s="150"/>
      <c r="J124" s="151">
        <f t="shared" si="0"/>
        <v>0</v>
      </c>
      <c r="K124" s="147" t="s">
        <v>1</v>
      </c>
      <c r="L124" s="34"/>
      <c r="M124" s="152" t="s">
        <v>1</v>
      </c>
      <c r="N124" s="153" t="s">
        <v>45</v>
      </c>
      <c r="O124" s="59"/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6" t="s">
        <v>621</v>
      </c>
      <c r="AT124" s="156" t="s">
        <v>134</v>
      </c>
      <c r="AU124" s="156" t="s">
        <v>20</v>
      </c>
      <c r="AY124" s="18" t="s">
        <v>132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8" t="s">
        <v>20</v>
      </c>
      <c r="BK124" s="157">
        <f t="shared" si="9"/>
        <v>0</v>
      </c>
      <c r="BL124" s="18" t="s">
        <v>621</v>
      </c>
      <c r="BM124" s="156" t="s">
        <v>630</v>
      </c>
    </row>
    <row r="125" spans="1:65" s="2" customFormat="1" ht="24.2" customHeight="1">
      <c r="A125" s="33"/>
      <c r="B125" s="144"/>
      <c r="C125" s="145" t="s">
        <v>161</v>
      </c>
      <c r="D125" s="145" t="s">
        <v>134</v>
      </c>
      <c r="E125" s="146" t="s">
        <v>161</v>
      </c>
      <c r="F125" s="147" t="s">
        <v>631</v>
      </c>
      <c r="G125" s="148" t="s">
        <v>620</v>
      </c>
      <c r="H125" s="149">
        <v>1</v>
      </c>
      <c r="I125" s="150"/>
      <c r="J125" s="151">
        <f t="shared" si="0"/>
        <v>0</v>
      </c>
      <c r="K125" s="147" t="s">
        <v>1</v>
      </c>
      <c r="L125" s="34"/>
      <c r="M125" s="152" t="s">
        <v>1</v>
      </c>
      <c r="N125" s="153" t="s">
        <v>45</v>
      </c>
      <c r="O125" s="59"/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6" t="s">
        <v>621</v>
      </c>
      <c r="AT125" s="156" t="s">
        <v>134</v>
      </c>
      <c r="AU125" s="156" t="s">
        <v>20</v>
      </c>
      <c r="AY125" s="18" t="s">
        <v>132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8" t="s">
        <v>20</v>
      </c>
      <c r="BK125" s="157">
        <f t="shared" si="9"/>
        <v>0</v>
      </c>
      <c r="BL125" s="18" t="s">
        <v>621</v>
      </c>
      <c r="BM125" s="156" t="s">
        <v>632</v>
      </c>
    </row>
    <row r="126" spans="1:65" s="2" customFormat="1" ht="24.2" customHeight="1">
      <c r="A126" s="33"/>
      <c r="B126" s="144"/>
      <c r="C126" s="145" t="s">
        <v>165</v>
      </c>
      <c r="D126" s="145" t="s">
        <v>134</v>
      </c>
      <c r="E126" s="146" t="s">
        <v>633</v>
      </c>
      <c r="F126" s="147" t="s">
        <v>634</v>
      </c>
      <c r="G126" s="148" t="s">
        <v>620</v>
      </c>
      <c r="H126" s="149">
        <v>1</v>
      </c>
      <c r="I126" s="150"/>
      <c r="J126" s="151">
        <f t="shared" si="0"/>
        <v>0</v>
      </c>
      <c r="K126" s="147" t="s">
        <v>1</v>
      </c>
      <c r="L126" s="34"/>
      <c r="M126" s="152" t="s">
        <v>1</v>
      </c>
      <c r="N126" s="153" t="s">
        <v>45</v>
      </c>
      <c r="O126" s="59"/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6" t="s">
        <v>621</v>
      </c>
      <c r="AT126" s="156" t="s">
        <v>134</v>
      </c>
      <c r="AU126" s="156" t="s">
        <v>20</v>
      </c>
      <c r="AY126" s="18" t="s">
        <v>132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8" t="s">
        <v>20</v>
      </c>
      <c r="BK126" s="157">
        <f t="shared" si="9"/>
        <v>0</v>
      </c>
      <c r="BL126" s="18" t="s">
        <v>621</v>
      </c>
      <c r="BM126" s="156" t="s">
        <v>635</v>
      </c>
    </row>
    <row r="127" spans="1:65" s="2" customFormat="1" ht="24.2" customHeight="1">
      <c r="A127" s="33"/>
      <c r="B127" s="144"/>
      <c r="C127" s="145" t="s">
        <v>169</v>
      </c>
      <c r="D127" s="145" t="s">
        <v>134</v>
      </c>
      <c r="E127" s="146" t="s">
        <v>165</v>
      </c>
      <c r="F127" s="147" t="s">
        <v>636</v>
      </c>
      <c r="G127" s="148" t="s">
        <v>620</v>
      </c>
      <c r="H127" s="149">
        <v>1</v>
      </c>
      <c r="I127" s="150"/>
      <c r="J127" s="151">
        <f t="shared" si="0"/>
        <v>0</v>
      </c>
      <c r="K127" s="147" t="s">
        <v>1</v>
      </c>
      <c r="L127" s="34"/>
      <c r="M127" s="152" t="s">
        <v>1</v>
      </c>
      <c r="N127" s="153" t="s">
        <v>45</v>
      </c>
      <c r="O127" s="59"/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6" t="s">
        <v>621</v>
      </c>
      <c r="AT127" s="156" t="s">
        <v>134</v>
      </c>
      <c r="AU127" s="156" t="s">
        <v>20</v>
      </c>
      <c r="AY127" s="18" t="s">
        <v>132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8" t="s">
        <v>20</v>
      </c>
      <c r="BK127" s="157">
        <f t="shared" si="9"/>
        <v>0</v>
      </c>
      <c r="BL127" s="18" t="s">
        <v>621</v>
      </c>
      <c r="BM127" s="156" t="s">
        <v>637</v>
      </c>
    </row>
    <row r="128" spans="1:65" s="2" customFormat="1" ht="24.2" customHeight="1">
      <c r="A128" s="33"/>
      <c r="B128" s="144"/>
      <c r="C128" s="145" t="s">
        <v>173</v>
      </c>
      <c r="D128" s="145" t="s">
        <v>134</v>
      </c>
      <c r="E128" s="146" t="s">
        <v>638</v>
      </c>
      <c r="F128" s="147" t="s">
        <v>639</v>
      </c>
      <c r="G128" s="148" t="s">
        <v>620</v>
      </c>
      <c r="H128" s="149">
        <v>1</v>
      </c>
      <c r="I128" s="150"/>
      <c r="J128" s="151">
        <f t="shared" si="0"/>
        <v>0</v>
      </c>
      <c r="K128" s="147" t="s">
        <v>1</v>
      </c>
      <c r="L128" s="34"/>
      <c r="M128" s="152" t="s">
        <v>1</v>
      </c>
      <c r="N128" s="153" t="s">
        <v>45</v>
      </c>
      <c r="O128" s="59"/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6" t="s">
        <v>621</v>
      </c>
      <c r="AT128" s="156" t="s">
        <v>134</v>
      </c>
      <c r="AU128" s="156" t="s">
        <v>20</v>
      </c>
      <c r="AY128" s="18" t="s">
        <v>132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8" t="s">
        <v>20</v>
      </c>
      <c r="BK128" s="157">
        <f t="shared" si="9"/>
        <v>0</v>
      </c>
      <c r="BL128" s="18" t="s">
        <v>621</v>
      </c>
      <c r="BM128" s="156" t="s">
        <v>640</v>
      </c>
    </row>
    <row r="129" spans="1:65" s="2" customFormat="1" ht="24.2" customHeight="1">
      <c r="A129" s="33"/>
      <c r="B129" s="144"/>
      <c r="C129" s="145" t="s">
        <v>25</v>
      </c>
      <c r="D129" s="145" t="s">
        <v>134</v>
      </c>
      <c r="E129" s="146" t="s">
        <v>641</v>
      </c>
      <c r="F129" s="147" t="s">
        <v>642</v>
      </c>
      <c r="G129" s="148" t="s">
        <v>620</v>
      </c>
      <c r="H129" s="149">
        <v>1</v>
      </c>
      <c r="I129" s="150"/>
      <c r="J129" s="151">
        <f t="shared" si="0"/>
        <v>0</v>
      </c>
      <c r="K129" s="147" t="s">
        <v>1</v>
      </c>
      <c r="L129" s="34"/>
      <c r="M129" s="152" t="s">
        <v>1</v>
      </c>
      <c r="N129" s="153" t="s">
        <v>45</v>
      </c>
      <c r="O129" s="59"/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6" t="s">
        <v>621</v>
      </c>
      <c r="AT129" s="156" t="s">
        <v>134</v>
      </c>
      <c r="AU129" s="156" t="s">
        <v>20</v>
      </c>
      <c r="AY129" s="18" t="s">
        <v>132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8" t="s">
        <v>20</v>
      </c>
      <c r="BK129" s="157">
        <f t="shared" si="9"/>
        <v>0</v>
      </c>
      <c r="BL129" s="18" t="s">
        <v>621</v>
      </c>
      <c r="BM129" s="156" t="s">
        <v>643</v>
      </c>
    </row>
    <row r="130" spans="1:65" s="12" customFormat="1" ht="25.9" customHeight="1">
      <c r="B130" s="131"/>
      <c r="D130" s="132" t="s">
        <v>79</v>
      </c>
      <c r="E130" s="133" t="s">
        <v>644</v>
      </c>
      <c r="F130" s="133" t="s">
        <v>645</v>
      </c>
      <c r="I130" s="134"/>
      <c r="J130" s="135">
        <f>BK130</f>
        <v>0</v>
      </c>
      <c r="L130" s="131"/>
      <c r="M130" s="136"/>
      <c r="N130" s="137"/>
      <c r="O130" s="137"/>
      <c r="P130" s="138">
        <f>SUM(P131:P134)</f>
        <v>0</v>
      </c>
      <c r="Q130" s="137"/>
      <c r="R130" s="138">
        <f>SUM(R131:R134)</f>
        <v>0</v>
      </c>
      <c r="S130" s="137"/>
      <c r="T130" s="139">
        <f>SUM(T131:T134)</f>
        <v>0</v>
      </c>
      <c r="AR130" s="132" t="s">
        <v>20</v>
      </c>
      <c r="AT130" s="140" t="s">
        <v>79</v>
      </c>
      <c r="AU130" s="140" t="s">
        <v>80</v>
      </c>
      <c r="AY130" s="132" t="s">
        <v>132</v>
      </c>
      <c r="BK130" s="141">
        <f>SUM(BK131:BK134)</f>
        <v>0</v>
      </c>
    </row>
    <row r="131" spans="1:65" s="2" customFormat="1" ht="24.2" customHeight="1">
      <c r="A131" s="33"/>
      <c r="B131" s="144"/>
      <c r="C131" s="145" t="s">
        <v>186</v>
      </c>
      <c r="D131" s="145" t="s">
        <v>134</v>
      </c>
      <c r="E131" s="146" t="s">
        <v>169</v>
      </c>
      <c r="F131" s="147" t="s">
        <v>646</v>
      </c>
      <c r="G131" s="148" t="s">
        <v>620</v>
      </c>
      <c r="H131" s="149">
        <v>1</v>
      </c>
      <c r="I131" s="150"/>
      <c r="J131" s="151">
        <f>ROUND(I131*H131,2)</f>
        <v>0</v>
      </c>
      <c r="K131" s="147" t="s">
        <v>1</v>
      </c>
      <c r="L131" s="34"/>
      <c r="M131" s="152" t="s">
        <v>1</v>
      </c>
      <c r="N131" s="153" t="s">
        <v>45</v>
      </c>
      <c r="O131" s="59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6" t="s">
        <v>647</v>
      </c>
      <c r="AT131" s="156" t="s">
        <v>134</v>
      </c>
      <c r="AU131" s="156" t="s">
        <v>20</v>
      </c>
      <c r="AY131" s="18" t="s">
        <v>132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8" t="s">
        <v>20</v>
      </c>
      <c r="BK131" s="157">
        <f>ROUND(I131*H131,2)</f>
        <v>0</v>
      </c>
      <c r="BL131" s="18" t="s">
        <v>647</v>
      </c>
      <c r="BM131" s="156" t="s">
        <v>648</v>
      </c>
    </row>
    <row r="132" spans="1:65" s="2" customFormat="1" ht="24.2" customHeight="1">
      <c r="A132" s="33"/>
      <c r="B132" s="144"/>
      <c r="C132" s="145" t="s">
        <v>8</v>
      </c>
      <c r="D132" s="145" t="s">
        <v>134</v>
      </c>
      <c r="E132" s="146" t="s">
        <v>173</v>
      </c>
      <c r="F132" s="147" t="s">
        <v>649</v>
      </c>
      <c r="G132" s="148" t="s">
        <v>620</v>
      </c>
      <c r="H132" s="149">
        <v>1</v>
      </c>
      <c r="I132" s="150"/>
      <c r="J132" s="151">
        <f>ROUND(I132*H132,2)</f>
        <v>0</v>
      </c>
      <c r="K132" s="147" t="s">
        <v>1</v>
      </c>
      <c r="L132" s="34"/>
      <c r="M132" s="152" t="s">
        <v>1</v>
      </c>
      <c r="N132" s="153" t="s">
        <v>45</v>
      </c>
      <c r="O132" s="59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6" t="s">
        <v>647</v>
      </c>
      <c r="AT132" s="156" t="s">
        <v>134</v>
      </c>
      <c r="AU132" s="156" t="s">
        <v>20</v>
      </c>
      <c r="AY132" s="18" t="s">
        <v>132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8" t="s">
        <v>20</v>
      </c>
      <c r="BK132" s="157">
        <f>ROUND(I132*H132,2)</f>
        <v>0</v>
      </c>
      <c r="BL132" s="18" t="s">
        <v>647</v>
      </c>
      <c r="BM132" s="156" t="s">
        <v>650</v>
      </c>
    </row>
    <row r="133" spans="1:65" s="2" customFormat="1" ht="24.2" customHeight="1">
      <c r="A133" s="33"/>
      <c r="B133" s="144"/>
      <c r="C133" s="145" t="s">
        <v>194</v>
      </c>
      <c r="D133" s="145" t="s">
        <v>134</v>
      </c>
      <c r="E133" s="146" t="s">
        <v>25</v>
      </c>
      <c r="F133" s="147" t="s">
        <v>651</v>
      </c>
      <c r="G133" s="148" t="s">
        <v>620</v>
      </c>
      <c r="H133" s="149">
        <v>1</v>
      </c>
      <c r="I133" s="150"/>
      <c r="J133" s="151">
        <f>ROUND(I133*H133,2)</f>
        <v>0</v>
      </c>
      <c r="K133" s="147" t="s">
        <v>1</v>
      </c>
      <c r="L133" s="34"/>
      <c r="M133" s="152" t="s">
        <v>1</v>
      </c>
      <c r="N133" s="153" t="s">
        <v>45</v>
      </c>
      <c r="O133" s="59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6" t="s">
        <v>647</v>
      </c>
      <c r="AT133" s="156" t="s">
        <v>134</v>
      </c>
      <c r="AU133" s="156" t="s">
        <v>20</v>
      </c>
      <c r="AY133" s="18" t="s">
        <v>132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8" t="s">
        <v>20</v>
      </c>
      <c r="BK133" s="157">
        <f>ROUND(I133*H133,2)</f>
        <v>0</v>
      </c>
      <c r="BL133" s="18" t="s">
        <v>647</v>
      </c>
      <c r="BM133" s="156" t="s">
        <v>652</v>
      </c>
    </row>
    <row r="134" spans="1:65" s="2" customFormat="1" ht="24.2" customHeight="1">
      <c r="A134" s="33"/>
      <c r="B134" s="144"/>
      <c r="C134" s="145" t="s">
        <v>198</v>
      </c>
      <c r="D134" s="145" t="s">
        <v>134</v>
      </c>
      <c r="E134" s="146" t="s">
        <v>186</v>
      </c>
      <c r="F134" s="147" t="s">
        <v>653</v>
      </c>
      <c r="G134" s="148" t="s">
        <v>620</v>
      </c>
      <c r="H134" s="149">
        <v>1</v>
      </c>
      <c r="I134" s="150"/>
      <c r="J134" s="151">
        <f>ROUND(I134*H134,2)</f>
        <v>0</v>
      </c>
      <c r="K134" s="147" t="s">
        <v>1</v>
      </c>
      <c r="L134" s="34"/>
      <c r="M134" s="185" t="s">
        <v>1</v>
      </c>
      <c r="N134" s="186" t="s">
        <v>45</v>
      </c>
      <c r="O134" s="187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6" t="s">
        <v>647</v>
      </c>
      <c r="AT134" s="156" t="s">
        <v>134</v>
      </c>
      <c r="AU134" s="156" t="s">
        <v>20</v>
      </c>
      <c r="AY134" s="18" t="s">
        <v>132</v>
      </c>
      <c r="BE134" s="157">
        <f>IF(N134="základní",J134,0)</f>
        <v>0</v>
      </c>
      <c r="BF134" s="157">
        <f>IF(N134="snížená",J134,0)</f>
        <v>0</v>
      </c>
      <c r="BG134" s="157">
        <f>IF(N134="zákl. přenesená",J134,0)</f>
        <v>0</v>
      </c>
      <c r="BH134" s="157">
        <f>IF(N134="sníž. přenesená",J134,0)</f>
        <v>0</v>
      </c>
      <c r="BI134" s="157">
        <f>IF(N134="nulová",J134,0)</f>
        <v>0</v>
      </c>
      <c r="BJ134" s="18" t="s">
        <v>20</v>
      </c>
      <c r="BK134" s="157">
        <f>ROUND(I134*H134,2)</f>
        <v>0</v>
      </c>
      <c r="BL134" s="18" t="s">
        <v>647</v>
      </c>
      <c r="BM134" s="156" t="s">
        <v>654</v>
      </c>
    </row>
    <row r="135" spans="1:65" s="2" customFormat="1" ht="6.95" customHeight="1">
      <c r="A135" s="33"/>
      <c r="B135" s="48"/>
      <c r="C135" s="49"/>
      <c r="D135" s="49"/>
      <c r="E135" s="49"/>
      <c r="F135" s="49"/>
      <c r="G135" s="49"/>
      <c r="H135" s="49"/>
      <c r="I135" s="49"/>
      <c r="J135" s="49"/>
      <c r="K135" s="49"/>
      <c r="L135" s="34"/>
      <c r="M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</sheetData>
  <autoFilter ref="C117:K13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001 - Chodník od splavu k...</vt:lpstr>
      <vt:lpstr>002 - Výměna zábradlí a c...</vt:lpstr>
      <vt:lpstr>003 - Nové zábradlí vč. z...</vt:lpstr>
      <vt:lpstr>004 - Mobiliář</vt:lpstr>
      <vt:lpstr>005 - Ostatní náklady a VRN</vt:lpstr>
      <vt:lpstr>'001 - Chodník od splavu k...'!Názvy_tisku</vt:lpstr>
      <vt:lpstr>'002 - Výměna zábradlí a c...'!Názvy_tisku</vt:lpstr>
      <vt:lpstr>'003 - Nové zábradlí vč. z...'!Názvy_tisku</vt:lpstr>
      <vt:lpstr>'004 - Mobiliář'!Názvy_tisku</vt:lpstr>
      <vt:lpstr>'005 - Ostatní náklady a VRN'!Názvy_tisku</vt:lpstr>
      <vt:lpstr>'Rekapitulace stavby'!Názvy_tisku</vt:lpstr>
      <vt:lpstr>'001 - Chodník od splavu k...'!Oblast_tisku</vt:lpstr>
      <vt:lpstr>'002 - Výměna zábradlí a c...'!Oblast_tisku</vt:lpstr>
      <vt:lpstr>'003 - Nové zábradlí vč. z...'!Oblast_tisku</vt:lpstr>
      <vt:lpstr>'004 - Mobiliář'!Oblast_tisku</vt:lpstr>
      <vt:lpstr>'005 - Ostatní náklady a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ROZPOCET\Rozpocet</dc:creator>
  <cp:lastModifiedBy>Andrle Pavel</cp:lastModifiedBy>
  <dcterms:created xsi:type="dcterms:W3CDTF">2026-01-29T08:44:00Z</dcterms:created>
  <dcterms:modified xsi:type="dcterms:W3CDTF">2026-02-02T12:24:34Z</dcterms:modified>
</cp:coreProperties>
</file>