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<sst xmlns="http://schemas.openxmlformats.org/spreadsheetml/2006/main" count="802" uniqueCount="288">
  <si>
    <t>ASPE10</t>
  </si>
  <si>
    <t>S</t>
  </si>
  <si>
    <t>Firma: .</t>
  </si>
  <si>
    <t>Příloha k formuláři pro ocenění nabídky</t>
  </si>
  <si>
    <t xml:space="preserve">Stavba: </t>
  </si>
  <si>
    <t>Krnov</t>
  </si>
  <si>
    <t>Oprava lávky na ulici Nádražní v Krnově</t>
  </si>
  <si>
    <t>O</t>
  </si>
  <si>
    <t>Rozpočet:</t>
  </si>
  <si>
    <t>0,00</t>
  </si>
  <si>
    <t>15,00</t>
  </si>
  <si>
    <t>21,00</t>
  </si>
  <si>
    <t>3</t>
  </si>
  <si>
    <t>2</t>
  </si>
  <si>
    <t>SO 001</t>
  </si>
  <si>
    <t>Demolice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</si>
  <si>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</si>
  <si>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</si>
  <si>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</si>
  <si>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</si>
  <si>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</si>
  <si>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</si>
  <si>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</si>
  <si>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</si>
  <si>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</si>
  <si>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</si>
  <si>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</si>
  <si>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</si>
  <si>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</si>
  <si>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</si>
  <si>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</si>
  <si>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</si>
  <si>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</si>
  <si>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</si>
  <si>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</si>
  <si>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</si>
  <si>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</si>
  <si>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</si>
  <si>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</si>
  <si>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</si>
  <si>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</si>
  <si>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Poplatek za skládku. Hustota materiálu 2 t/m^3. Položka 12273</t>
  </si>
  <si>
    <t>VV</t>
  </si>
  <si>
    <t>2 * 73,38 =146,760 [A]</t>
  </si>
  <si>
    <t>TS</t>
  </si>
  <si>
    <t>zahrnuje veškeré poplatky provozovateli skládky související s uložením odpadu na skládce.</t>
  </si>
  <si>
    <t>01</t>
  </si>
  <si>
    <t>Poplatek za skládku. Hustota materiálu 2,3 t/m^3. Položka 96615</t>
  </si>
  <si>
    <t>2,3 * 11  =25,300 [A]</t>
  </si>
  <si>
    <t>02</t>
  </si>
  <si>
    <t>Poplatek za skládku. Odhad hmotnosti 0,002 t/m. Položka 742Z23</t>
  </si>
  <si>
    <t>0,002 * 155  =0,310 [A]</t>
  </si>
  <si>
    <t>03</t>
  </si>
  <si>
    <t>Poplatek za skládku. Hustota materiálu 0,6 t/m^3. Položka 96617</t>
  </si>
  <si>
    <t>0,6 * 6,277  =3,766 [A]</t>
  </si>
  <si>
    <t>04</t>
  </si>
  <si>
    <t>Poplatek za skládku. Hustota materiálu 2,3 t/m^3. Položka 11348</t>
  </si>
  <si>
    <t>2,3 * 24,576  =56,525 [A]</t>
  </si>
  <si>
    <t>05</t>
  </si>
  <si>
    <t>Poplatek za skládku. Hustota materiálu 2,3 t/m^3. Položka 11352</t>
  </si>
  <si>
    <t>2,3 * 38,15 * 0,25 * 0,1 =2,194 [A]</t>
  </si>
  <si>
    <t>7</t>
  </si>
  <si>
    <t>06</t>
  </si>
  <si>
    <t>Poplatek za skládku. Hustota materiálu 2 t/m^3. Položka 12273.01</t>
  </si>
  <si>
    <t>1,9 * 3,499  =6,648 [A]</t>
  </si>
  <si>
    <t>8</t>
  </si>
  <si>
    <t>07</t>
  </si>
  <si>
    <t>Poplatek za skládku. Hmotnost potrubí prům 400 mm je odhadnuta na 0,1 t/m. Hmotnost potrubí prům 300 mm je odhadnuta na 0,06 t/m.Položka 969145 a 969146</t>
  </si>
  <si>
    <t>90 * (0,1 + 0,06)  =14,400 [A]</t>
  </si>
  <si>
    <t>Zemní práce</t>
  </si>
  <si>
    <t>11348</t>
  </si>
  <si>
    <t>ODSTRANĚNÍ KRYTU ZPEVNĚNÝCH PLOCH Z DLAŽDIC VČETNĚ PODKLADU</t>
  </si>
  <si>
    <t>M3</t>
  </si>
  <si>
    <t>Rozebrání a odstranění stávající dlažby chodníku u schodiště na straně ulice nádražní včetně podkladní vrstvy s celkovou tl. 0,32 m. Odvozná vzdálenost v režii zhotovitele.  
(Rozměry a plochy dle "02 Půdorys dig. AutoCAD" a "03 Podélný řez dig. AutoCAD" )</t>
  </si>
  <si>
    <t>76,8  * 0,32 =24,576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</si>
  <si>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</si>
  <si>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</si>
  <si>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</si>
  <si>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M</t>
  </si>
  <si>
    <t>Rozebrání a odstranění stávajících obrubníků chodníku. Odvozná vzdálenost v režii zhotovitele.  
(Rozměry a plochy dle "02 Půdorys dig. AutoCAD" a "03 Podélný řez dig. AutoCAD" )</t>
  </si>
  <si>
    <t>6,23 * 2 + 10,94 + 9,37 + 2,87 + 2,51 =38,150 [A]</t>
  </si>
  <si>
    <t>11</t>
  </si>
  <si>
    <t>12273</t>
  </si>
  <si>
    <t>ODKOPÁVKY A PROKOPÁVKY OBECNÉ TŘ. I</t>
  </si>
  <si>
    <t>Odkopávky kolem spodní stavby pro umožnění demolice spodní stavby, odkopávka pod montážní bárkou (cca 150 mm). Odvozná vzdálenost v režii zhotovitele. 
(Rozměry a plochy dle "02 Půdorys dig. AutoCAD" a "03 Podélný řez dig. AutoCAD" )</t>
  </si>
  <si>
    <t>3 * 3 * 0,15  + 4,9 * (4,1 + 4,9 + 3,5 + 2,2) =73,380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</si>
  <si>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</si>
  <si>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</si>
  <si>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Odstranění vrstvy pod zámkovou dlažbou na straně bruntálské (tl.  240 mm). Odvozná vzdálenost v režii zhotovitele. 
(Rozměry a plochy dle "02 Půdorys dig. AutoCAD" a "03 Podélný řez dig. AutoCAD" )</t>
  </si>
  <si>
    <t>0,24 * 2,34 * 6,23 =3,499 [A]</t>
  </si>
  <si>
    <t>Přidružená stavební výroba</t>
  </si>
  <si>
    <t>13</t>
  </si>
  <si>
    <t>742Z23</t>
  </si>
  <si>
    <t>DEMONTÁŽ KABELOVÉHO VEDENÍ NN</t>
  </si>
  <si>
    <t>Odstranění stávajících kabelových vedení na lávce, včetně chrániček a podpůrných konstrukcí. Odvozná vzdálenost v režii zhotovitele.  
(Rozměry a plochy dle "02 Půdorys dig. AutoCAD" a "03 Podélný řez dig. AutoCAD" )</t>
  </si>
  <si>
    <t>80 + 75 =155,000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</si>
  <si>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</si>
  <si>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Ostatní konstrukce a práce</t>
  </si>
  <si>
    <t>14</t>
  </si>
  <si>
    <t>96614</t>
  </si>
  <si>
    <t>BOURÁNÍ KONSTRUKCÍ Z CIHEL A TVÁRNIC</t>
  </si>
  <si>
    <t>Rozebrání stávající zámkové dlažby chodníku u schodiště na straně bruntálské. Odvozná vzdálenost a likvidace v režii zhotovitele, včetně poplatku za skládku.  
(Rozměry a plochy dle "02 Půdorys dig. AutoCAD" a "03 Podélný řez dig. AutoCAD" )</t>
  </si>
  <si>
    <t>2,34 * 6,23  * 0,08 =1,166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</si>
  <si>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</si>
  <si>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15</t>
  </si>
  <si>
    <t>96615</t>
  </si>
  <si>
    <t>BOURÁNÍ KONSTRUKCÍ Z PROSTÉHO BETONU</t>
  </si>
  <si>
    <t>Odstranění stávajících základů obou schodišť na obou koncích lávky. Odvozná vzdálenost v režii zhotovitele.  
(Rozměry a plochy dle "02 Půdorys dig. AutoCAD" a "03 Podélný řez dig. AutoCAD" )</t>
  </si>
  <si>
    <t>8 * 0,6 * 0,6 * 1 + 2,9 * 2,8 * 1 =11,000 [A]</t>
  </si>
  <si>
    <t>16</t>
  </si>
  <si>
    <t>96617</t>
  </si>
  <si>
    <t>BOURÁNÍ KONSTRUKCÍ ZE DŘEVA</t>
  </si>
  <si>
    <t>Odstranění stávající pochozí mostovky na lávce z dřevěných hranolů. Odvozná vzdálenost v režii zhotovitele.  
(Rozměry a plochy dle "02 Půdorys dig. AutoCAD" a "03 Podélný řez dig. AutoCAD" )</t>
  </si>
  <si>
    <t>63,4 * 0,045 * 2 + 2 * 0,1 * 0,045 * 63,4 =6,277 [A]</t>
  </si>
  <si>
    <t>17</t>
  </si>
  <si>
    <t>96618</t>
  </si>
  <si>
    <t>BOURÁNÍ KONSTRUKCÍ KOVOVÝCH</t>
  </si>
  <si>
    <t>Odstranění komplet schodišť na obou koncích lávky a částí NK lávky (napadené korozí a určené k výměně). Odvozná vzdálenost v režii zhotovitele. Odvoz do šrotu. Finanční výnos bude zpočítán proti ceně za dílo.  
(Rozměry a plochy dle "02 Půdorys dig. AutoCAD" a "03 Podélný řez dig. AutoCAD" )</t>
  </si>
  <si>
    <t>11,8 + 2 =13,800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</si>
  <si>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</si>
  <si>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18</t>
  </si>
  <si>
    <t>966842</t>
  </si>
  <si>
    <t>ODSTRANĚNÍ OPLOCENÍ Z DRÁT PLETIVA</t>
  </si>
  <si>
    <t>Odstranění části oplocení na bruntálské straně lávky, včetně uskladnění a po dokončení stavby opětovného osazení plotu na místo. 
(Rozměry a plochy dle "02 Půdorys dig. AutoCAD"   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</si>
  <si>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, 
- položka zahrnuje i odstranění sloupků z jiného materiálu, odstranění vrat a vrátek.</t>
  </si>
  <si>
    <t>19</t>
  </si>
  <si>
    <t>969145</t>
  </si>
  <si>
    <t>VYBOURÁNÍ POTRUBÍ DN DO 300MM VODOVODNÍCH</t>
  </si>
  <si>
    <t>Odstranění potrubí na lávce, celkový průměr 300 mm (včetně ochrany), včetně veškeré manipulace a dopravy. Odvozná vzdálenost je v režii zhotovitele.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</si>
  <si>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</si>
  <si>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20</t>
  </si>
  <si>
    <t>969146</t>
  </si>
  <si>
    <t>VYBOURÁNÍ POTRUBÍ DN DO 400MM VODOVODNÍCH</t>
  </si>
  <si>
    <t>Odstranění potrubí na lávce, celkový průměr 400 mm (včetně ochrany), včetně veškeré manipulace a dopravy. Odvozná vzdálenost je v režii zhotovitele.</t>
  </si>
  <si>
    <t>SO 201</t>
  </si>
  <si>
    <t>Lávka</t>
  </si>
  <si>
    <t>027211</t>
  </si>
  <si>
    <t>v</t>
  </si>
  <si>
    <t>POM PRÁCE ZAJIŠŤ REGUL DOPRAVY - VÝLUKY NA NEELEKTRIF TRATI</t>
  </si>
  <si>
    <t>HOD</t>
  </si>
  <si>
    <t>Výluka na koleji č. 1, celkem 5 výluk - 1x3 hod + 4 x 5 hod, trať cenové kategorie 4. Včetně náhradní autobusové dopravy a všech nákladů na výluky. 
(Rozměry a plochy dle "E - Zásady organizace výstavby"   )</t>
  </si>
  <si>
    <t>1 * 3 + 4 * 5 =23,000 [A]</t>
  </si>
  <si>
    <t>zahrnuje veškeré náklady pro ČD spojené s objednatelem požadovaným omezením provozu na železnici</t>
  </si>
  <si>
    <t>029412</t>
  </si>
  <si>
    <t>OSTATNÍ POŽADAVKY - VYPRACOVÁNÍ MOSTNÍHO LISTU</t>
  </si>
  <si>
    <t>KUS</t>
  </si>
  <si>
    <t>Vypracování mostního listu</t>
  </si>
  <si>
    <t>zahrnuje veškeré náklady spojené s objednatelem požadovanými pracemi</t>
  </si>
  <si>
    <t>02943</t>
  </si>
  <si>
    <t>OSTATNÍ POŽADAVKY - VYPRACOVÁNÍ RDS</t>
  </si>
  <si>
    <t>KPL</t>
  </si>
  <si>
    <t>02953</t>
  </si>
  <si>
    <t>OSTATNÍ POŽADAVKY - HLAVNÍ MOSTNÍ PROHLÍDKA</t>
  </si>
  <si>
    <t>Vypracování první hlavní prohlídky mostu</t>
  </si>
  <si>
    <t>položka zahrnuje : 
- úkony dle ČSN 73 6221 
- provedení hlavní mostní prohlídky oprávněnou fyzickou nebo právnickou osobou 
- vyhotovení záznamu (protokolu), který jednoznačně definuje stav mostu</t>
  </si>
  <si>
    <t>11332</t>
  </si>
  <si>
    <t>ODSTRANĚNÍ PODKLADŮ ZPEVNĚNÝCH PLOCH Z KAMENIVA NESTMELENÉHO</t>
  </si>
  <si>
    <t>Odstranění podkladní vrastvy ze štěrkodrti pod montážní bárkou. Odvozová vzdálenost v režii zhotovitele.  
(Rozměry a plochy dle "12 Schéma montáže dig. AutoCAD"   )</t>
  </si>
  <si>
    <t>0,25 * 3 * 3 =2,250 [A]</t>
  </si>
  <si>
    <t>17411</t>
  </si>
  <si>
    <t>ZÁSYP JAM A RÝH ZEMINOU SE ZHUTNĚNÍM</t>
  </si>
  <si>
    <t>Zásyp základů vhodnou zeminou včetně zhutnění. 
(Rozměry a plochy dle "10_11_ Nové schodiště 1_2 dig. AutoCAD" )</t>
  </si>
  <si>
    <t>4,9 * (4,1 + 4,9 + 3,5 + 2,2) -10,96 =61,070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</si>
  <si>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</si>
  <si>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18241</t>
  </si>
  <si>
    <t>ZALOŽENÍ TRÁVNÍKU RUČNÍM VÝSEVEM</t>
  </si>
  <si>
    <t>M2</t>
  </si>
  <si>
    <t>Osetí plochy pod schodišti travním semenem.  
(Rozměry a plochy dle "05 Půdorys nový stav dig. AutoCAD"   )</t>
  </si>
  <si>
    <t>2,5 * (3,2 + 4,3 + 4,6 + 3,9) =40,000 [A]</t>
  </si>
  <si>
    <t>Zahrnuje dodání předepsané travní směsi, její výsev na ornici, zalévání, první pokosení, to vše bez ohledu na sklon terénu</t>
  </si>
  <si>
    <t>Základy</t>
  </si>
  <si>
    <t>272325</t>
  </si>
  <si>
    <t>ZÁKLADY ZE ŽELEZOBETONU DO C30/37</t>
  </si>
  <si>
    <t>Základy nových schodišť beton C30/37 XF2. Včetně izolace proti zemní vlhkosti na plochách na styku se zeminou 1xNp+2xNa 
(Rozměry a plochy dle "08 Základy schodiště - tvar a schéma výztuže dig. AutoCAD" )</t>
  </si>
  <si>
    <t>4 * 1 * 0,7 * 0,7 + 2 * 1 * 1,8 * 2,5 =10,960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</si>
  <si>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</si>
  <si>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</si>
  <si>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</si>
  <si>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základů schodiště - B500B (10505 R) 0,07 t/m^3</t>
  </si>
  <si>
    <t>0,07 * 10,96 =0,767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</si>
  <si>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</si>
  <si>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</si>
  <si>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42194B</t>
  </si>
  <si>
    <t>MOSTNÍ NOSNÉ DESKOVÉ KONSTR Z OCELI S 355</t>
  </si>
  <si>
    <t>Nové prvky stávající nosné konstrukce lávky osazené náhradou za korozí oslabené stávající prvky (příčníky, styčníky, stojky). Bude možno přesně stanovit až po otrýskání OK. Stanoveno odhadem.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</si>
  <si>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</si>
  <si>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428722</t>
  </si>
  <si>
    <t>KALOTOVÉ LOŽISKO PRO ZATÍŽ. DO 2,5MN, JEDNOSMĚRNÉ</t>
  </si>
  <si>
    <t>Nová kalotová ložiska pro posuvné podepření na P3, dodávka, montáž. Max svislá reakce 160 kN. Požadavky na ložiska viz statický výpočet.  
(Rozměry a plochy dle "09 Detaily OK dig. AutoCAD"   )</t>
  </si>
  <si>
    <t>- výrobní dokumentaci  
- dodání kompletních ložisek požadované kvality  
- přípravu, očištění a úpravy úložných ploch  
- osazení ložisek podle předepsaného technologického předpisu bez ohledu na způsob uložení a kotvení  
- nastavení ložisek, protokolárního měření a vyhodnocení kyvné a kluzné spáry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</si>
  <si>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43117</t>
  </si>
  <si>
    <t>43194B</t>
  </si>
  <si>
    <t>SCHODIŠŤ KONSTR Z OCELI S 355</t>
  </si>
  <si>
    <t>Nová ocelová schodiště z oceli S355. Výroba, dodávka, montáž. Včetně úpravy horní podpěry. 
(Rozměry a plochy dle "10_11_ Nové schodiště 1_2 dig. AutoCAD" a "14-Výkaz materiálu OK a nátěrové plochy")</t>
  </si>
  <si>
    <t>451312</t>
  </si>
  <si>
    <t>PODKLADNÍ A VÝPLŇOVÉ VRSTVY Z PROSTÉHO BETONU C12/15</t>
  </si>
  <si>
    <t>Podkladní beton pro základy schodišť C12/15. 
(Rozměry a plochy dle "08 Základy schodiště - tvar a schéma výztuže dig. AutoCAD" )</t>
  </si>
  <si>
    <t>0,1 * (4 * 1 * 1 + 2 * 2,8 * 2,1) =1,576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</si>
  <si>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</si>
  <si>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451314</t>
  </si>
  <si>
    <t>PODKLADNÍ A VÝPLŇOVÉ VRSTVY Z PROSTÉHO BETONU C25/30</t>
  </si>
  <si>
    <t>Podkladní beton pod dlažbu z lomového kamene tl. 0,1 m, beton C25/30 XF4.  
(Rozměry a plochy dle "05 Půdorys nový stav dig. AutoCAD"   )</t>
  </si>
  <si>
    <t>0,1 * 2 * 0,9 * 3,4 =0,612 [A]</t>
  </si>
  <si>
    <t>465512</t>
  </si>
  <si>
    <t>DLAŽBY Z LOMOVÉHO KAMENE NA MC</t>
  </si>
  <si>
    <t>Dlažba z lomového kamene tl. 0,15 m do betonu kolem základů v patě schodišť, včetně spárování maltou.  
(Rozměry a plochy dle "05 Půdorys nový stav dig. AutoCAD"   )</t>
  </si>
  <si>
    <t>0,15 * 2 * 0,9 * 3,4 =0,918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</si>
  <si>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</si>
  <si>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465921</t>
  </si>
  <si>
    <t>DLAŽBY Z BETONOVÝCH DLAŽDIC NA SUCHO</t>
  </si>
  <si>
    <t>Nová zámková dlažba, tl. 0,08 m.  
(Rozměry a plochy dle "05 Půdorys nový stav dig. AutoCAD"   )</t>
  </si>
  <si>
    <t>84,2 + 7 * 2,1 =98,900 [A]</t>
  </si>
  <si>
    <t>položka zahrnuje: 
- nutné zemní práce (svahování, úpravu pláně a pod.) 
- úpravu podkladu 
- dodávku a uložení dlažby z předepsaných dlaždic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</si>
  <si>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</si>
  <si>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56334</t>
  </si>
  <si>
    <t>VOZOVKOVÉ VRSTVY ZE ŠTĚRKODRTI TL. DO 200MM</t>
  </si>
  <si>
    <t>Podkladní ochranná vrstva ŠD 0/32 pod dlažbu, po zhutnění tl. 0,2 m.  
(Rozměry a plochy dle "05 Půdorys nový stav dig. AutoCAD"   )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</si>
  <si>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</si>
  <si>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56335</t>
  </si>
  <si>
    <t>VOZOVKOVÉ VRSTVY ZE ŠTĚRKODRTI TL. DO 250MM</t>
  </si>
  <si>
    <t>Podsyp pod montážní bárku 0/32.  
(Rozměry a plochy dle "12 Schéma montáže dig. AutoCAD"   )</t>
  </si>
  <si>
    <t>3 * 3 =9,000 [A]</t>
  </si>
  <si>
    <t>21</t>
  </si>
  <si>
    <t>56341</t>
  </si>
  <si>
    <t>VOZOVKOVÉ VRSTVY ZE ŠTĚRKOPÍSKU TL. DO 50MM</t>
  </si>
  <si>
    <t>Ložní vrstva ŠP 4/8 pod dlažbu tl. 0,04 m.  
(Rozměry a plochy dle "05 Půdorys nový stav dig. AutoCAD"   )</t>
  </si>
  <si>
    <t>22</t>
  </si>
  <si>
    <t>58301</t>
  </si>
  <si>
    <t>KRYT ZE SINIČNÍCH DÍLCŮ (PANELŮ) TL 150MM</t>
  </si>
  <si>
    <t>Nájem silničních panelů pro uložení montážní bárky, ve dvou vrstvách, včetně dopravy osazení, demontáže a odvozu.  
(Rozměry a plochy dle "12 Schéma montáže dig. AutoCAD"   )</t>
  </si>
  <si>
    <t>2 * 3 * 3 =18,000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</si>
  <si>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</si>
  <si>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23</t>
  </si>
  <si>
    <t>78312</t>
  </si>
  <si>
    <t>PROTIKOROZ OCHRANA OCEL KONSTR NÁTĚREM VÍCEVRST</t>
  </si>
  <si>
    <t>Nová PKO stávající OK dle specifikace v TZ a příslušných předpisů. Celková tl. 0,36 mm  
(Rozměry a plochy dle "05 Půdorys nový stav dig. AutoCAD" a "06 Podélný řez nový stav dig. AutoCAD" a "07 Příčné řezy nový stav dig. AutoCAD"  )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</si>
  <si>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</si>
  <si>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24</t>
  </si>
  <si>
    <t>PKO nových schodišť dle specifikace v TZ a příslušných předpisů. Celková tl. 0,36 mm  
(Rozměry a plochy dle "10_11_ Nové schodiště 1_2 dig. AutoCAD" a "14-Výkaz materiálu OK a nátěrové plochy"  )</t>
  </si>
  <si>
    <t>25</t>
  </si>
  <si>
    <t>PKO nových prvků stávající lávky dle specifikace v TZ a příslušných předpisů. Celková tl. 0,36 mm  
(Rozměry a plochy dle "05 Půdorys nový stav dig. AutoCAD" a "14-Výkaz materiálu OK a nátěrové plochy"  )</t>
  </si>
  <si>
    <t>22,7 + 25=47,700 [A]</t>
  </si>
  <si>
    <t>26</t>
  </si>
  <si>
    <t>9112B1</t>
  </si>
  <si>
    <t>ZÁBRADLÍ MOSTNÍ SE SVISLOU VÝPLNÍ - DODÁVKA A MONTÁŽ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</si>
  <si>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</si>
  <si>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27</t>
  </si>
  <si>
    <t>917223</t>
  </si>
  <si>
    <t>SILNIČNÍ A CHODNÍKOVÉ OBRUBY Z BETONOVÝCH OBRUBNÍKŮ ŠÍŘ 100MM</t>
  </si>
  <si>
    <t>Nové obrubníky včetně lože z betonu C25/30 XF4.  
(Rozměry a plochy dle "05 Půdorys nový stav dig. AutoCAD"   )</t>
  </si>
  <si>
    <t>7 + 7 + 6,9 + 6,9 + 12 + 3,9 + 3,4 + 2,2 + 10 =59,300 [A]</t>
  </si>
  <si>
    <t>Položka zahrnuje: 
dodání a pokládku betonových obrubníků o rozměrech předepsaných zadávací dokumentací 
betonové lože i boční betonovou opěrku.</t>
  </si>
  <si>
    <t>28</t>
  </si>
  <si>
    <t>938652</t>
  </si>
  <si>
    <t>OČIŠTĚNÍ OCEL KONSTR OTRYSKÁNÍM NA SUCHO KŘEMIČ PÍSKEM</t>
  </si>
  <si>
    <t>Trýskání stávajících ocelových konstrukcí lávky a podpěr na stupeň Sa 2,5.  
(Rozměry a plochy dle "05 Půdorys nový stav dig. AutoCAD" a "06 Podélný řez nový stav dig. AutoCAD" a "07 Příčné řezy nový stav dig. AutoCAD"  )</t>
  </si>
  <si>
    <t>položka zahrnuje očištění předepsaným způsobem včetně odklizení vzniklého odpadu</t>
  </si>
  <si>
    <t>29</t>
  </si>
  <si>
    <t>Trýskání ocelových konstrukcí nových schodišť na stupeň Sa 2,5.  
(Rozměry a plochy dle "10_11_ Nové schodiště 1_2 dig. AutoCAD" a "14-Výkaz materiálu OK a nátěrové plochy"  )</t>
  </si>
  <si>
    <t>30</t>
  </si>
  <si>
    <t>Trýskání nových ocelových konstrukcí NK lávky na stupeň Sa 2,5.  
(Rozměry a plochy dle "05 Půdorys nový stav dig. AutoCAD" a "14-Výkaz materiálu OK a nátěrové plochy"  )</t>
  </si>
  <si>
    <t>22,7 + 25 =47,700 [A]</t>
  </si>
  <si>
    <t>31</t>
  </si>
  <si>
    <t>94590</t>
  </si>
  <si>
    <t>ZAVĚŠENÉ PRACOVNÍ LEŠENÍ</t>
  </si>
  <si>
    <t>Zavěšené či stacionární lešení pro přístup k NOK při trýskání, úpravách a provádění PKO. S pevnou podlahou a oplachtováním. Z lešení nesmí padat nic do kolejiště. Komplet - dodávka, nájem, montáž , případné posuny, demontáž, odvoz. 
(Rozměry a plochy dle "05 Půdorys nový stav dig. AutoCAD" a "06 Podélný řez nový stav dig. AutoCAD" a "07 Příčné řezy nový stav dig. AutoCAD"  )</t>
  </si>
  <si>
    <t>Položka zahrnuje dovoz, montáž, údržbu, opotřebení (nájemné), demontáž, konzervaci, odvoz.</t>
  </si>
  <si>
    <t>32</t>
  </si>
  <si>
    <t>94894</t>
  </si>
  <si>
    <t>PODPĚRNÉ SKRUŽE KOVOVÉ</t>
  </si>
  <si>
    <t>Montážní bárka pro podepření NK lávky u P3 pro přizvednutí lávky pro osazení nového ložiska, nájem, včetně dopravy, montáže, demontáže a odvozu.  
(Rozměry a plochy dle "12 Schéma montáže dig. AutoCAD"   )</t>
  </si>
  <si>
    <t>Celkem:</t>
  </si>
  <si>
    <t>bez DPH</t>
  </si>
  <si>
    <t>Cena stavby</t>
  </si>
  <si>
    <t>DPH</t>
  </si>
  <si>
    <t>Cena stavby s DPH</t>
  </si>
  <si>
    <t>Zábradlí na schodištích a na lávce z oceli S235 s výplní z tahokovu. Rámy zábradlí budou opatřeny nátěrovým systémem jako OK schodišť, výplně (rám) budou pozinkovány ponorem a doplněny nátěry dle specifikace v TZ.  
(Rozměry a plochy dle "06 Podélný řez nový stav dig. AutoCAD" a "09 Detaily OK dig. AutoCAD" a "10_11_ Nové schodiště 1_2 dig. AutoCAD" a "14-Výkaz materiálu OK a nátěrové plochy"a "01-Technická zpráva")</t>
  </si>
  <si>
    <t>Nová pochozí konstrukce lávky a schodiště z dubového dřeva, včetně kotvení.  
(Rozměry a plochy dle "10_11_ Nové schodiště 1_2 dig. AutoCAD" a "05 Půdorys nový stav dig. AutoCAD")</t>
  </si>
  <si>
    <t>SCHODY A MOSTOVKA Z DŘEVĚNÝCH FOŠEN</t>
  </si>
  <si>
    <t xml:space="preserve"> - fošny budou truhlářsky opracované, hoblované, všechny hrany zakulatit (např. R10)</t>
  </si>
  <si>
    <t xml:space="preserve"> - výměra je včetně dilatačních spár tl. +-10mm
 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                             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dřevo bude impregnováno proti dřevokazným houbám a škůdcům, konečná úprava bude provedena bezbarvým olejovým nátěrem na bázi syntetiky
- zvláštní spojovací prostředky, rozebíratelnost konstrukce</t>
  </si>
  <si>
    <t xml:space="preserve"> - šířka fošny bude 100 - 150mm, tlošťka 50mm</t>
  </si>
  <si>
    <t>Zvýšení tonáže na řošt pod dřevěné schody a mostovku včetně protikorozní ochrany</t>
  </si>
  <si>
    <t>dle statického posudku</t>
  </si>
  <si>
    <t>Okrajový dřevěný prvek spojující pochůzí plochu (dle stavajícího)</t>
  </si>
  <si>
    <t xml:space="preserve"> - veškeré dřevo bude impregnováno proti dřevokazným houbám a škůdcům, konečná úprava bude provedena bezbarvým olejovým nátěrem na bázi syntetiky</t>
  </si>
  <si>
    <t xml:space="preserve"> - fošny 4000x150x50mm, truhlářsky opracované, hoblované, všechny horní hrany zakulatit (např. R10)</t>
  </si>
  <si>
    <t>Vypracování realizační (prováděcí) dokumentace stavby včetně záměny mostovky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</si>
</sst>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28"/>
      <c r="H2" s="28"/>
      <c r="I2" s="28"/>
      <c r="O2" t="e">
        <f>0+#REF!+#REF!+#REF!+#REF!</f>
        <v>#REF!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28"/>
      <c r="H3" s="29"/>
      <c r="I3" s="30"/>
      <c r="O3" t="s">
        <v>9</v>
      </c>
      <c r="P3" t="s">
        <v>13</v>
      </c>
    </row>
    <row r="5" spans="2:4" ht="12.75" customHeight="1">
      <c r="B5" t="str">
        <f>'SO 001'!H3</f>
        <v>SO 001</v>
      </c>
      <c r="C5" s="31">
        <f>'SO 001'!I3</f>
        <v>0</v>
      </c>
      <c r="D5" t="s">
        <v>272</v>
      </c>
    </row>
    <row r="6" spans="2:4" ht="12.75" customHeight="1">
      <c r="B6" t="str">
        <f>'SO 201'!H3</f>
        <v>SO 201</v>
      </c>
      <c r="C6" s="31">
        <f>'SO 201'!I3</f>
        <v>0</v>
      </c>
      <c r="D6" t="s">
        <v>272</v>
      </c>
    </row>
    <row r="7" spans="2:4" ht="12.75" customHeight="1">
      <c r="B7" t="s">
        <v>271</v>
      </c>
      <c r="C7" s="31">
        <f>SUM(C5:C6)</f>
        <v>0</v>
      </c>
      <c r="D7" t="s">
        <v>272</v>
      </c>
    </row>
    <row r="9" spans="3:5" ht="12.75" customHeight="1">
      <c r="C9" t="s">
        <v>273</v>
      </c>
      <c r="E9" s="31">
        <f>C7</f>
        <v>0</v>
      </c>
    </row>
    <row r="10" spans="3:5" ht="12.75" customHeight="1">
      <c r="C10" t="s">
        <v>274</v>
      </c>
      <c r="E10" s="31">
        <f>CEILING(E9*0.21,0.01)</f>
        <v>0</v>
      </c>
    </row>
    <row r="11" spans="3:5" ht="12.75" customHeight="1">
      <c r="C11" s="33" t="s">
        <v>275</v>
      </c>
      <c r="E11" s="32">
        <f>SUM(E9:E10)</f>
        <v>0</v>
      </c>
    </row>
  </sheetData>
  <sheetProtection/>
  <mergeCells count="1">
    <mergeCell ref="C3:D3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H88" sqref="H9:H8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0+O8+O41+O58+O63</f>
        <v>0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4"/>
      <c r="H3" s="3" t="s">
        <v>14</v>
      </c>
      <c r="I3" s="27">
        <f>0+I8+I41+I58+I63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40" t="s">
        <v>14</v>
      </c>
      <c r="D4" s="41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9" t="s">
        <v>16</v>
      </c>
      <c r="B5" s="39" t="s">
        <v>18</v>
      </c>
      <c r="C5" s="39" t="s">
        <v>20</v>
      </c>
      <c r="D5" s="39" t="s">
        <v>21</v>
      </c>
      <c r="E5" s="39" t="s">
        <v>22</v>
      </c>
      <c r="F5" s="39" t="s">
        <v>24</v>
      </c>
      <c r="G5" s="39" t="s">
        <v>26</v>
      </c>
      <c r="H5" s="39" t="s">
        <v>28</v>
      </c>
      <c r="I5" s="39"/>
      <c r="O5" t="s">
        <v>11</v>
      </c>
      <c r="P5" t="s">
        <v>13</v>
      </c>
    </row>
    <row r="6" spans="1:9" ht="12.75" customHeight="1">
      <c r="A6" s="39"/>
      <c r="B6" s="39"/>
      <c r="C6" s="39"/>
      <c r="D6" s="39"/>
      <c r="E6" s="39"/>
      <c r="F6" s="39"/>
      <c r="G6" s="39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SUM(I9:I37)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146.76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25.5">
      <c r="A12" t="s">
        <v>44</v>
      </c>
      <c r="E12" s="22" t="s">
        <v>45</v>
      </c>
    </row>
    <row r="13" spans="1:16" ht="12.75">
      <c r="A13" s="12" t="s">
        <v>35</v>
      </c>
      <c r="B13" s="16" t="s">
        <v>13</v>
      </c>
      <c r="C13" s="16" t="s">
        <v>36</v>
      </c>
      <c r="D13" s="12" t="s">
        <v>46</v>
      </c>
      <c r="E13" s="17" t="s">
        <v>38</v>
      </c>
      <c r="F13" s="18" t="s">
        <v>39</v>
      </c>
      <c r="G13" s="19">
        <v>25.3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47</v>
      </c>
    </row>
    <row r="15" spans="1:5" ht="12.75">
      <c r="A15" s="23" t="s">
        <v>42</v>
      </c>
      <c r="E15" s="24" t="s">
        <v>48</v>
      </c>
    </row>
    <row r="16" spans="1:5" ht="25.5">
      <c r="A16" t="s">
        <v>44</v>
      </c>
      <c r="E16" s="22" t="s">
        <v>45</v>
      </c>
    </row>
    <row r="17" spans="1:16" ht="12.75">
      <c r="A17" s="12" t="s">
        <v>35</v>
      </c>
      <c r="B17" s="16" t="s">
        <v>12</v>
      </c>
      <c r="C17" s="16" t="s">
        <v>36</v>
      </c>
      <c r="D17" s="12" t="s">
        <v>49</v>
      </c>
      <c r="E17" s="17" t="s">
        <v>38</v>
      </c>
      <c r="F17" s="18" t="s">
        <v>39</v>
      </c>
      <c r="G17" s="19">
        <v>0.31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22" t="s">
        <v>50</v>
      </c>
    </row>
    <row r="19" spans="1:5" ht="12.75">
      <c r="A19" s="23" t="s">
        <v>42</v>
      </c>
      <c r="E19" s="24" t="s">
        <v>51</v>
      </c>
    </row>
    <row r="20" spans="1:5" ht="25.5">
      <c r="A20" t="s">
        <v>44</v>
      </c>
      <c r="E20" s="22" t="s">
        <v>45</v>
      </c>
    </row>
    <row r="21" spans="1:16" ht="12.75">
      <c r="A21" s="12" t="s">
        <v>35</v>
      </c>
      <c r="B21" s="16" t="s">
        <v>23</v>
      </c>
      <c r="C21" s="16" t="s">
        <v>36</v>
      </c>
      <c r="D21" s="12" t="s">
        <v>52</v>
      </c>
      <c r="E21" s="17" t="s">
        <v>38</v>
      </c>
      <c r="F21" s="18" t="s">
        <v>39</v>
      </c>
      <c r="G21" s="19">
        <v>3.766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53</v>
      </c>
    </row>
    <row r="23" spans="1:5" ht="12.75">
      <c r="A23" s="23" t="s">
        <v>42</v>
      </c>
      <c r="E23" s="24" t="s">
        <v>54</v>
      </c>
    </row>
    <row r="24" spans="1:5" ht="25.5">
      <c r="A24" t="s">
        <v>44</v>
      </c>
      <c r="E24" s="22" t="s">
        <v>45</v>
      </c>
    </row>
    <row r="25" spans="1:16" ht="12.75">
      <c r="A25" s="12" t="s">
        <v>35</v>
      </c>
      <c r="B25" s="16" t="s">
        <v>25</v>
      </c>
      <c r="C25" s="16" t="s">
        <v>36</v>
      </c>
      <c r="D25" s="12" t="s">
        <v>55</v>
      </c>
      <c r="E25" s="17" t="s">
        <v>38</v>
      </c>
      <c r="F25" s="18" t="s">
        <v>39</v>
      </c>
      <c r="G25" s="19">
        <v>56.525</v>
      </c>
      <c r="H25" s="20"/>
      <c r="I25" s="20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1" t="s">
        <v>40</v>
      </c>
      <c r="E26" s="22" t="s">
        <v>56</v>
      </c>
    </row>
    <row r="27" spans="1:5" ht="12.75">
      <c r="A27" s="23" t="s">
        <v>42</v>
      </c>
      <c r="E27" s="24" t="s">
        <v>57</v>
      </c>
    </row>
    <row r="28" spans="1:5" ht="25.5">
      <c r="A28" t="s">
        <v>44</v>
      </c>
      <c r="E28" s="22" t="s">
        <v>45</v>
      </c>
    </row>
    <row r="29" spans="1:16" ht="12.75">
      <c r="A29" s="12" t="s">
        <v>35</v>
      </c>
      <c r="B29" s="16" t="s">
        <v>27</v>
      </c>
      <c r="C29" s="16" t="s">
        <v>36</v>
      </c>
      <c r="D29" s="12" t="s">
        <v>58</v>
      </c>
      <c r="E29" s="17" t="s">
        <v>38</v>
      </c>
      <c r="F29" s="18" t="s">
        <v>39</v>
      </c>
      <c r="G29" s="19">
        <v>2.194</v>
      </c>
      <c r="H29" s="20"/>
      <c r="I29" s="20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1" t="s">
        <v>40</v>
      </c>
      <c r="E30" s="22" t="s">
        <v>59</v>
      </c>
    </row>
    <row r="31" spans="1:5" ht="12.75">
      <c r="A31" s="23" t="s">
        <v>42</v>
      </c>
      <c r="E31" s="24" t="s">
        <v>60</v>
      </c>
    </row>
    <row r="32" spans="1:5" ht="25.5">
      <c r="A32" t="s">
        <v>44</v>
      </c>
      <c r="E32" s="22" t="s">
        <v>45</v>
      </c>
    </row>
    <row r="33" spans="1:16" ht="12.75">
      <c r="A33" s="12" t="s">
        <v>35</v>
      </c>
      <c r="B33" s="16" t="s">
        <v>61</v>
      </c>
      <c r="C33" s="16" t="s">
        <v>36</v>
      </c>
      <c r="D33" s="12" t="s">
        <v>62</v>
      </c>
      <c r="E33" s="17" t="s">
        <v>38</v>
      </c>
      <c r="F33" s="18" t="s">
        <v>39</v>
      </c>
      <c r="G33" s="19">
        <v>6.648</v>
      </c>
      <c r="H33" s="20"/>
      <c r="I33" s="20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1" t="s">
        <v>40</v>
      </c>
      <c r="E34" s="22" t="s">
        <v>63</v>
      </c>
    </row>
    <row r="35" spans="1:5" ht="12.75">
      <c r="A35" s="23" t="s">
        <v>42</v>
      </c>
      <c r="E35" s="24" t="s">
        <v>64</v>
      </c>
    </row>
    <row r="36" spans="1:5" ht="25.5">
      <c r="A36" t="s">
        <v>44</v>
      </c>
      <c r="E36" s="22" t="s">
        <v>45</v>
      </c>
    </row>
    <row r="37" spans="1:16" ht="12.75">
      <c r="A37" s="12" t="s">
        <v>35</v>
      </c>
      <c r="B37" s="16" t="s">
        <v>65</v>
      </c>
      <c r="C37" s="16" t="s">
        <v>36</v>
      </c>
      <c r="D37" s="12" t="s">
        <v>66</v>
      </c>
      <c r="E37" s="17" t="s">
        <v>38</v>
      </c>
      <c r="F37" s="18" t="s">
        <v>39</v>
      </c>
      <c r="G37" s="19">
        <v>14.4</v>
      </c>
      <c r="H37" s="20"/>
      <c r="I37" s="20">
        <f>ROUND(ROUND(H37,2)*ROUND(G37,3),2)</f>
        <v>0</v>
      </c>
      <c r="O37">
        <f>(I37*21)/100</f>
        <v>0</v>
      </c>
      <c r="P37" t="s">
        <v>13</v>
      </c>
    </row>
    <row r="38" spans="1:5" ht="38.25">
      <c r="A38" s="21" t="s">
        <v>40</v>
      </c>
      <c r="E38" s="22" t="s">
        <v>67</v>
      </c>
    </row>
    <row r="39" spans="1:5" ht="12.75">
      <c r="A39" s="23" t="s">
        <v>42</v>
      </c>
      <c r="E39" s="24" t="s">
        <v>68</v>
      </c>
    </row>
    <row r="40" spans="1:5" ht="25.5">
      <c r="A40" t="s">
        <v>44</v>
      </c>
      <c r="E40" s="22" t="s">
        <v>45</v>
      </c>
    </row>
    <row r="41" spans="1:18" ht="12.75" customHeight="1">
      <c r="A41" s="5" t="s">
        <v>33</v>
      </c>
      <c r="B41" s="5"/>
      <c r="C41" s="25" t="s">
        <v>19</v>
      </c>
      <c r="D41" s="5"/>
      <c r="E41" s="14" t="s">
        <v>69</v>
      </c>
      <c r="F41" s="5"/>
      <c r="G41" s="5"/>
      <c r="H41" s="5"/>
      <c r="I41" s="26">
        <f>SUM(I42:I57)</f>
        <v>0</v>
      </c>
      <c r="O41">
        <f>0+R41</f>
        <v>0</v>
      </c>
      <c r="Q41">
        <f>0+I42+I46+I50+I54</f>
        <v>0</v>
      </c>
      <c r="R41">
        <f>0+O42+O46+O50+O54</f>
        <v>0</v>
      </c>
    </row>
    <row r="42" spans="1:16" ht="12.75">
      <c r="A42" s="12" t="s">
        <v>35</v>
      </c>
      <c r="B42" s="16" t="s">
        <v>30</v>
      </c>
      <c r="C42" s="16" t="s">
        <v>70</v>
      </c>
      <c r="D42" s="12" t="s">
        <v>37</v>
      </c>
      <c r="E42" s="17" t="s">
        <v>71</v>
      </c>
      <c r="F42" s="18" t="s">
        <v>72</v>
      </c>
      <c r="G42" s="19">
        <v>24.576</v>
      </c>
      <c r="H42" s="20"/>
      <c r="I42" s="20">
        <f>ROUND(ROUND(H42,2)*ROUND(G42,3),2)</f>
        <v>0</v>
      </c>
      <c r="O42">
        <f>(I42*21)/100</f>
        <v>0</v>
      </c>
      <c r="P42" t="s">
        <v>13</v>
      </c>
    </row>
    <row r="43" spans="1:5" ht="63.75">
      <c r="A43" s="21" t="s">
        <v>40</v>
      </c>
      <c r="E43" s="22" t="s">
        <v>73</v>
      </c>
    </row>
    <row r="44" spans="1:5" ht="12.75">
      <c r="A44" s="23" t="s">
        <v>42</v>
      </c>
      <c r="E44" s="24" t="s">
        <v>74</v>
      </c>
    </row>
    <row r="45" spans="1:5" ht="63.75">
      <c r="A45" t="s">
        <v>44</v>
      </c>
      <c r="E45" s="22" t="s">
        <v>75</v>
      </c>
    </row>
    <row r="46" spans="1:16" ht="12.75">
      <c r="A46" s="12" t="s">
        <v>35</v>
      </c>
      <c r="B46" s="16" t="s">
        <v>32</v>
      </c>
      <c r="C46" s="16" t="s">
        <v>76</v>
      </c>
      <c r="D46" s="12" t="s">
        <v>37</v>
      </c>
      <c r="E46" s="17" t="s">
        <v>77</v>
      </c>
      <c r="F46" s="18" t="s">
        <v>78</v>
      </c>
      <c r="G46" s="19">
        <v>38.15</v>
      </c>
      <c r="H46" s="20"/>
      <c r="I46" s="20">
        <f>ROUND(ROUND(H46,2)*ROUND(G46,3),2)</f>
        <v>0</v>
      </c>
      <c r="O46">
        <f>(I46*21)/100</f>
        <v>0</v>
      </c>
      <c r="P46" t="s">
        <v>13</v>
      </c>
    </row>
    <row r="47" spans="1:5" ht="51">
      <c r="A47" s="21" t="s">
        <v>40</v>
      </c>
      <c r="E47" s="22" t="s">
        <v>79</v>
      </c>
    </row>
    <row r="48" spans="1:5" ht="12.75">
      <c r="A48" s="23" t="s">
        <v>42</v>
      </c>
      <c r="E48" s="24" t="s">
        <v>80</v>
      </c>
    </row>
    <row r="49" spans="1:5" ht="63.75">
      <c r="A49" t="s">
        <v>44</v>
      </c>
      <c r="E49" s="22" t="s">
        <v>75</v>
      </c>
    </row>
    <row r="50" spans="1:16" ht="12.75">
      <c r="A50" s="12" t="s">
        <v>35</v>
      </c>
      <c r="B50" s="16" t="s">
        <v>81</v>
      </c>
      <c r="C50" s="16" t="s">
        <v>82</v>
      </c>
      <c r="D50" s="12" t="s">
        <v>37</v>
      </c>
      <c r="E50" s="17" t="s">
        <v>83</v>
      </c>
      <c r="F50" s="18" t="s">
        <v>72</v>
      </c>
      <c r="G50" s="19">
        <v>73.38</v>
      </c>
      <c r="H50" s="20"/>
      <c r="I50" s="20">
        <f>ROUND(ROUND(H50,2)*ROUND(G50,3),2)</f>
        <v>0</v>
      </c>
      <c r="O50">
        <f>(I50*21)/100</f>
        <v>0</v>
      </c>
      <c r="P50" t="s">
        <v>13</v>
      </c>
    </row>
    <row r="51" spans="1:5" ht="63.75">
      <c r="A51" s="21" t="s">
        <v>40</v>
      </c>
      <c r="E51" s="22" t="s">
        <v>84</v>
      </c>
    </row>
    <row r="52" spans="1:5" ht="12.75">
      <c r="A52" s="23" t="s">
        <v>42</v>
      </c>
      <c r="E52" s="24" t="s">
        <v>85</v>
      </c>
    </row>
    <row r="53" spans="1:5" ht="369.75">
      <c r="A53" t="s">
        <v>44</v>
      </c>
      <c r="E53" s="22" t="s">
        <v>86</v>
      </c>
    </row>
    <row r="54" spans="1:16" ht="12.75">
      <c r="A54" s="12" t="s">
        <v>35</v>
      </c>
      <c r="B54" s="16" t="s">
        <v>87</v>
      </c>
      <c r="C54" s="16" t="s">
        <v>82</v>
      </c>
      <c r="D54" s="12" t="s">
        <v>46</v>
      </c>
      <c r="E54" s="17" t="s">
        <v>83</v>
      </c>
      <c r="F54" s="18" t="s">
        <v>72</v>
      </c>
      <c r="G54" s="19">
        <v>3.499</v>
      </c>
      <c r="H54" s="20"/>
      <c r="I54" s="20">
        <f>ROUND(ROUND(H54,2)*ROUND(G54,3),2)</f>
        <v>0</v>
      </c>
      <c r="O54">
        <f>(I54*21)/100</f>
        <v>0</v>
      </c>
      <c r="P54" t="s">
        <v>13</v>
      </c>
    </row>
    <row r="55" spans="1:5" ht="51">
      <c r="A55" s="21" t="s">
        <v>40</v>
      </c>
      <c r="E55" s="22" t="s">
        <v>88</v>
      </c>
    </row>
    <row r="56" spans="1:5" ht="12.75">
      <c r="A56" s="23" t="s">
        <v>42</v>
      </c>
      <c r="E56" s="24" t="s">
        <v>89</v>
      </c>
    </row>
    <row r="57" spans="1:5" ht="369.75">
      <c r="A57" t="s">
        <v>44</v>
      </c>
      <c r="E57" s="22" t="s">
        <v>86</v>
      </c>
    </row>
    <row r="58" spans="1:18" ht="12.75" customHeight="1">
      <c r="A58" s="5" t="s">
        <v>33</v>
      </c>
      <c r="B58" s="5"/>
      <c r="C58" s="25" t="s">
        <v>61</v>
      </c>
      <c r="D58" s="5"/>
      <c r="E58" s="14" t="s">
        <v>90</v>
      </c>
      <c r="F58" s="5"/>
      <c r="G58" s="5"/>
      <c r="H58" s="5"/>
      <c r="I58" s="26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2.75">
      <c r="A59" s="12" t="s">
        <v>35</v>
      </c>
      <c r="B59" s="16" t="s">
        <v>91</v>
      </c>
      <c r="C59" s="16" t="s">
        <v>92</v>
      </c>
      <c r="D59" s="12" t="s">
        <v>37</v>
      </c>
      <c r="E59" s="17" t="s">
        <v>93</v>
      </c>
      <c r="F59" s="18" t="s">
        <v>78</v>
      </c>
      <c r="G59" s="19">
        <v>155</v>
      </c>
      <c r="H59" s="20"/>
      <c r="I59" s="20">
        <f>ROUND(ROUND(H59,2)*ROUND(G59,3),2)</f>
        <v>0</v>
      </c>
      <c r="O59">
        <f>(I59*21)/100</f>
        <v>0</v>
      </c>
      <c r="P59" t="s">
        <v>13</v>
      </c>
    </row>
    <row r="60" spans="1:5" ht="51">
      <c r="A60" s="21" t="s">
        <v>40</v>
      </c>
      <c r="E60" s="22" t="s">
        <v>94</v>
      </c>
    </row>
    <row r="61" spans="1:5" ht="12.75">
      <c r="A61" s="23" t="s">
        <v>42</v>
      </c>
      <c r="E61" s="24" t="s">
        <v>95</v>
      </c>
    </row>
    <row r="62" spans="1:5" ht="114.75">
      <c r="A62" t="s">
        <v>44</v>
      </c>
      <c r="E62" s="22" t="s">
        <v>96</v>
      </c>
    </row>
    <row r="63" spans="1:18" ht="12.75" customHeight="1">
      <c r="A63" s="5" t="s">
        <v>33</v>
      </c>
      <c r="B63" s="5"/>
      <c r="C63" s="25" t="s">
        <v>30</v>
      </c>
      <c r="D63" s="5"/>
      <c r="E63" s="14" t="s">
        <v>97</v>
      </c>
      <c r="F63" s="5"/>
      <c r="G63" s="5"/>
      <c r="H63" s="5"/>
      <c r="I63" s="26">
        <f>SUM(I64:I91)</f>
        <v>0</v>
      </c>
      <c r="O63">
        <f>0+R63</f>
        <v>0</v>
      </c>
      <c r="Q63">
        <f>0+I64+I68+I72+I76+I80+I84+I88</f>
        <v>0</v>
      </c>
      <c r="R63">
        <f>0+O64+O68+O72+O76+O80+O84+O88</f>
        <v>0</v>
      </c>
    </row>
    <row r="64" spans="1:16" ht="12.75">
      <c r="A64" s="12" t="s">
        <v>35</v>
      </c>
      <c r="B64" s="16" t="s">
        <v>98</v>
      </c>
      <c r="C64" s="16" t="s">
        <v>99</v>
      </c>
      <c r="D64" s="12" t="s">
        <v>37</v>
      </c>
      <c r="E64" s="17" t="s">
        <v>100</v>
      </c>
      <c r="F64" s="18" t="s">
        <v>72</v>
      </c>
      <c r="G64" s="19">
        <v>1.166</v>
      </c>
      <c r="H64" s="20"/>
      <c r="I64" s="20">
        <f>ROUND(ROUND(H64,2)*ROUND(G64,3),2)</f>
        <v>0</v>
      </c>
      <c r="O64">
        <f>(I64*21)/100</f>
        <v>0</v>
      </c>
      <c r="P64" t="s">
        <v>13</v>
      </c>
    </row>
    <row r="65" spans="1:5" ht="51">
      <c r="A65" s="21" t="s">
        <v>40</v>
      </c>
      <c r="E65" s="22" t="s">
        <v>101</v>
      </c>
    </row>
    <row r="66" spans="1:5" ht="12.75">
      <c r="A66" s="23" t="s">
        <v>42</v>
      </c>
      <c r="E66" s="24" t="s">
        <v>102</v>
      </c>
    </row>
    <row r="67" spans="1:5" ht="114.75">
      <c r="A67" t="s">
        <v>44</v>
      </c>
      <c r="E67" s="22" t="s">
        <v>103</v>
      </c>
    </row>
    <row r="68" spans="1:16" ht="12.75">
      <c r="A68" s="12" t="s">
        <v>35</v>
      </c>
      <c r="B68" s="16" t="s">
        <v>104</v>
      </c>
      <c r="C68" s="16" t="s">
        <v>105</v>
      </c>
      <c r="D68" s="12" t="s">
        <v>37</v>
      </c>
      <c r="E68" s="17" t="s">
        <v>106</v>
      </c>
      <c r="F68" s="18" t="s">
        <v>72</v>
      </c>
      <c r="G68" s="19">
        <v>11</v>
      </c>
      <c r="H68" s="20"/>
      <c r="I68" s="20">
        <f>ROUND(ROUND(H68,2)*ROUND(G68,3),2)</f>
        <v>0</v>
      </c>
      <c r="O68">
        <f>(I68*21)/100</f>
        <v>0</v>
      </c>
      <c r="P68" t="s">
        <v>13</v>
      </c>
    </row>
    <row r="69" spans="1:5" ht="51">
      <c r="A69" s="21" t="s">
        <v>40</v>
      </c>
      <c r="E69" s="22" t="s">
        <v>107</v>
      </c>
    </row>
    <row r="70" spans="1:5" ht="12.75">
      <c r="A70" s="23" t="s">
        <v>42</v>
      </c>
      <c r="E70" s="24" t="s">
        <v>108</v>
      </c>
    </row>
    <row r="71" spans="1:5" ht="114.75">
      <c r="A71" t="s">
        <v>44</v>
      </c>
      <c r="E71" s="22" t="s">
        <v>103</v>
      </c>
    </row>
    <row r="72" spans="1:16" ht="12.75">
      <c r="A72" s="12" t="s">
        <v>35</v>
      </c>
      <c r="B72" s="16" t="s">
        <v>109</v>
      </c>
      <c r="C72" s="16" t="s">
        <v>110</v>
      </c>
      <c r="D72" s="12" t="s">
        <v>37</v>
      </c>
      <c r="E72" s="17" t="s">
        <v>111</v>
      </c>
      <c r="F72" s="18" t="s">
        <v>72</v>
      </c>
      <c r="G72" s="19">
        <v>6.277</v>
      </c>
      <c r="H72" s="20"/>
      <c r="I72" s="20">
        <f>ROUND(ROUND(H72,2)*ROUND(G72,3),2)</f>
        <v>0</v>
      </c>
      <c r="O72">
        <f>(I72*21)/100</f>
        <v>0</v>
      </c>
      <c r="P72" t="s">
        <v>13</v>
      </c>
    </row>
    <row r="73" spans="1:5" ht="51">
      <c r="A73" s="21" t="s">
        <v>40</v>
      </c>
      <c r="E73" s="22" t="s">
        <v>112</v>
      </c>
    </row>
    <row r="74" spans="1:5" ht="12.75">
      <c r="A74" s="23" t="s">
        <v>42</v>
      </c>
      <c r="E74" s="24" t="s">
        <v>113</v>
      </c>
    </row>
    <row r="75" spans="1:5" ht="114.75">
      <c r="A75" t="s">
        <v>44</v>
      </c>
      <c r="E75" s="22" t="s">
        <v>103</v>
      </c>
    </row>
    <row r="76" spans="1:16" ht="12.75">
      <c r="A76" s="12" t="s">
        <v>35</v>
      </c>
      <c r="B76" s="16" t="s">
        <v>114</v>
      </c>
      <c r="C76" s="16" t="s">
        <v>115</v>
      </c>
      <c r="D76" s="12" t="s">
        <v>37</v>
      </c>
      <c r="E76" s="17" t="s">
        <v>116</v>
      </c>
      <c r="F76" s="18" t="s">
        <v>39</v>
      </c>
      <c r="G76" s="19">
        <v>13.8</v>
      </c>
      <c r="H76" s="20"/>
      <c r="I76" s="20">
        <f>ROUND(ROUND(H76,2)*ROUND(G76,3),2)</f>
        <v>0</v>
      </c>
      <c r="O76">
        <f>(I76*21)/100</f>
        <v>0</v>
      </c>
      <c r="P76" t="s">
        <v>13</v>
      </c>
    </row>
    <row r="77" spans="1:5" ht="63.75">
      <c r="A77" s="21" t="s">
        <v>40</v>
      </c>
      <c r="E77" s="22" t="s">
        <v>117</v>
      </c>
    </row>
    <row r="78" spans="1:5" ht="12.75">
      <c r="A78" s="23" t="s">
        <v>42</v>
      </c>
      <c r="E78" s="24" t="s">
        <v>118</v>
      </c>
    </row>
    <row r="79" spans="1:5" ht="114.75">
      <c r="A79" t="s">
        <v>44</v>
      </c>
      <c r="E79" s="22" t="s">
        <v>119</v>
      </c>
    </row>
    <row r="80" spans="1:16" ht="12.75">
      <c r="A80" s="12" t="s">
        <v>35</v>
      </c>
      <c r="B80" s="16" t="s">
        <v>120</v>
      </c>
      <c r="C80" s="16" t="s">
        <v>121</v>
      </c>
      <c r="D80" s="12" t="s">
        <v>37</v>
      </c>
      <c r="E80" s="17" t="s">
        <v>122</v>
      </c>
      <c r="F80" s="18" t="s">
        <v>78</v>
      </c>
      <c r="G80" s="19">
        <v>5</v>
      </c>
      <c r="H80" s="20"/>
      <c r="I80" s="20">
        <f>ROUND(ROUND(H80,2)*ROUND(G80,3),2)</f>
        <v>0</v>
      </c>
      <c r="O80">
        <f>(I80*21)/100</f>
        <v>0</v>
      </c>
      <c r="P80" t="s">
        <v>13</v>
      </c>
    </row>
    <row r="81" spans="1:5" ht="38.25">
      <c r="A81" s="21" t="s">
        <v>40</v>
      </c>
      <c r="E81" s="22" t="s">
        <v>123</v>
      </c>
    </row>
    <row r="82" spans="1:5" ht="12.75">
      <c r="A82" s="23" t="s">
        <v>42</v>
      </c>
      <c r="E82" s="24" t="s">
        <v>37</v>
      </c>
    </row>
    <row r="83" spans="1:5" ht="114.75">
      <c r="A83" t="s">
        <v>44</v>
      </c>
      <c r="E83" s="22" t="s">
        <v>124</v>
      </c>
    </row>
    <row r="84" spans="1:16" ht="12.75">
      <c r="A84" s="12" t="s">
        <v>35</v>
      </c>
      <c r="B84" s="16" t="s">
        <v>125</v>
      </c>
      <c r="C84" s="16" t="s">
        <v>126</v>
      </c>
      <c r="D84" s="12" t="s">
        <v>37</v>
      </c>
      <c r="E84" s="17" t="s">
        <v>127</v>
      </c>
      <c r="F84" s="18" t="s">
        <v>78</v>
      </c>
      <c r="G84" s="19">
        <v>90</v>
      </c>
      <c r="H84" s="20"/>
      <c r="I84" s="20">
        <f>ROUND(ROUND(H84,2)*ROUND(G84,3),2)</f>
        <v>0</v>
      </c>
      <c r="O84">
        <f>(I84*21)/100</f>
        <v>0</v>
      </c>
      <c r="P84" t="s">
        <v>13</v>
      </c>
    </row>
    <row r="85" spans="1:5" ht="25.5">
      <c r="A85" s="21" t="s">
        <v>40</v>
      </c>
      <c r="E85" s="22" t="s">
        <v>128</v>
      </c>
    </row>
    <row r="86" spans="1:5" ht="12.75">
      <c r="A86" s="23" t="s">
        <v>42</v>
      </c>
      <c r="E86" s="24" t="s">
        <v>37</v>
      </c>
    </row>
    <row r="87" spans="1:5" ht="89.25">
      <c r="A87" t="s">
        <v>44</v>
      </c>
      <c r="E87" s="22" t="s">
        <v>129</v>
      </c>
    </row>
    <row r="88" spans="1:16" ht="12.75">
      <c r="A88" s="12" t="s">
        <v>35</v>
      </c>
      <c r="B88" s="16" t="s">
        <v>130</v>
      </c>
      <c r="C88" s="16" t="s">
        <v>131</v>
      </c>
      <c r="D88" s="12" t="s">
        <v>37</v>
      </c>
      <c r="E88" s="17" t="s">
        <v>132</v>
      </c>
      <c r="F88" s="18" t="s">
        <v>78</v>
      </c>
      <c r="G88" s="19">
        <v>90</v>
      </c>
      <c r="H88" s="20"/>
      <c r="I88" s="20">
        <f>ROUND(ROUND(H88,2)*ROUND(G88,3),2)</f>
        <v>0</v>
      </c>
      <c r="O88">
        <f>(I88*21)/100</f>
        <v>0</v>
      </c>
      <c r="P88" t="s">
        <v>13</v>
      </c>
    </row>
    <row r="89" spans="1:5" ht="25.5">
      <c r="A89" s="21" t="s">
        <v>40</v>
      </c>
      <c r="E89" s="22" t="s">
        <v>133</v>
      </c>
    </row>
    <row r="90" spans="1:5" ht="12.75">
      <c r="A90" s="23" t="s">
        <v>42</v>
      </c>
      <c r="E90" s="24" t="s">
        <v>37</v>
      </c>
    </row>
    <row r="91" spans="1:5" ht="89.25">
      <c r="A91" t="s">
        <v>44</v>
      </c>
      <c r="E91" s="22" t="s">
        <v>129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0+O8+O25+O38+O47+O81+O98+O111</f>
        <v>#REF!</v>
      </c>
      <c r="P2" t="s">
        <v>12</v>
      </c>
    </row>
    <row r="3" spans="1:16" ht="15" customHeight="1">
      <c r="A3" t="s">
        <v>1</v>
      </c>
      <c r="B3" s="6" t="s">
        <v>4</v>
      </c>
      <c r="C3" s="37" t="s">
        <v>5</v>
      </c>
      <c r="D3" s="38"/>
      <c r="E3" s="7" t="s">
        <v>6</v>
      </c>
      <c r="F3" s="1"/>
      <c r="G3" s="4"/>
      <c r="H3" s="3" t="s">
        <v>134</v>
      </c>
      <c r="I3" s="27">
        <f>0+I8+I25+I38+I47+I81+I98+I111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40" t="s">
        <v>134</v>
      </c>
      <c r="D4" s="41"/>
      <c r="E4" s="10" t="s">
        <v>135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9" t="s">
        <v>16</v>
      </c>
      <c r="B5" s="39" t="s">
        <v>18</v>
      </c>
      <c r="C5" s="39" t="s">
        <v>20</v>
      </c>
      <c r="D5" s="39" t="s">
        <v>21</v>
      </c>
      <c r="E5" s="39" t="s">
        <v>22</v>
      </c>
      <c r="F5" s="39" t="s">
        <v>24</v>
      </c>
      <c r="G5" s="39" t="s">
        <v>26</v>
      </c>
      <c r="H5" s="39" t="s">
        <v>28</v>
      </c>
      <c r="I5" s="39"/>
      <c r="O5" t="s">
        <v>11</v>
      </c>
      <c r="P5" t="s">
        <v>13</v>
      </c>
    </row>
    <row r="6" spans="1:9" ht="12.75" customHeight="1">
      <c r="A6" s="39"/>
      <c r="B6" s="39"/>
      <c r="C6" s="39"/>
      <c r="D6" s="39"/>
      <c r="E6" s="39"/>
      <c r="F6" s="39"/>
      <c r="G6" s="39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SUM(I9:I24)</f>
        <v>0</v>
      </c>
      <c r="O8" t="e">
        <f>0+R8</f>
        <v>#REF!</v>
      </c>
      <c r="Q8" t="e">
        <f>0+I9+I13+I17+I21+#REF!</f>
        <v>#REF!</v>
      </c>
      <c r="R8" t="e">
        <f>0+O9+O13+O17+O21+#REF!</f>
        <v>#REF!</v>
      </c>
    </row>
    <row r="9" spans="1:16" ht="12.75">
      <c r="A9" s="12" t="s">
        <v>35</v>
      </c>
      <c r="B9" s="16" t="s">
        <v>19</v>
      </c>
      <c r="C9" s="16" t="s">
        <v>136</v>
      </c>
      <c r="D9" s="12" t="s">
        <v>137</v>
      </c>
      <c r="E9" s="17" t="s">
        <v>138</v>
      </c>
      <c r="F9" s="18" t="s">
        <v>139</v>
      </c>
      <c r="G9" s="19">
        <v>23</v>
      </c>
      <c r="H9" s="20"/>
      <c r="I9" s="20">
        <f>ROUND(ROUND(H9,2)*ROUND(G9,3),2)</f>
        <v>0</v>
      </c>
      <c r="O9">
        <f>(I9*21)/100</f>
        <v>0</v>
      </c>
      <c r="P9" t="s">
        <v>13</v>
      </c>
    </row>
    <row r="10" spans="1:5" ht="38.25">
      <c r="A10" s="21" t="s">
        <v>40</v>
      </c>
      <c r="E10" s="22" t="s">
        <v>140</v>
      </c>
    </row>
    <row r="11" spans="1:5" ht="12.75">
      <c r="A11" s="23" t="s">
        <v>42</v>
      </c>
      <c r="E11" s="24" t="s">
        <v>141</v>
      </c>
    </row>
    <row r="12" spans="1:5" ht="25.5">
      <c r="A12" t="s">
        <v>44</v>
      </c>
      <c r="E12" s="22" t="s">
        <v>142</v>
      </c>
    </row>
    <row r="13" spans="1:16" ht="12.75">
      <c r="A13" s="12" t="s">
        <v>35</v>
      </c>
      <c r="B13" s="16" t="s">
        <v>13</v>
      </c>
      <c r="C13" s="16" t="s">
        <v>143</v>
      </c>
      <c r="D13" s="12" t="s">
        <v>37</v>
      </c>
      <c r="E13" s="17" t="s">
        <v>144</v>
      </c>
      <c r="F13" s="18" t="s">
        <v>145</v>
      </c>
      <c r="G13" s="19">
        <v>1</v>
      </c>
      <c r="H13" s="20"/>
      <c r="I13" s="20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1" t="s">
        <v>40</v>
      </c>
      <c r="E14" s="22" t="s">
        <v>146</v>
      </c>
    </row>
    <row r="15" spans="1:5" ht="12.75">
      <c r="A15" s="23" t="s">
        <v>42</v>
      </c>
      <c r="E15" s="24" t="s">
        <v>37</v>
      </c>
    </row>
    <row r="16" spans="1:5" ht="12.75">
      <c r="A16" t="s">
        <v>44</v>
      </c>
      <c r="E16" s="22" t="s">
        <v>147</v>
      </c>
    </row>
    <row r="17" spans="1:16" ht="12.75">
      <c r="A17" s="12" t="s">
        <v>35</v>
      </c>
      <c r="B17" s="16" t="s">
        <v>12</v>
      </c>
      <c r="C17" s="16" t="s">
        <v>148</v>
      </c>
      <c r="D17" s="12" t="s">
        <v>37</v>
      </c>
      <c r="E17" s="17" t="s">
        <v>149</v>
      </c>
      <c r="F17" s="18" t="s">
        <v>150</v>
      </c>
      <c r="G17" s="19">
        <v>1</v>
      </c>
      <c r="H17" s="20"/>
      <c r="I17" s="20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1" t="s">
        <v>40</v>
      </c>
      <c r="E18" s="34" t="s">
        <v>287</v>
      </c>
    </row>
    <row r="19" spans="1:5" ht="12.75">
      <c r="A19" s="23" t="s">
        <v>42</v>
      </c>
      <c r="E19" s="24" t="s">
        <v>37</v>
      </c>
    </row>
    <row r="20" spans="1:5" ht="12.75">
      <c r="A20" t="s">
        <v>44</v>
      </c>
      <c r="E20" s="22" t="s">
        <v>147</v>
      </c>
    </row>
    <row r="21" spans="1:16" ht="12.75">
      <c r="A21" s="12" t="s">
        <v>35</v>
      </c>
      <c r="B21" s="16" t="s">
        <v>23</v>
      </c>
      <c r="C21" s="16" t="s">
        <v>151</v>
      </c>
      <c r="D21" s="12" t="s">
        <v>37</v>
      </c>
      <c r="E21" s="17" t="s">
        <v>152</v>
      </c>
      <c r="F21" s="18" t="s">
        <v>145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1" t="s">
        <v>40</v>
      </c>
      <c r="E22" s="22" t="s">
        <v>153</v>
      </c>
    </row>
    <row r="23" spans="1:5" ht="12.75">
      <c r="A23" s="23" t="s">
        <v>42</v>
      </c>
      <c r="E23" s="24" t="s">
        <v>37</v>
      </c>
    </row>
    <row r="24" spans="1:5" ht="51">
      <c r="A24" t="s">
        <v>44</v>
      </c>
      <c r="E24" s="22" t="s">
        <v>154</v>
      </c>
    </row>
    <row r="25" spans="1:18" ht="12.75" customHeight="1">
      <c r="A25" s="5" t="s">
        <v>33</v>
      </c>
      <c r="B25" s="5"/>
      <c r="C25" s="25" t="s">
        <v>19</v>
      </c>
      <c r="D25" s="5"/>
      <c r="E25" s="14" t="s">
        <v>69</v>
      </c>
      <c r="F25" s="5"/>
      <c r="G25" s="5"/>
      <c r="H25" s="5"/>
      <c r="I25" s="26">
        <f>SUM(I26:I34)</f>
        <v>0</v>
      </c>
      <c r="O25">
        <f>0+R25</f>
        <v>0</v>
      </c>
      <c r="Q25">
        <f>0+I26+I30+I34</f>
        <v>0</v>
      </c>
      <c r="R25">
        <f>0+O26+O30+O34</f>
        <v>0</v>
      </c>
    </row>
    <row r="26" spans="1:16" ht="25.5">
      <c r="A26" s="12" t="s">
        <v>35</v>
      </c>
      <c r="B26" s="16" t="s">
        <v>27</v>
      </c>
      <c r="C26" s="16" t="s">
        <v>155</v>
      </c>
      <c r="D26" s="12" t="s">
        <v>37</v>
      </c>
      <c r="E26" s="17" t="s">
        <v>156</v>
      </c>
      <c r="F26" s="18" t="s">
        <v>72</v>
      </c>
      <c r="G26" s="19">
        <v>2.25</v>
      </c>
      <c r="H26" s="20"/>
      <c r="I26" s="20">
        <f>ROUND(ROUND(H26,2)*ROUND(G26,3),2)</f>
        <v>0</v>
      </c>
      <c r="O26">
        <f>(I26*21)/100</f>
        <v>0</v>
      </c>
      <c r="P26" t="s">
        <v>13</v>
      </c>
    </row>
    <row r="27" spans="1:5" ht="38.25">
      <c r="A27" s="21" t="s">
        <v>40</v>
      </c>
      <c r="E27" s="22" t="s">
        <v>157</v>
      </c>
    </row>
    <row r="28" spans="1:5" ht="12.75">
      <c r="A28" s="23" t="s">
        <v>42</v>
      </c>
      <c r="E28" s="24" t="s">
        <v>158</v>
      </c>
    </row>
    <row r="29" spans="1:5" ht="63.75">
      <c r="A29" t="s">
        <v>44</v>
      </c>
      <c r="E29" s="22" t="s">
        <v>75</v>
      </c>
    </row>
    <row r="30" spans="1:16" ht="12.75">
      <c r="A30" s="12" t="s">
        <v>35</v>
      </c>
      <c r="B30" s="16" t="s">
        <v>61</v>
      </c>
      <c r="C30" s="16" t="s">
        <v>159</v>
      </c>
      <c r="D30" s="12" t="s">
        <v>37</v>
      </c>
      <c r="E30" s="17" t="s">
        <v>160</v>
      </c>
      <c r="F30" s="18" t="s">
        <v>72</v>
      </c>
      <c r="G30" s="19">
        <v>61.07</v>
      </c>
      <c r="H30" s="20"/>
      <c r="I30" s="20">
        <f>ROUND(ROUND(H30,2)*ROUND(G30,3),2)</f>
        <v>0</v>
      </c>
      <c r="O30">
        <f>(I30*21)/100</f>
        <v>0</v>
      </c>
      <c r="P30" t="s">
        <v>13</v>
      </c>
    </row>
    <row r="31" spans="1:5" ht="25.5">
      <c r="A31" s="21" t="s">
        <v>40</v>
      </c>
      <c r="E31" s="22" t="s">
        <v>161</v>
      </c>
    </row>
    <row r="32" spans="1:5" ht="12.75">
      <c r="A32" s="23" t="s">
        <v>42</v>
      </c>
      <c r="E32" s="24" t="s">
        <v>162</v>
      </c>
    </row>
    <row r="33" spans="1:5" ht="229.5">
      <c r="A33" t="s">
        <v>44</v>
      </c>
      <c r="E33" s="22" t="s">
        <v>163</v>
      </c>
    </row>
    <row r="34" spans="1:16" ht="12.75">
      <c r="A34" s="12" t="s">
        <v>35</v>
      </c>
      <c r="B34" s="16" t="s">
        <v>65</v>
      </c>
      <c r="C34" s="16" t="s">
        <v>164</v>
      </c>
      <c r="D34" s="12" t="s">
        <v>37</v>
      </c>
      <c r="E34" s="17" t="s">
        <v>165</v>
      </c>
      <c r="F34" s="18" t="s">
        <v>166</v>
      </c>
      <c r="G34" s="19">
        <v>40</v>
      </c>
      <c r="H34" s="20"/>
      <c r="I34" s="20">
        <f>ROUND(ROUND(H34,2)*ROUND(G34,3),2)</f>
        <v>0</v>
      </c>
      <c r="O34">
        <f>(I34*21)/100</f>
        <v>0</v>
      </c>
      <c r="P34" t="s">
        <v>13</v>
      </c>
    </row>
    <row r="35" spans="1:5" ht="25.5">
      <c r="A35" s="21" t="s">
        <v>40</v>
      </c>
      <c r="E35" s="22" t="s">
        <v>167</v>
      </c>
    </row>
    <row r="36" spans="1:5" ht="12.75">
      <c r="A36" s="23" t="s">
        <v>42</v>
      </c>
      <c r="E36" s="24" t="s">
        <v>168</v>
      </c>
    </row>
    <row r="37" spans="1:5" ht="25.5">
      <c r="A37" t="s">
        <v>44</v>
      </c>
      <c r="E37" s="22" t="s">
        <v>169</v>
      </c>
    </row>
    <row r="38" spans="1:18" ht="12.75" customHeight="1">
      <c r="A38" s="5" t="s">
        <v>33</v>
      </c>
      <c r="B38" s="5"/>
      <c r="C38" s="25" t="s">
        <v>13</v>
      </c>
      <c r="D38" s="5"/>
      <c r="E38" s="14" t="s">
        <v>170</v>
      </c>
      <c r="F38" s="5"/>
      <c r="G38" s="5"/>
      <c r="H38" s="5"/>
      <c r="I38" s="26">
        <f>0+Q38</f>
        <v>0</v>
      </c>
      <c r="O38">
        <f>0+R38</f>
        <v>0</v>
      </c>
      <c r="Q38">
        <f>0+I39+I43</f>
        <v>0</v>
      </c>
      <c r="R38">
        <f>0+O39+O43</f>
        <v>0</v>
      </c>
    </row>
    <row r="39" spans="1:16" ht="12.75">
      <c r="A39" s="12" t="s">
        <v>35</v>
      </c>
      <c r="B39" s="16" t="s">
        <v>30</v>
      </c>
      <c r="C39" s="16" t="s">
        <v>171</v>
      </c>
      <c r="D39" s="12" t="s">
        <v>37</v>
      </c>
      <c r="E39" s="17" t="s">
        <v>172</v>
      </c>
      <c r="F39" s="18" t="s">
        <v>72</v>
      </c>
      <c r="G39" s="19">
        <v>10.96</v>
      </c>
      <c r="H39" s="20"/>
      <c r="I39" s="20">
        <f>ROUND(ROUND(H39,2)*ROUND(G39,3),2)</f>
        <v>0</v>
      </c>
      <c r="O39">
        <f>(I39*21)/100</f>
        <v>0</v>
      </c>
      <c r="P39" t="s">
        <v>13</v>
      </c>
    </row>
    <row r="40" spans="1:5" ht="51">
      <c r="A40" s="21" t="s">
        <v>40</v>
      </c>
      <c r="E40" s="22" t="s">
        <v>173</v>
      </c>
    </row>
    <row r="41" spans="1:5" ht="12.75">
      <c r="A41" s="23" t="s">
        <v>42</v>
      </c>
      <c r="E41" s="24" t="s">
        <v>174</v>
      </c>
    </row>
    <row r="42" spans="1:5" ht="369.75">
      <c r="A42" t="s">
        <v>44</v>
      </c>
      <c r="E42" s="22" t="s">
        <v>175</v>
      </c>
    </row>
    <row r="43" spans="1:16" ht="12.75">
      <c r="A43" s="12" t="s">
        <v>35</v>
      </c>
      <c r="B43" s="16" t="s">
        <v>32</v>
      </c>
      <c r="C43" s="16" t="s">
        <v>176</v>
      </c>
      <c r="D43" s="12" t="s">
        <v>37</v>
      </c>
      <c r="E43" s="17" t="s">
        <v>177</v>
      </c>
      <c r="F43" s="18" t="s">
        <v>39</v>
      </c>
      <c r="G43" s="19">
        <v>0.767</v>
      </c>
      <c r="H43" s="20"/>
      <c r="I43" s="20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1" t="s">
        <v>40</v>
      </c>
      <c r="E44" s="22" t="s">
        <v>178</v>
      </c>
    </row>
    <row r="45" spans="1:5" ht="12.75">
      <c r="A45" s="23" t="s">
        <v>42</v>
      </c>
      <c r="E45" s="24" t="s">
        <v>179</v>
      </c>
    </row>
    <row r="46" spans="1:5" ht="267.75">
      <c r="A46" t="s">
        <v>44</v>
      </c>
      <c r="E46" s="22" t="s">
        <v>180</v>
      </c>
    </row>
    <row r="47" spans="1:18" ht="12.75" customHeight="1">
      <c r="A47" s="5" t="s">
        <v>33</v>
      </c>
      <c r="B47" s="5"/>
      <c r="C47" s="25" t="s">
        <v>23</v>
      </c>
      <c r="D47" s="5"/>
      <c r="E47" s="14" t="s">
        <v>181</v>
      </c>
      <c r="F47" s="5"/>
      <c r="G47" s="5"/>
      <c r="H47" s="5"/>
      <c r="I47" s="26">
        <f>SUM(I48:I77)</f>
        <v>0</v>
      </c>
      <c r="O47">
        <f>0+R47</f>
        <v>0</v>
      </c>
      <c r="Q47">
        <f>0+I48+I52+I56+I61+I65+I69+I73+I77</f>
        <v>0</v>
      </c>
      <c r="R47">
        <f>0+O48+O52+O56+O61+O65+O69+O73+O77</f>
        <v>0</v>
      </c>
    </row>
    <row r="48" spans="1:16" ht="12.75">
      <c r="A48" s="12" t="s">
        <v>35</v>
      </c>
      <c r="B48" s="16" t="s">
        <v>81</v>
      </c>
      <c r="C48" s="16" t="s">
        <v>182</v>
      </c>
      <c r="D48" s="12" t="s">
        <v>37</v>
      </c>
      <c r="E48" s="17" t="s">
        <v>183</v>
      </c>
      <c r="F48" s="18" t="s">
        <v>39</v>
      </c>
      <c r="G48" s="19">
        <v>2</v>
      </c>
      <c r="H48" s="20"/>
      <c r="I48" s="20">
        <f>ROUND(ROUND(H48,2)*ROUND(G48,3),2)</f>
        <v>0</v>
      </c>
      <c r="O48">
        <f>(I48*21)/100</f>
        <v>0</v>
      </c>
      <c r="P48" t="s">
        <v>13</v>
      </c>
    </row>
    <row r="49" spans="1:5" ht="38.25">
      <c r="A49" s="21" t="s">
        <v>40</v>
      </c>
      <c r="E49" s="22" t="s">
        <v>184</v>
      </c>
    </row>
    <row r="50" spans="1:5" ht="12.75">
      <c r="A50" s="23" t="s">
        <v>42</v>
      </c>
      <c r="E50" s="24" t="s">
        <v>37</v>
      </c>
    </row>
    <row r="51" spans="1:5" ht="344.25">
      <c r="A51" t="s">
        <v>44</v>
      </c>
      <c r="E51" s="22" t="s">
        <v>185</v>
      </c>
    </row>
    <row r="52" spans="1:16" ht="12.75">
      <c r="A52" s="12" t="s">
        <v>35</v>
      </c>
      <c r="B52" s="16" t="s">
        <v>87</v>
      </c>
      <c r="C52" s="16" t="s">
        <v>186</v>
      </c>
      <c r="D52" s="12" t="s">
        <v>37</v>
      </c>
      <c r="E52" s="17" t="s">
        <v>187</v>
      </c>
      <c r="F52" s="18" t="s">
        <v>145</v>
      </c>
      <c r="G52" s="19">
        <v>2</v>
      </c>
      <c r="H52" s="20"/>
      <c r="I52" s="20">
        <f>ROUND(ROUND(H52,2)*ROUND(G52,3),2)</f>
        <v>0</v>
      </c>
      <c r="O52">
        <f>(I52*21)/100</f>
        <v>0</v>
      </c>
      <c r="P52" t="s">
        <v>13</v>
      </c>
    </row>
    <row r="53" spans="1:5" ht="38.25">
      <c r="A53" s="21" t="s">
        <v>40</v>
      </c>
      <c r="E53" s="22" t="s">
        <v>188</v>
      </c>
    </row>
    <row r="54" spans="1:5" ht="12.75">
      <c r="A54" s="23" t="s">
        <v>42</v>
      </c>
      <c r="E54" s="24" t="s">
        <v>37</v>
      </c>
    </row>
    <row r="55" spans="1:5" ht="229.5">
      <c r="A55" t="s">
        <v>44</v>
      </c>
      <c r="E55" s="22" t="s">
        <v>189</v>
      </c>
    </row>
    <row r="56" spans="1:16" ht="12.75">
      <c r="A56" s="12" t="s">
        <v>35</v>
      </c>
      <c r="B56" s="16" t="s">
        <v>91</v>
      </c>
      <c r="C56" s="16" t="s">
        <v>190</v>
      </c>
      <c r="D56" s="12" t="s">
        <v>37</v>
      </c>
      <c r="E56" s="35" t="s">
        <v>278</v>
      </c>
      <c r="F56" s="36" t="s">
        <v>166</v>
      </c>
      <c r="G56" s="19">
        <f>85.14*(2.056+2*0.05)</f>
        <v>183.56184000000002</v>
      </c>
      <c r="H56" s="20"/>
      <c r="I56" s="20">
        <f>ROUND(ROUND(H56,2)*ROUND(G56,3),2)</f>
        <v>0</v>
      </c>
      <c r="O56">
        <f>(I56*21)/100</f>
        <v>0</v>
      </c>
      <c r="P56" t="s">
        <v>13</v>
      </c>
    </row>
    <row r="57" spans="1:5" ht="38.25">
      <c r="A57" s="21" t="s">
        <v>40</v>
      </c>
      <c r="E57" s="34" t="s">
        <v>277</v>
      </c>
    </row>
    <row r="58" spans="1:5" ht="12.75">
      <c r="A58" s="23" t="s">
        <v>42</v>
      </c>
      <c r="E58" s="34" t="s">
        <v>281</v>
      </c>
    </row>
    <row r="59" spans="1:5" ht="242.25">
      <c r="A59" t="s">
        <v>44</v>
      </c>
      <c r="E59" s="34" t="s">
        <v>280</v>
      </c>
    </row>
    <row r="60" ht="25.5">
      <c r="E60" s="34" t="s">
        <v>279</v>
      </c>
    </row>
    <row r="61" spans="1:16" ht="12.75">
      <c r="A61" s="12" t="s">
        <v>35</v>
      </c>
      <c r="B61" s="16" t="s">
        <v>98</v>
      </c>
      <c r="C61" s="16" t="s">
        <v>191</v>
      </c>
      <c r="D61" s="12" t="s">
        <v>37</v>
      </c>
      <c r="E61" s="17" t="s">
        <v>192</v>
      </c>
      <c r="F61" s="18" t="s">
        <v>39</v>
      </c>
      <c r="G61" s="19">
        <v>6.778</v>
      </c>
      <c r="H61" s="20"/>
      <c r="I61" s="20">
        <f>ROUND(ROUND(H61,2)*ROUND(G61,3),2)</f>
        <v>0</v>
      </c>
      <c r="O61">
        <f>(I61*21)/100</f>
        <v>0</v>
      </c>
      <c r="P61" t="s">
        <v>13</v>
      </c>
    </row>
    <row r="62" spans="1:5" ht="51">
      <c r="A62" s="21" t="s">
        <v>40</v>
      </c>
      <c r="E62" s="22" t="s">
        <v>193</v>
      </c>
    </row>
    <row r="63" spans="1:5" ht="12.75">
      <c r="A63" s="23" t="s">
        <v>42</v>
      </c>
      <c r="E63" s="24" t="s">
        <v>37</v>
      </c>
    </row>
    <row r="64" spans="1:5" ht="344.25">
      <c r="A64" t="s">
        <v>44</v>
      </c>
      <c r="E64" s="22" t="s">
        <v>185</v>
      </c>
    </row>
    <row r="65" spans="1:16" ht="12.75">
      <c r="A65" s="12" t="s">
        <v>35</v>
      </c>
      <c r="B65" s="16" t="s">
        <v>104</v>
      </c>
      <c r="C65" s="16" t="s">
        <v>194</v>
      </c>
      <c r="D65" s="12" t="s">
        <v>37</v>
      </c>
      <c r="E65" s="17" t="s">
        <v>195</v>
      </c>
      <c r="F65" s="18" t="s">
        <v>72</v>
      </c>
      <c r="G65" s="19">
        <v>1.576</v>
      </c>
      <c r="H65" s="20"/>
      <c r="I65" s="20">
        <f>ROUND(ROUND(H65,2)*ROUND(G65,3),2)</f>
        <v>0</v>
      </c>
      <c r="O65">
        <f>(I65*21)/100</f>
        <v>0</v>
      </c>
      <c r="P65" t="s">
        <v>13</v>
      </c>
    </row>
    <row r="66" spans="1:5" ht="38.25">
      <c r="A66" s="21" t="s">
        <v>40</v>
      </c>
      <c r="E66" s="22" t="s">
        <v>196</v>
      </c>
    </row>
    <row r="67" spans="1:5" ht="12.75">
      <c r="A67" s="23" t="s">
        <v>42</v>
      </c>
      <c r="E67" s="24" t="s">
        <v>197</v>
      </c>
    </row>
    <row r="68" spans="1:5" ht="369.75">
      <c r="A68" t="s">
        <v>44</v>
      </c>
      <c r="E68" s="22" t="s">
        <v>198</v>
      </c>
    </row>
    <row r="69" spans="1:16" ht="12.75">
      <c r="A69" s="12" t="s">
        <v>35</v>
      </c>
      <c r="B69" s="16" t="s">
        <v>109</v>
      </c>
      <c r="C69" s="16" t="s">
        <v>199</v>
      </c>
      <c r="D69" s="12" t="s">
        <v>37</v>
      </c>
      <c r="E69" s="17" t="s">
        <v>200</v>
      </c>
      <c r="F69" s="18" t="s">
        <v>72</v>
      </c>
      <c r="G69" s="19">
        <v>0.612</v>
      </c>
      <c r="H69" s="20"/>
      <c r="I69" s="20">
        <f>ROUND(ROUND(H69,2)*ROUND(G69,3),2)</f>
        <v>0</v>
      </c>
      <c r="O69">
        <f>(I69*21)/100</f>
        <v>0</v>
      </c>
      <c r="P69" t="s">
        <v>13</v>
      </c>
    </row>
    <row r="70" spans="1:5" ht="25.5">
      <c r="A70" s="21" t="s">
        <v>40</v>
      </c>
      <c r="E70" s="22" t="s">
        <v>201</v>
      </c>
    </row>
    <row r="71" spans="1:5" ht="12.75">
      <c r="A71" s="23" t="s">
        <v>42</v>
      </c>
      <c r="E71" s="24" t="s">
        <v>202</v>
      </c>
    </row>
    <row r="72" spans="1:5" ht="369.75">
      <c r="A72" t="s">
        <v>44</v>
      </c>
      <c r="E72" s="22" t="s">
        <v>198</v>
      </c>
    </row>
    <row r="73" spans="1:16" ht="12.75">
      <c r="A73" s="12" t="s">
        <v>35</v>
      </c>
      <c r="B73" s="16" t="s">
        <v>114</v>
      </c>
      <c r="C73" s="16" t="s">
        <v>203</v>
      </c>
      <c r="D73" s="12" t="s">
        <v>37</v>
      </c>
      <c r="E73" s="17" t="s">
        <v>204</v>
      </c>
      <c r="F73" s="18" t="s">
        <v>72</v>
      </c>
      <c r="G73" s="19">
        <v>0.918</v>
      </c>
      <c r="H73" s="20"/>
      <c r="I73" s="20">
        <f>ROUND(ROUND(H73,2)*ROUND(G73,3),2)</f>
        <v>0</v>
      </c>
      <c r="O73">
        <f>(I73*21)/100</f>
        <v>0</v>
      </c>
      <c r="P73" t="s">
        <v>13</v>
      </c>
    </row>
    <row r="74" spans="1:5" ht="38.25">
      <c r="A74" s="21" t="s">
        <v>40</v>
      </c>
      <c r="E74" s="22" t="s">
        <v>205</v>
      </c>
    </row>
    <row r="75" spans="1:5" ht="12.75">
      <c r="A75" s="23" t="s">
        <v>42</v>
      </c>
      <c r="E75" s="24" t="s">
        <v>206</v>
      </c>
    </row>
    <row r="76" spans="1:5" ht="102">
      <c r="A76" t="s">
        <v>44</v>
      </c>
      <c r="E76" s="22" t="s">
        <v>207</v>
      </c>
    </row>
    <row r="77" spans="1:16" ht="12.75">
      <c r="A77" s="12" t="s">
        <v>35</v>
      </c>
      <c r="B77" s="16" t="s">
        <v>120</v>
      </c>
      <c r="C77" s="16" t="s">
        <v>208</v>
      </c>
      <c r="D77" s="12" t="s">
        <v>37</v>
      </c>
      <c r="E77" s="17" t="s">
        <v>209</v>
      </c>
      <c r="F77" s="18" t="s">
        <v>166</v>
      </c>
      <c r="G77" s="19">
        <v>98.9</v>
      </c>
      <c r="H77" s="20"/>
      <c r="I77" s="20">
        <f>ROUND(ROUND(H77,2)*ROUND(G77,3),2)</f>
        <v>0</v>
      </c>
      <c r="O77">
        <f>(I77*21)/100</f>
        <v>0</v>
      </c>
      <c r="P77" t="s">
        <v>13</v>
      </c>
    </row>
    <row r="78" spans="1:5" ht="25.5">
      <c r="A78" s="21" t="s">
        <v>40</v>
      </c>
      <c r="E78" s="22" t="s">
        <v>210</v>
      </c>
    </row>
    <row r="79" spans="1:5" ht="12.75">
      <c r="A79" s="23" t="s">
        <v>42</v>
      </c>
      <c r="E79" s="24" t="s">
        <v>211</v>
      </c>
    </row>
    <row r="80" spans="1:5" ht="89.25">
      <c r="A80" t="s">
        <v>44</v>
      </c>
      <c r="E80" s="22" t="s">
        <v>212</v>
      </c>
    </row>
    <row r="81" spans="1:18" ht="12.75" customHeight="1">
      <c r="A81" s="5" t="s">
        <v>33</v>
      </c>
      <c r="B81" s="5"/>
      <c r="C81" s="25" t="s">
        <v>25</v>
      </c>
      <c r="D81" s="5"/>
      <c r="E81" s="14" t="s">
        <v>213</v>
      </c>
      <c r="F81" s="5"/>
      <c r="G81" s="5"/>
      <c r="H81" s="5"/>
      <c r="I81" s="26">
        <f>0+Q81</f>
        <v>0</v>
      </c>
      <c r="O81">
        <f>0+R81</f>
        <v>0</v>
      </c>
      <c r="Q81">
        <f>0+I82+I86+I90+I94</f>
        <v>0</v>
      </c>
      <c r="R81">
        <f>0+O82+O86+O90+O94</f>
        <v>0</v>
      </c>
    </row>
    <row r="82" spans="1:16" ht="12.75">
      <c r="A82" s="12" t="s">
        <v>35</v>
      </c>
      <c r="B82" s="16" t="s">
        <v>125</v>
      </c>
      <c r="C82" s="16" t="s">
        <v>214</v>
      </c>
      <c r="D82" s="12" t="s">
        <v>37</v>
      </c>
      <c r="E82" s="17" t="s">
        <v>215</v>
      </c>
      <c r="F82" s="18" t="s">
        <v>166</v>
      </c>
      <c r="G82" s="19">
        <v>98.9</v>
      </c>
      <c r="H82" s="20"/>
      <c r="I82" s="20">
        <f>ROUND(ROUND(H82,2)*ROUND(G82,3),2)</f>
        <v>0</v>
      </c>
      <c r="O82">
        <f>(I82*21)/100</f>
        <v>0</v>
      </c>
      <c r="P82" t="s">
        <v>13</v>
      </c>
    </row>
    <row r="83" spans="1:5" ht="25.5">
      <c r="A83" s="21" t="s">
        <v>40</v>
      </c>
      <c r="E83" s="22" t="s">
        <v>216</v>
      </c>
    </row>
    <row r="84" spans="1:5" ht="12.75">
      <c r="A84" s="23" t="s">
        <v>42</v>
      </c>
      <c r="E84" s="24" t="s">
        <v>211</v>
      </c>
    </row>
    <row r="85" spans="1:5" ht="51">
      <c r="A85" t="s">
        <v>44</v>
      </c>
      <c r="E85" s="22" t="s">
        <v>217</v>
      </c>
    </row>
    <row r="86" spans="1:16" ht="12.75">
      <c r="A86" s="12" t="s">
        <v>35</v>
      </c>
      <c r="B86" s="16" t="s">
        <v>130</v>
      </c>
      <c r="C86" s="16" t="s">
        <v>218</v>
      </c>
      <c r="D86" s="12" t="s">
        <v>37</v>
      </c>
      <c r="E86" s="17" t="s">
        <v>219</v>
      </c>
      <c r="F86" s="18" t="s">
        <v>166</v>
      </c>
      <c r="G86" s="19">
        <v>9</v>
      </c>
      <c r="H86" s="20"/>
      <c r="I86" s="20">
        <f>ROUND(ROUND(H86,2)*ROUND(G86,3),2)</f>
        <v>0</v>
      </c>
      <c r="O86">
        <f>(I86*21)/100</f>
        <v>0</v>
      </c>
      <c r="P86" t="s">
        <v>13</v>
      </c>
    </row>
    <row r="87" spans="1:5" ht="25.5">
      <c r="A87" s="21" t="s">
        <v>40</v>
      </c>
      <c r="E87" s="22" t="s">
        <v>220</v>
      </c>
    </row>
    <row r="88" spans="1:5" ht="12.75">
      <c r="A88" s="23" t="s">
        <v>42</v>
      </c>
      <c r="E88" s="24" t="s">
        <v>221</v>
      </c>
    </row>
    <row r="89" spans="1:5" ht="51">
      <c r="A89" t="s">
        <v>44</v>
      </c>
      <c r="E89" s="22" t="s">
        <v>217</v>
      </c>
    </row>
    <row r="90" spans="1:16" ht="12.75">
      <c r="A90" s="12" t="s">
        <v>35</v>
      </c>
      <c r="B90" s="16" t="s">
        <v>222</v>
      </c>
      <c r="C90" s="16" t="s">
        <v>223</v>
      </c>
      <c r="D90" s="12" t="s">
        <v>37</v>
      </c>
      <c r="E90" s="17" t="s">
        <v>224</v>
      </c>
      <c r="F90" s="18" t="s">
        <v>166</v>
      </c>
      <c r="G90" s="19">
        <v>98.9</v>
      </c>
      <c r="H90" s="20"/>
      <c r="I90" s="20">
        <f>ROUND(ROUND(H90,2)*ROUND(G90,3),2)</f>
        <v>0</v>
      </c>
      <c r="O90">
        <f>(I90*21)/100</f>
        <v>0</v>
      </c>
      <c r="P90" t="s">
        <v>13</v>
      </c>
    </row>
    <row r="91" spans="1:5" ht="25.5">
      <c r="A91" s="21" t="s">
        <v>40</v>
      </c>
      <c r="E91" s="22" t="s">
        <v>225</v>
      </c>
    </row>
    <row r="92" spans="1:5" ht="12.75">
      <c r="A92" s="23" t="s">
        <v>42</v>
      </c>
      <c r="E92" s="24" t="s">
        <v>211</v>
      </c>
    </row>
    <row r="93" spans="1:5" ht="51">
      <c r="A93" t="s">
        <v>44</v>
      </c>
      <c r="E93" s="22" t="s">
        <v>217</v>
      </c>
    </row>
    <row r="94" spans="1:16" ht="12.75">
      <c r="A94" s="12" t="s">
        <v>35</v>
      </c>
      <c r="B94" s="16" t="s">
        <v>226</v>
      </c>
      <c r="C94" s="16" t="s">
        <v>227</v>
      </c>
      <c r="D94" s="12" t="s">
        <v>37</v>
      </c>
      <c r="E94" s="17" t="s">
        <v>228</v>
      </c>
      <c r="F94" s="18" t="s">
        <v>166</v>
      </c>
      <c r="G94" s="19">
        <v>18</v>
      </c>
      <c r="H94" s="20"/>
      <c r="I94" s="20">
        <f>ROUND(ROUND(H94,2)*ROUND(G94,3),2)</f>
        <v>0</v>
      </c>
      <c r="O94">
        <f>(I94*21)/100</f>
        <v>0</v>
      </c>
      <c r="P94" t="s">
        <v>13</v>
      </c>
    </row>
    <row r="95" spans="1:5" ht="38.25">
      <c r="A95" s="21" t="s">
        <v>40</v>
      </c>
      <c r="E95" s="22" t="s">
        <v>229</v>
      </c>
    </row>
    <row r="96" spans="1:5" ht="12.75">
      <c r="A96" s="23" t="s">
        <v>42</v>
      </c>
      <c r="E96" s="24" t="s">
        <v>230</v>
      </c>
    </row>
    <row r="97" spans="1:5" ht="153">
      <c r="A97" t="s">
        <v>44</v>
      </c>
      <c r="E97" s="22" t="s">
        <v>231</v>
      </c>
    </row>
    <row r="98" spans="1:18" ht="12.75" customHeight="1">
      <c r="A98" s="5" t="s">
        <v>33</v>
      </c>
      <c r="B98" s="5"/>
      <c r="C98" s="25" t="s">
        <v>61</v>
      </c>
      <c r="D98" s="5"/>
      <c r="E98" s="14" t="s">
        <v>90</v>
      </c>
      <c r="F98" s="5"/>
      <c r="G98" s="5"/>
      <c r="H98" s="5"/>
      <c r="I98" s="26">
        <f>SUM(I99:I107)</f>
        <v>0</v>
      </c>
      <c r="O98">
        <f>0+R98</f>
        <v>0</v>
      </c>
      <c r="Q98">
        <f>0+I99+I103+I107</f>
        <v>0</v>
      </c>
      <c r="R98">
        <f>0+O99+O103+O107</f>
        <v>0</v>
      </c>
    </row>
    <row r="99" spans="1:16" ht="12.75">
      <c r="A99" s="12" t="s">
        <v>35</v>
      </c>
      <c r="B99" s="16" t="s">
        <v>232</v>
      </c>
      <c r="C99" s="16" t="s">
        <v>233</v>
      </c>
      <c r="D99" s="12" t="s">
        <v>37</v>
      </c>
      <c r="E99" s="17" t="s">
        <v>234</v>
      </c>
      <c r="F99" s="18" t="s">
        <v>166</v>
      </c>
      <c r="G99" s="19">
        <v>932</v>
      </c>
      <c r="H99" s="20"/>
      <c r="I99" s="20">
        <f>ROUND(ROUND(H99,2)*ROUND(G99,3),2)</f>
        <v>0</v>
      </c>
      <c r="O99">
        <f>(I99*21)/100</f>
        <v>0</v>
      </c>
      <c r="P99" t="s">
        <v>13</v>
      </c>
    </row>
    <row r="100" spans="1:5" ht="51">
      <c r="A100" s="21" t="s">
        <v>40</v>
      </c>
      <c r="E100" s="22" t="s">
        <v>235</v>
      </c>
    </row>
    <row r="101" spans="1:5" ht="12.75">
      <c r="A101" s="23" t="s">
        <v>42</v>
      </c>
      <c r="E101" s="24" t="s">
        <v>37</v>
      </c>
    </row>
    <row r="102" spans="1:5" ht="51">
      <c r="A102" t="s">
        <v>44</v>
      </c>
      <c r="E102" s="22" t="s">
        <v>236</v>
      </c>
    </row>
    <row r="103" spans="1:16" ht="12.75">
      <c r="A103" s="12" t="s">
        <v>35</v>
      </c>
      <c r="B103" s="16" t="s">
        <v>237</v>
      </c>
      <c r="C103" s="16" t="s">
        <v>233</v>
      </c>
      <c r="D103" s="12" t="s">
        <v>46</v>
      </c>
      <c r="E103" s="17" t="s">
        <v>234</v>
      </c>
      <c r="F103" s="18" t="s">
        <v>166</v>
      </c>
      <c r="G103" s="19">
        <v>181.7</v>
      </c>
      <c r="H103" s="20"/>
      <c r="I103" s="20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1" t="s">
        <v>40</v>
      </c>
      <c r="E104" s="22" t="s">
        <v>238</v>
      </c>
    </row>
    <row r="105" spans="1:5" ht="12.75">
      <c r="A105" s="23" t="s">
        <v>42</v>
      </c>
      <c r="E105" s="24" t="s">
        <v>37</v>
      </c>
    </row>
    <row r="106" spans="1:5" ht="51">
      <c r="A106" t="s">
        <v>44</v>
      </c>
      <c r="E106" s="22" t="s">
        <v>236</v>
      </c>
    </row>
    <row r="107" spans="1:16" ht="12.75">
      <c r="A107" s="12" t="s">
        <v>35</v>
      </c>
      <c r="B107" s="16" t="s">
        <v>239</v>
      </c>
      <c r="C107" s="16" t="s">
        <v>233</v>
      </c>
      <c r="D107" s="12" t="s">
        <v>49</v>
      </c>
      <c r="E107" s="17" t="s">
        <v>234</v>
      </c>
      <c r="F107" s="18" t="s">
        <v>166</v>
      </c>
      <c r="G107" s="19">
        <v>47.7</v>
      </c>
      <c r="H107" s="20"/>
      <c r="I107" s="20">
        <f>ROUND(ROUND(H107,2)*ROUND(G107,3),2)</f>
        <v>0</v>
      </c>
      <c r="O107">
        <f>(I107*21)/100</f>
        <v>0</v>
      </c>
      <c r="P107" t="s">
        <v>13</v>
      </c>
    </row>
    <row r="108" spans="1:5" ht="51">
      <c r="A108" s="21" t="s">
        <v>40</v>
      </c>
      <c r="E108" s="22" t="s">
        <v>240</v>
      </c>
    </row>
    <row r="109" spans="1:5" ht="12.75">
      <c r="A109" s="23" t="s">
        <v>42</v>
      </c>
      <c r="E109" s="24" t="s">
        <v>241</v>
      </c>
    </row>
    <row r="110" spans="1:5" ht="51">
      <c r="A110" t="s">
        <v>44</v>
      </c>
      <c r="E110" s="22" t="s">
        <v>236</v>
      </c>
    </row>
    <row r="111" spans="1:18" ht="12.75" customHeight="1">
      <c r="A111" s="5" t="s">
        <v>33</v>
      </c>
      <c r="B111" s="5"/>
      <c r="C111" s="25" t="s">
        <v>30</v>
      </c>
      <c r="D111" s="5"/>
      <c r="E111" s="14" t="s">
        <v>97</v>
      </c>
      <c r="F111" s="5"/>
      <c r="G111" s="5"/>
      <c r="H111" s="5"/>
      <c r="I111" s="26">
        <f>SUM(I112:I142)</f>
        <v>0</v>
      </c>
      <c r="O111">
        <f>0+R111</f>
        <v>0</v>
      </c>
      <c r="Q111">
        <f>0+I112+I116+I120+I124+I128+I132+I136</f>
        <v>0</v>
      </c>
      <c r="R111">
        <f>0+O112+O116+O120+O124+O128+O132+O136</f>
        <v>0</v>
      </c>
    </row>
    <row r="112" spans="1:16" ht="12.75">
      <c r="A112" s="12" t="s">
        <v>35</v>
      </c>
      <c r="B112" s="16" t="s">
        <v>242</v>
      </c>
      <c r="C112" s="16" t="s">
        <v>243</v>
      </c>
      <c r="D112" s="12" t="s">
        <v>37</v>
      </c>
      <c r="E112" s="17" t="s">
        <v>244</v>
      </c>
      <c r="F112" s="18" t="s">
        <v>78</v>
      </c>
      <c r="G112" s="19">
        <v>176</v>
      </c>
      <c r="H112" s="20"/>
      <c r="I112" s="20">
        <f>ROUND(ROUND(H112,2)*ROUND(G112,3),2)</f>
        <v>0</v>
      </c>
      <c r="O112">
        <f>(I112*21)/100</f>
        <v>0</v>
      </c>
      <c r="P112" t="s">
        <v>13</v>
      </c>
    </row>
    <row r="113" spans="1:5" ht="76.5">
      <c r="A113" s="21" t="s">
        <v>40</v>
      </c>
      <c r="E113" s="34" t="s">
        <v>276</v>
      </c>
    </row>
    <row r="114" spans="1:5" ht="12.75">
      <c r="A114" s="23" t="s">
        <v>42</v>
      </c>
      <c r="E114" s="24" t="s">
        <v>37</v>
      </c>
    </row>
    <row r="115" spans="1:5" ht="63.75">
      <c r="A115" t="s">
        <v>44</v>
      </c>
      <c r="E115" s="22" t="s">
        <v>245</v>
      </c>
    </row>
    <row r="116" spans="1:16" ht="12.75">
      <c r="A116" s="12" t="s">
        <v>35</v>
      </c>
      <c r="B116" s="16" t="s">
        <v>246</v>
      </c>
      <c r="C116" s="16" t="s">
        <v>247</v>
      </c>
      <c r="D116" s="12" t="s">
        <v>37</v>
      </c>
      <c r="E116" s="17" t="s">
        <v>248</v>
      </c>
      <c r="F116" s="18" t="s">
        <v>78</v>
      </c>
      <c r="G116" s="19">
        <v>59.3</v>
      </c>
      <c r="H116" s="20"/>
      <c r="I116" s="20">
        <f>ROUND(ROUND(H116,2)*ROUND(G116,3),2)</f>
        <v>0</v>
      </c>
      <c r="O116">
        <f>(I116*21)/100</f>
        <v>0</v>
      </c>
      <c r="P116" t="s">
        <v>13</v>
      </c>
    </row>
    <row r="117" spans="1:5" ht="25.5">
      <c r="A117" s="21" t="s">
        <v>40</v>
      </c>
      <c r="E117" s="22" t="s">
        <v>249</v>
      </c>
    </row>
    <row r="118" spans="1:5" ht="12.75">
      <c r="A118" s="23" t="s">
        <v>42</v>
      </c>
      <c r="E118" s="24" t="s">
        <v>250</v>
      </c>
    </row>
    <row r="119" spans="1:5" ht="51">
      <c r="A119" t="s">
        <v>44</v>
      </c>
      <c r="E119" s="22" t="s">
        <v>251</v>
      </c>
    </row>
    <row r="120" spans="1:16" ht="12.75">
      <c r="A120" s="12" t="s">
        <v>35</v>
      </c>
      <c r="B120" s="16" t="s">
        <v>252</v>
      </c>
      <c r="C120" s="16" t="s">
        <v>253</v>
      </c>
      <c r="D120" s="12" t="s">
        <v>37</v>
      </c>
      <c r="E120" s="17" t="s">
        <v>254</v>
      </c>
      <c r="F120" s="18" t="s">
        <v>166</v>
      </c>
      <c r="G120" s="19">
        <v>932</v>
      </c>
      <c r="H120" s="20"/>
      <c r="I120" s="20">
        <f>ROUND(ROUND(H120,2)*ROUND(G120,3),2)</f>
        <v>0</v>
      </c>
      <c r="O120">
        <f>(I120*21)/100</f>
        <v>0</v>
      </c>
      <c r="P120" t="s">
        <v>13</v>
      </c>
    </row>
    <row r="121" spans="1:5" ht="38.25">
      <c r="A121" s="21" t="s">
        <v>40</v>
      </c>
      <c r="E121" s="22" t="s">
        <v>255</v>
      </c>
    </row>
    <row r="122" spans="1:5" ht="12.75">
      <c r="A122" s="23" t="s">
        <v>42</v>
      </c>
      <c r="E122" s="24" t="s">
        <v>37</v>
      </c>
    </row>
    <row r="123" spans="1:5" ht="25.5">
      <c r="A123" t="s">
        <v>44</v>
      </c>
      <c r="E123" s="22" t="s">
        <v>256</v>
      </c>
    </row>
    <row r="124" spans="1:16" ht="12.75">
      <c r="A124" s="12" t="s">
        <v>35</v>
      </c>
      <c r="B124" s="16" t="s">
        <v>257</v>
      </c>
      <c r="C124" s="16" t="s">
        <v>253</v>
      </c>
      <c r="D124" s="12" t="s">
        <v>46</v>
      </c>
      <c r="E124" s="17" t="s">
        <v>254</v>
      </c>
      <c r="F124" s="18" t="s">
        <v>166</v>
      </c>
      <c r="G124" s="19">
        <v>181.7</v>
      </c>
      <c r="H124" s="20"/>
      <c r="I124" s="20">
        <f>ROUND(ROUND(H124,2)*ROUND(G124,3),2)</f>
        <v>0</v>
      </c>
      <c r="O124">
        <f>(I124*21)/100</f>
        <v>0</v>
      </c>
      <c r="P124" t="s">
        <v>13</v>
      </c>
    </row>
    <row r="125" spans="1:5" ht="38.25">
      <c r="A125" s="21" t="s">
        <v>40</v>
      </c>
      <c r="E125" s="22" t="s">
        <v>258</v>
      </c>
    </row>
    <row r="126" spans="1:5" ht="12.75">
      <c r="A126" s="23" t="s">
        <v>42</v>
      </c>
      <c r="E126" s="24" t="s">
        <v>37</v>
      </c>
    </row>
    <row r="127" spans="1:5" ht="25.5">
      <c r="A127" t="s">
        <v>44</v>
      </c>
      <c r="E127" s="22" t="s">
        <v>256</v>
      </c>
    </row>
    <row r="128" spans="1:16" ht="12.75">
      <c r="A128" s="12" t="s">
        <v>35</v>
      </c>
      <c r="B128" s="16" t="s">
        <v>259</v>
      </c>
      <c r="C128" s="16" t="s">
        <v>253</v>
      </c>
      <c r="D128" s="12" t="s">
        <v>49</v>
      </c>
      <c r="E128" s="17" t="s">
        <v>254</v>
      </c>
      <c r="F128" s="18" t="s">
        <v>166</v>
      </c>
      <c r="G128" s="19">
        <v>47.7</v>
      </c>
      <c r="H128" s="20"/>
      <c r="I128" s="20">
        <f>ROUND(ROUND(H128,2)*ROUND(G128,3),2)</f>
        <v>0</v>
      </c>
      <c r="O128">
        <f>(I128*21)/100</f>
        <v>0</v>
      </c>
      <c r="P128" t="s">
        <v>13</v>
      </c>
    </row>
    <row r="129" spans="1:5" ht="38.25">
      <c r="A129" s="21" t="s">
        <v>40</v>
      </c>
      <c r="E129" s="22" t="s">
        <v>260</v>
      </c>
    </row>
    <row r="130" spans="1:5" ht="12.75">
      <c r="A130" s="23" t="s">
        <v>42</v>
      </c>
      <c r="E130" s="24" t="s">
        <v>261</v>
      </c>
    </row>
    <row r="131" spans="1:5" ht="25.5">
      <c r="A131" t="s">
        <v>44</v>
      </c>
      <c r="E131" s="22" t="s">
        <v>256</v>
      </c>
    </row>
    <row r="132" spans="1:16" ht="12.75">
      <c r="A132" s="12" t="s">
        <v>35</v>
      </c>
      <c r="B132" s="16" t="s">
        <v>262</v>
      </c>
      <c r="C132" s="16" t="s">
        <v>263</v>
      </c>
      <c r="D132" s="12" t="s">
        <v>137</v>
      </c>
      <c r="E132" s="17" t="s">
        <v>264</v>
      </c>
      <c r="F132" s="18" t="s">
        <v>145</v>
      </c>
      <c r="G132" s="19">
        <v>1</v>
      </c>
      <c r="H132" s="20"/>
      <c r="I132" s="20">
        <f>ROUND(ROUND(H132,2)*ROUND(G132,3),2)</f>
        <v>0</v>
      </c>
      <c r="O132">
        <f>(I132*21)/100</f>
        <v>0</v>
      </c>
      <c r="P132" t="s">
        <v>13</v>
      </c>
    </row>
    <row r="133" spans="1:5" ht="63.75">
      <c r="A133" s="21" t="s">
        <v>40</v>
      </c>
      <c r="E133" s="22" t="s">
        <v>265</v>
      </c>
    </row>
    <row r="134" spans="1:5" ht="12.75">
      <c r="A134" s="23" t="s">
        <v>42</v>
      </c>
      <c r="E134" s="24" t="s">
        <v>37</v>
      </c>
    </row>
    <row r="135" spans="1:5" ht="25.5">
      <c r="A135" t="s">
        <v>44</v>
      </c>
      <c r="E135" s="22" t="s">
        <v>266</v>
      </c>
    </row>
    <row r="136" spans="1:16" ht="12.75">
      <c r="A136" s="12" t="s">
        <v>35</v>
      </c>
      <c r="B136" s="16" t="s">
        <v>267</v>
      </c>
      <c r="C136" s="16" t="s">
        <v>268</v>
      </c>
      <c r="D136" s="12" t="s">
        <v>37</v>
      </c>
      <c r="E136" s="17" t="s">
        <v>269</v>
      </c>
      <c r="F136" s="18" t="s">
        <v>39</v>
      </c>
      <c r="G136" s="19">
        <v>4</v>
      </c>
      <c r="H136" s="20"/>
      <c r="I136" s="20">
        <f>ROUND(ROUND(H136,2)*ROUND(G136,3),2)</f>
        <v>0</v>
      </c>
      <c r="O136">
        <f>(I136*21)/100</f>
        <v>0</v>
      </c>
      <c r="P136" t="s">
        <v>13</v>
      </c>
    </row>
    <row r="137" spans="1:5" ht="38.25">
      <c r="A137" s="21" t="s">
        <v>40</v>
      </c>
      <c r="E137" s="22" t="s">
        <v>270</v>
      </c>
    </row>
    <row r="138" spans="1:5" ht="12.75">
      <c r="A138" s="23" t="s">
        <v>42</v>
      </c>
      <c r="E138" s="24" t="s">
        <v>37</v>
      </c>
    </row>
    <row r="139" spans="1:5" ht="25.5">
      <c r="A139" t="s">
        <v>44</v>
      </c>
      <c r="E139" s="22" t="s">
        <v>266</v>
      </c>
    </row>
    <row r="140" spans="2:9" ht="12.75" customHeight="1">
      <c r="B140" s="16">
        <v>33</v>
      </c>
      <c r="C140" s="16">
        <v>94899</v>
      </c>
      <c r="D140" s="12" t="s">
        <v>37</v>
      </c>
      <c r="E140" s="35" t="s">
        <v>282</v>
      </c>
      <c r="F140" s="18" t="s">
        <v>39</v>
      </c>
      <c r="G140" s="19">
        <v>1</v>
      </c>
      <c r="H140" s="20"/>
      <c r="I140" s="20">
        <f>ROUND(ROUND(H140,2)*ROUND(G140,3),2)</f>
        <v>0</v>
      </c>
    </row>
    <row r="141" spans="2:9" ht="12.75" customHeight="1">
      <c r="B141" s="16"/>
      <c r="C141" s="16"/>
      <c r="D141" s="12"/>
      <c r="E141" s="35" t="s">
        <v>283</v>
      </c>
      <c r="F141" s="18"/>
      <c r="G141" s="19"/>
      <c r="H141" s="20"/>
      <c r="I141" s="20"/>
    </row>
    <row r="142" spans="2:9" ht="12.75" customHeight="1">
      <c r="B142" s="16">
        <v>34</v>
      </c>
      <c r="C142" s="16">
        <v>95999</v>
      </c>
      <c r="D142" s="12" t="s">
        <v>37</v>
      </c>
      <c r="E142" s="35" t="s">
        <v>284</v>
      </c>
      <c r="F142" s="36" t="s">
        <v>78</v>
      </c>
      <c r="G142" s="19">
        <f>2*59</f>
        <v>118</v>
      </c>
      <c r="H142" s="20"/>
      <c r="I142" s="20">
        <f>ROUND(ROUND(H142,2)*ROUND(G142,3),2)</f>
        <v>0</v>
      </c>
    </row>
    <row r="143" ht="24" customHeight="1">
      <c r="E143" s="22" t="s">
        <v>286</v>
      </c>
    </row>
    <row r="144" ht="25.5">
      <c r="E144" s="22" t="s">
        <v>285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Klimek</dc:creator>
  <cp:keywords/>
  <dc:description/>
  <cp:lastModifiedBy>klimek</cp:lastModifiedBy>
  <cp:lastPrinted>2019-11-01T09:21:18Z</cp:lastPrinted>
  <dcterms:created xsi:type="dcterms:W3CDTF">2019-11-26T11:54:46Z</dcterms:created>
  <dcterms:modified xsi:type="dcterms:W3CDTF">2019-11-26T11:54:47Z</dcterms:modified>
  <cp:category/>
  <cp:version/>
  <cp:contentType/>
  <cp:contentStatus/>
</cp:coreProperties>
</file>