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Pol'!$6:$6</definedName>
    <definedName name="_xlnm.Print_Titles" localSheetId="4">'SO01 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Pol'!$A$1:$W$160</definedName>
    <definedName name="_xlnm.Print_Area" localSheetId="4">'SO01 B Pol'!$A$1:$W$27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/>
  <c r="I62"/>
  <c r="I61"/>
  <c r="I60"/>
  <c r="I59"/>
  <c r="I58"/>
  <c r="I57"/>
  <c r="I56"/>
  <c r="I55"/>
  <c r="I54"/>
  <c r="I53"/>
  <c r="I52"/>
  <c r="I51"/>
  <c r="I50"/>
  <c r="G42"/>
  <c r="F42"/>
  <c r="G41"/>
  <c r="F41"/>
  <c r="G40"/>
  <c r="F40"/>
  <c r="G39"/>
  <c r="F39"/>
  <c r="G26" i="13"/>
  <c r="G9"/>
  <c r="G8" s="1"/>
  <c r="I9"/>
  <c r="K9"/>
  <c r="K8" s="1"/>
  <c r="O9"/>
  <c r="O8" s="1"/>
  <c r="Q9"/>
  <c r="V9"/>
  <c r="V8" s="1"/>
  <c r="G10"/>
  <c r="I10"/>
  <c r="I8" s="1"/>
  <c r="K10"/>
  <c r="M10"/>
  <c r="O10"/>
  <c r="Q10"/>
  <c r="Q8" s="1"/>
  <c r="V10"/>
  <c r="G11"/>
  <c r="M11" s="1"/>
  <c r="I11"/>
  <c r="K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M15" s="1"/>
  <c r="I15"/>
  <c r="K15"/>
  <c r="O15"/>
  <c r="Q15"/>
  <c r="V15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AE26"/>
  <c r="AF26"/>
  <c r="G159" i="12"/>
  <c r="BA120"/>
  <c r="BA10"/>
  <c r="G9"/>
  <c r="G8" s="1"/>
  <c r="I9"/>
  <c r="K9"/>
  <c r="K8" s="1"/>
  <c r="O9"/>
  <c r="O8" s="1"/>
  <c r="Q9"/>
  <c r="V9"/>
  <c r="V8" s="1"/>
  <c r="G11"/>
  <c r="I11"/>
  <c r="I8" s="1"/>
  <c r="K11"/>
  <c r="M11"/>
  <c r="O11"/>
  <c r="Q11"/>
  <c r="Q8" s="1"/>
  <c r="V11"/>
  <c r="G15"/>
  <c r="M15" s="1"/>
  <c r="I15"/>
  <c r="K15"/>
  <c r="O15"/>
  <c r="Q15"/>
  <c r="V15"/>
  <c r="G19"/>
  <c r="I19"/>
  <c r="K19"/>
  <c r="M19"/>
  <c r="O19"/>
  <c r="Q19"/>
  <c r="V19"/>
  <c r="G21"/>
  <c r="M21" s="1"/>
  <c r="I21"/>
  <c r="K21"/>
  <c r="O21"/>
  <c r="Q21"/>
  <c r="V21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7"/>
  <c r="M27" s="1"/>
  <c r="I27"/>
  <c r="K27"/>
  <c r="O27"/>
  <c r="Q27"/>
  <c r="V27"/>
  <c r="G28"/>
  <c r="I28"/>
  <c r="K28"/>
  <c r="M28"/>
  <c r="O28"/>
  <c r="Q28"/>
  <c r="V28"/>
  <c r="G31"/>
  <c r="M31" s="1"/>
  <c r="I31"/>
  <c r="K31"/>
  <c r="O31"/>
  <c r="Q31"/>
  <c r="V31"/>
  <c r="G32"/>
  <c r="I32"/>
  <c r="K32"/>
  <c r="M32"/>
  <c r="O32"/>
  <c r="Q32"/>
  <c r="V32"/>
  <c r="G33"/>
  <c r="M33" s="1"/>
  <c r="I33"/>
  <c r="K33"/>
  <c r="O33"/>
  <c r="Q33"/>
  <c r="V33"/>
  <c r="G34"/>
  <c r="I34"/>
  <c r="K34"/>
  <c r="M34"/>
  <c r="O34"/>
  <c r="Q34"/>
  <c r="V34"/>
  <c r="G42"/>
  <c r="M42" s="1"/>
  <c r="I42"/>
  <c r="K42"/>
  <c r="O42"/>
  <c r="Q42"/>
  <c r="V42"/>
  <c r="G43"/>
  <c r="I43"/>
  <c r="K43"/>
  <c r="M43"/>
  <c r="O43"/>
  <c r="Q43"/>
  <c r="V43"/>
  <c r="G45"/>
  <c r="M45" s="1"/>
  <c r="I45"/>
  <c r="K45"/>
  <c r="O45"/>
  <c r="Q45"/>
  <c r="V45"/>
  <c r="G46"/>
  <c r="I46"/>
  <c r="K46"/>
  <c r="M46"/>
  <c r="O46"/>
  <c r="Q46"/>
  <c r="V46"/>
  <c r="G48"/>
  <c r="M48" s="1"/>
  <c r="I48"/>
  <c r="K48"/>
  <c r="O48"/>
  <c r="Q48"/>
  <c r="V48"/>
  <c r="G50"/>
  <c r="I50"/>
  <c r="K50"/>
  <c r="M50"/>
  <c r="O50"/>
  <c r="Q50"/>
  <c r="V50"/>
  <c r="G51"/>
  <c r="M51" s="1"/>
  <c r="I51"/>
  <c r="K51"/>
  <c r="O51"/>
  <c r="Q51"/>
  <c r="V51"/>
  <c r="G55"/>
  <c r="I55"/>
  <c r="K55"/>
  <c r="M55"/>
  <c r="O55"/>
  <c r="Q55"/>
  <c r="V55"/>
  <c r="G56"/>
  <c r="M56" s="1"/>
  <c r="I56"/>
  <c r="K56"/>
  <c r="O56"/>
  <c r="Q56"/>
  <c r="V56"/>
  <c r="G58"/>
  <c r="I58"/>
  <c r="K58"/>
  <c r="M58"/>
  <c r="O58"/>
  <c r="Q58"/>
  <c r="V58"/>
  <c r="G60"/>
  <c r="I60"/>
  <c r="I59" s="1"/>
  <c r="K60"/>
  <c r="M60"/>
  <c r="O60"/>
  <c r="Q60"/>
  <c r="Q59" s="1"/>
  <c r="V60"/>
  <c r="G63"/>
  <c r="M63" s="1"/>
  <c r="I63"/>
  <c r="K63"/>
  <c r="K59" s="1"/>
  <c r="O63"/>
  <c r="O59" s="1"/>
  <c r="Q63"/>
  <c r="V63"/>
  <c r="V59" s="1"/>
  <c r="G66"/>
  <c r="I66"/>
  <c r="K66"/>
  <c r="M66"/>
  <c r="O66"/>
  <c r="Q66"/>
  <c r="V66"/>
  <c r="G70"/>
  <c r="M70" s="1"/>
  <c r="I70"/>
  <c r="K70"/>
  <c r="O70"/>
  <c r="Q70"/>
  <c r="V70"/>
  <c r="G71"/>
  <c r="I71"/>
  <c r="K71"/>
  <c r="M71"/>
  <c r="O71"/>
  <c r="Q71"/>
  <c r="V71"/>
  <c r="G75"/>
  <c r="M75" s="1"/>
  <c r="I75"/>
  <c r="K75"/>
  <c r="O75"/>
  <c r="Q75"/>
  <c r="V75"/>
  <c r="G78"/>
  <c r="I78"/>
  <c r="K78"/>
  <c r="M78"/>
  <c r="O78"/>
  <c r="Q78"/>
  <c r="V78"/>
  <c r="G80"/>
  <c r="K80"/>
  <c r="O80"/>
  <c r="V80"/>
  <c r="G81"/>
  <c r="I81"/>
  <c r="I80" s="1"/>
  <c r="K81"/>
  <c r="M81"/>
  <c r="M80" s="1"/>
  <c r="O81"/>
  <c r="Q81"/>
  <c r="Q80" s="1"/>
  <c r="V81"/>
  <c r="G83"/>
  <c r="I83"/>
  <c r="K83"/>
  <c r="M83"/>
  <c r="O83"/>
  <c r="Q83"/>
  <c r="V83"/>
  <c r="G84"/>
  <c r="I84"/>
  <c r="K84"/>
  <c r="K82" s="1"/>
  <c r="O84"/>
  <c r="O82" s="1"/>
  <c r="Q84"/>
  <c r="V84"/>
  <c r="G85"/>
  <c r="I85"/>
  <c r="K85"/>
  <c r="M85"/>
  <c r="O85"/>
  <c r="Q85"/>
  <c r="V85"/>
  <c r="G89"/>
  <c r="M89" s="1"/>
  <c r="I89"/>
  <c r="K89"/>
  <c r="O89"/>
  <c r="Q89"/>
  <c r="V89"/>
  <c r="V82" s="1"/>
  <c r="G91"/>
  <c r="I91"/>
  <c r="K91"/>
  <c r="M91"/>
  <c r="O91"/>
  <c r="Q91"/>
  <c r="V91"/>
  <c r="G93"/>
  <c r="G94"/>
  <c r="I94"/>
  <c r="K94"/>
  <c r="M94"/>
  <c r="O94"/>
  <c r="Q94"/>
  <c r="V94"/>
  <c r="G96"/>
  <c r="M96" s="1"/>
  <c r="I96"/>
  <c r="K96"/>
  <c r="K93" s="1"/>
  <c r="O96"/>
  <c r="O93" s="1"/>
  <c r="Q96"/>
  <c r="V96"/>
  <c r="V93" s="1"/>
  <c r="G101"/>
  <c r="I101"/>
  <c r="K101"/>
  <c r="M101"/>
  <c r="O101"/>
  <c r="Q101"/>
  <c r="V101"/>
  <c r="G102"/>
  <c r="K102"/>
  <c r="O102"/>
  <c r="V102"/>
  <c r="G103"/>
  <c r="I103"/>
  <c r="I102" s="1"/>
  <c r="K103"/>
  <c r="M103"/>
  <c r="M102" s="1"/>
  <c r="O103"/>
  <c r="Q103"/>
  <c r="Q102" s="1"/>
  <c r="V103"/>
  <c r="V106"/>
  <c r="G107"/>
  <c r="I107"/>
  <c r="I106" s="1"/>
  <c r="K107"/>
  <c r="M107"/>
  <c r="O107"/>
  <c r="Q107"/>
  <c r="Q106" s="1"/>
  <c r="V107"/>
  <c r="G109"/>
  <c r="M109" s="1"/>
  <c r="I109"/>
  <c r="K109"/>
  <c r="K106" s="1"/>
  <c r="O109"/>
  <c r="O106" s="1"/>
  <c r="Q109"/>
  <c r="V109"/>
  <c r="I111"/>
  <c r="Q111"/>
  <c r="G112"/>
  <c r="I112"/>
  <c r="K112"/>
  <c r="K111" s="1"/>
  <c r="O112"/>
  <c r="O111" s="1"/>
  <c r="Q112"/>
  <c r="V112"/>
  <c r="V111" s="1"/>
  <c r="G115"/>
  <c r="I115"/>
  <c r="K115"/>
  <c r="O115"/>
  <c r="Q115"/>
  <c r="V115"/>
  <c r="G118"/>
  <c r="I118"/>
  <c r="I114" s="1"/>
  <c r="K118"/>
  <c r="M118"/>
  <c r="O118"/>
  <c r="Q118"/>
  <c r="Q114" s="1"/>
  <c r="V118"/>
  <c r="G119"/>
  <c r="M119" s="1"/>
  <c r="I119"/>
  <c r="K119"/>
  <c r="O119"/>
  <c r="Q119"/>
  <c r="V119"/>
  <c r="G121"/>
  <c r="I121"/>
  <c r="K121"/>
  <c r="M121"/>
  <c r="O121"/>
  <c r="Q121"/>
  <c r="V121"/>
  <c r="G122"/>
  <c r="M122" s="1"/>
  <c r="I122"/>
  <c r="K122"/>
  <c r="O122"/>
  <c r="Q122"/>
  <c r="V122"/>
  <c r="G123"/>
  <c r="I123"/>
  <c r="K123"/>
  <c r="M123"/>
  <c r="O123"/>
  <c r="Q123"/>
  <c r="V123"/>
  <c r="G124"/>
  <c r="M124" s="1"/>
  <c r="I124"/>
  <c r="K124"/>
  <c r="O124"/>
  <c r="Q124"/>
  <c r="V124"/>
  <c r="I126"/>
  <c r="Q126"/>
  <c r="G127"/>
  <c r="I127"/>
  <c r="K127"/>
  <c r="K126" s="1"/>
  <c r="O127"/>
  <c r="O126" s="1"/>
  <c r="Q127"/>
  <c r="V127"/>
  <c r="V126" s="1"/>
  <c r="G129"/>
  <c r="I129"/>
  <c r="K129"/>
  <c r="O129"/>
  <c r="O128" s="1"/>
  <c r="Q129"/>
  <c r="V129"/>
  <c r="V128" s="1"/>
  <c r="G132"/>
  <c r="I132"/>
  <c r="I128" s="1"/>
  <c r="K132"/>
  <c r="M132"/>
  <c r="O132"/>
  <c r="Q132"/>
  <c r="Q128" s="1"/>
  <c r="V132"/>
  <c r="G135"/>
  <c r="M135" s="1"/>
  <c r="I135"/>
  <c r="K135"/>
  <c r="O135"/>
  <c r="Q135"/>
  <c r="V135"/>
  <c r="G136"/>
  <c r="I136"/>
  <c r="K136"/>
  <c r="M136"/>
  <c r="O136"/>
  <c r="Q136"/>
  <c r="V136"/>
  <c r="G139"/>
  <c r="I139"/>
  <c r="K139"/>
  <c r="M139"/>
  <c r="O139"/>
  <c r="Q139"/>
  <c r="V139"/>
  <c r="G142"/>
  <c r="M142" s="1"/>
  <c r="I142"/>
  <c r="K142"/>
  <c r="K138" s="1"/>
  <c r="O142"/>
  <c r="O138" s="1"/>
  <c r="Q142"/>
  <c r="V142"/>
  <c r="G144"/>
  <c r="I144"/>
  <c r="K144"/>
  <c r="M144"/>
  <c r="O144"/>
  <c r="Q144"/>
  <c r="V144"/>
  <c r="G146"/>
  <c r="M146" s="1"/>
  <c r="I146"/>
  <c r="K146"/>
  <c r="O146"/>
  <c r="Q146"/>
  <c r="V146"/>
  <c r="V138" s="1"/>
  <c r="G148"/>
  <c r="I148"/>
  <c r="K148"/>
  <c r="M148"/>
  <c r="O148"/>
  <c r="Q148"/>
  <c r="V148"/>
  <c r="G149"/>
  <c r="M149" s="1"/>
  <c r="I149"/>
  <c r="K149"/>
  <c r="O149"/>
  <c r="Q149"/>
  <c r="V149"/>
  <c r="G150"/>
  <c r="I150"/>
  <c r="K150"/>
  <c r="M150"/>
  <c r="O150"/>
  <c r="Q150"/>
  <c r="V150"/>
  <c r="G152"/>
  <c r="I152"/>
  <c r="K152"/>
  <c r="M152"/>
  <c r="O152"/>
  <c r="Q152"/>
  <c r="V152"/>
  <c r="G153"/>
  <c r="M153" s="1"/>
  <c r="I153"/>
  <c r="K153"/>
  <c r="K151" s="1"/>
  <c r="O153"/>
  <c r="O151" s="1"/>
  <c r="Q153"/>
  <c r="V153"/>
  <c r="G154"/>
  <c r="I154"/>
  <c r="K154"/>
  <c r="M154"/>
  <c r="O154"/>
  <c r="Q154"/>
  <c r="V154"/>
  <c r="G155"/>
  <c r="M155" s="1"/>
  <c r="I155"/>
  <c r="K155"/>
  <c r="O155"/>
  <c r="Q155"/>
  <c r="V155"/>
  <c r="V151" s="1"/>
  <c r="G156"/>
  <c r="I156"/>
  <c r="K156"/>
  <c r="M156"/>
  <c r="O156"/>
  <c r="Q156"/>
  <c r="V156"/>
  <c r="G157"/>
  <c r="M157" s="1"/>
  <c r="I157"/>
  <c r="K157"/>
  <c r="O157"/>
  <c r="Q157"/>
  <c r="V157"/>
  <c r="AE159"/>
  <c r="I20" i="1"/>
  <c r="I19"/>
  <c r="I18"/>
  <c r="I17"/>
  <c r="I16"/>
  <c r="I64"/>
  <c r="J63" s="1"/>
  <c r="F43"/>
  <c r="G23" s="1"/>
  <c r="G43"/>
  <c r="G25" s="1"/>
  <c r="H43"/>
  <c r="I42"/>
  <c r="I41"/>
  <c r="I40"/>
  <c r="I39"/>
  <c r="I43" s="1"/>
  <c r="J52" l="1"/>
  <c r="J50"/>
  <c r="J51"/>
  <c r="J53"/>
  <c r="J54"/>
  <c r="J55"/>
  <c r="J56"/>
  <c r="J57"/>
  <c r="J58"/>
  <c r="J59"/>
  <c r="J60"/>
  <c r="J61"/>
  <c r="J62"/>
  <c r="A27"/>
  <c r="A28" s="1"/>
  <c r="G28" s="1"/>
  <c r="G27" s="1"/>
  <c r="G29" s="1"/>
  <c r="M9" i="13"/>
  <c r="M8" s="1"/>
  <c r="Q151" i="12"/>
  <c r="M151"/>
  <c r="I151"/>
  <c r="Q138"/>
  <c r="M138"/>
  <c r="I138"/>
  <c r="G126"/>
  <c r="M127"/>
  <c r="M126" s="1"/>
  <c r="K114"/>
  <c r="G114"/>
  <c r="M115"/>
  <c r="M114" s="1"/>
  <c r="M106"/>
  <c r="M84"/>
  <c r="G82"/>
  <c r="Q82"/>
  <c r="M82"/>
  <c r="I82"/>
  <c r="M59"/>
  <c r="AF159"/>
  <c r="G151"/>
  <c r="G138"/>
  <c r="K128"/>
  <c r="G128"/>
  <c r="M129"/>
  <c r="M128" s="1"/>
  <c r="V114"/>
  <c r="O114"/>
  <c r="G111"/>
  <c r="M112"/>
  <c r="M111" s="1"/>
  <c r="G106"/>
  <c r="Q93"/>
  <c r="M93"/>
  <c r="I93"/>
  <c r="G59"/>
  <c r="M9"/>
  <c r="M8" s="1"/>
  <c r="J42" i="1"/>
  <c r="J41"/>
  <c r="J40"/>
  <c r="J39"/>
  <c r="J43" s="1"/>
  <c r="I21"/>
  <c r="J28"/>
  <c r="J26"/>
  <c r="G38"/>
  <c r="F38"/>
  <c r="J23"/>
  <c r="J24"/>
  <c r="J25"/>
  <c r="J27"/>
  <c r="E24"/>
  <c r="G24"/>
  <c r="E26"/>
  <c r="G26"/>
  <c r="J64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ales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ales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<sst xmlns="http://schemas.openxmlformats.org/spreadsheetml/2006/main" count="917" uniqueCount="374">
  <si>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</si>
  <si>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</si>
  <si>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</si>
  <si>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</si>
  <si>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</si>
  <si>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</si>
  <si>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</si>
  <si>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</si>
  <si>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</si>
  <si>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</si>
  <si>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</si>
  <si>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</si>
  <si>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</si>
  <si>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</si>
  <si>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</si>
  <si>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</si>
  <si>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</si>
  <si>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</si>
  <si>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</si>
  <si>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</si>
  <si>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</si>
  <si>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</si>
  <si>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</si>
  <si>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</si>
  <si>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</si>
  <si>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</si>
  <si>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</si>
  <si>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</si>
  <si>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</si>
  <si>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</si>
  <si>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</si>
  <si>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</si>
  <si>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</si>
  <si>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</si>
  <si>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</si>
  <si>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</si>
  <si>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</si>
  <si>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</si>
  <si>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</si>
  <si>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</si>
  <si>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</si>
  <si>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</si>
  <si>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</si>
  <si>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2018/13</t>
  </si>
  <si>
    <t>Městská knihovna Krnov - sanace části základového zdiva - varianta 1</t>
  </si>
  <si>
    <t>Stavba</t>
  </si>
  <si>
    <t>SO01</t>
  </si>
  <si>
    <t>Sanace základu</t>
  </si>
  <si>
    <t>A</t>
  </si>
  <si>
    <t>Stavební rozpočet</t>
  </si>
  <si>
    <t>B</t>
  </si>
  <si>
    <t>VRN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</si>
  <si>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</si>
  <si>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</si>
  <si>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</si>
  <si>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</si>
  <si>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</si>
  <si>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</si>
  <si>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</si>
  <si>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</si>
  <si>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</si>
  <si>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</si>
  <si>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</si>
  <si>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</si>
  <si>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</si>
  <si>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</si>
  <si>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</si>
  <si>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</si>
  <si>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</si>
  <si>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</si>
  <si>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</si>
  <si>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</si>
  <si>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</si>
  <si>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</si>
  <si>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</si>
  <si>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</si>
  <si>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Vedlejší náklady spojené se stavbou</t>
  </si>
  <si>
    <t>711</t>
  </si>
  <si>
    <t>Izolace proti vodě</t>
  </si>
  <si>
    <t>721</t>
  </si>
  <si>
    <t>Vnitřní kanalizace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</si>
  <si>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</si>
  <si>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</si>
  <si>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</si>
  <si>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</si>
  <si>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</si>
  <si>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</si>
  <si>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</si>
  <si>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</si>
  <si>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</si>
  <si>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</si>
  <si>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</si>
  <si>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</si>
  <si>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</si>
  <si>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</si>
  <si>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</si>
  <si>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</si>
  <si>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</si>
  <si>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</si>
  <si>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</si>
  <si>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</si>
  <si>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</si>
  <si>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</si>
  <si>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</si>
  <si>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</si>
  <si>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</si>
  <si>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</si>
  <si>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</si>
  <si>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</si>
  <si>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</si>
  <si>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</si>
  <si>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</si>
  <si>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</si>
  <si>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119001421R00</t>
  </si>
  <si>
    <t>Dočasné zajištění podzemního potrubí nebo vedení kabelů do 3 kabelů</t>
  </si>
  <si>
    <t>m</t>
  </si>
  <si>
    <t>800-1</t>
  </si>
  <si>
    <t>RTS 18/ I</t>
  </si>
  <si>
    <t>POL1_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</si>
  <si>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</si>
  <si>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SPI</t>
  </si>
  <si>
    <t>130901121R00</t>
  </si>
  <si>
    <t>Bourání konstrukcí v hloubených vykopávkách z betonu, prostého, pneumatickým kladivem</t>
  </si>
  <si>
    <t>m3</t>
  </si>
  <si>
    <t>s přemístěním suti na hromady na vzdálenost do 20 m nebo s uložením na dopravní prostředek,</t>
  </si>
  <si>
    <t>u lapačů : 2*0,50*0,25*0,15</t>
  </si>
  <si>
    <t>VV</t>
  </si>
  <si>
    <t>vstupní branka odhad : 1,10*0,50*1,30</t>
  </si>
  <si>
    <t>162401102R00</t>
  </si>
  <si>
    <t>Vodorovné přemístění výkopku z horniny 1 až 4, na vzdálenost přes 1 500  do 2 000 m</t>
  </si>
  <si>
    <t>POL1_1</t>
  </si>
  <si>
    <t>po suchu, bez naložení výkopku, avšak se složením bez rozhrnutí, zpáteční cesta vozidla.</t>
  </si>
  <si>
    <t>výkop : 61,27968</t>
  </si>
  <si>
    <t>zpětný zásyp : 61,27968-20,7778</t>
  </si>
  <si>
    <t>113106121R00</t>
  </si>
  <si>
    <t xml:space="preserve">Rozebrání dlažeb z betonových dlaždic na sucho </t>
  </si>
  <si>
    <t>m2</t>
  </si>
  <si>
    <t>Indiv</t>
  </si>
  <si>
    <t>75,6+12,80</t>
  </si>
  <si>
    <t>113107315R00</t>
  </si>
  <si>
    <t xml:space="preserve">Odstranění podkladu pl. 50 m2,kam.těžené tl.15 cm </t>
  </si>
  <si>
    <t>113201111R00</t>
  </si>
  <si>
    <t>chodníkových ležatých</t>
  </si>
  <si>
    <t>120001101R00</t>
  </si>
  <si>
    <t xml:space="preserve">Příplatek za ztížení vykopávky v blízkosti vedení </t>
  </si>
  <si>
    <t>131201110R00</t>
  </si>
  <si>
    <t xml:space="preserve">Hloubení nezapaž. jam hor.3 do 50 m3, STROJNĚ </t>
  </si>
  <si>
    <t>šachty : 4*1,50*1,00*1,00</t>
  </si>
  <si>
    <t>131201119R00</t>
  </si>
  <si>
    <t xml:space="preserve">Příplatek za lepivost - hloubení nezap.jam v hor.3 </t>
  </si>
  <si>
    <t>132301210R00</t>
  </si>
  <si>
    <t xml:space="preserve">Hloubení rýh š.do 200 cm hor.4 do 50 m3, STROJNĚ </t>
  </si>
  <si>
    <t>odkop Opavská : (13,90+3,48)*1,80*((1,00+0,60)/2)*1,1</t>
  </si>
  <si>
    <t>odkop Soukenická : (13,38+2,83+1,00+5,35)*1,70*((1,00+0,60)/2)*1,1</t>
  </si>
  <si>
    <t>132301219R00</t>
  </si>
  <si>
    <t xml:space="preserve">Přípl.za lepivost,hloubení rýh 200cm,hor.4,STROJNĚ </t>
  </si>
  <si>
    <t>160030099R00</t>
  </si>
  <si>
    <t>Vyjmutí menších dřevin či křovin, jejich uložení a Zpětné zasezení</t>
  </si>
  <si>
    <t>kus</t>
  </si>
  <si>
    <t>Vlastní</t>
  </si>
  <si>
    <t>161101101R00</t>
  </si>
  <si>
    <t xml:space="preserve">Svislé přemístění výkopku z hor.1-4 do 2,5 m </t>
  </si>
  <si>
    <t>162601102R00</t>
  </si>
  <si>
    <t xml:space="preserve">Vodorovné přemístění výkopku z hor.1-4 do 5000 m </t>
  </si>
  <si>
    <t>Šachty : 6,00</t>
  </si>
  <si>
    <t xml:space="preserve">lože : </t>
  </si>
  <si>
    <t>Opavská : (13,90+3,48)*0,70*0,40</t>
  </si>
  <si>
    <t>Soukenická : (13,38+2,83+1,00+5,35)*0,70*0,40</t>
  </si>
  <si>
    <t xml:space="preserve">beton : </t>
  </si>
  <si>
    <t>Opavská : (13,90+3,48)*0,60*0,15</t>
  </si>
  <si>
    <t>Soukenická : (13,38+2,83+1,00+5,35)*0,60*0,15</t>
  </si>
  <si>
    <t>162702199R00</t>
  </si>
  <si>
    <t xml:space="preserve">Poplatek za skládku zeminy </t>
  </si>
  <si>
    <t>167101101R00</t>
  </si>
  <si>
    <t xml:space="preserve">Nakládání výkopku z hor.1-4 v množství do 100 m3 </t>
  </si>
  <si>
    <t>171201201R00</t>
  </si>
  <si>
    <t xml:space="preserve">Uložení sypaniny na skl.-sypanina na výšku přes 2m </t>
  </si>
  <si>
    <t>174101101R00</t>
  </si>
  <si>
    <t xml:space="preserve">Zásyp jam, rýh, šachet se zhutněním </t>
  </si>
  <si>
    <t>175101101RT2</t>
  </si>
  <si>
    <t>Obsyp potrubí bez prohození sypaniny s dodáním štěrkopísku frakce 0 - 22 mm</t>
  </si>
  <si>
    <t>stávající vedení : 5</t>
  </si>
  <si>
    <t>180402111R00</t>
  </si>
  <si>
    <t xml:space="preserve">Založení trávníku parkového výsevem v rovině </t>
  </si>
  <si>
    <t>181101102R00</t>
  </si>
  <si>
    <t xml:space="preserve">Úprava pláně v zářezech v hor. 1-4, se zhutněním </t>
  </si>
  <si>
    <t>odkop Opavská : (13,90+3,48)*0,60</t>
  </si>
  <si>
    <t>odkop Soukenická : (13,38+2,83+1,00+5,35)*0,60</t>
  </si>
  <si>
    <t>181301101R00</t>
  </si>
  <si>
    <t xml:space="preserve">Rozprostření ornice, rovina, tl. do 10 cm do 500m2 </t>
  </si>
  <si>
    <t>460030007RT1</t>
  </si>
  <si>
    <t>Sejmutí ornice vrstvy nad 15 cm se zeminou tř.2 tlouštka vrstvy do 15 - 20 cm</t>
  </si>
  <si>
    <t>roh/řeka Opava : 3,00*0,20</t>
  </si>
  <si>
    <t>00572400R</t>
  </si>
  <si>
    <t>Směs travní parková I. běžná zátěž PROFI á 25 kg</t>
  </si>
  <si>
    <t>kg</t>
  </si>
  <si>
    <t>SPCM</t>
  </si>
  <si>
    <t>POL3_0</t>
  </si>
  <si>
    <t>212572121R00</t>
  </si>
  <si>
    <t xml:space="preserve">Lože trativodu z kameniva drobného těženého </t>
  </si>
  <si>
    <t>212755114RX1</t>
  </si>
  <si>
    <t>Trativody z drenážních trubek DN 10 cm bez lože PVC</t>
  </si>
  <si>
    <t>odkop Opavská : (13,90+3,48)</t>
  </si>
  <si>
    <t>odkop Soukenická : (13,38+2,83+1,00+5,35)</t>
  </si>
  <si>
    <t>216904112R00</t>
  </si>
  <si>
    <t xml:space="preserve">Očištění tlakovou vodou zdiva stěn a rubu kleneb </t>
  </si>
  <si>
    <t>odkop Opavská : (13,90+3,48)*1,90</t>
  </si>
  <si>
    <t>odkop Soukenická : (13,38+2,83+1,00+5,35)*1,80</t>
  </si>
  <si>
    <t>sokl : 27,258</t>
  </si>
  <si>
    <t>216904391R00</t>
  </si>
  <si>
    <t xml:space="preserve">Příplatek za ruční dočištění ocelovými kartáči </t>
  </si>
  <si>
    <t>289971211R00</t>
  </si>
  <si>
    <t xml:space="preserve">Zřízení vrstvy z geotextilie sklon do 1:5 š.do 3 m </t>
  </si>
  <si>
    <t>odkop Opavská : (13,90+3,48)*(0,60+0,70+2*0,40+0,50)</t>
  </si>
  <si>
    <t>odkop Soukenická : (13,38+2,83+1,00+5,35)*1,80*(0,60+0,70+2*0,40+0,50)</t>
  </si>
  <si>
    <t>zdivo nad trativodem : 55,916</t>
  </si>
  <si>
    <t>460650016R00</t>
  </si>
  <si>
    <t xml:space="preserve">Podkladová vrstva z betonu </t>
  </si>
  <si>
    <t>69366198R</t>
  </si>
  <si>
    <t>Geotextilie 300 g/m2 š. 200cm 100% PP</t>
  </si>
  <si>
    <t>206,6848*1,20</t>
  </si>
  <si>
    <t>319201311R00</t>
  </si>
  <si>
    <t xml:space="preserve">Vyrovnání povrchu zdiva maltou tl.do 3 cm </t>
  </si>
  <si>
    <t>564851111R00</t>
  </si>
  <si>
    <t xml:space="preserve">Podklad ze štěrkodrti po zhutnění tloušťky 15 cm </t>
  </si>
  <si>
    <t>596215021R00</t>
  </si>
  <si>
    <t xml:space="preserve">Kladení zámkové dlažby tl. 6 cm do drtě tl. 4 cm </t>
  </si>
  <si>
    <t>596291111R00</t>
  </si>
  <si>
    <t xml:space="preserve">Řezání zámkové dlažby tl. 60 mm </t>
  </si>
  <si>
    <t>odkop Opavská : (13,90+3,48)*2</t>
  </si>
  <si>
    <t>odkop Soukenická : (13,38+2,83+1,00+5,35)*2</t>
  </si>
  <si>
    <t>10,00</t>
  </si>
  <si>
    <t>59245021R</t>
  </si>
  <si>
    <t>dlažba betonová zámková, dvouvrstvá; kost; červená; l = 200 mm; š = 165 mm; tl. 60,0 mm</t>
  </si>
  <si>
    <t>T2 : (3,00*0,40+1,50*0,80)*1,05</t>
  </si>
  <si>
    <t>592451210R</t>
  </si>
  <si>
    <t>Dlažba 20x10x6 cm přírodní</t>
  </si>
  <si>
    <t>cca 5% nové : 5</t>
  </si>
  <si>
    <t>602016195R00</t>
  </si>
  <si>
    <t>Omítky stěn z hotových směsí Doplňkové práce pro omítky stěn z hotových směsí_x000D_
 hloubková penetrace stěn silikátová</t>
  </si>
  <si>
    <t>801-1</t>
  </si>
  <si>
    <t>po jednotlivých vrstvách</t>
  </si>
  <si>
    <t>622477223R00</t>
  </si>
  <si>
    <t>Oprava vnějších štukových omítek stěn složitost fasády I.-II., množství opravované plochy 21 až 30 %</t>
  </si>
  <si>
    <t>801-4</t>
  </si>
  <si>
    <t>navlhčení podkladu, cementový postřik, jádrová omítka a štuk na uvedeném procentu plochy fasády</t>
  </si>
  <si>
    <t xml:space="preserve">pro lepší přichycení lišty k nopové fólii : </t>
  </si>
  <si>
    <t>Opavská : (13,90+3,48)*0,70</t>
  </si>
  <si>
    <t>Soukenická : (13,38+2,83+5,35)*0,70</t>
  </si>
  <si>
    <t>622412212ZZ1</t>
  </si>
  <si>
    <t>Nátěr stěn vnějších, slož.1-2, silikátový</t>
  </si>
  <si>
    <t>637211411Z01</t>
  </si>
  <si>
    <t>Okapový chodník z dlaždic betonových zámkových s vyplněním spár drobným kamenivem do kameniva, těženého nebo drceného, tl. dlaždic 60 mm</t>
  </si>
  <si>
    <t>"1.NP."</t>
  </si>
  <si>
    <t>POP</t>
  </si>
  <si>
    <t>2,00*0,50</t>
  </si>
  <si>
    <t>877353121RT5</t>
  </si>
  <si>
    <t>Montáž tvarovek na potrubí z trub z plastů těsněných gumovým kroužkem odbočných včetně dodávky odbočky_x000D_
 D 160/110 mm/60°</t>
  </si>
  <si>
    <t>827-1</t>
  </si>
  <si>
    <t>v otevřeném výkopu,</t>
  </si>
  <si>
    <t>894432111R00</t>
  </si>
  <si>
    <t>Osazení plastové šachty revizní prům.315 mm včetně dodávky všech příslušenství (dno,prodloužen</t>
  </si>
  <si>
    <t>poklop 3,5t, : 4</t>
  </si>
  <si>
    <t>916661111R00</t>
  </si>
  <si>
    <t>Osazení parkového obrubníku betonového s opěrou</t>
  </si>
  <si>
    <t>822-1</t>
  </si>
  <si>
    <t>se zřízením lože z betonu prostého C 12/15 tl. 80-100 mm</t>
  </si>
  <si>
    <t>968071113R00</t>
  </si>
  <si>
    <t>Vyvěšení nebo zavěšení kovových křídel oken, plochy přes 1,5 m2</t>
  </si>
  <si>
    <t>801-3</t>
  </si>
  <si>
    <t>s případným uložením a opětovným zavěšením po provedení stavebních změn,</t>
  </si>
  <si>
    <t>1+1</t>
  </si>
  <si>
    <t>970031200R00</t>
  </si>
  <si>
    <t>Jádrové vrtání, kruhové prostupy v cihelném zdivu jádrové vrtání, do D 200 mm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</si>
  <si>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</si>
  <si>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</si>
  <si>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</si>
  <si>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968071111Z01</t>
  </si>
  <si>
    <t>Demontáž a zpětná montáž čistící zóny 1200x1200mm</t>
  </si>
  <si>
    <t>Kalkul</t>
  </si>
  <si>
    <t>968071222Z01</t>
  </si>
  <si>
    <t>Zajištění (fixace) plotového zděného sloupku</t>
  </si>
  <si>
    <t>968071333Z01</t>
  </si>
  <si>
    <t>Demontáž a opětovná montáž sběrného boxu knih</t>
  </si>
  <si>
    <t>kpl</t>
  </si>
  <si>
    <t>979054441R00</t>
  </si>
  <si>
    <t xml:space="preserve">Očištění vybour. dlaždic s výplní kamen. těženým </t>
  </si>
  <si>
    <t>88,40-5,00</t>
  </si>
  <si>
    <t>999281105R00</t>
  </si>
  <si>
    <t xml:space="preserve">výšky do 6 m,  </t>
  </si>
  <si>
    <t>t</t>
  </si>
  <si>
    <t>POL7_</t>
  </si>
  <si>
    <t>711132101R00</t>
  </si>
  <si>
    <t xml:space="preserve">Izolace proti vlhkosti svislá pásy na sucho </t>
  </si>
  <si>
    <t>POL1_7</t>
  </si>
  <si>
    <t>711823129RT2</t>
  </si>
  <si>
    <t>Montáž ukončovací lišty k nopové fólii včetně dodávky lišty</t>
  </si>
  <si>
    <t>Opavská : (13,90+3,48)</t>
  </si>
  <si>
    <t>Soukenická : (13,38+2,83+1,00+5,35)</t>
  </si>
  <si>
    <t>998711201R00</t>
  </si>
  <si>
    <t xml:space="preserve">Přesun hmot pro izolace proti vodě, výšky do 6 m </t>
  </si>
  <si>
    <t>28323110R</t>
  </si>
  <si>
    <t>Fólie nopová tl. 0,6 mm</t>
  </si>
  <si>
    <t>73,63*1,1</t>
  </si>
  <si>
    <t>721110806R00</t>
  </si>
  <si>
    <t>Demontáž potrubí z kameninových trub přes DN 100 do DN 200</t>
  </si>
  <si>
    <t>800-721</t>
  </si>
  <si>
    <t>normálních a kyselinovzdorných,</t>
  </si>
  <si>
    <t>2*2,00</t>
  </si>
  <si>
    <t>721140935R00</t>
  </si>
  <si>
    <t>Opravy odpadního potrubí litinového přechod z plastových trub na litinu, DN 100</t>
  </si>
  <si>
    <t>2+2</t>
  </si>
  <si>
    <t>721176222R00</t>
  </si>
  <si>
    <t>Potrubí z plastových trub polyvinylchloridové (PVC), svodné (ležaté) v zemi, D 110 mm, s 3,2 mm, DN 100</t>
  </si>
  <si>
    <t>dopojení drenáže na stávající kanalizaci : 2*1,00</t>
  </si>
  <si>
    <t>721176244R00</t>
  </si>
  <si>
    <t>Potrubí z plastových trub polyvinylchloridové (PVC), dešťové, D 160 mm, s 4,0 mm, DN 150</t>
  </si>
  <si>
    <t>dopojení lapačů : 2*2,00</t>
  </si>
  <si>
    <t>721242116R00</t>
  </si>
  <si>
    <t xml:space="preserve">Lapač střešních splavenin zpětná montáž </t>
  </si>
  <si>
    <t>721242804R00</t>
  </si>
  <si>
    <t xml:space="preserve">Demontáž lapače střešních splavenin DN 125 </t>
  </si>
  <si>
    <t>998721201R00</t>
  </si>
  <si>
    <t>v objektech výšky do 6 m</t>
  </si>
  <si>
    <t>979082111R00</t>
  </si>
  <si>
    <t>do 10 m</t>
  </si>
  <si>
    <t>POL8_</t>
  </si>
  <si>
    <t>979082121R00</t>
  </si>
  <si>
    <t>příplatek k ceně za každých dalších 5 m</t>
  </si>
  <si>
    <t>979082213R00</t>
  </si>
  <si>
    <t>bez naložení, ale se složením a hrubým urovnáním na vzdálenost do 1 km</t>
  </si>
  <si>
    <t>979082219R00</t>
  </si>
  <si>
    <t>příplatek k ceně za každý další i započatý 1 km přes 1 km</t>
  </si>
  <si>
    <t>979087212R00</t>
  </si>
  <si>
    <t>suti</t>
  </si>
  <si>
    <t>979990104R00</t>
  </si>
  <si>
    <t>beton nad 30x30 cm</t>
  </si>
  <si>
    <t>SUM</t>
  </si>
  <si>
    <t>END</t>
  </si>
  <si>
    <t>VRN 04</t>
  </si>
  <si>
    <t xml:space="preserve">Čištění komunikací, chodníků v průběhu stavby </t>
  </si>
  <si>
    <t>VRN 07</t>
  </si>
  <si>
    <t xml:space="preserve">Zabezpečení stavby z hlediska BOZP </t>
  </si>
  <si>
    <t>VRN 10</t>
  </si>
  <si>
    <t xml:space="preserve">Oplocení staveniště </t>
  </si>
  <si>
    <t>VRN 13</t>
  </si>
  <si>
    <t xml:space="preserve">Zřízení provizorních přístupů </t>
  </si>
  <si>
    <t>VRN 14</t>
  </si>
  <si>
    <t xml:space="preserve">Uvedení okolních ploch do původního stavu </t>
  </si>
  <si>
    <t>VRN 15</t>
  </si>
  <si>
    <t xml:space="preserve">Ochrana stávající vzrostlé zeleně </t>
  </si>
  <si>
    <t>VRN 05</t>
  </si>
  <si>
    <t>Doklady ke kolaudaci, certifikáty, prohlášení o shodě,geodetické zaměření včetně zakreslení do GIS</t>
  </si>
  <si>
    <t>certifikáty materiálů : 1</t>
  </si>
  <si>
    <t>VRN 06</t>
  </si>
  <si>
    <t>Veškeré zkoušky spojené se stavbou (zhutnění podloží, zkoušky betonu)</t>
  </si>
  <si>
    <t>VRN 08</t>
  </si>
  <si>
    <t xml:space="preserve">Fotodokumentace stavby </t>
  </si>
  <si>
    <t>VRN 09</t>
  </si>
  <si>
    <t xml:space="preserve">Aktivní spolupráce s projektantem </t>
  </si>
  <si>
    <t>VRN 11</t>
  </si>
  <si>
    <t xml:space="preserve">Zábor veřejného prostranství </t>
  </si>
  <si>
    <t>VRN 12</t>
  </si>
  <si>
    <t>Ztížené výrobní podmínky - stavba za provozu investora</t>
  </si>
  <si>
    <t>VRN 16</t>
  </si>
  <si>
    <t xml:space="preserve">Přechodné dopravní značení </t>
  </si>
  <si>
    <t>005111021R</t>
  </si>
  <si>
    <t xml:space="preserve">Vytyčení inženýrských sítí </t>
  </si>
  <si>
    <t>POL99_</t>
  </si>
  <si>
    <t>005121R</t>
  </si>
  <si>
    <t xml:space="preserve">Zařízení staveniště </t>
  </si>
  <si>
    <t>Město Krnov</t>
  </si>
  <si>
    <t>Hlavní náměstí 96/1</t>
  </si>
  <si>
    <t xml:space="preserve"> 00296139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</si>
</sst>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5" t="s">
        <v>38</v>
      </c>
    </row>
    <row r="2" spans="1:7" ht="57.75" customHeight="1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G6+KyFSw/n3bENRmg1mEwuLPrMgMwZxjeDsyS3Czn1cz0ZEBvEAErQf8BWdkAE6UKtTWkiQsClB4PAIK0vRzfA==" saltValue="ku1h/rQI2Nri23+UZfYQK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7"/>
  <sheetViews>
    <sheetView showGridLines="0" topLeftCell="B43" zoomScaleNormal="100" zoomScaleSheetLayoutView="75" workbookViewId="0">
      <selection activeCell="I31" sqref="I3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1" t="s">
        <v>36</v>
      </c>
      <c r="B1" s="207" t="s">
        <v>41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>
      <c r="A2" s="3"/>
      <c r="B2" s="77" t="s">
        <v>22</v>
      </c>
      <c r="C2" s="78"/>
      <c r="D2" s="79" t="s">
        <v>43</v>
      </c>
      <c r="E2" s="216" t="s">
        <v>44</v>
      </c>
      <c r="F2" s="217"/>
      <c r="G2" s="217"/>
      <c r="H2" s="217"/>
      <c r="I2" s="217"/>
      <c r="J2" s="218"/>
      <c r="O2" s="2"/>
    </row>
    <row r="3" spans="1:15" ht="27" hidden="1" customHeight="1">
      <c r="A3" s="3"/>
      <c r="B3" s="80"/>
      <c r="C3" s="78"/>
      <c r="D3" s="81"/>
      <c r="E3" s="219"/>
      <c r="F3" s="220"/>
      <c r="G3" s="220"/>
      <c r="H3" s="220"/>
      <c r="I3" s="220"/>
      <c r="J3" s="221"/>
    </row>
    <row r="4" spans="1:15" ht="23.25" customHeight="1">
      <c r="A4" s="3"/>
      <c r="B4" s="82"/>
      <c r="C4" s="83"/>
      <c r="D4" s="84"/>
      <c r="E4" s="229"/>
      <c r="F4" s="229"/>
      <c r="G4" s="229"/>
      <c r="H4" s="229"/>
      <c r="I4" s="229"/>
      <c r="J4" s="230"/>
    </row>
    <row r="5" spans="1:15" ht="24" customHeight="1">
      <c r="A5" s="3"/>
      <c r="B5" s="45" t="s">
        <v>42</v>
      </c>
      <c r="C5" s="4"/>
      <c r="D5" s="30"/>
      <c r="E5" s="24" t="s">
        <v>371</v>
      </c>
      <c r="F5" s="24"/>
      <c r="G5" s="24"/>
      <c r="H5" s="26" t="s">
        <v>40</v>
      </c>
      <c r="I5" s="258" t="s">
        <v>373</v>
      </c>
      <c r="J5" s="10"/>
    </row>
    <row r="6" spans="1:15" ht="15.75" customHeight="1">
      <c r="A6" s="3"/>
      <c r="B6" s="39"/>
      <c r="C6" s="24"/>
      <c r="D6" s="30"/>
      <c r="E6" s="24" t="s">
        <v>372</v>
      </c>
      <c r="F6" s="24"/>
      <c r="G6" s="24"/>
      <c r="H6" s="26" t="s">
        <v>34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19</v>
      </c>
      <c r="C11" s="4"/>
      <c r="D11" s="223"/>
      <c r="E11" s="223"/>
      <c r="F11" s="223"/>
      <c r="G11" s="223"/>
      <c r="H11" s="26" t="s">
        <v>40</v>
      </c>
      <c r="I11" s="86"/>
      <c r="J11" s="10"/>
    </row>
    <row r="12" spans="1:15" ht="15.75" customHeight="1">
      <c r="A12" s="3"/>
      <c r="B12" s="39"/>
      <c r="C12" s="24"/>
      <c r="D12" s="228"/>
      <c r="E12" s="228"/>
      <c r="F12" s="228"/>
      <c r="G12" s="228"/>
      <c r="H12" s="26" t="s">
        <v>34</v>
      </c>
      <c r="I12" s="86"/>
      <c r="J12" s="10"/>
    </row>
    <row r="13" spans="1:15" ht="15.75" customHeight="1">
      <c r="A13" s="3"/>
      <c r="B13" s="40"/>
      <c r="C13" s="25"/>
      <c r="D13" s="85"/>
      <c r="E13" s="231"/>
      <c r="F13" s="232"/>
      <c r="G13" s="232"/>
      <c r="H13" s="27"/>
      <c r="I13" s="32"/>
      <c r="J13" s="49"/>
    </row>
    <row r="14" spans="1:15" ht="24" hidden="1" customHeight="1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32</v>
      </c>
      <c r="C15" s="70"/>
      <c r="D15" s="51"/>
      <c r="E15" s="222"/>
      <c r="F15" s="222"/>
      <c r="G15" s="224"/>
      <c r="H15" s="224"/>
      <c r="I15" s="224" t="s">
        <v>29</v>
      </c>
      <c r="J15" s="225"/>
    </row>
    <row r="16" spans="1:15" ht="23.25" customHeight="1">
      <c r="A16" s="142" t="s">
        <v>24</v>
      </c>
      <c r="B16" s="55" t="s">
        <v>24</v>
      </c>
      <c r="C16" s="56"/>
      <c r="D16" s="57"/>
      <c r="E16" s="213"/>
      <c r="F16" s="214"/>
      <c r="G16" s="213"/>
      <c r="H16" s="214"/>
      <c r="I16" s="213">
        <f>SUMIF(F50:F63,A16,I50:I63)+SUMIF(F50:F63,"PSU",I50:I63)</f>
        <v>0</v>
      </c>
      <c r="J16" s="215"/>
    </row>
    <row r="17" spans="1:10" ht="23.25" customHeight="1">
      <c r="A17" s="142" t="s">
        <v>25</v>
      </c>
      <c r="B17" s="55" t="s">
        <v>25</v>
      </c>
      <c r="C17" s="56"/>
      <c r="D17" s="57"/>
      <c r="E17" s="213"/>
      <c r="F17" s="214"/>
      <c r="G17" s="213"/>
      <c r="H17" s="214"/>
      <c r="I17" s="213">
        <f>SUMIF(F50:F63,A17,I50:I63)</f>
        <v>0</v>
      </c>
      <c r="J17" s="215"/>
    </row>
    <row r="18" spans="1:10" ht="23.25" customHeight="1">
      <c r="A18" s="142" t="s">
        <v>26</v>
      </c>
      <c r="B18" s="55" t="s">
        <v>26</v>
      </c>
      <c r="C18" s="56"/>
      <c r="D18" s="57"/>
      <c r="E18" s="213"/>
      <c r="F18" s="214"/>
      <c r="G18" s="213"/>
      <c r="H18" s="214"/>
      <c r="I18" s="213">
        <f>SUMIF(F50:F63,A18,I50:I63)</f>
        <v>0</v>
      </c>
      <c r="J18" s="215"/>
    </row>
    <row r="19" spans="1:10" ht="23.25" customHeight="1">
      <c r="A19" s="142" t="s">
        <v>84</v>
      </c>
      <c r="B19" s="55" t="s">
        <v>27</v>
      </c>
      <c r="C19" s="56"/>
      <c r="D19" s="57"/>
      <c r="E19" s="213"/>
      <c r="F19" s="214"/>
      <c r="G19" s="213"/>
      <c r="H19" s="214"/>
      <c r="I19" s="213">
        <f>SUMIF(F50:F63,A19,I50:I63)</f>
        <v>0</v>
      </c>
      <c r="J19" s="215"/>
    </row>
    <row r="20" spans="1:10" ht="23.25" customHeight="1">
      <c r="A20" s="142" t="s">
        <v>85</v>
      </c>
      <c r="B20" s="55" t="s">
        <v>28</v>
      </c>
      <c r="C20" s="56"/>
      <c r="D20" s="57"/>
      <c r="E20" s="213"/>
      <c r="F20" s="214"/>
      <c r="G20" s="213"/>
      <c r="H20" s="214"/>
      <c r="I20" s="213">
        <f>SUMIF(F50:F63,A20,I50:I63)</f>
        <v>0</v>
      </c>
      <c r="J20" s="215"/>
    </row>
    <row r="21" spans="1:10" ht="23.25" customHeight="1">
      <c r="A21" s="3"/>
      <c r="B21" s="72" t="s">
        <v>29</v>
      </c>
      <c r="C21" s="73"/>
      <c r="D21" s="74"/>
      <c r="E21" s="226"/>
      <c r="F21" s="227"/>
      <c r="G21" s="226"/>
      <c r="H21" s="227"/>
      <c r="I21" s="226">
        <f>SUM(I16:J20)</f>
        <v>0</v>
      </c>
      <c r="J21" s="238"/>
    </row>
    <row r="22" spans="1:10" ht="33" customHeight="1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/>
      <c r="B23" s="55" t="s">
        <v>12</v>
      </c>
      <c r="C23" s="56"/>
      <c r="D23" s="57"/>
      <c r="E23" s="58">
        <v>15</v>
      </c>
      <c r="F23" s="59" t="s">
        <v>0</v>
      </c>
      <c r="G23" s="236">
        <f>ZakladDPHSniVypocet</f>
        <v>0</v>
      </c>
      <c r="H23" s="237"/>
      <c r="I23" s="237"/>
      <c r="J23" s="60" t="str">
        <f t="shared" ref="J23:J28" si="0">Mena</f>
        <v>CZK</v>
      </c>
    </row>
    <row r="24" spans="1:10" ht="23.25" hidden="1" customHeight="1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234">
        <f>I23*E23/100</f>
        <v>0</v>
      </c>
      <c r="H24" s="235"/>
      <c r="I24" s="235"/>
      <c r="J24" s="60" t="str">
        <f t="shared" si="0"/>
        <v>CZK</v>
      </c>
    </row>
    <row r="25" spans="1:10" ht="23.25" customHeight="1">
      <c r="A25" s="3"/>
      <c r="B25" s="55" t="s">
        <v>14</v>
      </c>
      <c r="C25" s="56"/>
      <c r="D25" s="57"/>
      <c r="E25" s="58">
        <v>21</v>
      </c>
      <c r="F25" s="59" t="s">
        <v>0</v>
      </c>
      <c r="G25" s="236">
        <f>ZakladDPHZaklVypocet</f>
        <v>0</v>
      </c>
      <c r="H25" s="237"/>
      <c r="I25" s="237"/>
      <c r="J25" s="60" t="str">
        <f t="shared" si="0"/>
        <v>CZK</v>
      </c>
    </row>
    <row r="26" spans="1:10" ht="23.25" hidden="1" customHeight="1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10">
        <f>I25*E25/100</f>
        <v>0</v>
      </c>
      <c r="H26" s="211"/>
      <c r="I26" s="211"/>
      <c r="J26" s="54" t="str">
        <f t="shared" si="0"/>
        <v>CZK</v>
      </c>
    </row>
    <row r="27" spans="1:10" ht="23.25" customHeight="1" thickBot="1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12">
        <f>CenaCelkemBezDPH-(ZakladDPHSni+ZakladDPHZakl)</f>
        <v>0</v>
      </c>
      <c r="H27" s="212"/>
      <c r="I27" s="212"/>
      <c r="J27" s="61" t="str">
        <f t="shared" si="0"/>
        <v>CZK</v>
      </c>
    </row>
    <row r="28" spans="1:10" ht="27.75" customHeight="1" thickBot="1">
      <c r="A28" s="3">
        <f>(A27-INT(A27))*100</f>
        <v>0</v>
      </c>
      <c r="B28" s="119" t="s">
        <v>23</v>
      </c>
      <c r="C28" s="120"/>
      <c r="D28" s="120"/>
      <c r="E28" s="121"/>
      <c r="F28" s="122"/>
      <c r="G28" s="240">
        <f>IF(A28&gt;50, ROUNDUP(A27, 0), ROUNDDOWN(A27, 0))</f>
        <v>0</v>
      </c>
      <c r="H28" s="240"/>
      <c r="I28" s="240"/>
      <c r="J28" s="123" t="str">
        <f t="shared" si="0"/>
        <v>CZK</v>
      </c>
    </row>
    <row r="29" spans="1:10" ht="27.75" hidden="1" customHeight="1" thickBot="1">
      <c r="A29" s="3"/>
      <c r="B29" s="119" t="s">
        <v>35</v>
      </c>
      <c r="C29" s="124"/>
      <c r="D29" s="124"/>
      <c r="E29" s="124"/>
      <c r="F29" s="124"/>
      <c r="G29" s="239">
        <f>ZakladDPHSni+DPHSni+ZakladDPHZakl+DPHZakl+Zaokrouhleni</f>
        <v>0</v>
      </c>
      <c r="H29" s="239"/>
      <c r="I29" s="239"/>
      <c r="J29" s="125" t="s">
        <v>53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v>43438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241"/>
      <c r="E34" s="242"/>
      <c r="F34" s="29"/>
      <c r="G34" s="241"/>
      <c r="H34" s="242"/>
      <c r="I34" s="242"/>
      <c r="J34" s="36"/>
    </row>
    <row r="35" spans="1:10" ht="12.75" customHeight="1">
      <c r="A35" s="3"/>
      <c r="B35" s="3"/>
      <c r="C35" s="4"/>
      <c r="D35" s="233" t="s">
        <v>2</v>
      </c>
      <c r="E35" s="233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>
      <c r="A38" s="91" t="s">
        <v>37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>
      <c r="A39" s="91">
        <v>1</v>
      </c>
      <c r="B39" s="102" t="s">
        <v>45</v>
      </c>
      <c r="C39" s="201"/>
      <c r="D39" s="202"/>
      <c r="E39" s="202"/>
      <c r="F39" s="103">
        <f>'SO01 A Pol'!AE159+'SO01 B Pol'!AE26</f>
        <v>0</v>
      </c>
      <c r="G39" s="104">
        <f>'SO01 A Pol'!AF159+'SO01 B Pol'!AF26</f>
        <v>0</v>
      </c>
      <c r="H39" s="105"/>
      <c r="I39" s="106">
        <f>F39+G39+H39</f>
        <v>0</v>
      </c>
      <c r="J39" s="107" t="str">
        <f>IF(CenaCelkemVypocet=0,"",I39/CenaCelkemVypocet*100)</f>
        <v/>
      </c>
    </row>
    <row r="40" spans="1:10" ht="25.5" customHeight="1">
      <c r="A40" s="91">
        <v>2</v>
      </c>
      <c r="B40" s="108" t="s">
        <v>46</v>
      </c>
      <c r="C40" s="203" t="s">
        <v>47</v>
      </c>
      <c r="D40" s="204"/>
      <c r="E40" s="204"/>
      <c r="F40" s="109">
        <f>'SO01 A Pol'!AE159+'SO01 B Pol'!AE26</f>
        <v>0</v>
      </c>
      <c r="G40" s="110">
        <f>'SO01 A Pol'!AF159+'SO01 B Pol'!AF26</f>
        <v>0</v>
      </c>
      <c r="H40" s="110"/>
      <c r="I40" s="111">
        <f>F40+G40+H40</f>
        <v>0</v>
      </c>
      <c r="J40" s="112" t="str">
        <f>IF(CenaCelkemVypocet=0,"",I40/CenaCelkemVypocet*100)</f>
        <v/>
      </c>
    </row>
    <row r="41" spans="1:10" ht="25.5" customHeight="1">
      <c r="A41" s="91">
        <v>3</v>
      </c>
      <c r="B41" s="113" t="s">
        <v>48</v>
      </c>
      <c r="C41" s="201" t="s">
        <v>49</v>
      </c>
      <c r="D41" s="202"/>
      <c r="E41" s="202"/>
      <c r="F41" s="114">
        <f>'SO01 A Pol'!AE159</f>
        <v>0</v>
      </c>
      <c r="G41" s="105">
        <f>'SO01 A Pol'!AF159</f>
        <v>0</v>
      </c>
      <c r="H41" s="105"/>
      <c r="I41" s="106">
        <f>F41+G41+H41</f>
        <v>0</v>
      </c>
      <c r="J41" s="107" t="str">
        <f>IF(CenaCelkemVypocet=0,"",I41/CenaCelkemVypocet*100)</f>
        <v/>
      </c>
    </row>
    <row r="42" spans="1:10" ht="25.5" customHeight="1">
      <c r="A42" s="91">
        <v>3</v>
      </c>
      <c r="B42" s="113" t="s">
        <v>50</v>
      </c>
      <c r="C42" s="201" t="s">
        <v>51</v>
      </c>
      <c r="D42" s="202"/>
      <c r="E42" s="202"/>
      <c r="F42" s="114">
        <f>'SO01 B Pol'!AE26</f>
        <v>0</v>
      </c>
      <c r="G42" s="105">
        <f>'SO01 B Pol'!AF26</f>
        <v>0</v>
      </c>
      <c r="H42" s="105"/>
      <c r="I42" s="106">
        <f>F42+G42+H42</f>
        <v>0</v>
      </c>
      <c r="J42" s="107" t="str">
        <f>IF(CenaCelkemVypocet=0,"",I42/CenaCelkemVypocet*100)</f>
        <v/>
      </c>
    </row>
    <row r="43" spans="1:10" ht="25.5" customHeight="1">
      <c r="A43" s="91"/>
      <c r="B43" s="205" t="s">
        <v>52</v>
      </c>
      <c r="C43" s="206"/>
      <c r="D43" s="206"/>
      <c r="E43" s="206"/>
      <c r="F43" s="115">
        <f>SUMIF(A39:A42,"=1",F39:F42)</f>
        <v>0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0</v>
      </c>
      <c r="J43" s="118">
        <f>SUMIF(A39:A42,"=1",J39:J42)</f>
        <v>0</v>
      </c>
    </row>
    <row r="47" spans="1:10" ht="15.75">
      <c r="B47" s="126" t="s">
        <v>54</v>
      </c>
    </row>
    <row r="49" spans="1:10" ht="25.5" customHeight="1">
      <c r="A49" s="127"/>
      <c r="B49" s="130" t="s">
        <v>17</v>
      </c>
      <c r="C49" s="130" t="s">
        <v>5</v>
      </c>
      <c r="D49" s="131"/>
      <c r="E49" s="131"/>
      <c r="F49" s="132" t="s">
        <v>55</v>
      </c>
      <c r="G49" s="132"/>
      <c r="H49" s="132"/>
      <c r="I49" s="132" t="s">
        <v>29</v>
      </c>
      <c r="J49" s="132" t="s">
        <v>0</v>
      </c>
    </row>
    <row r="50" spans="1:10" ht="25.5" customHeight="1">
      <c r="A50" s="128"/>
      <c r="B50" s="133" t="s">
        <v>56</v>
      </c>
      <c r="C50" s="199" t="s">
        <v>57</v>
      </c>
      <c r="D50" s="200"/>
      <c r="E50" s="200"/>
      <c r="F50" s="138" t="s">
        <v>24</v>
      </c>
      <c r="G50" s="139"/>
      <c r="H50" s="139"/>
      <c r="I50" s="139">
        <f>'SO01 A Pol'!G8</f>
        <v>0</v>
      </c>
      <c r="J50" s="136" t="str">
        <f>IF(I64=0,"",I50/I64*100)</f>
        <v/>
      </c>
    </row>
    <row r="51" spans="1:10" ht="25.5" customHeight="1">
      <c r="A51" s="128"/>
      <c r="B51" s="133" t="s">
        <v>58</v>
      </c>
      <c r="C51" s="199" t="s">
        <v>59</v>
      </c>
      <c r="D51" s="200"/>
      <c r="E51" s="200"/>
      <c r="F51" s="138" t="s">
        <v>24</v>
      </c>
      <c r="G51" s="139"/>
      <c r="H51" s="139"/>
      <c r="I51" s="139">
        <f>'SO01 A Pol'!G59</f>
        <v>0</v>
      </c>
      <c r="J51" s="136" t="str">
        <f>IF(I64=0,"",I51/I64*100)</f>
        <v/>
      </c>
    </row>
    <row r="52" spans="1:10" ht="25.5" customHeight="1">
      <c r="A52" s="128"/>
      <c r="B52" s="133" t="s">
        <v>60</v>
      </c>
      <c r="C52" s="199" t="s">
        <v>61</v>
      </c>
      <c r="D52" s="200"/>
      <c r="E52" s="200"/>
      <c r="F52" s="138" t="s">
        <v>24</v>
      </c>
      <c r="G52" s="139"/>
      <c r="H52" s="139"/>
      <c r="I52" s="139">
        <f>'SO01 A Pol'!G80</f>
        <v>0</v>
      </c>
      <c r="J52" s="136" t="str">
        <f>IF(I64=0,"",I52/I64*100)</f>
        <v/>
      </c>
    </row>
    <row r="53" spans="1:10" ht="25.5" customHeight="1">
      <c r="A53" s="128"/>
      <c r="B53" s="133" t="s">
        <v>62</v>
      </c>
      <c r="C53" s="199" t="s">
        <v>63</v>
      </c>
      <c r="D53" s="200"/>
      <c r="E53" s="200"/>
      <c r="F53" s="138" t="s">
        <v>24</v>
      </c>
      <c r="G53" s="139"/>
      <c r="H53" s="139"/>
      <c r="I53" s="139">
        <f>'SO01 A Pol'!G82</f>
        <v>0</v>
      </c>
      <c r="J53" s="136" t="str">
        <f>IF(I64=0,"",I53/I64*100)</f>
        <v/>
      </c>
    </row>
    <row r="54" spans="1:10" ht="25.5" customHeight="1">
      <c r="A54" s="128"/>
      <c r="B54" s="133" t="s">
        <v>64</v>
      </c>
      <c r="C54" s="199" t="s">
        <v>65</v>
      </c>
      <c r="D54" s="200"/>
      <c r="E54" s="200"/>
      <c r="F54" s="138" t="s">
        <v>24</v>
      </c>
      <c r="G54" s="139"/>
      <c r="H54" s="139"/>
      <c r="I54" s="139">
        <f>'SO01 A Pol'!G93</f>
        <v>0</v>
      </c>
      <c r="J54" s="136" t="str">
        <f>IF(I64=0,"",I54/I64*100)</f>
        <v/>
      </c>
    </row>
    <row r="55" spans="1:10" ht="25.5" customHeight="1">
      <c r="A55" s="128"/>
      <c r="B55" s="133" t="s">
        <v>66</v>
      </c>
      <c r="C55" s="199" t="s">
        <v>67</v>
      </c>
      <c r="D55" s="200"/>
      <c r="E55" s="200"/>
      <c r="F55" s="138" t="s">
        <v>24</v>
      </c>
      <c r="G55" s="139"/>
      <c r="H55" s="139"/>
      <c r="I55" s="139">
        <f>'SO01 A Pol'!G102</f>
        <v>0</v>
      </c>
      <c r="J55" s="136" t="str">
        <f>IF(I64=0,"",I55/I64*100)</f>
        <v/>
      </c>
    </row>
    <row r="56" spans="1:10" ht="25.5" customHeight="1">
      <c r="A56" s="128"/>
      <c r="B56" s="133" t="s">
        <v>68</v>
      </c>
      <c r="C56" s="199" t="s">
        <v>69</v>
      </c>
      <c r="D56" s="200"/>
      <c r="E56" s="200"/>
      <c r="F56" s="138" t="s">
        <v>24</v>
      </c>
      <c r="G56" s="139"/>
      <c r="H56" s="139"/>
      <c r="I56" s="139">
        <f>'SO01 A Pol'!G106</f>
        <v>0</v>
      </c>
      <c r="J56" s="136" t="str">
        <f>IF(I64=0,"",I56/I64*100)</f>
        <v/>
      </c>
    </row>
    <row r="57" spans="1:10" ht="25.5" customHeight="1">
      <c r="A57" s="128"/>
      <c r="B57" s="133" t="s">
        <v>70</v>
      </c>
      <c r="C57" s="199" t="s">
        <v>71</v>
      </c>
      <c r="D57" s="200"/>
      <c r="E57" s="200"/>
      <c r="F57" s="138" t="s">
        <v>24</v>
      </c>
      <c r="G57" s="139"/>
      <c r="H57" s="139"/>
      <c r="I57" s="139">
        <f>'SO01 A Pol'!G111</f>
        <v>0</v>
      </c>
      <c r="J57" s="136" t="str">
        <f>IF(I64=0,"",I57/I64*100)</f>
        <v/>
      </c>
    </row>
    <row r="58" spans="1:10" ht="25.5" customHeight="1">
      <c r="A58" s="128"/>
      <c r="B58" s="133" t="s">
        <v>72</v>
      </c>
      <c r="C58" s="199" t="s">
        <v>73</v>
      </c>
      <c r="D58" s="200"/>
      <c r="E58" s="200"/>
      <c r="F58" s="138" t="s">
        <v>24</v>
      </c>
      <c r="G58" s="139"/>
      <c r="H58" s="139"/>
      <c r="I58" s="139">
        <f>'SO01 A Pol'!G114</f>
        <v>0</v>
      </c>
      <c r="J58" s="136" t="str">
        <f>IF(I64=0,"",I58/I64*100)</f>
        <v/>
      </c>
    </row>
    <row r="59" spans="1:10" ht="25.5" customHeight="1">
      <c r="A59" s="128"/>
      <c r="B59" s="133" t="s">
        <v>74</v>
      </c>
      <c r="C59" s="199" t="s">
        <v>75</v>
      </c>
      <c r="D59" s="200"/>
      <c r="E59" s="200"/>
      <c r="F59" s="138" t="s">
        <v>24</v>
      </c>
      <c r="G59" s="139"/>
      <c r="H59" s="139"/>
      <c r="I59" s="139">
        <f>'SO01 A Pol'!G126</f>
        <v>0</v>
      </c>
      <c r="J59" s="136" t="str">
        <f>IF(I64=0,"",I59/I64*100)</f>
        <v/>
      </c>
    </row>
    <row r="60" spans="1:10" ht="25.5" customHeight="1">
      <c r="A60" s="128"/>
      <c r="B60" s="133" t="s">
        <v>51</v>
      </c>
      <c r="C60" s="199" t="s">
        <v>76</v>
      </c>
      <c r="D60" s="200"/>
      <c r="E60" s="200"/>
      <c r="F60" s="138" t="s">
        <v>24</v>
      </c>
      <c r="G60" s="139"/>
      <c r="H60" s="139"/>
      <c r="I60" s="139">
        <f>'SO01 B Pol'!G8</f>
        <v>0</v>
      </c>
      <c r="J60" s="136" t="str">
        <f>IF(I64=0,"",I60/I64*100)</f>
        <v/>
      </c>
    </row>
    <row r="61" spans="1:10" ht="25.5" customHeight="1">
      <c r="A61" s="128"/>
      <c r="B61" s="133" t="s">
        <v>77</v>
      </c>
      <c r="C61" s="199" t="s">
        <v>78</v>
      </c>
      <c r="D61" s="200"/>
      <c r="E61" s="200"/>
      <c r="F61" s="138" t="s">
        <v>25</v>
      </c>
      <c r="G61" s="139"/>
      <c r="H61" s="139"/>
      <c r="I61" s="139">
        <f>'SO01 A Pol'!G128</f>
        <v>0</v>
      </c>
      <c r="J61" s="136" t="str">
        <f>IF(I64=0,"",I61/I64*100)</f>
        <v/>
      </c>
    </row>
    <row r="62" spans="1:10" ht="25.5" customHeight="1">
      <c r="A62" s="128"/>
      <c r="B62" s="133" t="s">
        <v>79</v>
      </c>
      <c r="C62" s="199" t="s">
        <v>80</v>
      </c>
      <c r="D62" s="200"/>
      <c r="E62" s="200"/>
      <c r="F62" s="138" t="s">
        <v>25</v>
      </c>
      <c r="G62" s="139"/>
      <c r="H62" s="139"/>
      <c r="I62" s="139">
        <f>'SO01 A Pol'!G138</f>
        <v>0</v>
      </c>
      <c r="J62" s="136" t="str">
        <f>IF(I64=0,"",I62/I64*100)</f>
        <v/>
      </c>
    </row>
    <row r="63" spans="1:10" ht="25.5" customHeight="1">
      <c r="A63" s="128"/>
      <c r="B63" s="133" t="s">
        <v>81</v>
      </c>
      <c r="C63" s="199" t="s">
        <v>82</v>
      </c>
      <c r="D63" s="200"/>
      <c r="E63" s="200"/>
      <c r="F63" s="138" t="s">
        <v>83</v>
      </c>
      <c r="G63" s="139"/>
      <c r="H63" s="139"/>
      <c r="I63" s="139">
        <f>'SO01 A Pol'!G151</f>
        <v>0</v>
      </c>
      <c r="J63" s="136" t="str">
        <f>IF(I64=0,"",I63/I64*100)</f>
        <v/>
      </c>
    </row>
    <row r="64" spans="1:10" ht="25.5" customHeight="1">
      <c r="A64" s="129"/>
      <c r="B64" s="134" t="s">
        <v>1</v>
      </c>
      <c r="C64" s="134"/>
      <c r="D64" s="135"/>
      <c r="E64" s="135"/>
      <c r="F64" s="140"/>
      <c r="G64" s="141"/>
      <c r="H64" s="141"/>
      <c r="I64" s="141">
        <f>SUM(I50:I63)</f>
        <v>0</v>
      </c>
      <c r="J64" s="137">
        <f>SUM(J50:J63)</f>
        <v>0</v>
      </c>
    </row>
    <row r="65" spans="6:10">
      <c r="F65" s="89"/>
      <c r="G65" s="88"/>
      <c r="H65" s="89"/>
      <c r="I65" s="88"/>
      <c r="J65" s="90"/>
    </row>
    <row r="66" spans="6:10">
      <c r="F66" s="89"/>
      <c r="G66" s="88"/>
      <c r="H66" s="89"/>
      <c r="I66" s="88"/>
      <c r="J66" s="90"/>
    </row>
    <row r="67" spans="6:10">
      <c r="F67" s="89"/>
      <c r="G67" s="88"/>
      <c r="H67" s="89"/>
      <c r="I67" s="88"/>
      <c r="J67" s="90"/>
    </row>
  </sheetData>
  <sheetProtection password="856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>
      <c r="A2" s="76" t="s">
        <v>7</v>
      </c>
      <c r="B2" s="75"/>
      <c r="C2" s="245"/>
      <c r="D2" s="245"/>
      <c r="E2" s="245"/>
      <c r="F2" s="245"/>
      <c r="G2" s="246"/>
    </row>
    <row r="3" spans="1:7" ht="24.95" customHeight="1">
      <c r="A3" s="76" t="s">
        <v>8</v>
      </c>
      <c r="B3" s="75"/>
      <c r="C3" s="245"/>
      <c r="D3" s="245"/>
      <c r="E3" s="245"/>
      <c r="F3" s="245"/>
      <c r="G3" s="246"/>
    </row>
    <row r="4" spans="1:7" ht="24.95" customHeight="1">
      <c r="A4" s="76" t="s">
        <v>9</v>
      </c>
      <c r="B4" s="75"/>
      <c r="C4" s="245"/>
      <c r="D4" s="245"/>
      <c r="E4" s="245"/>
      <c r="F4" s="245"/>
      <c r="G4" s="246"/>
    </row>
    <row r="5" spans="1:7">
      <c r="B5" s="6"/>
      <c r="C5" s="7"/>
      <c r="D5" s="8"/>
    </row>
  </sheetData>
  <sheetProtection algorithmName="SHA-512" hashValue="Hzc0TWwR2mXFxf39xscS99NVZowil7z7rSnzF61R9c5bc4Y4Lu7era3CRaVjGAosmN9qzxuHc3BKNvXdW1X8Dg==" saltValue="bP4pmSB7la8lrYRCKiXR/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47" activePane="bottomLeft" state="frozen"/>
      <selection pane="bottomLeft" activeCell="G54" sqref="G54:G62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1" t="s">
        <v>86</v>
      </c>
      <c r="B1" s="251"/>
      <c r="C1" s="251"/>
      <c r="D1" s="251"/>
      <c r="E1" s="251"/>
      <c r="F1" s="251"/>
      <c r="G1" s="251"/>
      <c r="AG1" t="s">
        <v>87</v>
      </c>
    </row>
    <row r="2" spans="1:60" ht="24.95" customHeight="1">
      <c r="A2" s="144" t="s">
        <v>7</v>
      </c>
      <c r="B2" s="75" t="s">
        <v>43</v>
      </c>
      <c r="C2" s="252" t="s">
        <v>44</v>
      </c>
      <c r="D2" s="253"/>
      <c r="E2" s="253"/>
      <c r="F2" s="253"/>
      <c r="G2" s="254"/>
      <c r="AG2" t="s">
        <v>88</v>
      </c>
    </row>
    <row r="3" spans="1:60" ht="24.95" customHeight="1">
      <c r="A3" s="144" t="s">
        <v>8</v>
      </c>
      <c r="B3" s="75" t="s">
        <v>46</v>
      </c>
      <c r="C3" s="252" t="s">
        <v>47</v>
      </c>
      <c r="D3" s="253"/>
      <c r="E3" s="253"/>
      <c r="F3" s="253"/>
      <c r="G3" s="254"/>
      <c r="AC3" s="87" t="s">
        <v>88</v>
      </c>
      <c r="AG3" t="s">
        <v>89</v>
      </c>
    </row>
    <row r="4" spans="1:60" ht="24.95" customHeight="1">
      <c r="A4" s="145" t="s">
        <v>9</v>
      </c>
      <c r="B4" s="146" t="s">
        <v>48</v>
      </c>
      <c r="C4" s="255" t="s">
        <v>49</v>
      </c>
      <c r="D4" s="256"/>
      <c r="E4" s="256"/>
      <c r="F4" s="256"/>
      <c r="G4" s="257"/>
      <c r="AG4" t="s">
        <v>90</v>
      </c>
    </row>
    <row r="5" spans="1:60">
      <c r="D5" s="143"/>
    </row>
    <row r="6" spans="1:60" ht="38.25">
      <c r="A6" s="148" t="s">
        <v>91</v>
      </c>
      <c r="B6" s="150" t="s">
        <v>92</v>
      </c>
      <c r="C6" s="150" t="s">
        <v>93</v>
      </c>
      <c r="D6" s="149" t="s">
        <v>94</v>
      </c>
      <c r="E6" s="148" t="s">
        <v>95</v>
      </c>
      <c r="F6" s="147" t="s">
        <v>96</v>
      </c>
      <c r="G6" s="148" t="s">
        <v>29</v>
      </c>
      <c r="H6" s="151" t="s">
        <v>30</v>
      </c>
      <c r="I6" s="151" t="s">
        <v>97</v>
      </c>
      <c r="J6" s="151" t="s">
        <v>31</v>
      </c>
      <c r="K6" s="151" t="s">
        <v>98</v>
      </c>
      <c r="L6" s="151" t="s">
        <v>99</v>
      </c>
      <c r="M6" s="151" t="s">
        <v>100</v>
      </c>
      <c r="N6" s="151" t="s">
        <v>101</v>
      </c>
      <c r="O6" s="151" t="s">
        <v>102</v>
      </c>
      <c r="P6" s="151" t="s">
        <v>103</v>
      </c>
      <c r="Q6" s="151" t="s">
        <v>104</v>
      </c>
      <c r="R6" s="151" t="s">
        <v>105</v>
      </c>
      <c r="S6" s="151" t="s">
        <v>106</v>
      </c>
      <c r="T6" s="151" t="s">
        <v>107</v>
      </c>
      <c r="U6" s="151" t="s">
        <v>108</v>
      </c>
      <c r="V6" s="151" t="s">
        <v>109</v>
      </c>
      <c r="W6" s="151" t="s">
        <v>110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111</v>
      </c>
      <c r="B8" s="168" t="s">
        <v>56</v>
      </c>
      <c r="C8" s="190" t="s">
        <v>57</v>
      </c>
      <c r="D8" s="169"/>
      <c r="E8" s="170"/>
      <c r="F8" s="171"/>
      <c r="G8" s="171">
        <f>SUMIF(AG9:AG58,"&lt;&gt;NOR",G9:G58)</f>
        <v>0</v>
      </c>
      <c r="H8" s="171"/>
      <c r="I8" s="171">
        <f>SUM(I9:I58)</f>
        <v>0</v>
      </c>
      <c r="J8" s="171"/>
      <c r="K8" s="171">
        <f>SUM(K9:K58)</f>
        <v>0</v>
      </c>
      <c r="L8" s="171"/>
      <c r="M8" s="171">
        <f>SUM(M9:M58)</f>
        <v>0</v>
      </c>
      <c r="N8" s="171"/>
      <c r="O8" s="171">
        <f>SUM(O9:O58)</f>
        <v>9.26</v>
      </c>
      <c r="P8" s="171"/>
      <c r="Q8" s="171">
        <f>SUM(Q9:Q58)</f>
        <v>48</v>
      </c>
      <c r="R8" s="171"/>
      <c r="S8" s="171"/>
      <c r="T8" s="172"/>
      <c r="U8" s="166"/>
      <c r="V8" s="166">
        <f>SUM(V9:V58)</f>
        <v>259.46999999999997</v>
      </c>
      <c r="W8" s="166"/>
      <c r="AG8" t="s">
        <v>112</v>
      </c>
    </row>
    <row r="9" spans="1:60" outlineLevel="1">
      <c r="A9" s="173">
        <v>1</v>
      </c>
      <c r="B9" s="174" t="s">
        <v>113</v>
      </c>
      <c r="C9" s="191" t="s">
        <v>114</v>
      </c>
      <c r="D9" s="175" t="s">
        <v>115</v>
      </c>
      <c r="E9" s="176">
        <v>30.73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2.4780000000000003E-2</v>
      </c>
      <c r="O9" s="178">
        <f>ROUND(E9*N9,2)</f>
        <v>0.76</v>
      </c>
      <c r="P9" s="178">
        <v>0</v>
      </c>
      <c r="Q9" s="178">
        <f>ROUND(E9*P9,2)</f>
        <v>0</v>
      </c>
      <c r="R9" s="178" t="s">
        <v>116</v>
      </c>
      <c r="S9" s="178" t="s">
        <v>117</v>
      </c>
      <c r="T9" s="179" t="s">
        <v>117</v>
      </c>
      <c r="U9" s="162">
        <v>0.54700000000000004</v>
      </c>
      <c r="V9" s="162">
        <f>ROUND(E9*U9,2)</f>
        <v>16.809999999999999</v>
      </c>
      <c r="W9" s="162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>
      <c r="A10" s="159"/>
      <c r="B10" s="160"/>
      <c r="C10" s="247" t="s">
        <v>119</v>
      </c>
      <c r="D10" s="248"/>
      <c r="E10" s="248"/>
      <c r="F10" s="248"/>
      <c r="G10" s="248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0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52"/>
      <c r="BC10" s="152"/>
      <c r="BD10" s="152"/>
      <c r="BE10" s="152"/>
      <c r="BF10" s="152"/>
      <c r="BG10" s="152"/>
      <c r="BH10" s="152"/>
    </row>
    <row r="11" spans="1:60" ht="22.5" outlineLevel="1">
      <c r="A11" s="173">
        <v>2</v>
      </c>
      <c r="B11" s="174" t="s">
        <v>121</v>
      </c>
      <c r="C11" s="191" t="s">
        <v>122</v>
      </c>
      <c r="D11" s="175" t="s">
        <v>123</v>
      </c>
      <c r="E11" s="176">
        <v>0.75250000000000006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 t="s">
        <v>116</v>
      </c>
      <c r="S11" s="178" t="s">
        <v>117</v>
      </c>
      <c r="T11" s="179" t="s">
        <v>117</v>
      </c>
      <c r="U11" s="162">
        <v>18.216000000000001</v>
      </c>
      <c r="V11" s="162">
        <f>ROUND(E11*U11,2)</f>
        <v>13.71</v>
      </c>
      <c r="W11" s="162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59"/>
      <c r="B12" s="160"/>
      <c r="C12" s="247" t="s">
        <v>124</v>
      </c>
      <c r="D12" s="248"/>
      <c r="E12" s="248"/>
      <c r="F12" s="248"/>
      <c r="G12" s="248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59"/>
      <c r="B13" s="160"/>
      <c r="C13" s="192" t="s">
        <v>125</v>
      </c>
      <c r="D13" s="164"/>
      <c r="E13" s="165">
        <v>3.7500000000000006E-2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59"/>
      <c r="B14" s="160"/>
      <c r="C14" s="192" t="s">
        <v>127</v>
      </c>
      <c r="D14" s="164"/>
      <c r="E14" s="165">
        <v>0.71500000000000008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73">
        <v>3</v>
      </c>
      <c r="B15" s="174" t="s">
        <v>128</v>
      </c>
      <c r="C15" s="191" t="s">
        <v>129</v>
      </c>
      <c r="D15" s="175" t="s">
        <v>123</v>
      </c>
      <c r="E15" s="176">
        <v>101.78156000000001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 t="s">
        <v>116</v>
      </c>
      <c r="S15" s="178" t="s">
        <v>117</v>
      </c>
      <c r="T15" s="179" t="s">
        <v>117</v>
      </c>
      <c r="U15" s="162">
        <v>1.1000000000000001E-2</v>
      </c>
      <c r="V15" s="162">
        <f>ROUND(E15*U15,2)</f>
        <v>1.1200000000000001</v>
      </c>
      <c r="W15" s="162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130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247" t="s">
        <v>131</v>
      </c>
      <c r="D16" s="248"/>
      <c r="E16" s="248"/>
      <c r="F16" s="248"/>
      <c r="G16" s="248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59"/>
      <c r="B17" s="160"/>
      <c r="C17" s="192" t="s">
        <v>132</v>
      </c>
      <c r="D17" s="164"/>
      <c r="E17" s="165">
        <v>61.279680000000006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126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59"/>
      <c r="B18" s="160"/>
      <c r="C18" s="192" t="s">
        <v>133</v>
      </c>
      <c r="D18" s="164"/>
      <c r="E18" s="165">
        <v>40.501880000000007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73">
        <v>4</v>
      </c>
      <c r="B19" s="174" t="s">
        <v>134</v>
      </c>
      <c r="C19" s="191" t="s">
        <v>135</v>
      </c>
      <c r="D19" s="175" t="s">
        <v>136</v>
      </c>
      <c r="E19" s="176">
        <v>88.4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0</v>
      </c>
      <c r="O19" s="178">
        <f>ROUND(E19*N19,2)</f>
        <v>0</v>
      </c>
      <c r="P19" s="178">
        <v>0.13800000000000001</v>
      </c>
      <c r="Q19" s="178">
        <f>ROUND(E19*P19,2)</f>
        <v>12.2</v>
      </c>
      <c r="R19" s="178"/>
      <c r="S19" s="178" t="s">
        <v>117</v>
      </c>
      <c r="T19" s="179" t="s">
        <v>137</v>
      </c>
      <c r="U19" s="162">
        <v>0.16</v>
      </c>
      <c r="V19" s="162">
        <f>ROUND(E19*U19,2)</f>
        <v>14.14</v>
      </c>
      <c r="W19" s="162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130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59"/>
      <c r="B20" s="160"/>
      <c r="C20" s="192" t="s">
        <v>138</v>
      </c>
      <c r="D20" s="164"/>
      <c r="E20" s="165">
        <v>88.4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126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73">
        <v>5</v>
      </c>
      <c r="B21" s="174" t="s">
        <v>139</v>
      </c>
      <c r="C21" s="191" t="s">
        <v>140</v>
      </c>
      <c r="D21" s="175" t="s">
        <v>136</v>
      </c>
      <c r="E21" s="176">
        <v>88.4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8">
        <v>0</v>
      </c>
      <c r="O21" s="178">
        <f>ROUND(E21*N21,2)</f>
        <v>0</v>
      </c>
      <c r="P21" s="178">
        <v>0.4</v>
      </c>
      <c r="Q21" s="178">
        <f>ROUND(E21*P21,2)</f>
        <v>35.36</v>
      </c>
      <c r="R21" s="178"/>
      <c r="S21" s="178" t="s">
        <v>117</v>
      </c>
      <c r="T21" s="179" t="s">
        <v>137</v>
      </c>
      <c r="U21" s="162">
        <v>0.3135</v>
      </c>
      <c r="V21" s="162">
        <f>ROUND(E21*U21,2)</f>
        <v>27.71</v>
      </c>
      <c r="W21" s="162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130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59"/>
      <c r="B22" s="160"/>
      <c r="C22" s="192" t="s">
        <v>138</v>
      </c>
      <c r="D22" s="164"/>
      <c r="E22" s="165">
        <v>88.4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1">
        <v>6</v>
      </c>
      <c r="B23" s="182" t="s">
        <v>141</v>
      </c>
      <c r="C23" s="193" t="s">
        <v>142</v>
      </c>
      <c r="D23" s="183" t="s">
        <v>115</v>
      </c>
      <c r="E23" s="184">
        <v>2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6">
        <v>0</v>
      </c>
      <c r="O23" s="186">
        <f>ROUND(E23*N23,2)</f>
        <v>0</v>
      </c>
      <c r="P23" s="186">
        <v>0.22</v>
      </c>
      <c r="Q23" s="186">
        <f>ROUND(E23*P23,2)</f>
        <v>0.44</v>
      </c>
      <c r="R23" s="186"/>
      <c r="S23" s="186" t="s">
        <v>117</v>
      </c>
      <c r="T23" s="187" t="s">
        <v>117</v>
      </c>
      <c r="U23" s="162">
        <v>0.14300000000000002</v>
      </c>
      <c r="V23" s="162">
        <f>ROUND(E23*U23,2)</f>
        <v>0.28999999999999998</v>
      </c>
      <c r="W23" s="162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81">
        <v>7</v>
      </c>
      <c r="B24" s="182" t="s">
        <v>143</v>
      </c>
      <c r="C24" s="193" t="s">
        <v>144</v>
      </c>
      <c r="D24" s="183" t="s">
        <v>123</v>
      </c>
      <c r="E24" s="184">
        <v>50.154880000000006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6"/>
      <c r="S24" s="186" t="s">
        <v>117</v>
      </c>
      <c r="T24" s="187" t="s">
        <v>137</v>
      </c>
      <c r="U24" s="162">
        <v>1.548</v>
      </c>
      <c r="V24" s="162">
        <f>ROUND(E24*U24,2)</f>
        <v>77.64</v>
      </c>
      <c r="W24" s="162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130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73">
        <v>8</v>
      </c>
      <c r="B25" s="174" t="s">
        <v>145</v>
      </c>
      <c r="C25" s="191" t="s">
        <v>146</v>
      </c>
      <c r="D25" s="175" t="s">
        <v>123</v>
      </c>
      <c r="E25" s="176">
        <v>6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117</v>
      </c>
      <c r="T25" s="179" t="s">
        <v>137</v>
      </c>
      <c r="U25" s="162">
        <v>0.26666000000000001</v>
      </c>
      <c r="V25" s="162">
        <f>ROUND(E25*U25,2)</f>
        <v>1.6</v>
      </c>
      <c r="W25" s="162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130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59"/>
      <c r="B26" s="160"/>
      <c r="C26" s="192" t="s">
        <v>147</v>
      </c>
      <c r="D26" s="164"/>
      <c r="E26" s="165">
        <v>6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126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81">
        <v>9</v>
      </c>
      <c r="B27" s="182" t="s">
        <v>148</v>
      </c>
      <c r="C27" s="193" t="s">
        <v>149</v>
      </c>
      <c r="D27" s="183" t="s">
        <v>123</v>
      </c>
      <c r="E27" s="184">
        <v>6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6"/>
      <c r="S27" s="186" t="s">
        <v>117</v>
      </c>
      <c r="T27" s="187" t="s">
        <v>137</v>
      </c>
      <c r="U27" s="162">
        <v>4.3100000000000006E-2</v>
      </c>
      <c r="V27" s="162">
        <f>ROUND(E27*U27,2)</f>
        <v>0.26</v>
      </c>
      <c r="W27" s="162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130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73">
        <v>10</v>
      </c>
      <c r="B28" s="174" t="s">
        <v>150</v>
      </c>
      <c r="C28" s="191" t="s">
        <v>151</v>
      </c>
      <c r="D28" s="175" t="s">
        <v>123</v>
      </c>
      <c r="E28" s="176">
        <v>61.279680000000006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117</v>
      </c>
      <c r="T28" s="179" t="s">
        <v>137</v>
      </c>
      <c r="U28" s="162">
        <v>0.48500000000000004</v>
      </c>
      <c r="V28" s="162">
        <f>ROUND(E28*U28,2)</f>
        <v>29.72</v>
      </c>
      <c r="W28" s="162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130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59"/>
      <c r="B29" s="160"/>
      <c r="C29" s="192" t="s">
        <v>152</v>
      </c>
      <c r="D29" s="164"/>
      <c r="E29" s="165">
        <v>27.529920000000001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126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59"/>
      <c r="B30" s="160"/>
      <c r="C30" s="192" t="s">
        <v>153</v>
      </c>
      <c r="D30" s="164"/>
      <c r="E30" s="165">
        <v>33.749760000000002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126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81">
        <v>11</v>
      </c>
      <c r="B31" s="182" t="s">
        <v>154</v>
      </c>
      <c r="C31" s="193" t="s">
        <v>155</v>
      </c>
      <c r="D31" s="183" t="s">
        <v>123</v>
      </c>
      <c r="E31" s="184">
        <v>61.279680000000006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6">
        <v>0</v>
      </c>
      <c r="O31" s="186">
        <f>ROUND(E31*N31,2)</f>
        <v>0</v>
      </c>
      <c r="P31" s="186">
        <v>0</v>
      </c>
      <c r="Q31" s="186">
        <f>ROUND(E31*P31,2)</f>
        <v>0</v>
      </c>
      <c r="R31" s="186"/>
      <c r="S31" s="186" t="s">
        <v>117</v>
      </c>
      <c r="T31" s="187" t="s">
        <v>137</v>
      </c>
      <c r="U31" s="162">
        <v>0.14830000000000002</v>
      </c>
      <c r="V31" s="162">
        <f>ROUND(E31*U31,2)</f>
        <v>9.09</v>
      </c>
      <c r="W31" s="162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130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81">
        <v>12</v>
      </c>
      <c r="B32" s="182" t="s">
        <v>156</v>
      </c>
      <c r="C32" s="193" t="s">
        <v>157</v>
      </c>
      <c r="D32" s="183" t="s">
        <v>158</v>
      </c>
      <c r="E32" s="184">
        <v>5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6"/>
      <c r="S32" s="186" t="s">
        <v>159</v>
      </c>
      <c r="T32" s="187" t="s">
        <v>137</v>
      </c>
      <c r="U32" s="162">
        <v>0</v>
      </c>
      <c r="V32" s="162">
        <f>ROUND(E32*U32,2)</f>
        <v>0</v>
      </c>
      <c r="W32" s="162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130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81">
        <v>13</v>
      </c>
      <c r="B33" s="182" t="s">
        <v>160</v>
      </c>
      <c r="C33" s="193" t="s">
        <v>161</v>
      </c>
      <c r="D33" s="183" t="s">
        <v>123</v>
      </c>
      <c r="E33" s="184">
        <v>61.279680000000006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6"/>
      <c r="S33" s="186" t="s">
        <v>117</v>
      </c>
      <c r="T33" s="187" t="s">
        <v>137</v>
      </c>
      <c r="U33" s="162">
        <v>0.34500000000000003</v>
      </c>
      <c r="V33" s="162">
        <f>ROUND(E33*U33,2)</f>
        <v>21.14</v>
      </c>
      <c r="W33" s="162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130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73">
        <v>14</v>
      </c>
      <c r="B34" s="174" t="s">
        <v>162</v>
      </c>
      <c r="C34" s="191" t="s">
        <v>163</v>
      </c>
      <c r="D34" s="175" t="s">
        <v>123</v>
      </c>
      <c r="E34" s="176">
        <v>20.777800000000003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117</v>
      </c>
      <c r="T34" s="179" t="s">
        <v>137</v>
      </c>
      <c r="U34" s="162">
        <v>1.1000000000000001E-2</v>
      </c>
      <c r="V34" s="162">
        <f>ROUND(E34*U34,2)</f>
        <v>0.23</v>
      </c>
      <c r="W34" s="162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130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59"/>
      <c r="B35" s="160"/>
      <c r="C35" s="192" t="s">
        <v>164</v>
      </c>
      <c r="D35" s="164"/>
      <c r="E35" s="165">
        <v>6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126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59"/>
      <c r="B36" s="160"/>
      <c r="C36" s="192" t="s">
        <v>165</v>
      </c>
      <c r="D36" s="164"/>
      <c r="E36" s="165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126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59"/>
      <c r="B37" s="160"/>
      <c r="C37" s="192" t="s">
        <v>166</v>
      </c>
      <c r="D37" s="164"/>
      <c r="E37" s="165">
        <v>4.8664000000000005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126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59"/>
      <c r="B38" s="160"/>
      <c r="C38" s="192" t="s">
        <v>167</v>
      </c>
      <c r="D38" s="164"/>
      <c r="E38" s="165">
        <v>6.3168000000000006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126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59"/>
      <c r="B39" s="160"/>
      <c r="C39" s="192" t="s">
        <v>168</v>
      </c>
      <c r="D39" s="164"/>
      <c r="E39" s="165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126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59"/>
      <c r="B40" s="160"/>
      <c r="C40" s="192" t="s">
        <v>169</v>
      </c>
      <c r="D40" s="164"/>
      <c r="E40" s="165">
        <v>1.5642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126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59"/>
      <c r="B41" s="160"/>
      <c r="C41" s="192" t="s">
        <v>170</v>
      </c>
      <c r="D41" s="164"/>
      <c r="E41" s="165">
        <v>2.0304000000000002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126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1">
        <v>15</v>
      </c>
      <c r="B42" s="182" t="s">
        <v>171</v>
      </c>
      <c r="C42" s="193" t="s">
        <v>172</v>
      </c>
      <c r="D42" s="183" t="s">
        <v>123</v>
      </c>
      <c r="E42" s="184">
        <v>20.777800000000003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6"/>
      <c r="S42" s="186" t="s">
        <v>117</v>
      </c>
      <c r="T42" s="187" t="s">
        <v>137</v>
      </c>
      <c r="U42" s="162">
        <v>0</v>
      </c>
      <c r="V42" s="162">
        <f>ROUND(E42*U42,2)</f>
        <v>0</v>
      </c>
      <c r="W42" s="162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130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73">
        <v>16</v>
      </c>
      <c r="B43" s="174" t="s">
        <v>173</v>
      </c>
      <c r="C43" s="191" t="s">
        <v>174</v>
      </c>
      <c r="D43" s="175" t="s">
        <v>123</v>
      </c>
      <c r="E43" s="176">
        <v>40.501880000000007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/>
      <c r="S43" s="178" t="s">
        <v>117</v>
      </c>
      <c r="T43" s="179" t="s">
        <v>137</v>
      </c>
      <c r="U43" s="162">
        <v>0.65200000000000002</v>
      </c>
      <c r="V43" s="162">
        <f>ROUND(E43*U43,2)</f>
        <v>26.41</v>
      </c>
      <c r="W43" s="162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130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59"/>
      <c r="B44" s="160"/>
      <c r="C44" s="192" t="s">
        <v>133</v>
      </c>
      <c r="D44" s="164"/>
      <c r="E44" s="165">
        <v>40.501880000000007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126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81">
        <v>17</v>
      </c>
      <c r="B45" s="182" t="s">
        <v>175</v>
      </c>
      <c r="C45" s="193" t="s">
        <v>176</v>
      </c>
      <c r="D45" s="183" t="s">
        <v>123</v>
      </c>
      <c r="E45" s="184">
        <v>20.777800000000003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6">
        <v>0</v>
      </c>
      <c r="O45" s="186">
        <f>ROUND(E45*N45,2)</f>
        <v>0</v>
      </c>
      <c r="P45" s="186">
        <v>0</v>
      </c>
      <c r="Q45" s="186">
        <f>ROUND(E45*P45,2)</f>
        <v>0</v>
      </c>
      <c r="R45" s="186"/>
      <c r="S45" s="186" t="s">
        <v>117</v>
      </c>
      <c r="T45" s="187" t="s">
        <v>137</v>
      </c>
      <c r="U45" s="162">
        <v>9.0000000000000011E-3</v>
      </c>
      <c r="V45" s="162">
        <f>ROUND(E45*U45,2)</f>
        <v>0.19</v>
      </c>
      <c r="W45" s="162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130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73">
        <v>18</v>
      </c>
      <c r="B46" s="174" t="s">
        <v>177</v>
      </c>
      <c r="C46" s="191" t="s">
        <v>178</v>
      </c>
      <c r="D46" s="175" t="s">
        <v>123</v>
      </c>
      <c r="E46" s="176">
        <v>40.501880000000007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117</v>
      </c>
      <c r="T46" s="179" t="s">
        <v>137</v>
      </c>
      <c r="U46" s="162">
        <v>0.20200000000000001</v>
      </c>
      <c r="V46" s="162">
        <f>ROUND(E46*U46,2)</f>
        <v>8.18</v>
      </c>
      <c r="W46" s="162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130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59"/>
      <c r="B47" s="160"/>
      <c r="C47" s="192" t="s">
        <v>133</v>
      </c>
      <c r="D47" s="164"/>
      <c r="E47" s="165">
        <v>40.501880000000007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126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73">
        <v>19</v>
      </c>
      <c r="B48" s="174" t="s">
        <v>179</v>
      </c>
      <c r="C48" s="191" t="s">
        <v>180</v>
      </c>
      <c r="D48" s="175" t="s">
        <v>123</v>
      </c>
      <c r="E48" s="176">
        <v>5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1.7000000000000002</v>
      </c>
      <c r="O48" s="178">
        <f>ROUND(E48*N48,2)</f>
        <v>8.5</v>
      </c>
      <c r="P48" s="178">
        <v>0</v>
      </c>
      <c r="Q48" s="178">
        <f>ROUND(E48*P48,2)</f>
        <v>0</v>
      </c>
      <c r="R48" s="178"/>
      <c r="S48" s="178" t="s">
        <v>117</v>
      </c>
      <c r="T48" s="179" t="s">
        <v>137</v>
      </c>
      <c r="U48" s="162">
        <v>1.5870000000000002</v>
      </c>
      <c r="V48" s="162">
        <f>ROUND(E48*U48,2)</f>
        <v>7.94</v>
      </c>
      <c r="W48" s="162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130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59"/>
      <c r="B49" s="160"/>
      <c r="C49" s="192" t="s">
        <v>181</v>
      </c>
      <c r="D49" s="164"/>
      <c r="E49" s="165">
        <v>5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126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81">
        <v>20</v>
      </c>
      <c r="B50" s="182" t="s">
        <v>182</v>
      </c>
      <c r="C50" s="193" t="s">
        <v>183</v>
      </c>
      <c r="D50" s="183" t="s">
        <v>136</v>
      </c>
      <c r="E50" s="184">
        <v>3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6">
        <v>0</v>
      </c>
      <c r="O50" s="186">
        <f>ROUND(E50*N50,2)</f>
        <v>0</v>
      </c>
      <c r="P50" s="186">
        <v>0</v>
      </c>
      <c r="Q50" s="186">
        <f>ROUND(E50*P50,2)</f>
        <v>0</v>
      </c>
      <c r="R50" s="186"/>
      <c r="S50" s="186" t="s">
        <v>117</v>
      </c>
      <c r="T50" s="187" t="s">
        <v>137</v>
      </c>
      <c r="U50" s="162">
        <v>6.0000000000000005E-2</v>
      </c>
      <c r="V50" s="162">
        <f>ROUND(E50*U50,2)</f>
        <v>0.18</v>
      </c>
      <c r="W50" s="162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130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73">
        <v>21</v>
      </c>
      <c r="B51" s="174" t="s">
        <v>184</v>
      </c>
      <c r="C51" s="191" t="s">
        <v>185</v>
      </c>
      <c r="D51" s="175" t="s">
        <v>136</v>
      </c>
      <c r="E51" s="176">
        <v>112.364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117</v>
      </c>
      <c r="T51" s="179" t="s">
        <v>137</v>
      </c>
      <c r="U51" s="162">
        <v>1.8000000000000002E-2</v>
      </c>
      <c r="V51" s="162">
        <f>ROUND(E51*U51,2)</f>
        <v>2.02</v>
      </c>
      <c r="W51" s="162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130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59"/>
      <c r="B52" s="160"/>
      <c r="C52" s="192" t="s">
        <v>138</v>
      </c>
      <c r="D52" s="164"/>
      <c r="E52" s="165">
        <v>88.4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126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59"/>
      <c r="B53" s="160"/>
      <c r="C53" s="192" t="s">
        <v>186</v>
      </c>
      <c r="D53" s="164"/>
      <c r="E53" s="165">
        <v>10.428000000000001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126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59"/>
      <c r="B54" s="160"/>
      <c r="C54" s="192" t="s">
        <v>187</v>
      </c>
      <c r="D54" s="164"/>
      <c r="E54" s="165">
        <v>13.536000000000001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126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81">
        <v>22</v>
      </c>
      <c r="B55" s="182" t="s">
        <v>188</v>
      </c>
      <c r="C55" s="193" t="s">
        <v>189</v>
      </c>
      <c r="D55" s="183" t="s">
        <v>136</v>
      </c>
      <c r="E55" s="184">
        <v>3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6"/>
      <c r="S55" s="186" t="s">
        <v>117</v>
      </c>
      <c r="T55" s="187" t="s">
        <v>137</v>
      </c>
      <c r="U55" s="162">
        <v>0.13</v>
      </c>
      <c r="V55" s="162">
        <f>ROUND(E55*U55,2)</f>
        <v>0.39</v>
      </c>
      <c r="W55" s="162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130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73">
        <v>23</v>
      </c>
      <c r="B56" s="174" t="s">
        <v>190</v>
      </c>
      <c r="C56" s="191" t="s">
        <v>191</v>
      </c>
      <c r="D56" s="175" t="s">
        <v>123</v>
      </c>
      <c r="E56" s="176">
        <v>0.60000000000000009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117</v>
      </c>
      <c r="T56" s="179" t="s">
        <v>137</v>
      </c>
      <c r="U56" s="162">
        <v>1.1600000000000001</v>
      </c>
      <c r="V56" s="162">
        <f>ROUND(E56*U56,2)</f>
        <v>0.7</v>
      </c>
      <c r="W56" s="162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130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59"/>
      <c r="B57" s="160"/>
      <c r="C57" s="192" t="s">
        <v>192</v>
      </c>
      <c r="D57" s="164"/>
      <c r="E57" s="165">
        <v>0.60000000000000009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126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81">
        <v>24</v>
      </c>
      <c r="B58" s="182" t="s">
        <v>193</v>
      </c>
      <c r="C58" s="193" t="s">
        <v>194</v>
      </c>
      <c r="D58" s="183" t="s">
        <v>195</v>
      </c>
      <c r="E58" s="184">
        <v>1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6">
        <v>1E-3</v>
      </c>
      <c r="O58" s="186">
        <f>ROUND(E58*N58,2)</f>
        <v>0</v>
      </c>
      <c r="P58" s="186">
        <v>0</v>
      </c>
      <c r="Q58" s="186">
        <f>ROUND(E58*P58,2)</f>
        <v>0</v>
      </c>
      <c r="R58" s="186" t="s">
        <v>196</v>
      </c>
      <c r="S58" s="186" t="s">
        <v>117</v>
      </c>
      <c r="T58" s="187" t="s">
        <v>137</v>
      </c>
      <c r="U58" s="162">
        <v>0</v>
      </c>
      <c r="V58" s="162">
        <f>ROUND(E58*U58,2)</f>
        <v>0</v>
      </c>
      <c r="W58" s="162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197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>
      <c r="A59" s="167" t="s">
        <v>111</v>
      </c>
      <c r="B59" s="168" t="s">
        <v>58</v>
      </c>
      <c r="C59" s="190" t="s">
        <v>59</v>
      </c>
      <c r="D59" s="169"/>
      <c r="E59" s="170"/>
      <c r="F59" s="171"/>
      <c r="G59" s="171">
        <f>SUMIF(AG60:AG79,"&lt;&gt;NOR",G60:G79)</f>
        <v>0</v>
      </c>
      <c r="H59" s="171"/>
      <c r="I59" s="171">
        <f>SUM(I60:I79)</f>
        <v>0</v>
      </c>
      <c r="J59" s="171"/>
      <c r="K59" s="171">
        <f>SUM(K60:K79)</f>
        <v>0</v>
      </c>
      <c r="L59" s="171"/>
      <c r="M59" s="171">
        <f>SUM(M60:M79)</f>
        <v>0</v>
      </c>
      <c r="N59" s="171"/>
      <c r="O59" s="171">
        <f>SUM(O60:O79)</f>
        <v>30.660000000000004</v>
      </c>
      <c r="P59" s="171"/>
      <c r="Q59" s="171">
        <f>SUM(Q60:Q79)</f>
        <v>0</v>
      </c>
      <c r="R59" s="171"/>
      <c r="S59" s="171"/>
      <c r="T59" s="172"/>
      <c r="U59" s="166"/>
      <c r="V59" s="166">
        <f>SUM(V60:V79)</f>
        <v>102.2</v>
      </c>
      <c r="W59" s="166"/>
      <c r="AG59" t="s">
        <v>112</v>
      </c>
    </row>
    <row r="60" spans="1:60" outlineLevel="1">
      <c r="A60" s="173">
        <v>25</v>
      </c>
      <c r="B60" s="174" t="s">
        <v>198</v>
      </c>
      <c r="C60" s="191" t="s">
        <v>199</v>
      </c>
      <c r="D60" s="175" t="s">
        <v>123</v>
      </c>
      <c r="E60" s="176">
        <v>11.183200000000001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8">
        <v>1.9205000000000001</v>
      </c>
      <c r="O60" s="178">
        <f>ROUND(E60*N60,2)</f>
        <v>21.48</v>
      </c>
      <c r="P60" s="178">
        <v>0</v>
      </c>
      <c r="Q60" s="178">
        <f>ROUND(E60*P60,2)</f>
        <v>0</v>
      </c>
      <c r="R60" s="178"/>
      <c r="S60" s="178" t="s">
        <v>117</v>
      </c>
      <c r="T60" s="179" t="s">
        <v>137</v>
      </c>
      <c r="U60" s="162">
        <v>1.5840000000000001</v>
      </c>
      <c r="V60" s="162">
        <f>ROUND(E60*U60,2)</f>
        <v>17.71</v>
      </c>
      <c r="W60" s="162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130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59"/>
      <c r="B61" s="160"/>
      <c r="C61" s="192" t="s">
        <v>166</v>
      </c>
      <c r="D61" s="164"/>
      <c r="E61" s="165">
        <v>4.8664000000000005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126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59"/>
      <c r="B62" s="160"/>
      <c r="C62" s="192" t="s">
        <v>167</v>
      </c>
      <c r="D62" s="164"/>
      <c r="E62" s="165">
        <v>6.3168000000000006</v>
      </c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126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73">
        <v>26</v>
      </c>
      <c r="B63" s="174" t="s">
        <v>200</v>
      </c>
      <c r="C63" s="191" t="s">
        <v>201</v>
      </c>
      <c r="D63" s="175" t="s">
        <v>115</v>
      </c>
      <c r="E63" s="176">
        <v>39.940000000000005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8">
        <v>4.9000000000000009E-4</v>
      </c>
      <c r="O63" s="178">
        <f>ROUND(E63*N63,2)</f>
        <v>0.02</v>
      </c>
      <c r="P63" s="178">
        <v>0</v>
      </c>
      <c r="Q63" s="178">
        <f>ROUND(E63*P63,2)</f>
        <v>0</v>
      </c>
      <c r="R63" s="178"/>
      <c r="S63" s="178" t="s">
        <v>117</v>
      </c>
      <c r="T63" s="179" t="s">
        <v>137</v>
      </c>
      <c r="U63" s="162">
        <v>0.05</v>
      </c>
      <c r="V63" s="162">
        <f>ROUND(E63*U63,2)</f>
        <v>2</v>
      </c>
      <c r="W63" s="162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130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59"/>
      <c r="B64" s="160"/>
      <c r="C64" s="192" t="s">
        <v>202</v>
      </c>
      <c r="D64" s="164"/>
      <c r="E64" s="165">
        <v>17.380000000000003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126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59"/>
      <c r="B65" s="160"/>
      <c r="C65" s="192" t="s">
        <v>203</v>
      </c>
      <c r="D65" s="164"/>
      <c r="E65" s="165">
        <v>22.560000000000002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126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73">
        <v>27</v>
      </c>
      <c r="B66" s="174" t="s">
        <v>204</v>
      </c>
      <c r="C66" s="191" t="s">
        <v>205</v>
      </c>
      <c r="D66" s="175" t="s">
        <v>136</v>
      </c>
      <c r="E66" s="176">
        <v>100.88800000000001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8">
        <v>2.0000000000000002E-5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 t="s">
        <v>117</v>
      </c>
      <c r="T66" s="179" t="s">
        <v>137</v>
      </c>
      <c r="U66" s="162">
        <v>0.32</v>
      </c>
      <c r="V66" s="162">
        <f>ROUND(E66*U66,2)</f>
        <v>32.28</v>
      </c>
      <c r="W66" s="162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130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59"/>
      <c r="B67" s="160"/>
      <c r="C67" s="192" t="s">
        <v>206</v>
      </c>
      <c r="D67" s="164"/>
      <c r="E67" s="165">
        <v>33.022000000000006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126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59"/>
      <c r="B68" s="160"/>
      <c r="C68" s="192" t="s">
        <v>207</v>
      </c>
      <c r="D68" s="164"/>
      <c r="E68" s="165">
        <v>40.608000000000004</v>
      </c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126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59"/>
      <c r="B69" s="160"/>
      <c r="C69" s="192" t="s">
        <v>208</v>
      </c>
      <c r="D69" s="164"/>
      <c r="E69" s="165">
        <v>27.258000000000003</v>
      </c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126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81">
        <v>28</v>
      </c>
      <c r="B70" s="182" t="s">
        <v>209</v>
      </c>
      <c r="C70" s="193" t="s">
        <v>210</v>
      </c>
      <c r="D70" s="183" t="s">
        <v>136</v>
      </c>
      <c r="E70" s="184">
        <v>73.63000000000001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6"/>
      <c r="S70" s="186" t="s">
        <v>117</v>
      </c>
      <c r="T70" s="187" t="s">
        <v>137</v>
      </c>
      <c r="U70" s="162">
        <v>0.52600000000000002</v>
      </c>
      <c r="V70" s="162">
        <f>ROUND(E70*U70,2)</f>
        <v>38.729999999999997</v>
      </c>
      <c r="W70" s="162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130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73">
        <v>29</v>
      </c>
      <c r="B71" s="174" t="s">
        <v>211</v>
      </c>
      <c r="C71" s="191" t="s">
        <v>212</v>
      </c>
      <c r="D71" s="175" t="s">
        <v>136</v>
      </c>
      <c r="E71" s="176">
        <v>206.68480000000002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8">
        <v>3.0000000000000001E-5</v>
      </c>
      <c r="O71" s="178">
        <f>ROUND(E71*N71,2)</f>
        <v>0.01</v>
      </c>
      <c r="P71" s="178">
        <v>0</v>
      </c>
      <c r="Q71" s="178">
        <f>ROUND(E71*P71,2)</f>
        <v>0</v>
      </c>
      <c r="R71" s="178"/>
      <c r="S71" s="178" t="s">
        <v>117</v>
      </c>
      <c r="T71" s="179" t="s">
        <v>137</v>
      </c>
      <c r="U71" s="162">
        <v>4.4000000000000004E-2</v>
      </c>
      <c r="V71" s="162">
        <f>ROUND(E71*U71,2)</f>
        <v>9.09</v>
      </c>
      <c r="W71" s="162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130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59"/>
      <c r="B72" s="160"/>
      <c r="C72" s="192" t="s">
        <v>213</v>
      </c>
      <c r="D72" s="164"/>
      <c r="E72" s="165">
        <v>45.188000000000002</v>
      </c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126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59"/>
      <c r="B73" s="160"/>
      <c r="C73" s="192" t="s">
        <v>214</v>
      </c>
      <c r="D73" s="164"/>
      <c r="E73" s="165">
        <v>105.58080000000001</v>
      </c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126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59"/>
      <c r="B74" s="160"/>
      <c r="C74" s="192" t="s">
        <v>215</v>
      </c>
      <c r="D74" s="164"/>
      <c r="E74" s="165">
        <v>55.916000000000004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126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73">
        <v>30</v>
      </c>
      <c r="B75" s="174" t="s">
        <v>216</v>
      </c>
      <c r="C75" s="191" t="s">
        <v>217</v>
      </c>
      <c r="D75" s="175" t="s">
        <v>123</v>
      </c>
      <c r="E75" s="176">
        <v>3.5946000000000002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8">
        <v>2.5250000000000004</v>
      </c>
      <c r="O75" s="178">
        <f>ROUND(E75*N75,2)</f>
        <v>9.08</v>
      </c>
      <c r="P75" s="178">
        <v>0</v>
      </c>
      <c r="Q75" s="178">
        <f>ROUND(E75*P75,2)</f>
        <v>0</v>
      </c>
      <c r="R75" s="178"/>
      <c r="S75" s="178" t="s">
        <v>117</v>
      </c>
      <c r="T75" s="179" t="s">
        <v>137</v>
      </c>
      <c r="U75" s="162">
        <v>0.66500000000000004</v>
      </c>
      <c r="V75" s="162">
        <f>ROUND(E75*U75,2)</f>
        <v>2.39</v>
      </c>
      <c r="W75" s="162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130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59"/>
      <c r="B76" s="160"/>
      <c r="C76" s="192" t="s">
        <v>169</v>
      </c>
      <c r="D76" s="164"/>
      <c r="E76" s="165">
        <v>1.5642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126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59"/>
      <c r="B77" s="160"/>
      <c r="C77" s="192" t="s">
        <v>170</v>
      </c>
      <c r="D77" s="164"/>
      <c r="E77" s="165">
        <v>2.0304000000000002</v>
      </c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126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73">
        <v>31</v>
      </c>
      <c r="B78" s="174" t="s">
        <v>218</v>
      </c>
      <c r="C78" s="191" t="s">
        <v>219</v>
      </c>
      <c r="D78" s="175" t="s">
        <v>136</v>
      </c>
      <c r="E78" s="176">
        <v>248.02176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3.0000000000000003E-4</v>
      </c>
      <c r="O78" s="178">
        <f>ROUND(E78*N78,2)</f>
        <v>7.0000000000000007E-2</v>
      </c>
      <c r="P78" s="178">
        <v>0</v>
      </c>
      <c r="Q78" s="178">
        <f>ROUND(E78*P78,2)</f>
        <v>0</v>
      </c>
      <c r="R78" s="178" t="s">
        <v>196</v>
      </c>
      <c r="S78" s="178" t="s">
        <v>117</v>
      </c>
      <c r="T78" s="179" t="s">
        <v>137</v>
      </c>
      <c r="U78" s="162">
        <v>0</v>
      </c>
      <c r="V78" s="162">
        <f>ROUND(E78*U78,2)</f>
        <v>0</v>
      </c>
      <c r="W78" s="162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197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59"/>
      <c r="B79" s="160"/>
      <c r="C79" s="192" t="s">
        <v>220</v>
      </c>
      <c r="D79" s="164"/>
      <c r="E79" s="165">
        <v>248.02176</v>
      </c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126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>
      <c r="A80" s="167" t="s">
        <v>111</v>
      </c>
      <c r="B80" s="168" t="s">
        <v>60</v>
      </c>
      <c r="C80" s="190" t="s">
        <v>61</v>
      </c>
      <c r="D80" s="169"/>
      <c r="E80" s="170"/>
      <c r="F80" s="171"/>
      <c r="G80" s="171">
        <f>SUMIF(AG81:AG81,"&lt;&gt;NOR",G81:G81)</f>
        <v>0</v>
      </c>
      <c r="H80" s="171"/>
      <c r="I80" s="171">
        <f>SUM(I81:I81)</f>
        <v>0</v>
      </c>
      <c r="J80" s="171"/>
      <c r="K80" s="171">
        <f>SUM(K81:K81)</f>
        <v>0</v>
      </c>
      <c r="L80" s="171"/>
      <c r="M80" s="171">
        <f>SUM(M81:M81)</f>
        <v>0</v>
      </c>
      <c r="N80" s="171"/>
      <c r="O80" s="171">
        <f>SUM(O81:O81)</f>
        <v>2.77</v>
      </c>
      <c r="P80" s="171"/>
      <c r="Q80" s="171">
        <f>SUM(Q81:Q81)</f>
        <v>0</v>
      </c>
      <c r="R80" s="171"/>
      <c r="S80" s="171"/>
      <c r="T80" s="172"/>
      <c r="U80" s="166"/>
      <c r="V80" s="166">
        <f>SUM(V81:V81)</f>
        <v>30.19</v>
      </c>
      <c r="W80" s="166"/>
      <c r="AG80" t="s">
        <v>112</v>
      </c>
    </row>
    <row r="81" spans="1:60" outlineLevel="1">
      <c r="A81" s="181">
        <v>32</v>
      </c>
      <c r="B81" s="182" t="s">
        <v>221</v>
      </c>
      <c r="C81" s="193" t="s">
        <v>222</v>
      </c>
      <c r="D81" s="183" t="s">
        <v>136</v>
      </c>
      <c r="E81" s="184">
        <v>73.63000000000001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6">
        <v>3.7670000000000002E-2</v>
      </c>
      <c r="O81" s="186">
        <f>ROUND(E81*N81,2)</f>
        <v>2.77</v>
      </c>
      <c r="P81" s="186">
        <v>0</v>
      </c>
      <c r="Q81" s="186">
        <f>ROUND(E81*P81,2)</f>
        <v>0</v>
      </c>
      <c r="R81" s="186"/>
      <c r="S81" s="186" t="s">
        <v>117</v>
      </c>
      <c r="T81" s="187" t="s">
        <v>137</v>
      </c>
      <c r="U81" s="162">
        <v>0.41000000000000003</v>
      </c>
      <c r="V81" s="162">
        <f>ROUND(E81*U81,2)</f>
        <v>30.19</v>
      </c>
      <c r="W81" s="162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130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>
      <c r="A82" s="167" t="s">
        <v>111</v>
      </c>
      <c r="B82" s="168" t="s">
        <v>62</v>
      </c>
      <c r="C82" s="190" t="s">
        <v>63</v>
      </c>
      <c r="D82" s="169"/>
      <c r="E82" s="170"/>
      <c r="F82" s="171"/>
      <c r="G82" s="171">
        <f>SUMIF(AG83:AG92,"&lt;&gt;NOR",G83:G92)</f>
        <v>0</v>
      </c>
      <c r="H82" s="171"/>
      <c r="I82" s="171">
        <f>SUM(I83:I92)</f>
        <v>0</v>
      </c>
      <c r="J82" s="171"/>
      <c r="K82" s="171">
        <f>SUM(K83:K92)</f>
        <v>0</v>
      </c>
      <c r="L82" s="171"/>
      <c r="M82" s="171">
        <f>SUM(M83:M92)</f>
        <v>0</v>
      </c>
      <c r="N82" s="171"/>
      <c r="O82" s="171">
        <f>SUM(O83:O92)</f>
        <v>41</v>
      </c>
      <c r="P82" s="171"/>
      <c r="Q82" s="171">
        <f>SUM(Q83:Q92)</f>
        <v>0</v>
      </c>
      <c r="R82" s="171"/>
      <c r="S82" s="171"/>
      <c r="T82" s="172"/>
      <c r="U82" s="166"/>
      <c r="V82" s="166">
        <f>SUM(V83:V92)</f>
        <v>79.11</v>
      </c>
      <c r="W82" s="166"/>
      <c r="AG82" t="s">
        <v>112</v>
      </c>
    </row>
    <row r="83" spans="1:60" outlineLevel="1">
      <c r="A83" s="181">
        <v>33</v>
      </c>
      <c r="B83" s="182" t="s">
        <v>223</v>
      </c>
      <c r="C83" s="193" t="s">
        <v>224</v>
      </c>
      <c r="D83" s="183" t="s">
        <v>136</v>
      </c>
      <c r="E83" s="184">
        <v>88.4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6">
        <v>0.378</v>
      </c>
      <c r="O83" s="186">
        <f>ROUND(E83*N83,2)</f>
        <v>33.42</v>
      </c>
      <c r="P83" s="186">
        <v>0</v>
      </c>
      <c r="Q83" s="186">
        <f>ROUND(E83*P83,2)</f>
        <v>0</v>
      </c>
      <c r="R83" s="186"/>
      <c r="S83" s="186" t="s">
        <v>117</v>
      </c>
      <c r="T83" s="187" t="s">
        <v>137</v>
      </c>
      <c r="U83" s="162">
        <v>2.6000000000000002E-2</v>
      </c>
      <c r="V83" s="162">
        <f>ROUND(E83*U83,2)</f>
        <v>2.2999999999999998</v>
      </c>
      <c r="W83" s="162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130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81">
        <v>34</v>
      </c>
      <c r="B84" s="182" t="s">
        <v>225</v>
      </c>
      <c r="C84" s="193" t="s">
        <v>226</v>
      </c>
      <c r="D84" s="183" t="s">
        <v>136</v>
      </c>
      <c r="E84" s="184">
        <v>88.4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6">
        <v>7.3900000000000007E-2</v>
      </c>
      <c r="O84" s="186">
        <f>ROUND(E84*N84,2)</f>
        <v>6.53</v>
      </c>
      <c r="P84" s="186">
        <v>0</v>
      </c>
      <c r="Q84" s="186">
        <f>ROUND(E84*P84,2)</f>
        <v>0</v>
      </c>
      <c r="R84" s="186"/>
      <c r="S84" s="186" t="s">
        <v>117</v>
      </c>
      <c r="T84" s="187" t="s">
        <v>137</v>
      </c>
      <c r="U84" s="162">
        <v>0.45200000000000001</v>
      </c>
      <c r="V84" s="162">
        <f>ROUND(E84*U84,2)</f>
        <v>39.96</v>
      </c>
      <c r="W84" s="162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130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73">
        <v>35</v>
      </c>
      <c r="B85" s="174" t="s">
        <v>227</v>
      </c>
      <c r="C85" s="191" t="s">
        <v>228</v>
      </c>
      <c r="D85" s="175" t="s">
        <v>115</v>
      </c>
      <c r="E85" s="176">
        <v>89.88000000000001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3.3000000000000005E-4</v>
      </c>
      <c r="O85" s="178">
        <f>ROUND(E85*N85,2)</f>
        <v>0.03</v>
      </c>
      <c r="P85" s="178">
        <v>0</v>
      </c>
      <c r="Q85" s="178">
        <f>ROUND(E85*P85,2)</f>
        <v>0</v>
      </c>
      <c r="R85" s="178"/>
      <c r="S85" s="178" t="s">
        <v>117</v>
      </c>
      <c r="T85" s="179" t="s">
        <v>137</v>
      </c>
      <c r="U85" s="162">
        <v>0.41000000000000003</v>
      </c>
      <c r="V85" s="162">
        <f>ROUND(E85*U85,2)</f>
        <v>36.85</v>
      </c>
      <c r="W85" s="162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130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>
      <c r="A86" s="159"/>
      <c r="B86" s="160"/>
      <c r="C86" s="192" t="s">
        <v>229</v>
      </c>
      <c r="D86" s="164"/>
      <c r="E86" s="165">
        <v>34.760000000000005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126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59"/>
      <c r="B87" s="160"/>
      <c r="C87" s="192" t="s">
        <v>230</v>
      </c>
      <c r="D87" s="164"/>
      <c r="E87" s="165">
        <v>45.120000000000005</v>
      </c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126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59"/>
      <c r="B88" s="160"/>
      <c r="C88" s="192" t="s">
        <v>231</v>
      </c>
      <c r="D88" s="164"/>
      <c r="E88" s="165">
        <v>10</v>
      </c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126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22.5" outlineLevel="1">
      <c r="A89" s="173">
        <v>36</v>
      </c>
      <c r="B89" s="174" t="s">
        <v>232</v>
      </c>
      <c r="C89" s="191" t="s">
        <v>233</v>
      </c>
      <c r="D89" s="175" t="s">
        <v>136</v>
      </c>
      <c r="E89" s="176">
        <v>2.52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8">
        <v>0.12960000000000002</v>
      </c>
      <c r="O89" s="178">
        <f>ROUND(E89*N89,2)</f>
        <v>0.33</v>
      </c>
      <c r="P89" s="178">
        <v>0</v>
      </c>
      <c r="Q89" s="178">
        <f>ROUND(E89*P89,2)</f>
        <v>0</v>
      </c>
      <c r="R89" s="178" t="s">
        <v>196</v>
      </c>
      <c r="S89" s="178" t="s">
        <v>117</v>
      </c>
      <c r="T89" s="179" t="s">
        <v>117</v>
      </c>
      <c r="U89" s="162">
        <v>0</v>
      </c>
      <c r="V89" s="162">
        <f>ROUND(E89*U89,2)</f>
        <v>0</v>
      </c>
      <c r="W89" s="162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197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59"/>
      <c r="B90" s="160"/>
      <c r="C90" s="192" t="s">
        <v>234</v>
      </c>
      <c r="D90" s="164"/>
      <c r="E90" s="165">
        <v>2.52</v>
      </c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126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73">
        <v>37</v>
      </c>
      <c r="B91" s="174" t="s">
        <v>235</v>
      </c>
      <c r="C91" s="191" t="s">
        <v>236</v>
      </c>
      <c r="D91" s="175" t="s">
        <v>136</v>
      </c>
      <c r="E91" s="176">
        <v>5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8">
        <v>0.13890000000000002</v>
      </c>
      <c r="O91" s="178">
        <f>ROUND(E91*N91,2)</f>
        <v>0.69</v>
      </c>
      <c r="P91" s="178">
        <v>0</v>
      </c>
      <c r="Q91" s="178">
        <f>ROUND(E91*P91,2)</f>
        <v>0</v>
      </c>
      <c r="R91" s="178" t="s">
        <v>196</v>
      </c>
      <c r="S91" s="178" t="s">
        <v>117</v>
      </c>
      <c r="T91" s="179" t="s">
        <v>137</v>
      </c>
      <c r="U91" s="162">
        <v>0</v>
      </c>
      <c r="V91" s="162">
        <f>ROUND(E91*U91,2)</f>
        <v>0</v>
      </c>
      <c r="W91" s="162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197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59"/>
      <c r="B92" s="160"/>
      <c r="C92" s="192" t="s">
        <v>237</v>
      </c>
      <c r="D92" s="164"/>
      <c r="E92" s="165">
        <v>5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126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>
      <c r="A93" s="167" t="s">
        <v>111</v>
      </c>
      <c r="B93" s="168" t="s">
        <v>64</v>
      </c>
      <c r="C93" s="190" t="s">
        <v>65</v>
      </c>
      <c r="D93" s="169"/>
      <c r="E93" s="170"/>
      <c r="F93" s="171"/>
      <c r="G93" s="171">
        <f>SUMIF(AG94:AG101,"&lt;&gt;NOR",G94:G101)</f>
        <v>0</v>
      </c>
      <c r="H93" s="171"/>
      <c r="I93" s="171">
        <f>SUM(I94:I101)</f>
        <v>0</v>
      </c>
      <c r="J93" s="171"/>
      <c r="K93" s="171">
        <f>SUM(K94:K101)</f>
        <v>0</v>
      </c>
      <c r="L93" s="171"/>
      <c r="M93" s="171">
        <f>SUM(M94:M101)</f>
        <v>0</v>
      </c>
      <c r="N93" s="171"/>
      <c r="O93" s="171">
        <f>SUM(O94:O101)</f>
        <v>0.38</v>
      </c>
      <c r="P93" s="171"/>
      <c r="Q93" s="171">
        <f>SUM(Q94:Q101)</f>
        <v>0</v>
      </c>
      <c r="R93" s="171"/>
      <c r="S93" s="171"/>
      <c r="T93" s="172"/>
      <c r="U93" s="166"/>
      <c r="V93" s="166">
        <f>SUM(V94:V101)</f>
        <v>19.559999999999999</v>
      </c>
      <c r="W93" s="166"/>
      <c r="AG93" t="s">
        <v>112</v>
      </c>
    </row>
    <row r="94" spans="1:60" ht="22.5" outlineLevel="1">
      <c r="A94" s="173">
        <v>38</v>
      </c>
      <c r="B94" s="174" t="s">
        <v>238</v>
      </c>
      <c r="C94" s="191" t="s">
        <v>239</v>
      </c>
      <c r="D94" s="175" t="s">
        <v>136</v>
      </c>
      <c r="E94" s="176">
        <v>27.258000000000003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8">
        <v>3.2000000000000003E-4</v>
      </c>
      <c r="O94" s="178">
        <f>ROUND(E94*N94,2)</f>
        <v>0.01</v>
      </c>
      <c r="P94" s="178">
        <v>0</v>
      </c>
      <c r="Q94" s="178">
        <f>ROUND(E94*P94,2)</f>
        <v>0</v>
      </c>
      <c r="R94" s="178" t="s">
        <v>240</v>
      </c>
      <c r="S94" s="178" t="s">
        <v>117</v>
      </c>
      <c r="T94" s="179" t="s">
        <v>117</v>
      </c>
      <c r="U94" s="162">
        <v>7.0000000000000007E-2</v>
      </c>
      <c r="V94" s="162">
        <f>ROUND(E94*U94,2)</f>
        <v>1.91</v>
      </c>
      <c r="W94" s="162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118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59"/>
      <c r="B95" s="160"/>
      <c r="C95" s="247" t="s">
        <v>241</v>
      </c>
      <c r="D95" s="248"/>
      <c r="E95" s="248"/>
      <c r="F95" s="248"/>
      <c r="G95" s="248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120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22.5" outlineLevel="1">
      <c r="A96" s="173">
        <v>39</v>
      </c>
      <c r="B96" s="174" t="s">
        <v>242</v>
      </c>
      <c r="C96" s="191" t="s">
        <v>243</v>
      </c>
      <c r="D96" s="175" t="s">
        <v>136</v>
      </c>
      <c r="E96" s="176">
        <v>27.258000000000003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8">
        <v>1.268E-2</v>
      </c>
      <c r="O96" s="178">
        <f>ROUND(E96*N96,2)</f>
        <v>0.35</v>
      </c>
      <c r="P96" s="178">
        <v>0</v>
      </c>
      <c r="Q96" s="178">
        <f>ROUND(E96*P96,2)</f>
        <v>0</v>
      </c>
      <c r="R96" s="178" t="s">
        <v>244</v>
      </c>
      <c r="S96" s="178" t="s">
        <v>117</v>
      </c>
      <c r="T96" s="179" t="s">
        <v>117</v>
      </c>
      <c r="U96" s="162">
        <v>0.43760000000000004</v>
      </c>
      <c r="V96" s="162">
        <f>ROUND(E96*U96,2)</f>
        <v>11.93</v>
      </c>
      <c r="W96" s="162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118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59"/>
      <c r="B97" s="160"/>
      <c r="C97" s="247" t="s">
        <v>245</v>
      </c>
      <c r="D97" s="248"/>
      <c r="E97" s="248"/>
      <c r="F97" s="248"/>
      <c r="G97" s="248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120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59"/>
      <c r="B98" s="160"/>
      <c r="C98" s="192" t="s">
        <v>246</v>
      </c>
      <c r="D98" s="164"/>
      <c r="E98" s="165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126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59"/>
      <c r="B99" s="160"/>
      <c r="C99" s="192" t="s">
        <v>247</v>
      </c>
      <c r="D99" s="164"/>
      <c r="E99" s="165">
        <v>12.166</v>
      </c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126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59"/>
      <c r="B100" s="160"/>
      <c r="C100" s="192" t="s">
        <v>248</v>
      </c>
      <c r="D100" s="164"/>
      <c r="E100" s="165">
        <v>15.092000000000001</v>
      </c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126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81">
        <v>40</v>
      </c>
      <c r="B101" s="182" t="s">
        <v>249</v>
      </c>
      <c r="C101" s="193" t="s">
        <v>250</v>
      </c>
      <c r="D101" s="183" t="s">
        <v>136</v>
      </c>
      <c r="E101" s="184">
        <v>27.258000000000003</v>
      </c>
      <c r="F101" s="185"/>
      <c r="G101" s="186">
        <f>ROUND(E101*F101,2)</f>
        <v>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21</v>
      </c>
      <c r="M101" s="186">
        <f>G101*(1+L101/100)</f>
        <v>0</v>
      </c>
      <c r="N101" s="186">
        <v>6.2000000000000011E-4</v>
      </c>
      <c r="O101" s="186">
        <f>ROUND(E101*N101,2)</f>
        <v>0.02</v>
      </c>
      <c r="P101" s="186">
        <v>0</v>
      </c>
      <c r="Q101" s="186">
        <f>ROUND(E101*P101,2)</f>
        <v>0</v>
      </c>
      <c r="R101" s="186"/>
      <c r="S101" s="186" t="s">
        <v>159</v>
      </c>
      <c r="T101" s="187" t="s">
        <v>117</v>
      </c>
      <c r="U101" s="162">
        <v>0.21000000000000002</v>
      </c>
      <c r="V101" s="162">
        <f>ROUND(E101*U101,2)</f>
        <v>5.72</v>
      </c>
      <c r="W101" s="16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>
      <c r="A102" s="167" t="s">
        <v>111</v>
      </c>
      <c r="B102" s="168" t="s">
        <v>66</v>
      </c>
      <c r="C102" s="190" t="s">
        <v>67</v>
      </c>
      <c r="D102" s="169"/>
      <c r="E102" s="170"/>
      <c r="F102" s="171"/>
      <c r="G102" s="171">
        <f>SUMIF(AG103:AG105,"&lt;&gt;NOR",G103:G105)</f>
        <v>0</v>
      </c>
      <c r="H102" s="171"/>
      <c r="I102" s="171">
        <f>SUM(I103:I105)</f>
        <v>0</v>
      </c>
      <c r="J102" s="171"/>
      <c r="K102" s="171">
        <f>SUM(K103:K105)</f>
        <v>0</v>
      </c>
      <c r="L102" s="171"/>
      <c r="M102" s="171">
        <f>SUM(M103:M105)</f>
        <v>0</v>
      </c>
      <c r="N102" s="171"/>
      <c r="O102" s="171">
        <f>SUM(O103:O105)</f>
        <v>0.21</v>
      </c>
      <c r="P102" s="171"/>
      <c r="Q102" s="171">
        <f>SUM(Q103:Q105)</f>
        <v>0</v>
      </c>
      <c r="R102" s="171"/>
      <c r="S102" s="171"/>
      <c r="T102" s="172"/>
      <c r="U102" s="166"/>
      <c r="V102" s="166">
        <f>SUM(V103:V105)</f>
        <v>0</v>
      </c>
      <c r="W102" s="166"/>
      <c r="AG102" t="s">
        <v>112</v>
      </c>
    </row>
    <row r="103" spans="1:60" ht="22.5" outlineLevel="1">
      <c r="A103" s="173">
        <v>41</v>
      </c>
      <c r="B103" s="174" t="s">
        <v>251</v>
      </c>
      <c r="C103" s="191" t="s">
        <v>252</v>
      </c>
      <c r="D103" s="175" t="s">
        <v>136</v>
      </c>
      <c r="E103" s="176">
        <v>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8">
        <v>0.20802000000000001</v>
      </c>
      <c r="O103" s="178">
        <f>ROUND(E103*N103,2)</f>
        <v>0.21</v>
      </c>
      <c r="P103" s="178">
        <v>0</v>
      </c>
      <c r="Q103" s="178">
        <f>ROUND(E103*P103,2)</f>
        <v>0</v>
      </c>
      <c r="R103" s="178"/>
      <c r="S103" s="178" t="s">
        <v>159</v>
      </c>
      <c r="T103" s="179" t="s">
        <v>137</v>
      </c>
      <c r="U103" s="162">
        <v>0</v>
      </c>
      <c r="V103" s="162">
        <f>ROUND(E103*U103,2)</f>
        <v>0</v>
      </c>
      <c r="W103" s="16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130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59"/>
      <c r="B104" s="160"/>
      <c r="C104" s="249" t="s">
        <v>253</v>
      </c>
      <c r="D104" s="250"/>
      <c r="E104" s="250"/>
      <c r="F104" s="250"/>
      <c r="G104" s="250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254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59"/>
      <c r="B105" s="160"/>
      <c r="C105" s="192" t="s">
        <v>255</v>
      </c>
      <c r="D105" s="164"/>
      <c r="E105" s="165">
        <v>1</v>
      </c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126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>
      <c r="A106" s="167" t="s">
        <v>111</v>
      </c>
      <c r="B106" s="168" t="s">
        <v>68</v>
      </c>
      <c r="C106" s="190" t="s">
        <v>69</v>
      </c>
      <c r="D106" s="169"/>
      <c r="E106" s="170"/>
      <c r="F106" s="171"/>
      <c r="G106" s="171">
        <f>SUMIF(AG107:AG110,"&lt;&gt;NOR",G107:G110)</f>
        <v>0</v>
      </c>
      <c r="H106" s="171"/>
      <c r="I106" s="171">
        <f>SUM(I107:I110)</f>
        <v>0</v>
      </c>
      <c r="J106" s="171"/>
      <c r="K106" s="171">
        <f>SUM(K107:K110)</f>
        <v>0</v>
      </c>
      <c r="L106" s="171"/>
      <c r="M106" s="171">
        <f>SUM(M107:M110)</f>
        <v>0</v>
      </c>
      <c r="N106" s="171"/>
      <c r="O106" s="171">
        <f>SUM(O107:O110)</f>
        <v>0</v>
      </c>
      <c r="P106" s="171"/>
      <c r="Q106" s="171">
        <f>SUM(Q107:Q110)</f>
        <v>0</v>
      </c>
      <c r="R106" s="171"/>
      <c r="S106" s="171"/>
      <c r="T106" s="172"/>
      <c r="U106" s="166"/>
      <c r="V106" s="166">
        <f>SUM(V107:V110)</f>
        <v>2.74</v>
      </c>
      <c r="W106" s="166"/>
      <c r="AG106" t="s">
        <v>112</v>
      </c>
    </row>
    <row r="107" spans="1:60" ht="33.75" outlineLevel="1">
      <c r="A107" s="173">
        <v>42</v>
      </c>
      <c r="B107" s="174" t="s">
        <v>256</v>
      </c>
      <c r="C107" s="191" t="s">
        <v>257</v>
      </c>
      <c r="D107" s="175" t="s">
        <v>158</v>
      </c>
      <c r="E107" s="176">
        <v>2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8">
        <v>1.2800000000000001E-3</v>
      </c>
      <c r="O107" s="178">
        <f>ROUND(E107*N107,2)</f>
        <v>0</v>
      </c>
      <c r="P107" s="178">
        <v>0</v>
      </c>
      <c r="Q107" s="178">
        <f>ROUND(E107*P107,2)</f>
        <v>0</v>
      </c>
      <c r="R107" s="178" t="s">
        <v>258</v>
      </c>
      <c r="S107" s="178" t="s">
        <v>117</v>
      </c>
      <c r="T107" s="179" t="s">
        <v>117</v>
      </c>
      <c r="U107" s="162">
        <v>0.33</v>
      </c>
      <c r="V107" s="162">
        <f>ROUND(E107*U107,2)</f>
        <v>0.66</v>
      </c>
      <c r="W107" s="16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59"/>
      <c r="B108" s="160"/>
      <c r="C108" s="247" t="s">
        <v>259</v>
      </c>
      <c r="D108" s="248"/>
      <c r="E108" s="248"/>
      <c r="F108" s="248"/>
      <c r="G108" s="248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120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ht="22.5" outlineLevel="1">
      <c r="A109" s="173">
        <v>43</v>
      </c>
      <c r="B109" s="174" t="s">
        <v>260</v>
      </c>
      <c r="C109" s="191" t="s">
        <v>261</v>
      </c>
      <c r="D109" s="175" t="s">
        <v>158</v>
      </c>
      <c r="E109" s="176">
        <v>4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8">
        <v>0</v>
      </c>
      <c r="O109" s="178">
        <f>ROUND(E109*N109,2)</f>
        <v>0</v>
      </c>
      <c r="P109" s="178">
        <v>0</v>
      </c>
      <c r="Q109" s="178">
        <f>ROUND(E109*P109,2)</f>
        <v>0</v>
      </c>
      <c r="R109" s="178"/>
      <c r="S109" s="178" t="s">
        <v>117</v>
      </c>
      <c r="T109" s="179" t="s">
        <v>137</v>
      </c>
      <c r="U109" s="162">
        <v>0.52</v>
      </c>
      <c r="V109" s="162">
        <f>ROUND(E109*U109,2)</f>
        <v>2.08</v>
      </c>
      <c r="W109" s="16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130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59"/>
      <c r="B110" s="160"/>
      <c r="C110" s="192" t="s">
        <v>262</v>
      </c>
      <c r="D110" s="164"/>
      <c r="E110" s="165">
        <v>4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126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>
      <c r="A111" s="167" t="s">
        <v>111</v>
      </c>
      <c r="B111" s="168" t="s">
        <v>70</v>
      </c>
      <c r="C111" s="190" t="s">
        <v>71</v>
      </c>
      <c r="D111" s="169"/>
      <c r="E111" s="170"/>
      <c r="F111" s="171"/>
      <c r="G111" s="171">
        <f>SUMIF(AG112:AG113,"&lt;&gt;NOR",G112:G113)</f>
        <v>0</v>
      </c>
      <c r="H111" s="171"/>
      <c r="I111" s="171">
        <f>SUM(I112:I113)</f>
        <v>0</v>
      </c>
      <c r="J111" s="171"/>
      <c r="K111" s="171">
        <f>SUM(K112:K113)</f>
        <v>0</v>
      </c>
      <c r="L111" s="171"/>
      <c r="M111" s="171">
        <f>SUM(M112:M113)</f>
        <v>0</v>
      </c>
      <c r="N111" s="171"/>
      <c r="O111" s="171">
        <f>SUM(O112:O113)</f>
        <v>0.31</v>
      </c>
      <c r="P111" s="171"/>
      <c r="Q111" s="171">
        <f>SUM(Q112:Q113)</f>
        <v>0</v>
      </c>
      <c r="R111" s="171"/>
      <c r="S111" s="171"/>
      <c r="T111" s="172"/>
      <c r="U111" s="166"/>
      <c r="V111" s="166">
        <f>SUM(V112:V113)</f>
        <v>0.32</v>
      </c>
      <c r="W111" s="166"/>
      <c r="AG111" t="s">
        <v>112</v>
      </c>
    </row>
    <row r="112" spans="1:60" outlineLevel="1">
      <c r="A112" s="173">
        <v>44</v>
      </c>
      <c r="B112" s="174" t="s">
        <v>263</v>
      </c>
      <c r="C112" s="191" t="s">
        <v>264</v>
      </c>
      <c r="D112" s="175" t="s">
        <v>115</v>
      </c>
      <c r="E112" s="176">
        <v>2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8">
        <v>0.15250000000000002</v>
      </c>
      <c r="O112" s="178">
        <f>ROUND(E112*N112,2)</f>
        <v>0.31</v>
      </c>
      <c r="P112" s="178">
        <v>0</v>
      </c>
      <c r="Q112" s="178">
        <f>ROUND(E112*P112,2)</f>
        <v>0</v>
      </c>
      <c r="R112" s="178" t="s">
        <v>265</v>
      </c>
      <c r="S112" s="178" t="s">
        <v>117</v>
      </c>
      <c r="T112" s="179" t="s">
        <v>117</v>
      </c>
      <c r="U112" s="162">
        <v>0.16200000000000001</v>
      </c>
      <c r="V112" s="162">
        <f>ROUND(E112*U112,2)</f>
        <v>0.32</v>
      </c>
      <c r="W112" s="16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118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59"/>
      <c r="B113" s="160"/>
      <c r="C113" s="247" t="s">
        <v>266</v>
      </c>
      <c r="D113" s="248"/>
      <c r="E113" s="248"/>
      <c r="F113" s="248"/>
      <c r="G113" s="248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120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>
      <c r="A114" s="167" t="s">
        <v>111</v>
      </c>
      <c r="B114" s="168" t="s">
        <v>72</v>
      </c>
      <c r="C114" s="190" t="s">
        <v>73</v>
      </c>
      <c r="D114" s="169"/>
      <c r="E114" s="170"/>
      <c r="F114" s="171"/>
      <c r="G114" s="171">
        <f>SUMIF(AG115:AG125,"&lt;&gt;NOR",G115:G125)</f>
        <v>0</v>
      </c>
      <c r="H114" s="171"/>
      <c r="I114" s="171">
        <f>SUM(I115:I125)</f>
        <v>0</v>
      </c>
      <c r="J114" s="171"/>
      <c r="K114" s="171">
        <f>SUM(K115:K125)</f>
        <v>0</v>
      </c>
      <c r="L114" s="171"/>
      <c r="M114" s="171">
        <f>SUM(M115:M125)</f>
        <v>0</v>
      </c>
      <c r="N114" s="171"/>
      <c r="O114" s="171">
        <f>SUM(O115:O125)</f>
        <v>0</v>
      </c>
      <c r="P114" s="171"/>
      <c r="Q114" s="171">
        <f>SUM(Q115:Q125)</f>
        <v>0</v>
      </c>
      <c r="R114" s="171"/>
      <c r="S114" s="171"/>
      <c r="T114" s="172"/>
      <c r="U114" s="166"/>
      <c r="V114" s="166">
        <f>SUM(V115:V125)</f>
        <v>15.45</v>
      </c>
      <c r="W114" s="166"/>
      <c r="AG114" t="s">
        <v>112</v>
      </c>
    </row>
    <row r="115" spans="1:60" outlineLevel="1">
      <c r="A115" s="173">
        <v>45</v>
      </c>
      <c r="B115" s="174" t="s">
        <v>267</v>
      </c>
      <c r="C115" s="191" t="s">
        <v>268</v>
      </c>
      <c r="D115" s="175" t="s">
        <v>158</v>
      </c>
      <c r="E115" s="176">
        <v>2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 t="s">
        <v>269</v>
      </c>
      <c r="S115" s="178" t="s">
        <v>117</v>
      </c>
      <c r="T115" s="179" t="s">
        <v>117</v>
      </c>
      <c r="U115" s="162">
        <v>9.0000000000000011E-2</v>
      </c>
      <c r="V115" s="162">
        <f>ROUND(E115*U115,2)</f>
        <v>0.18</v>
      </c>
      <c r="W115" s="16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118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59"/>
      <c r="B116" s="160"/>
      <c r="C116" s="247" t="s">
        <v>270</v>
      </c>
      <c r="D116" s="248"/>
      <c r="E116" s="248"/>
      <c r="F116" s="248"/>
      <c r="G116" s="248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120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59"/>
      <c r="B117" s="160"/>
      <c r="C117" s="192" t="s">
        <v>271</v>
      </c>
      <c r="D117" s="164"/>
      <c r="E117" s="165">
        <v>2</v>
      </c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126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81">
        <v>46</v>
      </c>
      <c r="B118" s="182" t="s">
        <v>272</v>
      </c>
      <c r="C118" s="193" t="s">
        <v>273</v>
      </c>
      <c r="D118" s="183" t="s">
        <v>115</v>
      </c>
      <c r="E118" s="184">
        <v>1</v>
      </c>
      <c r="F118" s="185"/>
      <c r="G118" s="186">
        <f>ROUND(E118*F118,2)</f>
        <v>0</v>
      </c>
      <c r="H118" s="185"/>
      <c r="I118" s="186">
        <f>ROUND(E118*H118,2)</f>
        <v>0</v>
      </c>
      <c r="J118" s="185"/>
      <c r="K118" s="186">
        <f>ROUND(E118*J118,2)</f>
        <v>0</v>
      </c>
      <c r="L118" s="186">
        <v>21</v>
      </c>
      <c r="M118" s="186">
        <f>G118*(1+L118/100)</f>
        <v>0</v>
      </c>
      <c r="N118" s="186">
        <v>0</v>
      </c>
      <c r="O118" s="186">
        <f>ROUND(E118*N118,2)</f>
        <v>0</v>
      </c>
      <c r="P118" s="186">
        <v>2.1400000000000004E-3</v>
      </c>
      <c r="Q118" s="186">
        <f>ROUND(E118*P118,2)</f>
        <v>0</v>
      </c>
      <c r="R118" s="186" t="s">
        <v>269</v>
      </c>
      <c r="S118" s="186" t="s">
        <v>117</v>
      </c>
      <c r="T118" s="187" t="s">
        <v>117</v>
      </c>
      <c r="U118" s="162">
        <v>5.5</v>
      </c>
      <c r="V118" s="162">
        <f>ROUND(E118*U118,2)</f>
        <v>5.5</v>
      </c>
      <c r="W118" s="16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118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>
      <c r="A119" s="173">
        <v>47</v>
      </c>
      <c r="B119" s="174" t="s">
        <v>274</v>
      </c>
      <c r="C119" s="191" t="s">
        <v>275</v>
      </c>
      <c r="D119" s="175" t="s">
        <v>115</v>
      </c>
      <c r="E119" s="176">
        <v>2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8">
        <v>0</v>
      </c>
      <c r="O119" s="178">
        <f>ROUND(E119*N119,2)</f>
        <v>0</v>
      </c>
      <c r="P119" s="178">
        <v>0</v>
      </c>
      <c r="Q119" s="178">
        <f>ROUND(E119*P119,2)</f>
        <v>0</v>
      </c>
      <c r="R119" s="178" t="s">
        <v>265</v>
      </c>
      <c r="S119" s="178" t="s">
        <v>117</v>
      </c>
      <c r="T119" s="179" t="s">
        <v>117</v>
      </c>
      <c r="U119" s="162">
        <v>9.0000000000000011E-2</v>
      </c>
      <c r="V119" s="162">
        <f>ROUND(E119*U119,2)</f>
        <v>0.18</v>
      </c>
      <c r="W119" s="16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118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2.5" outlineLevel="1">
      <c r="A120" s="159"/>
      <c r="B120" s="160"/>
      <c r="C120" s="247" t="s">
        <v>276</v>
      </c>
      <c r="D120" s="248"/>
      <c r="E120" s="248"/>
      <c r="F120" s="248"/>
      <c r="G120" s="248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120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80" t="str">
        <f>C120</f>
        <v>krajníků, desek nebo panelů od spojovacího materiálu s odklizením a uložením očištěných hmot a spojovacího materiálu na skládku na vzdálenost do 10 m</v>
      </c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81">
        <v>48</v>
      </c>
      <c r="B121" s="182" t="s">
        <v>277</v>
      </c>
      <c r="C121" s="193" t="s">
        <v>278</v>
      </c>
      <c r="D121" s="183" t="s">
        <v>158</v>
      </c>
      <c r="E121" s="184">
        <v>1</v>
      </c>
      <c r="F121" s="185"/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21</v>
      </c>
      <c r="M121" s="186">
        <f>G121*(1+L121/100)</f>
        <v>0</v>
      </c>
      <c r="N121" s="186">
        <v>0</v>
      </c>
      <c r="O121" s="186">
        <f>ROUND(E121*N121,2)</f>
        <v>0</v>
      </c>
      <c r="P121" s="186">
        <v>0</v>
      </c>
      <c r="Q121" s="186">
        <f>ROUND(E121*P121,2)</f>
        <v>0</v>
      </c>
      <c r="R121" s="186"/>
      <c r="S121" s="186" t="s">
        <v>159</v>
      </c>
      <c r="T121" s="187" t="s">
        <v>279</v>
      </c>
      <c r="U121" s="162">
        <v>0</v>
      </c>
      <c r="V121" s="162">
        <f>ROUND(E121*U121,2)</f>
        <v>0</v>
      </c>
      <c r="W121" s="16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118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81">
        <v>49</v>
      </c>
      <c r="B122" s="182" t="s">
        <v>280</v>
      </c>
      <c r="C122" s="193" t="s">
        <v>281</v>
      </c>
      <c r="D122" s="183" t="s">
        <v>158</v>
      </c>
      <c r="E122" s="184">
        <v>2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6">
        <v>0</v>
      </c>
      <c r="O122" s="186">
        <f>ROUND(E122*N122,2)</f>
        <v>0</v>
      </c>
      <c r="P122" s="186">
        <v>0</v>
      </c>
      <c r="Q122" s="186">
        <f>ROUND(E122*P122,2)</f>
        <v>0</v>
      </c>
      <c r="R122" s="186"/>
      <c r="S122" s="186" t="s">
        <v>159</v>
      </c>
      <c r="T122" s="187" t="s">
        <v>279</v>
      </c>
      <c r="U122" s="162">
        <v>0</v>
      </c>
      <c r="V122" s="162">
        <f>ROUND(E122*U122,2)</f>
        <v>0</v>
      </c>
      <c r="W122" s="16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118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81">
        <v>50</v>
      </c>
      <c r="B123" s="182" t="s">
        <v>282</v>
      </c>
      <c r="C123" s="193" t="s">
        <v>283</v>
      </c>
      <c r="D123" s="183" t="s">
        <v>284</v>
      </c>
      <c r="E123" s="184">
        <v>1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6">
        <v>0</v>
      </c>
      <c r="O123" s="186">
        <f>ROUND(E123*N123,2)</f>
        <v>0</v>
      </c>
      <c r="P123" s="186">
        <v>0</v>
      </c>
      <c r="Q123" s="186">
        <f>ROUND(E123*P123,2)</f>
        <v>0</v>
      </c>
      <c r="R123" s="186"/>
      <c r="S123" s="186" t="s">
        <v>159</v>
      </c>
      <c r="T123" s="187" t="s">
        <v>279</v>
      </c>
      <c r="U123" s="162">
        <v>0</v>
      </c>
      <c r="V123" s="162">
        <f>ROUND(E123*U123,2)</f>
        <v>0</v>
      </c>
      <c r="W123" s="16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118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73">
        <v>51</v>
      </c>
      <c r="B124" s="174" t="s">
        <v>285</v>
      </c>
      <c r="C124" s="191" t="s">
        <v>286</v>
      </c>
      <c r="D124" s="175" t="s">
        <v>136</v>
      </c>
      <c r="E124" s="176">
        <v>83.4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8">
        <v>0</v>
      </c>
      <c r="O124" s="178">
        <f>ROUND(E124*N124,2)</f>
        <v>0</v>
      </c>
      <c r="P124" s="178">
        <v>0</v>
      </c>
      <c r="Q124" s="178">
        <f>ROUND(E124*P124,2)</f>
        <v>0</v>
      </c>
      <c r="R124" s="178"/>
      <c r="S124" s="178" t="s">
        <v>117</v>
      </c>
      <c r="T124" s="179" t="s">
        <v>137</v>
      </c>
      <c r="U124" s="162">
        <v>0.115</v>
      </c>
      <c r="V124" s="162">
        <f>ROUND(E124*U124,2)</f>
        <v>9.59</v>
      </c>
      <c r="W124" s="16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130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59"/>
      <c r="B125" s="160"/>
      <c r="C125" s="192" t="s">
        <v>287</v>
      </c>
      <c r="D125" s="164"/>
      <c r="E125" s="165">
        <v>83.4</v>
      </c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126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>
      <c r="A126" s="167" t="s">
        <v>111</v>
      </c>
      <c r="B126" s="168" t="s">
        <v>74</v>
      </c>
      <c r="C126" s="190" t="s">
        <v>75</v>
      </c>
      <c r="D126" s="169"/>
      <c r="E126" s="170"/>
      <c r="F126" s="171"/>
      <c r="G126" s="171">
        <f>SUMIF(AG127:AG127,"&lt;&gt;NOR",G127:G127)</f>
        <v>0</v>
      </c>
      <c r="H126" s="171"/>
      <c r="I126" s="171">
        <f>SUM(I127:I127)</f>
        <v>0</v>
      </c>
      <c r="J126" s="171"/>
      <c r="K126" s="171">
        <f>SUM(K127:K127)</f>
        <v>0</v>
      </c>
      <c r="L126" s="171"/>
      <c r="M126" s="171">
        <f>SUM(M127:M127)</f>
        <v>0</v>
      </c>
      <c r="N126" s="171"/>
      <c r="O126" s="171">
        <f>SUM(O127:O127)</f>
        <v>0</v>
      </c>
      <c r="P126" s="171"/>
      <c r="Q126" s="171">
        <f>SUM(Q127:Q127)</f>
        <v>0</v>
      </c>
      <c r="R126" s="171"/>
      <c r="S126" s="171"/>
      <c r="T126" s="172"/>
      <c r="U126" s="166"/>
      <c r="V126" s="166">
        <f>SUM(V127:V127)</f>
        <v>79.38</v>
      </c>
      <c r="W126" s="166"/>
      <c r="AG126" t="s">
        <v>112</v>
      </c>
    </row>
    <row r="127" spans="1:60" outlineLevel="1">
      <c r="A127" s="181">
        <v>52</v>
      </c>
      <c r="B127" s="182" t="s">
        <v>288</v>
      </c>
      <c r="C127" s="193" t="s">
        <v>289</v>
      </c>
      <c r="D127" s="183" t="s">
        <v>290</v>
      </c>
      <c r="E127" s="184">
        <v>84.577570000000009</v>
      </c>
      <c r="F127" s="185"/>
      <c r="G127" s="186">
        <f>ROUND(E127*F127,2)</f>
        <v>0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21</v>
      </c>
      <c r="M127" s="186">
        <f>G127*(1+L127/100)</f>
        <v>0</v>
      </c>
      <c r="N127" s="186">
        <v>0</v>
      </c>
      <c r="O127" s="186">
        <f>ROUND(E127*N127,2)</f>
        <v>0</v>
      </c>
      <c r="P127" s="186">
        <v>0</v>
      </c>
      <c r="Q127" s="186">
        <f>ROUND(E127*P127,2)</f>
        <v>0</v>
      </c>
      <c r="R127" s="186"/>
      <c r="S127" s="186" t="s">
        <v>117</v>
      </c>
      <c r="T127" s="187" t="s">
        <v>117</v>
      </c>
      <c r="U127" s="162">
        <v>0.9385</v>
      </c>
      <c r="V127" s="162">
        <f>ROUND(E127*U127,2)</f>
        <v>79.38</v>
      </c>
      <c r="W127" s="16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291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>
      <c r="A128" s="167" t="s">
        <v>111</v>
      </c>
      <c r="B128" s="168" t="s">
        <v>77</v>
      </c>
      <c r="C128" s="190" t="s">
        <v>78</v>
      </c>
      <c r="D128" s="169"/>
      <c r="E128" s="170"/>
      <c r="F128" s="171"/>
      <c r="G128" s="171">
        <f>SUMIF(AG129:AG137,"&lt;&gt;NOR",G129:G137)</f>
        <v>0</v>
      </c>
      <c r="H128" s="171"/>
      <c r="I128" s="171">
        <f>SUM(I129:I137)</f>
        <v>0</v>
      </c>
      <c r="J128" s="171"/>
      <c r="K128" s="171">
        <f>SUM(K129:K137)</f>
        <v>0</v>
      </c>
      <c r="L128" s="171"/>
      <c r="M128" s="171">
        <f>SUM(M129:M137)</f>
        <v>0</v>
      </c>
      <c r="N128" s="171"/>
      <c r="O128" s="171">
        <f>SUM(O129:O137)</f>
        <v>7.0000000000000007E-2</v>
      </c>
      <c r="P128" s="171"/>
      <c r="Q128" s="171">
        <f>SUM(Q129:Q137)</f>
        <v>0</v>
      </c>
      <c r="R128" s="171"/>
      <c r="S128" s="171"/>
      <c r="T128" s="172"/>
      <c r="U128" s="166"/>
      <c r="V128" s="166">
        <f>SUM(V129:V137)</f>
        <v>7.23</v>
      </c>
      <c r="W128" s="166"/>
      <c r="AG128" t="s">
        <v>112</v>
      </c>
    </row>
    <row r="129" spans="1:60" outlineLevel="1">
      <c r="A129" s="173">
        <v>53</v>
      </c>
      <c r="B129" s="174" t="s">
        <v>292</v>
      </c>
      <c r="C129" s="191" t="s">
        <v>293</v>
      </c>
      <c r="D129" s="175" t="s">
        <v>136</v>
      </c>
      <c r="E129" s="176">
        <v>73.63000000000001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8">
        <v>1.7000000000000001E-4</v>
      </c>
      <c r="O129" s="178">
        <f>ROUND(E129*N129,2)</f>
        <v>0.01</v>
      </c>
      <c r="P129" s="178">
        <v>0</v>
      </c>
      <c r="Q129" s="178">
        <f>ROUND(E129*P129,2)</f>
        <v>0</v>
      </c>
      <c r="R129" s="178"/>
      <c r="S129" s="178" t="s">
        <v>117</v>
      </c>
      <c r="T129" s="179" t="s">
        <v>137</v>
      </c>
      <c r="U129" s="162">
        <v>4.4000000000000004E-2</v>
      </c>
      <c r="V129" s="162">
        <f>ROUND(E129*U129,2)</f>
        <v>3.24</v>
      </c>
      <c r="W129" s="16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294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59"/>
      <c r="B130" s="160"/>
      <c r="C130" s="192" t="s">
        <v>206</v>
      </c>
      <c r="D130" s="164"/>
      <c r="E130" s="165">
        <v>33.022000000000006</v>
      </c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126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59"/>
      <c r="B131" s="160"/>
      <c r="C131" s="192" t="s">
        <v>207</v>
      </c>
      <c r="D131" s="164"/>
      <c r="E131" s="165">
        <v>40.608000000000004</v>
      </c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126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73">
        <v>54</v>
      </c>
      <c r="B132" s="174" t="s">
        <v>295</v>
      </c>
      <c r="C132" s="191" t="s">
        <v>296</v>
      </c>
      <c r="D132" s="175" t="s">
        <v>115</v>
      </c>
      <c r="E132" s="176">
        <v>39.940000000000005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8">
        <v>5.3000000000000009E-4</v>
      </c>
      <c r="O132" s="178">
        <f>ROUND(E132*N132,2)</f>
        <v>0.02</v>
      </c>
      <c r="P132" s="178">
        <v>0</v>
      </c>
      <c r="Q132" s="178">
        <f>ROUND(E132*P132,2)</f>
        <v>0</v>
      </c>
      <c r="R132" s="178"/>
      <c r="S132" s="178" t="s">
        <v>117</v>
      </c>
      <c r="T132" s="179" t="s">
        <v>137</v>
      </c>
      <c r="U132" s="162">
        <v>0.1</v>
      </c>
      <c r="V132" s="162">
        <f>ROUND(E132*U132,2)</f>
        <v>3.99</v>
      </c>
      <c r="W132" s="16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294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59"/>
      <c r="B133" s="160"/>
      <c r="C133" s="192" t="s">
        <v>297</v>
      </c>
      <c r="D133" s="164"/>
      <c r="E133" s="165">
        <v>17.380000000000003</v>
      </c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126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59"/>
      <c r="B134" s="160"/>
      <c r="C134" s="192" t="s">
        <v>298</v>
      </c>
      <c r="D134" s="164"/>
      <c r="E134" s="165">
        <v>22.560000000000002</v>
      </c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126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81">
        <v>55</v>
      </c>
      <c r="B135" s="182" t="s">
        <v>299</v>
      </c>
      <c r="C135" s="193" t="s">
        <v>300</v>
      </c>
      <c r="D135" s="183" t="s">
        <v>0</v>
      </c>
      <c r="E135" s="184">
        <v>239.62539000000001</v>
      </c>
      <c r="F135" s="185"/>
      <c r="G135" s="186">
        <f>ROUND(E135*F135,2)</f>
        <v>0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21</v>
      </c>
      <c r="M135" s="186">
        <f>G135*(1+L135/100)</f>
        <v>0</v>
      </c>
      <c r="N135" s="186">
        <v>0</v>
      </c>
      <c r="O135" s="186">
        <f>ROUND(E135*N135,2)</f>
        <v>0</v>
      </c>
      <c r="P135" s="186">
        <v>0</v>
      </c>
      <c r="Q135" s="186">
        <f>ROUND(E135*P135,2)</f>
        <v>0</v>
      </c>
      <c r="R135" s="186"/>
      <c r="S135" s="186" t="s">
        <v>117</v>
      </c>
      <c r="T135" s="187" t="s">
        <v>137</v>
      </c>
      <c r="U135" s="162">
        <v>0</v>
      </c>
      <c r="V135" s="162">
        <f>ROUND(E135*U135,2)</f>
        <v>0</v>
      </c>
      <c r="W135" s="16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294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73">
        <v>56</v>
      </c>
      <c r="B136" s="174" t="s">
        <v>301</v>
      </c>
      <c r="C136" s="191" t="s">
        <v>302</v>
      </c>
      <c r="D136" s="175" t="s">
        <v>136</v>
      </c>
      <c r="E136" s="176">
        <v>80.993000000000009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8">
        <v>4.5000000000000004E-4</v>
      </c>
      <c r="O136" s="178">
        <f>ROUND(E136*N136,2)</f>
        <v>0.04</v>
      </c>
      <c r="P136" s="178">
        <v>0</v>
      </c>
      <c r="Q136" s="178">
        <f>ROUND(E136*P136,2)</f>
        <v>0</v>
      </c>
      <c r="R136" s="178" t="s">
        <v>196</v>
      </c>
      <c r="S136" s="178" t="s">
        <v>117</v>
      </c>
      <c r="T136" s="179" t="s">
        <v>137</v>
      </c>
      <c r="U136" s="162">
        <v>0</v>
      </c>
      <c r="V136" s="162">
        <f>ROUND(E136*U136,2)</f>
        <v>0</v>
      </c>
      <c r="W136" s="16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197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59"/>
      <c r="B137" s="160"/>
      <c r="C137" s="192" t="s">
        <v>303</v>
      </c>
      <c r="D137" s="164"/>
      <c r="E137" s="165">
        <v>80.993000000000009</v>
      </c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126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>
      <c r="A138" s="167" t="s">
        <v>111</v>
      </c>
      <c r="B138" s="168" t="s">
        <v>79</v>
      </c>
      <c r="C138" s="190" t="s">
        <v>80</v>
      </c>
      <c r="D138" s="169"/>
      <c r="E138" s="170"/>
      <c r="F138" s="171"/>
      <c r="G138" s="171">
        <f>SUMIF(AG139:AG150,"&lt;&gt;NOR",G139:G150)</f>
        <v>0</v>
      </c>
      <c r="H138" s="171"/>
      <c r="I138" s="171">
        <f>SUM(I139:I150)</f>
        <v>0</v>
      </c>
      <c r="J138" s="171"/>
      <c r="K138" s="171">
        <f>SUM(K139:K150)</f>
        <v>0</v>
      </c>
      <c r="L138" s="171"/>
      <c r="M138" s="171">
        <f>SUM(M139:M150)</f>
        <v>0</v>
      </c>
      <c r="N138" s="171"/>
      <c r="O138" s="171">
        <f>SUM(O139:O150)</f>
        <v>6.0000000000000005E-2</v>
      </c>
      <c r="P138" s="171"/>
      <c r="Q138" s="171">
        <f>SUM(Q139:Q150)</f>
        <v>0.16</v>
      </c>
      <c r="R138" s="171"/>
      <c r="S138" s="171"/>
      <c r="T138" s="172"/>
      <c r="U138" s="166"/>
      <c r="V138" s="166">
        <f>SUM(V139:V150)</f>
        <v>7.83</v>
      </c>
      <c r="W138" s="166"/>
      <c r="AG138" t="s">
        <v>112</v>
      </c>
    </row>
    <row r="139" spans="1:60" outlineLevel="1">
      <c r="A139" s="173">
        <v>57</v>
      </c>
      <c r="B139" s="174" t="s">
        <v>304</v>
      </c>
      <c r="C139" s="191" t="s">
        <v>305</v>
      </c>
      <c r="D139" s="175" t="s">
        <v>115</v>
      </c>
      <c r="E139" s="176">
        <v>4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8">
        <v>0</v>
      </c>
      <c r="O139" s="178">
        <f>ROUND(E139*N139,2)</f>
        <v>0</v>
      </c>
      <c r="P139" s="178">
        <v>2.6700000000000002E-2</v>
      </c>
      <c r="Q139" s="178">
        <f>ROUND(E139*P139,2)</f>
        <v>0.11</v>
      </c>
      <c r="R139" s="178" t="s">
        <v>306</v>
      </c>
      <c r="S139" s="178" t="s">
        <v>117</v>
      </c>
      <c r="T139" s="179" t="s">
        <v>117</v>
      </c>
      <c r="U139" s="162">
        <v>0.29300000000000004</v>
      </c>
      <c r="V139" s="162">
        <f>ROUND(E139*U139,2)</f>
        <v>1.17</v>
      </c>
      <c r="W139" s="16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59"/>
      <c r="B140" s="160"/>
      <c r="C140" s="247" t="s">
        <v>307</v>
      </c>
      <c r="D140" s="248"/>
      <c r="E140" s="248"/>
      <c r="F140" s="248"/>
      <c r="G140" s="248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120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59"/>
      <c r="B141" s="160"/>
      <c r="C141" s="192" t="s">
        <v>308</v>
      </c>
      <c r="D141" s="164"/>
      <c r="E141" s="165">
        <v>4</v>
      </c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126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>
      <c r="A142" s="173">
        <v>58</v>
      </c>
      <c r="B142" s="174" t="s">
        <v>309</v>
      </c>
      <c r="C142" s="191" t="s">
        <v>310</v>
      </c>
      <c r="D142" s="175" t="s">
        <v>158</v>
      </c>
      <c r="E142" s="176">
        <v>4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8">
        <v>3.8000000000000002E-4</v>
      </c>
      <c r="O142" s="178">
        <f>ROUND(E142*N142,2)</f>
        <v>0</v>
      </c>
      <c r="P142" s="178">
        <v>0</v>
      </c>
      <c r="Q142" s="178">
        <f>ROUND(E142*P142,2)</f>
        <v>0</v>
      </c>
      <c r="R142" s="178" t="s">
        <v>306</v>
      </c>
      <c r="S142" s="178" t="s">
        <v>117</v>
      </c>
      <c r="T142" s="179" t="s">
        <v>117</v>
      </c>
      <c r="U142" s="162">
        <v>0.26100000000000001</v>
      </c>
      <c r="V142" s="162">
        <f>ROUND(E142*U142,2)</f>
        <v>1.04</v>
      </c>
      <c r="W142" s="16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118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59"/>
      <c r="B143" s="160"/>
      <c r="C143" s="192" t="s">
        <v>311</v>
      </c>
      <c r="D143" s="164"/>
      <c r="E143" s="165">
        <v>4</v>
      </c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126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2.5" outlineLevel="1">
      <c r="A144" s="173">
        <v>59</v>
      </c>
      <c r="B144" s="174" t="s">
        <v>312</v>
      </c>
      <c r="C144" s="191" t="s">
        <v>313</v>
      </c>
      <c r="D144" s="175" t="s">
        <v>115</v>
      </c>
      <c r="E144" s="176">
        <v>2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8">
        <v>2.1000000000000003E-3</v>
      </c>
      <c r="O144" s="178">
        <f>ROUND(E144*N144,2)</f>
        <v>0</v>
      </c>
      <c r="P144" s="178">
        <v>0</v>
      </c>
      <c r="Q144" s="178">
        <f>ROUND(E144*P144,2)</f>
        <v>0</v>
      </c>
      <c r="R144" s="178" t="s">
        <v>306</v>
      </c>
      <c r="S144" s="178" t="s">
        <v>117</v>
      </c>
      <c r="T144" s="179" t="s">
        <v>117</v>
      </c>
      <c r="U144" s="162">
        <v>0.8</v>
      </c>
      <c r="V144" s="162">
        <f>ROUND(E144*U144,2)</f>
        <v>1.6</v>
      </c>
      <c r="W144" s="16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118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59"/>
      <c r="B145" s="160"/>
      <c r="C145" s="192" t="s">
        <v>314</v>
      </c>
      <c r="D145" s="164"/>
      <c r="E145" s="165">
        <v>2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126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ht="22.5" outlineLevel="1">
      <c r="A146" s="173">
        <v>60</v>
      </c>
      <c r="B146" s="174" t="s">
        <v>315</v>
      </c>
      <c r="C146" s="191" t="s">
        <v>316</v>
      </c>
      <c r="D146" s="175" t="s">
        <v>115</v>
      </c>
      <c r="E146" s="176">
        <v>4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8">
        <v>2.9500000000000004E-3</v>
      </c>
      <c r="O146" s="178">
        <f>ROUND(E146*N146,2)</f>
        <v>0.01</v>
      </c>
      <c r="P146" s="178">
        <v>0</v>
      </c>
      <c r="Q146" s="178">
        <f>ROUND(E146*P146,2)</f>
        <v>0</v>
      </c>
      <c r="R146" s="178" t="s">
        <v>306</v>
      </c>
      <c r="S146" s="178" t="s">
        <v>117</v>
      </c>
      <c r="T146" s="179" t="s">
        <v>117</v>
      </c>
      <c r="U146" s="162">
        <v>0.44210000000000005</v>
      </c>
      <c r="V146" s="162">
        <f>ROUND(E146*U146,2)</f>
        <v>1.77</v>
      </c>
      <c r="W146" s="16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118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>
      <c r="A147" s="159"/>
      <c r="B147" s="160"/>
      <c r="C147" s="192" t="s">
        <v>317</v>
      </c>
      <c r="D147" s="164"/>
      <c r="E147" s="165">
        <v>4</v>
      </c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126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81">
        <v>61</v>
      </c>
      <c r="B148" s="182" t="s">
        <v>318</v>
      </c>
      <c r="C148" s="193" t="s">
        <v>319</v>
      </c>
      <c r="D148" s="183" t="s">
        <v>158</v>
      </c>
      <c r="E148" s="184">
        <v>2</v>
      </c>
      <c r="F148" s="185"/>
      <c r="G148" s="186">
        <f>ROUND(E148*F148,2)</f>
        <v>0</v>
      </c>
      <c r="H148" s="185"/>
      <c r="I148" s="186">
        <f>ROUND(E148*H148,2)</f>
        <v>0</v>
      </c>
      <c r="J148" s="185"/>
      <c r="K148" s="186">
        <f>ROUND(E148*J148,2)</f>
        <v>0</v>
      </c>
      <c r="L148" s="186">
        <v>21</v>
      </c>
      <c r="M148" s="186">
        <f>G148*(1+L148/100)</f>
        <v>0</v>
      </c>
      <c r="N148" s="186">
        <v>2.52E-2</v>
      </c>
      <c r="O148" s="186">
        <f>ROUND(E148*N148,2)</f>
        <v>0.05</v>
      </c>
      <c r="P148" s="186">
        <v>0</v>
      </c>
      <c r="Q148" s="186">
        <f>ROUND(E148*P148,2)</f>
        <v>0</v>
      </c>
      <c r="R148" s="186"/>
      <c r="S148" s="186" t="s">
        <v>117</v>
      </c>
      <c r="T148" s="187" t="s">
        <v>137</v>
      </c>
      <c r="U148" s="162">
        <v>0.66</v>
      </c>
      <c r="V148" s="162">
        <f>ROUND(E148*U148,2)</f>
        <v>1.32</v>
      </c>
      <c r="W148" s="16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294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73">
        <v>62</v>
      </c>
      <c r="B149" s="174" t="s">
        <v>320</v>
      </c>
      <c r="C149" s="191" t="s">
        <v>321</v>
      </c>
      <c r="D149" s="175" t="s">
        <v>158</v>
      </c>
      <c r="E149" s="176">
        <v>2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8">
        <v>0</v>
      </c>
      <c r="O149" s="178">
        <f>ROUND(E149*N149,2)</f>
        <v>0</v>
      </c>
      <c r="P149" s="178">
        <v>2.5170000000000001E-2</v>
      </c>
      <c r="Q149" s="178">
        <f>ROUND(E149*P149,2)</f>
        <v>0.05</v>
      </c>
      <c r="R149" s="178"/>
      <c r="S149" s="178" t="s">
        <v>117</v>
      </c>
      <c r="T149" s="179" t="s">
        <v>137</v>
      </c>
      <c r="U149" s="162">
        <v>0.46500000000000002</v>
      </c>
      <c r="V149" s="162">
        <f>ROUND(E149*U149,2)</f>
        <v>0.93</v>
      </c>
      <c r="W149" s="16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294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59">
        <v>63</v>
      </c>
      <c r="B150" s="160" t="s">
        <v>322</v>
      </c>
      <c r="C150" s="194" t="s">
        <v>323</v>
      </c>
      <c r="D150" s="161" t="s">
        <v>0</v>
      </c>
      <c r="E150" s="188"/>
      <c r="F150" s="163"/>
      <c r="G150" s="162">
        <f>ROUND(E150*F150,2)</f>
        <v>0</v>
      </c>
      <c r="H150" s="163"/>
      <c r="I150" s="162">
        <f>ROUND(E150*H150,2)</f>
        <v>0</v>
      </c>
      <c r="J150" s="163"/>
      <c r="K150" s="162">
        <f>ROUND(E150*J150,2)</f>
        <v>0</v>
      </c>
      <c r="L150" s="162">
        <v>21</v>
      </c>
      <c r="M150" s="162">
        <f>G150*(1+L150/100)</f>
        <v>0</v>
      </c>
      <c r="N150" s="162">
        <v>0</v>
      </c>
      <c r="O150" s="162">
        <f>ROUND(E150*N150,2)</f>
        <v>0</v>
      </c>
      <c r="P150" s="162">
        <v>0</v>
      </c>
      <c r="Q150" s="162">
        <f>ROUND(E150*P150,2)</f>
        <v>0</v>
      </c>
      <c r="R150" s="162"/>
      <c r="S150" s="162" t="s">
        <v>117</v>
      </c>
      <c r="T150" s="162" t="s">
        <v>117</v>
      </c>
      <c r="U150" s="162">
        <v>0</v>
      </c>
      <c r="V150" s="162">
        <f>ROUND(E150*U150,2)</f>
        <v>0</v>
      </c>
      <c r="W150" s="16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291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>
      <c r="A151" s="167" t="s">
        <v>111</v>
      </c>
      <c r="B151" s="168" t="s">
        <v>81</v>
      </c>
      <c r="C151" s="190" t="s">
        <v>82</v>
      </c>
      <c r="D151" s="169"/>
      <c r="E151" s="170"/>
      <c r="F151" s="171"/>
      <c r="G151" s="171">
        <f>SUMIF(AG152:AG157,"&lt;&gt;NOR",G152:G157)</f>
        <v>0</v>
      </c>
      <c r="H151" s="171"/>
      <c r="I151" s="171">
        <f>SUM(I152:I157)</f>
        <v>0</v>
      </c>
      <c r="J151" s="171"/>
      <c r="K151" s="171">
        <f>SUM(K152:K157)</f>
        <v>0</v>
      </c>
      <c r="L151" s="171"/>
      <c r="M151" s="171">
        <f>SUM(M152:M157)</f>
        <v>0</v>
      </c>
      <c r="N151" s="171"/>
      <c r="O151" s="171">
        <f>SUM(O152:O157)</f>
        <v>0</v>
      </c>
      <c r="P151" s="171"/>
      <c r="Q151" s="171">
        <f>SUM(Q152:Q157)</f>
        <v>0</v>
      </c>
      <c r="R151" s="171"/>
      <c r="S151" s="171"/>
      <c r="T151" s="172"/>
      <c r="U151" s="166"/>
      <c r="V151" s="166">
        <f>SUM(V152:V157)</f>
        <v>60.72999999999999</v>
      </c>
      <c r="W151" s="166"/>
      <c r="AG151" t="s">
        <v>112</v>
      </c>
    </row>
    <row r="152" spans="1:60" outlineLevel="1">
      <c r="A152" s="181">
        <v>64</v>
      </c>
      <c r="B152" s="182" t="s">
        <v>324</v>
      </c>
      <c r="C152" s="193" t="s">
        <v>325</v>
      </c>
      <c r="D152" s="183" t="s">
        <v>290</v>
      </c>
      <c r="E152" s="184">
        <v>48.158480000000004</v>
      </c>
      <c r="F152" s="185"/>
      <c r="G152" s="186">
        <f t="shared" ref="G152:G157" si="0">ROUND(E152*F152,2)</f>
        <v>0</v>
      </c>
      <c r="H152" s="185"/>
      <c r="I152" s="186">
        <f t="shared" ref="I152:I157" si="1">ROUND(E152*H152,2)</f>
        <v>0</v>
      </c>
      <c r="J152" s="185"/>
      <c r="K152" s="186">
        <f t="shared" ref="K152:K157" si="2">ROUND(E152*J152,2)</f>
        <v>0</v>
      </c>
      <c r="L152" s="186">
        <v>21</v>
      </c>
      <c r="M152" s="186">
        <f t="shared" ref="M152:M157" si="3">G152*(1+L152/100)</f>
        <v>0</v>
      </c>
      <c r="N152" s="186">
        <v>0</v>
      </c>
      <c r="O152" s="186">
        <f t="shared" ref="O152:O157" si="4">ROUND(E152*N152,2)</f>
        <v>0</v>
      </c>
      <c r="P152" s="186">
        <v>0</v>
      </c>
      <c r="Q152" s="186">
        <f t="shared" ref="Q152:Q157" si="5">ROUND(E152*P152,2)</f>
        <v>0</v>
      </c>
      <c r="R152" s="186"/>
      <c r="S152" s="186" t="s">
        <v>117</v>
      </c>
      <c r="T152" s="187" t="s">
        <v>117</v>
      </c>
      <c r="U152" s="162">
        <v>0.94200000000000006</v>
      </c>
      <c r="V152" s="162">
        <f t="shared" ref="V152:V157" si="6">ROUND(E152*U152,2)</f>
        <v>45.37</v>
      </c>
      <c r="W152" s="16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326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>
      <c r="A153" s="181">
        <v>65</v>
      </c>
      <c r="B153" s="182" t="s">
        <v>327</v>
      </c>
      <c r="C153" s="193" t="s">
        <v>328</v>
      </c>
      <c r="D153" s="183" t="s">
        <v>290</v>
      </c>
      <c r="E153" s="184">
        <v>96.316960000000009</v>
      </c>
      <c r="F153" s="185"/>
      <c r="G153" s="186">
        <f t="shared" si="0"/>
        <v>0</v>
      </c>
      <c r="H153" s="185"/>
      <c r="I153" s="186">
        <f t="shared" si="1"/>
        <v>0</v>
      </c>
      <c r="J153" s="185"/>
      <c r="K153" s="186">
        <f t="shared" si="2"/>
        <v>0</v>
      </c>
      <c r="L153" s="186">
        <v>21</v>
      </c>
      <c r="M153" s="186">
        <f t="shared" si="3"/>
        <v>0</v>
      </c>
      <c r="N153" s="186">
        <v>0</v>
      </c>
      <c r="O153" s="186">
        <f t="shared" si="4"/>
        <v>0</v>
      </c>
      <c r="P153" s="186">
        <v>0</v>
      </c>
      <c r="Q153" s="186">
        <f t="shared" si="5"/>
        <v>0</v>
      </c>
      <c r="R153" s="186"/>
      <c r="S153" s="186" t="s">
        <v>117</v>
      </c>
      <c r="T153" s="187" t="s">
        <v>117</v>
      </c>
      <c r="U153" s="162">
        <v>0.10500000000000001</v>
      </c>
      <c r="V153" s="162">
        <f t="shared" si="6"/>
        <v>10.11</v>
      </c>
      <c r="W153" s="16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326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>
      <c r="A154" s="181">
        <v>66</v>
      </c>
      <c r="B154" s="182" t="s">
        <v>329</v>
      </c>
      <c r="C154" s="193" t="s">
        <v>330</v>
      </c>
      <c r="D154" s="183" t="s">
        <v>290</v>
      </c>
      <c r="E154" s="184">
        <v>48.158480000000004</v>
      </c>
      <c r="F154" s="185"/>
      <c r="G154" s="186">
        <f t="shared" si="0"/>
        <v>0</v>
      </c>
      <c r="H154" s="185"/>
      <c r="I154" s="186">
        <f t="shared" si="1"/>
        <v>0</v>
      </c>
      <c r="J154" s="185"/>
      <c r="K154" s="186">
        <f t="shared" si="2"/>
        <v>0</v>
      </c>
      <c r="L154" s="186">
        <v>21</v>
      </c>
      <c r="M154" s="186">
        <f t="shared" si="3"/>
        <v>0</v>
      </c>
      <c r="N154" s="186">
        <v>0</v>
      </c>
      <c r="O154" s="186">
        <f t="shared" si="4"/>
        <v>0</v>
      </c>
      <c r="P154" s="186">
        <v>0</v>
      </c>
      <c r="Q154" s="186">
        <f t="shared" si="5"/>
        <v>0</v>
      </c>
      <c r="R154" s="186"/>
      <c r="S154" s="186" t="s">
        <v>117</v>
      </c>
      <c r="T154" s="187" t="s">
        <v>117</v>
      </c>
      <c r="U154" s="162">
        <v>0.01</v>
      </c>
      <c r="V154" s="162">
        <f t="shared" si="6"/>
        <v>0.48</v>
      </c>
      <c r="W154" s="16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326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>
      <c r="A155" s="181">
        <v>67</v>
      </c>
      <c r="B155" s="182" t="s">
        <v>331</v>
      </c>
      <c r="C155" s="193" t="s">
        <v>332</v>
      </c>
      <c r="D155" s="183" t="s">
        <v>290</v>
      </c>
      <c r="E155" s="184">
        <v>963.16960000000006</v>
      </c>
      <c r="F155" s="185"/>
      <c r="G155" s="186">
        <f t="shared" si="0"/>
        <v>0</v>
      </c>
      <c r="H155" s="185"/>
      <c r="I155" s="186">
        <f t="shared" si="1"/>
        <v>0</v>
      </c>
      <c r="J155" s="185"/>
      <c r="K155" s="186">
        <f t="shared" si="2"/>
        <v>0</v>
      </c>
      <c r="L155" s="186">
        <v>21</v>
      </c>
      <c r="M155" s="186">
        <f t="shared" si="3"/>
        <v>0</v>
      </c>
      <c r="N155" s="186">
        <v>0</v>
      </c>
      <c r="O155" s="186">
        <f t="shared" si="4"/>
        <v>0</v>
      </c>
      <c r="P155" s="186">
        <v>0</v>
      </c>
      <c r="Q155" s="186">
        <f t="shared" si="5"/>
        <v>0</v>
      </c>
      <c r="R155" s="186"/>
      <c r="S155" s="186" t="s">
        <v>117</v>
      </c>
      <c r="T155" s="187" t="s">
        <v>117</v>
      </c>
      <c r="U155" s="162">
        <v>0</v>
      </c>
      <c r="V155" s="162">
        <f t="shared" si="6"/>
        <v>0</v>
      </c>
      <c r="W155" s="16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326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>
      <c r="A156" s="181">
        <v>68</v>
      </c>
      <c r="B156" s="182" t="s">
        <v>333</v>
      </c>
      <c r="C156" s="193" t="s">
        <v>334</v>
      </c>
      <c r="D156" s="183" t="s">
        <v>290</v>
      </c>
      <c r="E156" s="184">
        <v>48.158480000000004</v>
      </c>
      <c r="F156" s="185"/>
      <c r="G156" s="186">
        <f t="shared" si="0"/>
        <v>0</v>
      </c>
      <c r="H156" s="185"/>
      <c r="I156" s="186">
        <f t="shared" si="1"/>
        <v>0</v>
      </c>
      <c r="J156" s="185"/>
      <c r="K156" s="186">
        <f t="shared" si="2"/>
        <v>0</v>
      </c>
      <c r="L156" s="186">
        <v>21</v>
      </c>
      <c r="M156" s="186">
        <f t="shared" si="3"/>
        <v>0</v>
      </c>
      <c r="N156" s="186">
        <v>0</v>
      </c>
      <c r="O156" s="186">
        <f t="shared" si="4"/>
        <v>0</v>
      </c>
      <c r="P156" s="186">
        <v>0</v>
      </c>
      <c r="Q156" s="186">
        <f t="shared" si="5"/>
        <v>0</v>
      </c>
      <c r="R156" s="186"/>
      <c r="S156" s="186" t="s">
        <v>117</v>
      </c>
      <c r="T156" s="187" t="s">
        <v>117</v>
      </c>
      <c r="U156" s="162">
        <v>9.9000000000000005E-2</v>
      </c>
      <c r="V156" s="162">
        <f t="shared" si="6"/>
        <v>4.7699999999999996</v>
      </c>
      <c r="W156" s="16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326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>
      <c r="A157" s="173">
        <v>69</v>
      </c>
      <c r="B157" s="174" t="s">
        <v>335</v>
      </c>
      <c r="C157" s="191" t="s">
        <v>336</v>
      </c>
      <c r="D157" s="175" t="s">
        <v>290</v>
      </c>
      <c r="E157" s="176">
        <v>48.158480000000004</v>
      </c>
      <c r="F157" s="177"/>
      <c r="G157" s="178">
        <f t="shared" si="0"/>
        <v>0</v>
      </c>
      <c r="H157" s="177"/>
      <c r="I157" s="178">
        <f t="shared" si="1"/>
        <v>0</v>
      </c>
      <c r="J157" s="177"/>
      <c r="K157" s="178">
        <f t="shared" si="2"/>
        <v>0</v>
      </c>
      <c r="L157" s="178">
        <v>21</v>
      </c>
      <c r="M157" s="178">
        <f t="shared" si="3"/>
        <v>0</v>
      </c>
      <c r="N157" s="178">
        <v>0</v>
      </c>
      <c r="O157" s="178">
        <f t="shared" si="4"/>
        <v>0</v>
      </c>
      <c r="P157" s="178">
        <v>0</v>
      </c>
      <c r="Q157" s="178">
        <f t="shared" si="5"/>
        <v>0</v>
      </c>
      <c r="R157" s="178"/>
      <c r="S157" s="178" t="s">
        <v>117</v>
      </c>
      <c r="T157" s="179" t="s">
        <v>117</v>
      </c>
      <c r="U157" s="162">
        <v>0</v>
      </c>
      <c r="V157" s="162">
        <f t="shared" si="6"/>
        <v>0</v>
      </c>
      <c r="W157" s="16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326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>
      <c r="A158" s="5"/>
      <c r="B158" s="6"/>
      <c r="C158" s="195"/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AE158">
        <v>15</v>
      </c>
      <c r="AF158">
        <v>21</v>
      </c>
    </row>
    <row r="159" spans="1:60">
      <c r="A159" s="155"/>
      <c r="B159" s="156" t="s">
        <v>29</v>
      </c>
      <c r="C159" s="196"/>
      <c r="D159" s="157"/>
      <c r="E159" s="158"/>
      <c r="F159" s="158"/>
      <c r="G159" s="189">
        <f>G8+G59+G80+G82+G93+G102+G106+G111+G114+G126+G128+G138+G151</f>
        <v>0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AE159">
        <f>SUMIF(L7:L157,AE158,G7:G157)</f>
        <v>0</v>
      </c>
      <c r="AF159">
        <f>SUMIF(L7:L157,AF158,G7:G157)</f>
        <v>0</v>
      </c>
      <c r="AG159" t="s">
        <v>337</v>
      </c>
    </row>
    <row r="160" spans="1:60">
      <c r="C160" s="197"/>
      <c r="D160" s="143"/>
      <c r="AG160" t="s">
        <v>338</v>
      </c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algorithmName="SHA-512" hashValue="9aHvGOgbhCp/m2AdQwNEXMSVjODibsTLQ2vrPUfzLiVQmF4rDng8XodZJPR2n3L2Xf9wGBo/J+vUNlVOFuf7iA==" saltValue="JMS+N+8l0JDPSpuLNN0jwQ==" spinCount="100000" sheet="1"/>
  <mergeCells count="15">
    <mergeCell ref="C12:G12"/>
    <mergeCell ref="A1:G1"/>
    <mergeCell ref="C2:G2"/>
    <mergeCell ref="C3:G3"/>
    <mergeCell ref="C4:G4"/>
    <mergeCell ref="C10:G10"/>
    <mergeCell ref="C116:G116"/>
    <mergeCell ref="C120:G120"/>
    <mergeCell ref="C140:G140"/>
    <mergeCell ref="C16:G16"/>
    <mergeCell ref="C95:G95"/>
    <mergeCell ref="C97:G97"/>
    <mergeCell ref="C104:G104"/>
    <mergeCell ref="C108:G108"/>
    <mergeCell ref="C113:G113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1" t="s">
        <v>86</v>
      </c>
      <c r="B1" s="251"/>
      <c r="C1" s="251"/>
      <c r="D1" s="251"/>
      <c r="E1" s="251"/>
      <c r="F1" s="251"/>
      <c r="G1" s="251"/>
      <c r="AG1" t="s">
        <v>87</v>
      </c>
    </row>
    <row r="2" spans="1:60" ht="24.95" customHeight="1">
      <c r="A2" s="144" t="s">
        <v>7</v>
      </c>
      <c r="B2" s="75" t="s">
        <v>43</v>
      </c>
      <c r="C2" s="252" t="s">
        <v>44</v>
      </c>
      <c r="D2" s="253"/>
      <c r="E2" s="253"/>
      <c r="F2" s="253"/>
      <c r="G2" s="254"/>
      <c r="AG2" t="s">
        <v>88</v>
      </c>
    </row>
    <row r="3" spans="1:60" ht="24.95" customHeight="1">
      <c r="A3" s="144" t="s">
        <v>8</v>
      </c>
      <c r="B3" s="75" t="s">
        <v>46</v>
      </c>
      <c r="C3" s="252" t="s">
        <v>47</v>
      </c>
      <c r="D3" s="253"/>
      <c r="E3" s="253"/>
      <c r="F3" s="253"/>
      <c r="G3" s="254"/>
      <c r="AC3" s="87" t="s">
        <v>88</v>
      </c>
      <c r="AG3" t="s">
        <v>89</v>
      </c>
    </row>
    <row r="4" spans="1:60" ht="24.95" customHeight="1">
      <c r="A4" s="145" t="s">
        <v>9</v>
      </c>
      <c r="B4" s="146" t="s">
        <v>50</v>
      </c>
      <c r="C4" s="255" t="s">
        <v>51</v>
      </c>
      <c r="D4" s="256"/>
      <c r="E4" s="256"/>
      <c r="F4" s="256"/>
      <c r="G4" s="257"/>
      <c r="AG4" t="s">
        <v>90</v>
      </c>
    </row>
    <row r="5" spans="1:60">
      <c r="D5" s="143"/>
    </row>
    <row r="6" spans="1:60" ht="38.25">
      <c r="A6" s="148" t="s">
        <v>91</v>
      </c>
      <c r="B6" s="150" t="s">
        <v>92</v>
      </c>
      <c r="C6" s="150" t="s">
        <v>93</v>
      </c>
      <c r="D6" s="149" t="s">
        <v>94</v>
      </c>
      <c r="E6" s="148" t="s">
        <v>95</v>
      </c>
      <c r="F6" s="147" t="s">
        <v>96</v>
      </c>
      <c r="G6" s="148" t="s">
        <v>29</v>
      </c>
      <c r="H6" s="151" t="s">
        <v>30</v>
      </c>
      <c r="I6" s="151" t="s">
        <v>97</v>
      </c>
      <c r="J6" s="151" t="s">
        <v>31</v>
      </c>
      <c r="K6" s="151" t="s">
        <v>98</v>
      </c>
      <c r="L6" s="151" t="s">
        <v>99</v>
      </c>
      <c r="M6" s="151" t="s">
        <v>100</v>
      </c>
      <c r="N6" s="151" t="s">
        <v>101</v>
      </c>
      <c r="O6" s="151" t="s">
        <v>102</v>
      </c>
      <c r="P6" s="151" t="s">
        <v>103</v>
      </c>
      <c r="Q6" s="151" t="s">
        <v>104</v>
      </c>
      <c r="R6" s="151" t="s">
        <v>105</v>
      </c>
      <c r="S6" s="151" t="s">
        <v>106</v>
      </c>
      <c r="T6" s="151" t="s">
        <v>107</v>
      </c>
      <c r="U6" s="151" t="s">
        <v>108</v>
      </c>
      <c r="V6" s="151" t="s">
        <v>109</v>
      </c>
      <c r="W6" s="151" t="s">
        <v>110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111</v>
      </c>
      <c r="B8" s="168" t="s">
        <v>51</v>
      </c>
      <c r="C8" s="190" t="s">
        <v>76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1"/>
      <c r="O8" s="171">
        <f>SUM(O9:O24)</f>
        <v>0</v>
      </c>
      <c r="P8" s="171"/>
      <c r="Q8" s="171">
        <f>SUM(Q9:Q24)</f>
        <v>0</v>
      </c>
      <c r="R8" s="171"/>
      <c r="S8" s="171"/>
      <c r="T8" s="172"/>
      <c r="U8" s="166"/>
      <c r="V8" s="166">
        <f>SUM(V9:V24)</f>
        <v>0</v>
      </c>
      <c r="W8" s="166"/>
      <c r="AG8" t="s">
        <v>112</v>
      </c>
    </row>
    <row r="9" spans="1:60" outlineLevel="1">
      <c r="A9" s="181">
        <v>1</v>
      </c>
      <c r="B9" s="182" t="s">
        <v>339</v>
      </c>
      <c r="C9" s="193" t="s">
        <v>340</v>
      </c>
      <c r="D9" s="183" t="s">
        <v>284</v>
      </c>
      <c r="E9" s="184">
        <v>1</v>
      </c>
      <c r="F9" s="185"/>
      <c r="G9" s="186">
        <f t="shared" ref="G9:G15" si="0">ROUND(E9*F9,2)</f>
        <v>0</v>
      </c>
      <c r="H9" s="185"/>
      <c r="I9" s="186">
        <f t="shared" ref="I9:I15" si="1">ROUND(E9*H9,2)</f>
        <v>0</v>
      </c>
      <c r="J9" s="185"/>
      <c r="K9" s="186">
        <f t="shared" ref="K9:K15" si="2">ROUND(E9*J9,2)</f>
        <v>0</v>
      </c>
      <c r="L9" s="186">
        <v>21</v>
      </c>
      <c r="M9" s="186">
        <f t="shared" ref="M9:M15" si="3">G9*(1+L9/100)</f>
        <v>0</v>
      </c>
      <c r="N9" s="186">
        <v>0</v>
      </c>
      <c r="O9" s="186">
        <f t="shared" ref="O9:O15" si="4">ROUND(E9*N9,2)</f>
        <v>0</v>
      </c>
      <c r="P9" s="186">
        <v>0</v>
      </c>
      <c r="Q9" s="186">
        <f t="shared" ref="Q9:Q15" si="5">ROUND(E9*P9,2)</f>
        <v>0</v>
      </c>
      <c r="R9" s="186"/>
      <c r="S9" s="186" t="s">
        <v>159</v>
      </c>
      <c r="T9" s="187" t="s">
        <v>137</v>
      </c>
      <c r="U9" s="162">
        <v>0</v>
      </c>
      <c r="V9" s="162">
        <f t="shared" ref="V9:V15" si="6">ROUND(E9*U9,2)</f>
        <v>0</v>
      </c>
      <c r="W9" s="162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130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1">
        <v>2</v>
      </c>
      <c r="B10" s="182" t="s">
        <v>341</v>
      </c>
      <c r="C10" s="193" t="s">
        <v>342</v>
      </c>
      <c r="D10" s="183" t="s">
        <v>284</v>
      </c>
      <c r="E10" s="184">
        <v>1</v>
      </c>
      <c r="F10" s="185"/>
      <c r="G10" s="186">
        <f t="shared" si="0"/>
        <v>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6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6"/>
      <c r="S10" s="186" t="s">
        <v>159</v>
      </c>
      <c r="T10" s="187" t="s">
        <v>137</v>
      </c>
      <c r="U10" s="162">
        <v>0</v>
      </c>
      <c r="V10" s="162">
        <f t="shared" si="6"/>
        <v>0</v>
      </c>
      <c r="W10" s="16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130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1">
        <v>3</v>
      </c>
      <c r="B11" s="182" t="s">
        <v>343</v>
      </c>
      <c r="C11" s="193" t="s">
        <v>344</v>
      </c>
      <c r="D11" s="183" t="s">
        <v>284</v>
      </c>
      <c r="E11" s="184">
        <v>1</v>
      </c>
      <c r="F11" s="185"/>
      <c r="G11" s="186">
        <f t="shared" si="0"/>
        <v>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6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6"/>
      <c r="S11" s="186" t="s">
        <v>159</v>
      </c>
      <c r="T11" s="187" t="s">
        <v>137</v>
      </c>
      <c r="U11" s="162">
        <v>0</v>
      </c>
      <c r="V11" s="162">
        <f t="shared" si="6"/>
        <v>0</v>
      </c>
      <c r="W11" s="162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130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1">
        <v>4</v>
      </c>
      <c r="B12" s="182" t="s">
        <v>345</v>
      </c>
      <c r="C12" s="193" t="s">
        <v>346</v>
      </c>
      <c r="D12" s="183" t="s">
        <v>284</v>
      </c>
      <c r="E12" s="184">
        <v>1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6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6"/>
      <c r="S12" s="186" t="s">
        <v>159</v>
      </c>
      <c r="T12" s="187" t="s">
        <v>137</v>
      </c>
      <c r="U12" s="162">
        <v>0</v>
      </c>
      <c r="V12" s="162">
        <f t="shared" si="6"/>
        <v>0</v>
      </c>
      <c r="W12" s="162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130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81">
        <v>5</v>
      </c>
      <c r="B13" s="182" t="s">
        <v>347</v>
      </c>
      <c r="C13" s="193" t="s">
        <v>348</v>
      </c>
      <c r="D13" s="183" t="s">
        <v>284</v>
      </c>
      <c r="E13" s="184">
        <v>1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6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6"/>
      <c r="S13" s="186" t="s">
        <v>159</v>
      </c>
      <c r="T13" s="187" t="s">
        <v>137</v>
      </c>
      <c r="U13" s="162">
        <v>0</v>
      </c>
      <c r="V13" s="162">
        <f t="shared" si="6"/>
        <v>0</v>
      </c>
      <c r="W13" s="162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130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81">
        <v>6</v>
      </c>
      <c r="B14" s="182" t="s">
        <v>349</v>
      </c>
      <c r="C14" s="193" t="s">
        <v>350</v>
      </c>
      <c r="D14" s="183" t="s">
        <v>284</v>
      </c>
      <c r="E14" s="184">
        <v>1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6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6"/>
      <c r="S14" s="186" t="s">
        <v>159</v>
      </c>
      <c r="T14" s="187" t="s">
        <v>137</v>
      </c>
      <c r="U14" s="162">
        <v>0</v>
      </c>
      <c r="V14" s="162">
        <f t="shared" si="6"/>
        <v>0</v>
      </c>
      <c r="W14" s="162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130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>
      <c r="A15" s="173">
        <v>7</v>
      </c>
      <c r="B15" s="174" t="s">
        <v>351</v>
      </c>
      <c r="C15" s="191" t="s">
        <v>352</v>
      </c>
      <c r="D15" s="175" t="s">
        <v>284</v>
      </c>
      <c r="E15" s="176">
        <v>1</v>
      </c>
      <c r="F15" s="177"/>
      <c r="G15" s="178">
        <f t="shared" si="0"/>
        <v>0</v>
      </c>
      <c r="H15" s="177"/>
      <c r="I15" s="178">
        <f t="shared" si="1"/>
        <v>0</v>
      </c>
      <c r="J15" s="177"/>
      <c r="K15" s="178">
        <f t="shared" si="2"/>
        <v>0</v>
      </c>
      <c r="L15" s="178">
        <v>21</v>
      </c>
      <c r="M15" s="178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78"/>
      <c r="S15" s="178" t="s">
        <v>159</v>
      </c>
      <c r="T15" s="179" t="s">
        <v>137</v>
      </c>
      <c r="U15" s="162">
        <v>0</v>
      </c>
      <c r="V15" s="162">
        <f t="shared" si="6"/>
        <v>0</v>
      </c>
      <c r="W15" s="162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197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192" t="s">
        <v>353</v>
      </c>
      <c r="D16" s="164"/>
      <c r="E16" s="165">
        <v>1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1">
        <v>8</v>
      </c>
      <c r="B17" s="182" t="s">
        <v>354</v>
      </c>
      <c r="C17" s="193" t="s">
        <v>355</v>
      </c>
      <c r="D17" s="183" t="s">
        <v>284</v>
      </c>
      <c r="E17" s="184">
        <v>1</v>
      </c>
      <c r="F17" s="185"/>
      <c r="G17" s="186">
        <f t="shared" ref="G17:G24" si="7">ROUND(E17*F17,2)</f>
        <v>0</v>
      </c>
      <c r="H17" s="185"/>
      <c r="I17" s="186">
        <f t="shared" ref="I17:I24" si="8">ROUND(E17*H17,2)</f>
        <v>0</v>
      </c>
      <c r="J17" s="185"/>
      <c r="K17" s="186">
        <f t="shared" ref="K17:K24" si="9">ROUND(E17*J17,2)</f>
        <v>0</v>
      </c>
      <c r="L17" s="186">
        <v>21</v>
      </c>
      <c r="M17" s="186">
        <f t="shared" ref="M17:M24" si="10">G17*(1+L17/100)</f>
        <v>0</v>
      </c>
      <c r="N17" s="186">
        <v>0</v>
      </c>
      <c r="O17" s="186">
        <f t="shared" ref="O17:O24" si="11">ROUND(E17*N17,2)</f>
        <v>0</v>
      </c>
      <c r="P17" s="186">
        <v>0</v>
      </c>
      <c r="Q17" s="186">
        <f t="shared" ref="Q17:Q24" si="12">ROUND(E17*P17,2)</f>
        <v>0</v>
      </c>
      <c r="R17" s="186"/>
      <c r="S17" s="186" t="s">
        <v>159</v>
      </c>
      <c r="T17" s="187" t="s">
        <v>137</v>
      </c>
      <c r="U17" s="162">
        <v>0</v>
      </c>
      <c r="V17" s="162">
        <f t="shared" ref="V17:V24" si="13">ROUND(E17*U17,2)</f>
        <v>0</v>
      </c>
      <c r="W17" s="162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197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1">
        <v>9</v>
      </c>
      <c r="B18" s="182" t="s">
        <v>356</v>
      </c>
      <c r="C18" s="193" t="s">
        <v>357</v>
      </c>
      <c r="D18" s="183" t="s">
        <v>284</v>
      </c>
      <c r="E18" s="184">
        <v>1</v>
      </c>
      <c r="F18" s="185"/>
      <c r="G18" s="186">
        <f t="shared" si="7"/>
        <v>0</v>
      </c>
      <c r="H18" s="185"/>
      <c r="I18" s="186">
        <f t="shared" si="8"/>
        <v>0</v>
      </c>
      <c r="J18" s="185"/>
      <c r="K18" s="186">
        <f t="shared" si="9"/>
        <v>0</v>
      </c>
      <c r="L18" s="186">
        <v>21</v>
      </c>
      <c r="M18" s="186">
        <f t="shared" si="10"/>
        <v>0</v>
      </c>
      <c r="N18" s="186">
        <v>0</v>
      </c>
      <c r="O18" s="186">
        <f t="shared" si="11"/>
        <v>0</v>
      </c>
      <c r="P18" s="186">
        <v>0</v>
      </c>
      <c r="Q18" s="186">
        <f t="shared" si="12"/>
        <v>0</v>
      </c>
      <c r="R18" s="186"/>
      <c r="S18" s="186" t="s">
        <v>159</v>
      </c>
      <c r="T18" s="187" t="s">
        <v>137</v>
      </c>
      <c r="U18" s="162">
        <v>0</v>
      </c>
      <c r="V18" s="162">
        <f t="shared" si="13"/>
        <v>0</v>
      </c>
      <c r="W18" s="162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197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1">
        <v>10</v>
      </c>
      <c r="B19" s="182" t="s">
        <v>358</v>
      </c>
      <c r="C19" s="193" t="s">
        <v>359</v>
      </c>
      <c r="D19" s="183" t="s">
        <v>284</v>
      </c>
      <c r="E19" s="184">
        <v>1</v>
      </c>
      <c r="F19" s="185"/>
      <c r="G19" s="186">
        <f t="shared" si="7"/>
        <v>0</v>
      </c>
      <c r="H19" s="185"/>
      <c r="I19" s="186">
        <f t="shared" si="8"/>
        <v>0</v>
      </c>
      <c r="J19" s="185"/>
      <c r="K19" s="186">
        <f t="shared" si="9"/>
        <v>0</v>
      </c>
      <c r="L19" s="186">
        <v>21</v>
      </c>
      <c r="M19" s="186">
        <f t="shared" si="10"/>
        <v>0</v>
      </c>
      <c r="N19" s="186">
        <v>0</v>
      </c>
      <c r="O19" s="186">
        <f t="shared" si="11"/>
        <v>0</v>
      </c>
      <c r="P19" s="186">
        <v>0</v>
      </c>
      <c r="Q19" s="186">
        <f t="shared" si="12"/>
        <v>0</v>
      </c>
      <c r="R19" s="186"/>
      <c r="S19" s="186" t="s">
        <v>159</v>
      </c>
      <c r="T19" s="187" t="s">
        <v>137</v>
      </c>
      <c r="U19" s="162">
        <v>0</v>
      </c>
      <c r="V19" s="162">
        <f t="shared" si="13"/>
        <v>0</v>
      </c>
      <c r="W19" s="162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197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1">
        <v>11</v>
      </c>
      <c r="B20" s="182" t="s">
        <v>360</v>
      </c>
      <c r="C20" s="193" t="s">
        <v>361</v>
      </c>
      <c r="D20" s="183" t="s">
        <v>284</v>
      </c>
      <c r="E20" s="184">
        <v>1</v>
      </c>
      <c r="F20" s="185"/>
      <c r="G20" s="186">
        <f t="shared" si="7"/>
        <v>0</v>
      </c>
      <c r="H20" s="185"/>
      <c r="I20" s="186">
        <f t="shared" si="8"/>
        <v>0</v>
      </c>
      <c r="J20" s="185"/>
      <c r="K20" s="186">
        <f t="shared" si="9"/>
        <v>0</v>
      </c>
      <c r="L20" s="186">
        <v>21</v>
      </c>
      <c r="M20" s="186">
        <f t="shared" si="10"/>
        <v>0</v>
      </c>
      <c r="N20" s="186">
        <v>0</v>
      </c>
      <c r="O20" s="186">
        <f t="shared" si="11"/>
        <v>0</v>
      </c>
      <c r="P20" s="186">
        <v>0</v>
      </c>
      <c r="Q20" s="186">
        <f t="shared" si="12"/>
        <v>0</v>
      </c>
      <c r="R20" s="186"/>
      <c r="S20" s="186" t="s">
        <v>159</v>
      </c>
      <c r="T20" s="187" t="s">
        <v>137</v>
      </c>
      <c r="U20" s="162">
        <v>0</v>
      </c>
      <c r="V20" s="162">
        <f t="shared" si="13"/>
        <v>0</v>
      </c>
      <c r="W20" s="162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197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1">
        <v>12</v>
      </c>
      <c r="B21" s="182" t="s">
        <v>362</v>
      </c>
      <c r="C21" s="193" t="s">
        <v>363</v>
      </c>
      <c r="D21" s="183" t="s">
        <v>284</v>
      </c>
      <c r="E21" s="184">
        <v>1</v>
      </c>
      <c r="F21" s="185"/>
      <c r="G21" s="186">
        <f t="shared" si="7"/>
        <v>0</v>
      </c>
      <c r="H21" s="185"/>
      <c r="I21" s="186">
        <f t="shared" si="8"/>
        <v>0</v>
      </c>
      <c r="J21" s="185"/>
      <c r="K21" s="186">
        <f t="shared" si="9"/>
        <v>0</v>
      </c>
      <c r="L21" s="186">
        <v>21</v>
      </c>
      <c r="M21" s="186">
        <f t="shared" si="10"/>
        <v>0</v>
      </c>
      <c r="N21" s="186">
        <v>0</v>
      </c>
      <c r="O21" s="186">
        <f t="shared" si="11"/>
        <v>0</v>
      </c>
      <c r="P21" s="186">
        <v>0</v>
      </c>
      <c r="Q21" s="186">
        <f t="shared" si="12"/>
        <v>0</v>
      </c>
      <c r="R21" s="186"/>
      <c r="S21" s="186" t="s">
        <v>159</v>
      </c>
      <c r="T21" s="187" t="s">
        <v>137</v>
      </c>
      <c r="U21" s="162">
        <v>0</v>
      </c>
      <c r="V21" s="162">
        <f t="shared" si="13"/>
        <v>0</v>
      </c>
      <c r="W21" s="162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197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1">
        <v>13</v>
      </c>
      <c r="B22" s="182" t="s">
        <v>364</v>
      </c>
      <c r="C22" s="193" t="s">
        <v>365</v>
      </c>
      <c r="D22" s="183" t="s">
        <v>284</v>
      </c>
      <c r="E22" s="184">
        <v>1</v>
      </c>
      <c r="F22" s="185"/>
      <c r="G22" s="186">
        <f t="shared" si="7"/>
        <v>0</v>
      </c>
      <c r="H22" s="185"/>
      <c r="I22" s="186">
        <f t="shared" si="8"/>
        <v>0</v>
      </c>
      <c r="J22" s="185"/>
      <c r="K22" s="186">
        <f t="shared" si="9"/>
        <v>0</v>
      </c>
      <c r="L22" s="186">
        <v>21</v>
      </c>
      <c r="M22" s="186">
        <f t="shared" si="10"/>
        <v>0</v>
      </c>
      <c r="N22" s="186">
        <v>0</v>
      </c>
      <c r="O22" s="186">
        <f t="shared" si="11"/>
        <v>0</v>
      </c>
      <c r="P22" s="186">
        <v>0</v>
      </c>
      <c r="Q22" s="186">
        <f t="shared" si="12"/>
        <v>0</v>
      </c>
      <c r="R22" s="186"/>
      <c r="S22" s="186" t="s">
        <v>159</v>
      </c>
      <c r="T22" s="187" t="s">
        <v>137</v>
      </c>
      <c r="U22" s="162">
        <v>0</v>
      </c>
      <c r="V22" s="162">
        <f t="shared" si="13"/>
        <v>0</v>
      </c>
      <c r="W22" s="162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197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1">
        <v>14</v>
      </c>
      <c r="B23" s="182" t="s">
        <v>366</v>
      </c>
      <c r="C23" s="193" t="s">
        <v>367</v>
      </c>
      <c r="D23" s="183" t="s">
        <v>284</v>
      </c>
      <c r="E23" s="184">
        <v>1</v>
      </c>
      <c r="F23" s="185"/>
      <c r="G23" s="186">
        <f t="shared" si="7"/>
        <v>0</v>
      </c>
      <c r="H23" s="185"/>
      <c r="I23" s="186">
        <f t="shared" si="8"/>
        <v>0</v>
      </c>
      <c r="J23" s="185"/>
      <c r="K23" s="186">
        <f t="shared" si="9"/>
        <v>0</v>
      </c>
      <c r="L23" s="186">
        <v>21</v>
      </c>
      <c r="M23" s="186">
        <f t="shared" si="10"/>
        <v>0</v>
      </c>
      <c r="N23" s="186">
        <v>0</v>
      </c>
      <c r="O23" s="186">
        <f t="shared" si="11"/>
        <v>0</v>
      </c>
      <c r="P23" s="186">
        <v>0</v>
      </c>
      <c r="Q23" s="186">
        <f t="shared" si="12"/>
        <v>0</v>
      </c>
      <c r="R23" s="186"/>
      <c r="S23" s="186" t="s">
        <v>117</v>
      </c>
      <c r="T23" s="187" t="s">
        <v>137</v>
      </c>
      <c r="U23" s="162">
        <v>0</v>
      </c>
      <c r="V23" s="162">
        <f t="shared" si="13"/>
        <v>0</v>
      </c>
      <c r="W23" s="162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368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73">
        <v>15</v>
      </c>
      <c r="B24" s="174" t="s">
        <v>369</v>
      </c>
      <c r="C24" s="191" t="s">
        <v>370</v>
      </c>
      <c r="D24" s="175" t="s">
        <v>284</v>
      </c>
      <c r="E24" s="176">
        <v>1</v>
      </c>
      <c r="F24" s="177"/>
      <c r="G24" s="178">
        <f t="shared" si="7"/>
        <v>0</v>
      </c>
      <c r="H24" s="177"/>
      <c r="I24" s="178">
        <f t="shared" si="8"/>
        <v>0</v>
      </c>
      <c r="J24" s="177"/>
      <c r="K24" s="178">
        <f t="shared" si="9"/>
        <v>0</v>
      </c>
      <c r="L24" s="178">
        <v>21</v>
      </c>
      <c r="M24" s="178">
        <f t="shared" si="10"/>
        <v>0</v>
      </c>
      <c r="N24" s="178">
        <v>0</v>
      </c>
      <c r="O24" s="178">
        <f t="shared" si="11"/>
        <v>0</v>
      </c>
      <c r="P24" s="178">
        <v>0</v>
      </c>
      <c r="Q24" s="178">
        <f t="shared" si="12"/>
        <v>0</v>
      </c>
      <c r="R24" s="178"/>
      <c r="S24" s="178" t="s">
        <v>117</v>
      </c>
      <c r="T24" s="179" t="s">
        <v>137</v>
      </c>
      <c r="U24" s="162">
        <v>0</v>
      </c>
      <c r="V24" s="162">
        <f t="shared" si="13"/>
        <v>0</v>
      </c>
      <c r="W24" s="162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368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>
      <c r="A25" s="5"/>
      <c r="B25" s="6"/>
      <c r="C25" s="195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E25">
        <v>15</v>
      </c>
      <c r="AF25">
        <v>21</v>
      </c>
    </row>
    <row r="26" spans="1:60">
      <c r="A26" s="155"/>
      <c r="B26" s="156" t="s">
        <v>29</v>
      </c>
      <c r="C26" s="196"/>
      <c r="D26" s="157"/>
      <c r="E26" s="158"/>
      <c r="F26" s="158"/>
      <c r="G26" s="189">
        <f>G8</f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E26">
        <f>SUMIF(L7:L24,AE25,G7:G24)</f>
        <v>0</v>
      </c>
      <c r="AF26">
        <f>SUMIF(L7:L24,AF25,G7:G24)</f>
        <v>0</v>
      </c>
      <c r="AG26" t="s">
        <v>337</v>
      </c>
    </row>
    <row r="27" spans="1:60">
      <c r="C27" s="197"/>
      <c r="D27" s="143"/>
      <c r="AG27" t="s">
        <v>338</v>
      </c>
    </row>
    <row r="28" spans="1:60">
      <c r="D28" s="143"/>
    </row>
    <row r="29" spans="1:60">
      <c r="D29" s="143"/>
    </row>
    <row r="30" spans="1:60">
      <c r="D30" s="143"/>
    </row>
    <row r="31" spans="1:60">
      <c r="D31" s="143"/>
    </row>
    <row r="32" spans="1:60">
      <c r="D32" s="143"/>
    </row>
    <row r="33" spans="4:4">
      <c r="D33" s="143"/>
    </row>
    <row r="34" spans="4:4">
      <c r="D34" s="143"/>
    </row>
    <row r="35" spans="4:4">
      <c r="D35" s="143"/>
    </row>
    <row r="36" spans="4:4">
      <c r="D36" s="143"/>
    </row>
    <row r="37" spans="4:4">
      <c r="D37" s="143"/>
    </row>
    <row r="38" spans="4:4">
      <c r="D38" s="143"/>
    </row>
    <row r="39" spans="4:4">
      <c r="D39" s="143"/>
    </row>
    <row r="40" spans="4:4">
      <c r="D40" s="143"/>
    </row>
    <row r="41" spans="4:4">
      <c r="D41" s="143"/>
    </row>
    <row r="42" spans="4:4">
      <c r="D42" s="143"/>
    </row>
    <row r="43" spans="4:4">
      <c r="D43" s="143"/>
    </row>
    <row r="44" spans="4:4">
      <c r="D44" s="143"/>
    </row>
    <row r="45" spans="4:4">
      <c r="D45" s="143"/>
    </row>
    <row r="46" spans="4:4">
      <c r="D46" s="143"/>
    </row>
    <row r="47" spans="4:4">
      <c r="D47" s="143"/>
    </row>
    <row r="48" spans="4:4">
      <c r="D48" s="143"/>
    </row>
    <row r="49" spans="4:4">
      <c r="D49" s="143"/>
    </row>
    <row r="50" spans="4:4">
      <c r="D50" s="143"/>
    </row>
    <row r="51" spans="4:4">
      <c r="D51" s="143"/>
    </row>
    <row r="52" spans="4:4">
      <c r="D52" s="143"/>
    </row>
    <row r="53" spans="4:4">
      <c r="D53" s="143"/>
    </row>
    <row r="54" spans="4:4">
      <c r="D54" s="143"/>
    </row>
    <row r="55" spans="4:4">
      <c r="D55" s="143"/>
    </row>
    <row r="56" spans="4:4">
      <c r="D56" s="143"/>
    </row>
    <row r="57" spans="4:4">
      <c r="D57" s="143"/>
    </row>
    <row r="58" spans="4:4">
      <c r="D58" s="143"/>
    </row>
    <row r="59" spans="4:4">
      <c r="D59" s="143"/>
    </row>
    <row r="60" spans="4:4">
      <c r="D60" s="143"/>
    </row>
    <row r="61" spans="4:4">
      <c r="D61" s="143"/>
    </row>
    <row r="62" spans="4:4">
      <c r="D62" s="143"/>
    </row>
    <row r="63" spans="4:4">
      <c r="D63" s="143"/>
    </row>
    <row r="64" spans="4:4">
      <c r="D64" s="143"/>
    </row>
    <row r="65" spans="4:4">
      <c r="D65" s="143"/>
    </row>
    <row r="66" spans="4:4">
      <c r="D66" s="143"/>
    </row>
    <row r="67" spans="4:4">
      <c r="D67" s="143"/>
    </row>
    <row r="68" spans="4:4">
      <c r="D68" s="143"/>
    </row>
    <row r="69" spans="4:4">
      <c r="D69" s="143"/>
    </row>
    <row r="70" spans="4:4">
      <c r="D70" s="143"/>
    </row>
    <row r="71" spans="4:4">
      <c r="D71" s="143"/>
    </row>
    <row r="72" spans="4:4">
      <c r="D72" s="143"/>
    </row>
    <row r="73" spans="4:4">
      <c r="D73" s="143"/>
    </row>
    <row r="74" spans="4:4">
      <c r="D74" s="143"/>
    </row>
    <row r="75" spans="4:4">
      <c r="D75" s="143"/>
    </row>
    <row r="76" spans="4:4">
      <c r="D76" s="143"/>
    </row>
    <row r="77" spans="4:4">
      <c r="D77" s="143"/>
    </row>
    <row r="78" spans="4:4">
      <c r="D78" s="143"/>
    </row>
    <row r="79" spans="4:4">
      <c r="D79" s="143"/>
    </row>
    <row r="80" spans="4:4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algorithmName="SHA-512" hashValue="eXmZJTJzI8gpLcibgqjtTwxI7ny77uKO0LVuLBv2Ay7AQgzt5oASx12ohmVCUis5TnD3cg8FQfUY1O+35whRhw==" saltValue="Sc7D7nwbo4WGntYjuHgeA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A Pol</vt:lpstr>
      <vt:lpstr>SO01 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oadresa</vt:lpstr>
      <vt:lpstr>Stavba!Objednatel</vt:lpstr>
      <vt:lpstr>Stavba!Objekt</vt:lpstr>
      <vt:lpstr>'SO01 A Pol'!Oblast_tisku</vt:lpstr>
      <vt:lpstr>'SO01 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slepý1</dc:title>
  <dc:creator>Jana</dc:creator>
  <cp:lastModifiedBy>PCsestava</cp:lastModifiedBy>
  <cp:lastPrinted>2018-12-06T08:54:29Z</cp:lastPrinted>
  <dcterms:created xsi:type="dcterms:W3CDTF">2009-04-08T07:15:50Z</dcterms:created>
  <dcterms:modified xsi:type="dcterms:W3CDTF">2018-12-06T08:57:12Z</dcterms:modified>
</cp:coreProperties>
</file>