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KrycíList" sheetId="1" r:id="rId1"/>
    <sheet name="Rekap" sheetId="2" r:id="rId2"/>
    <sheet name="Rozpočet" sheetId="3" r:id="rId3"/>
  </sheets>
  <definedNames>
    <definedName name="__MAIN__">'Rozpočet'!$A$2:$AC$87</definedName>
    <definedName name="__MAIN__Rek">'Rekap'!$B$1:$IH$41</definedName>
    <definedName name="__MAIN1__">'KrycíList'!$A$1:$L$52</definedName>
    <definedName name="__MvymF__">'Rozpočet'!$A$13:$AC$13</definedName>
    <definedName name="__OobjF__">'Rozpočet'!$A$8:$AC$87</definedName>
    <definedName name="__OobjF__Rek">'Rekap'!$A$8:$IK$9</definedName>
    <definedName name="__OoddF__">'Rozpočet'!$A$10:$AC$25</definedName>
    <definedName name="__OoddF__Rek">'Rekap'!$A$9:$IK$9</definedName>
    <definedName name="__OradF__">'Rozpočet'!$A$12:$AC$13</definedName>
    <definedName name="Excel_BuiltIn_Print_Titles_3_1">'Rozpočet'!$A$2:$IS$8</definedName>
    <definedName name="_xlnm.Print_Titles" localSheetId="1">'Rekap'!$1:$7</definedName>
    <definedName name="_xlnm.Print_Titles" localSheetId="2">'Rozpočet'!$2:$8</definedName>
  </definedNames>
  <calcPr fullCalcOnLoad="1"/>
</workbook>
</file>

<file path=xl/comments3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sz val="10"/>
            <rFont val="Arial"/>
            <family val="2"/>
          </rPr>
          <t>##OobjF##Pozn</t>
        </r>
      </text>
    </comment>
    <comment ref="A1" authorId="0">
      <text>
        <r>
          <rPr>
            <sz val="10"/>
            <rFont val="Arial"/>
            <family val="2"/>
          </rPr>
          <t>##OobjF##Pozn</t>
        </r>
      </text>
    </comment>
    <comment ref="A1" authorId="0">
      <text>
        <r>
          <rPr>
            <sz val="10"/>
            <rFont val="Arial"/>
            <family val="2"/>
          </rPr>
          <t>##OobjF##Pozn</t>
        </r>
      </text>
    </comment>
  </commentList>
</comments>
</file>

<file path=xl/sharedStrings.xml><?xml version="1.0" encoding="utf-8"?>
<sst xmlns="http://schemas.openxmlformats.org/spreadsheetml/2006/main" count="902" uniqueCount="266">
  <si>
    <t>.</t>
  </si>
  <si>
    <t>1</t>
  </si>
  <si>
    <t>6</t>
  </si>
  <si>
    <t>B</t>
  </si>
  <si>
    <t>O</t>
  </si>
  <si>
    <t>P</t>
  </si>
  <si>
    <t>S</t>
  </si>
  <si>
    <t>U</t>
  </si>
  <si>
    <t>m</t>
  </si>
  <si>
    <t>t</t>
  </si>
  <si>
    <t>Ř</t>
  </si>
  <si>
    <t>22</t>
  </si>
  <si>
    <t>24</t>
  </si>
  <si>
    <t>35</t>
  </si>
  <si>
    <t>50</t>
  </si>
  <si>
    <t>60</t>
  </si>
  <si>
    <t>Mj</t>
  </si>
  <si>
    <t>m2</t>
  </si>
  <si>
    <t>0,5</t>
  </si>
  <si>
    <t>001</t>
  </si>
  <si>
    <t>002</t>
  </si>
  <si>
    <t>003</t>
  </si>
  <si>
    <t>004</t>
  </si>
  <si>
    <t>061</t>
  </si>
  <si>
    <t>095</t>
  </si>
  <si>
    <t>099</t>
  </si>
  <si>
    <t>1,1</t>
  </si>
  <si>
    <t>766</t>
  </si>
  <si>
    <t>783</t>
  </si>
  <si>
    <t>784</t>
  </si>
  <si>
    <t>HSV</t>
  </si>
  <si>
    <t>HZS</t>
  </si>
  <si>
    <t>MON</t>
  </si>
  <si>
    <t>OST</t>
  </si>
  <si>
    <t>PSV</t>
  </si>
  <si>
    <t>VRN</t>
  </si>
  <si>
    <t>hod</t>
  </si>
  <si>
    <t>kus</t>
  </si>
  <si>
    <t>.Hdr</t>
  </si>
  <si>
    <t>Druh</t>
  </si>
  <si>
    <t>Mzdy</t>
  </si>
  <si>
    <t>% Dph</t>
  </si>
  <si>
    <t>10+22</t>
  </si>
  <si>
    <t>10+23</t>
  </si>
  <si>
    <t>3,2*2</t>
  </si>
  <si>
    <t>46,44</t>
  </si>
  <si>
    <t>60,15</t>
  </si>
  <si>
    <t>Název</t>
  </si>
  <si>
    <t>Oddíl</t>
  </si>
  <si>
    <t>Sazba</t>
  </si>
  <si>
    <t>malby</t>
  </si>
  <si>
    <t>Daň</t>
  </si>
  <si>
    <t>52,508</t>
  </si>
  <si>
    <t>Celkem</t>
  </si>
  <si>
    <t>Hm1[t]</t>
  </si>
  <si>
    <t>Hm2[t]</t>
  </si>
  <si>
    <t>Objekt</t>
  </si>
  <si>
    <t>Oddíly</t>
  </si>
  <si>
    <t>Základ</t>
  </si>
  <si>
    <t>1,6*3,5</t>
  </si>
  <si>
    <t>1,7*2,8</t>
  </si>
  <si>
    <t>10+24,5</t>
  </si>
  <si>
    <t>2*1,2*2</t>
  </si>
  <si>
    <t>2,1*1,5</t>
  </si>
  <si>
    <t>2,9*4,8</t>
  </si>
  <si>
    <t>3,2*2,1</t>
  </si>
  <si>
    <t>3,3*2,6</t>
  </si>
  <si>
    <t>3,3*2,7</t>
  </si>
  <si>
    <t>4,6*5,1</t>
  </si>
  <si>
    <t>5,1*1,4</t>
  </si>
  <si>
    <t>5,6*1,4</t>
  </si>
  <si>
    <t>Datum :</t>
  </si>
  <si>
    <t>Dodávka</t>
  </si>
  <si>
    <t>HZS2121</t>
  </si>
  <si>
    <t>Mzdy/Mj</t>
  </si>
  <si>
    <t>Nhod/Mj</t>
  </si>
  <si>
    <t>1,4*1,35</t>
  </si>
  <si>
    <t>10,5+2,2</t>
  </si>
  <si>
    <t>11,8+2,5</t>
  </si>
  <si>
    <t>12,5+2,6</t>
  </si>
  <si>
    <t>13,2+2,9</t>
  </si>
  <si>
    <t>2,3*1,75</t>
  </si>
  <si>
    <t>2,75*2,4</t>
  </si>
  <si>
    <t>34,28500</t>
  </si>
  <si>
    <t>4,05*4,2</t>
  </si>
  <si>
    <t>5,55*4,4</t>
  </si>
  <si>
    <t>76615135</t>
  </si>
  <si>
    <t>Název MJ</t>
  </si>
  <si>
    <t>Razítko:</t>
  </si>
  <si>
    <t>Sazba[%]</t>
  </si>
  <si>
    <t>Soubor :</t>
  </si>
  <si>
    <t>Základna</t>
  </si>
  <si>
    <t>koupelna</t>
  </si>
  <si>
    <t>1,3*0,6*8</t>
  </si>
  <si>
    <t>1,6*1,1*2</t>
  </si>
  <si>
    <t>2,1*1,2*2</t>
  </si>
  <si>
    <t>2,3*1,2*2</t>
  </si>
  <si>
    <t>3,2*1,2*2</t>
  </si>
  <si>
    <t>3,5*1,1*2</t>
  </si>
  <si>
    <t>5,75*5,05</t>
  </si>
  <si>
    <t>611135101</t>
  </si>
  <si>
    <t>611315121</t>
  </si>
  <si>
    <t>611325221</t>
  </si>
  <si>
    <t>611325222</t>
  </si>
  <si>
    <t>612135101</t>
  </si>
  <si>
    <t>612325121</t>
  </si>
  <si>
    <t>612325122</t>
  </si>
  <si>
    <t>612325201</t>
  </si>
  <si>
    <t>612325202</t>
  </si>
  <si>
    <t>612325203</t>
  </si>
  <si>
    <t>620471871</t>
  </si>
  <si>
    <t>783306811</t>
  </si>
  <si>
    <t>783314203</t>
  </si>
  <si>
    <t>783315101</t>
  </si>
  <si>
    <t>783317105</t>
  </si>
  <si>
    <t>783606806</t>
  </si>
  <si>
    <t>783606864</t>
  </si>
  <si>
    <t>783614121</t>
  </si>
  <si>
    <t>783614551</t>
  </si>
  <si>
    <t>783615551</t>
  </si>
  <si>
    <t>783617127</t>
  </si>
  <si>
    <t>783617601</t>
  </si>
  <si>
    <t>784121001</t>
  </si>
  <si>
    <t>784121011</t>
  </si>
  <si>
    <t>784121031</t>
  </si>
  <si>
    <t>784131013</t>
  </si>
  <si>
    <t>784161001</t>
  </si>
  <si>
    <t>784161201</t>
  </si>
  <si>
    <t>784171001</t>
  </si>
  <si>
    <t>784171101</t>
  </si>
  <si>
    <t>784171121</t>
  </si>
  <si>
    <t>784181001</t>
  </si>
  <si>
    <t>784211131</t>
  </si>
  <si>
    <t>952901111</t>
  </si>
  <si>
    <t>999281111</t>
  </si>
  <si>
    <t>Faktura :</t>
  </si>
  <si>
    <t>Hm1[t]/Mj</t>
  </si>
  <si>
    <t>Hm2[t]/Mj</t>
  </si>
  <si>
    <t>Sazba DPH</t>
  </si>
  <si>
    <t>Zakázka :</t>
  </si>
  <si>
    <t>Řádek</t>
  </si>
  <si>
    <t>1,4*2,65*2</t>
  </si>
  <si>
    <t>1,5*2,65*2</t>
  </si>
  <si>
    <t>1,7*2,65*2</t>
  </si>
  <si>
    <t>1,75*1,2*2</t>
  </si>
  <si>
    <t>2,1*2,65*2</t>
  </si>
  <si>
    <t>2,4*2,65*2</t>
  </si>
  <si>
    <t>2,6*2,65*2</t>
  </si>
  <si>
    <t>2,7*2,65*2</t>
  </si>
  <si>
    <t>2,8*2,65*2</t>
  </si>
  <si>
    <t>2,9*2,65*2</t>
  </si>
  <si>
    <t>29/03/2021</t>
  </si>
  <si>
    <t>3,3*2,65*2</t>
  </si>
  <si>
    <t>4,2*2,65*2</t>
  </si>
  <si>
    <t>4,4*2,65*2</t>
  </si>
  <si>
    <t>4,6*2,65*2</t>
  </si>
  <si>
    <t>4,8*2,65*2</t>
  </si>
  <si>
    <t>5,1*2,65*2</t>
  </si>
  <si>
    <t>5,6*2,65*2</t>
  </si>
  <si>
    <t>Investor :</t>
  </si>
  <si>
    <t>Náklady/MJ</t>
  </si>
  <si>
    <t>Objednal :</t>
  </si>
  <si>
    <t>1,35*2,65*2</t>
  </si>
  <si>
    <t>2,75*2,65*2</t>
  </si>
  <si>
    <t>4,05*2,65*2</t>
  </si>
  <si>
    <t>5,05*2,65*2</t>
  </si>
  <si>
    <t>5,55*2,65*2</t>
  </si>
  <si>
    <t>5,75*2,65*2</t>
  </si>
  <si>
    <t>Cena
celkem</t>
  </si>
  <si>
    <t>Cena celkem</t>
  </si>
  <si>
    <t>Normohodiny</t>
  </si>
  <si>
    <t>Vypracoval:</t>
  </si>
  <si>
    <t>Zpracoval :</t>
  </si>
  <si>
    <t>Částka</t>
  </si>
  <si>
    <t>Montáž</t>
  </si>
  <si>
    <t>nátěry</t>
  </si>
  <si>
    <t>Odsouhlasil:</t>
  </si>
  <si>
    <t>Projektant :</t>
  </si>
  <si>
    <t>Rekapitulace</t>
  </si>
  <si>
    <t>Název nákladu</t>
  </si>
  <si>
    <t>Hmoty1[t] za Mj</t>
  </si>
  <si>
    <t>Hmoty2[t] za Mj</t>
  </si>
  <si>
    <t>Ostatní náklady</t>
  </si>
  <si>
    <t>Přirážky</t>
  </si>
  <si>
    <t>Počet MJ</t>
  </si>
  <si>
    <t>2,7+2,7+1+1+8+2+6</t>
  </si>
  <si>
    <t>Dílčí DPH</t>
  </si>
  <si>
    <t>Číslo(SKP)</t>
  </si>
  <si>
    <t>Sazba [Kč]</t>
  </si>
  <si>
    <t>Umístění :</t>
  </si>
  <si>
    <t>Kurz měny :</t>
  </si>
  <si>
    <t>Množství Mj</t>
  </si>
  <si>
    <t>Popis řádku</t>
  </si>
  <si>
    <t>přesun hmot</t>
  </si>
  <si>
    <t>Celkové ostatní náklady</t>
  </si>
  <si>
    <t>1 Kč za 1 Kč</t>
  </si>
  <si>
    <t>Cena vč. DPH</t>
  </si>
  <si>
    <t>zárubně 1kus</t>
  </si>
  <si>
    <t>Množství [Mj]</t>
  </si>
  <si>
    <t>Dodatek číslo :</t>
  </si>
  <si>
    <t>Zakázka číslo :</t>
  </si>
  <si>
    <t>Archivní číslo :</t>
  </si>
  <si>
    <t>Rozpočet číslo :</t>
  </si>
  <si>
    <t>tapeta na chodbě</t>
  </si>
  <si>
    <t>Nater pen Austis Sanatherm fixativ</t>
  </si>
  <si>
    <t>Položkový rozpočet</t>
  </si>
  <si>
    <t>Rozpočtové náklady</t>
  </si>
  <si>
    <t>drobné opravy stěn</t>
  </si>
  <si>
    <t>otopné tělěsa 4kus</t>
  </si>
  <si>
    <t>demontáž garnýže 1kus</t>
  </si>
  <si>
    <t>konstrukce truhlářské</t>
  </si>
  <si>
    <t>úpravy povrchu vnitřní</t>
  </si>
  <si>
    <t>Stavební objekt číslo :</t>
  </si>
  <si>
    <t xml:space="preserve">penetrace před omítkami </t>
  </si>
  <si>
    <t>Seznam položek pro oddíl :</t>
  </si>
  <si>
    <t>Základní rozpočtové náklady</t>
  </si>
  <si>
    <t>oprava výmalby bytů etapa 3</t>
  </si>
  <si>
    <t>různé dokončovací konstrukce</t>
  </si>
  <si>
    <t>Krycí list [ceny uvedeny v Kč]</t>
  </si>
  <si>
    <t>Hodinová zúčtovací sazba truhlář</t>
  </si>
  <si>
    <t>Účelové měrné jednotky (bez DPH)</t>
  </si>
  <si>
    <t>Celkové rozpočtové náklady (bezDPH)</t>
  </si>
  <si>
    <t>protipožární zpěňující dveřní páska</t>
  </si>
  <si>
    <t>Daň z přidané hodnoty (Rozpočet+Ostatní)</t>
  </si>
  <si>
    <t>Celkové náklady (Rozpočet +Ostatní) vč. DPH</t>
  </si>
  <si>
    <t>oprava výmalby bytu Slezská 1 Krnov byt č 4</t>
  </si>
  <si>
    <t>oprava výmalby bytu Slezská 2 Krnov byt č 8</t>
  </si>
  <si>
    <t>Oškrabání malby v mísnostech výšky do 3,80 m</t>
  </si>
  <si>
    <t>oprava výmalby bytu Moravská 4 Krnov byt č 1</t>
  </si>
  <si>
    <t>Mydlení podkladu v místnostech výšky do 3,80 m</t>
  </si>
  <si>
    <t>Přesun hmot pro opravy a údržbu budov v do 25 m</t>
  </si>
  <si>
    <t>oprava výmalby bytu Hlubčická 26 Krnov byt č 45</t>
  </si>
  <si>
    <t>Zakrytí vnitřních podlah včetně pozdějšího odkrytí</t>
  </si>
  <si>
    <t>Hrubá výplň rýh ve stěnách maltou jakékoli šířky rýhy</t>
  </si>
  <si>
    <t>Jednonásobné pačokování v místnostech výšky do 3,80 m</t>
  </si>
  <si>
    <t>Odstranění nátěrů z potrubí DN do 50 mm okartáčováním</t>
  </si>
  <si>
    <t>Hrubá výplň rýh ve stropech maltou jakékoli šířky rýhy</t>
  </si>
  <si>
    <t>Vápenná štuková omítka rýh ve stropech šířky do 150 mm</t>
  </si>
  <si>
    <t>Krycí jednonásobný syntetický nátěr potrubí DN do 50 mm</t>
  </si>
  <si>
    <t>Odstranění nátěrů z deskových otopných těles obroušením</t>
  </si>
  <si>
    <t>Odstranění nátěru ze zámečnických konstrukcí oškrábáním</t>
  </si>
  <si>
    <t>Základní jednonásobný syntetický nátěr potrubí DN do 50 mm</t>
  </si>
  <si>
    <t>Krycí dvojnásobný syntetický nátěr deskových otopných těles</t>
  </si>
  <si>
    <t>Mezinátěr jednonásobný syntetický nátěr potrubí DN do 50 mm</t>
  </si>
  <si>
    <t>C:\RozpNz\Data\Kovařík - 387, oprava výmalby bytů etapa 3.o32</t>
  </si>
  <si>
    <t>Vápenocementová štuková omítka rýh ve stěnách šířky do 150 mm</t>
  </si>
  <si>
    <t>Vápenocementová štuková omítka rýh ve stěnách šířky do 300 mm</t>
  </si>
  <si>
    <t>Olepování vnitřních ploch páskou v místnostech výšky do 3,80 m</t>
  </si>
  <si>
    <t>Vápenocementová hrubá omítka malých ploch do 1,0 m2 na stěnách</t>
  </si>
  <si>
    <t>montáž nové zpěňující protipožární dveřní pásky-vchodové dveře</t>
  </si>
  <si>
    <t>Odstranění lepených tapet s makulaturou ze stěn výšky do 3,80 m</t>
  </si>
  <si>
    <t>Vápenocementová hrubá omítka malých ploch do 0,09 m2 na stěnách</t>
  </si>
  <si>
    <t>Vápenocementová hrubá omítka malých ploch do 0,25 m2 na stěnách</t>
  </si>
  <si>
    <t>Základní jednonásobný syntetický nátěr deskových otopných těles</t>
  </si>
  <si>
    <t>Vápenocementová štuková omítka malých ploch do 0,09 m2 na stropech</t>
  </si>
  <si>
    <t>Vápenocementová štuková omítka malých ploch do 0,25 m2 na stropech</t>
  </si>
  <si>
    <t>Rozmývání podkladu po oškrabání malby v místnostech výšky do 3,80 m</t>
  </si>
  <si>
    <t>Vyčištění budov bytové a občanské výstavby při výšce podlaží do 4 m</t>
  </si>
  <si>
    <t>Mezinátěr jednonásobný syntetický standardní zámečnických konstrukcí</t>
  </si>
  <si>
    <t>demontáž nefunkční zpěňující protipožární dveřní pásky-vchodové dveře</t>
  </si>
  <si>
    <t>Krycí jednonásobný syntetický samozákladující nátěr zámečnických konstrukcí</t>
  </si>
  <si>
    <t>Zakrytí vnitřních ploch konstrukcí nebo prvků v místnostech výšky do 3,80 m</t>
  </si>
  <si>
    <t>Tmelení spar a rohů šířky do 3 mm akrylátovým tmelem v místnostech výšky do 3,80 m</t>
  </si>
  <si>
    <t>Dvojnásobné bílé malby ze směsí za mokra minimálně otěruvzdorných v místnostech do 3,80 m</t>
  </si>
  <si>
    <t>Lokální vyrovnání podkladu sádrovou stěrkou plochy do 0,1 m2 v místnostech výšky do 3,80 m</t>
  </si>
  <si>
    <t>Základní antikorozní jednonásobný syntetický samozákladující nátěr zámečnických konstrukcí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</si>
</sst>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&quot; Kč&quot;;[Red]\-#,##0.00&quot; Kč&quot;"/>
    <numFmt numFmtId="170" formatCode="#,##0.00;\-#,##0.00"/>
    <numFmt numFmtId="171" formatCode="#,##0.000"/>
    <numFmt numFmtId="172" formatCode="#,##0.000;\-#,##0.000;&quot;&quot;"/>
    <numFmt numFmtId="173" formatCode="_-* #,##0.00\,_K_č_-;\-* #,##0.00\,_K_č_-;_-* \-??\ _K_č_-;_-@_-"/>
  </numFmts>
  <fonts count="28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ndale Sans UI;Arial Unicode MS"/>
      <family val="1"/>
    </font>
    <font>
      <sz val="9"/>
      <color indexed="8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/>
    </xf>
    <xf numFmtId="0" fontId="4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4" fillId="4" borderId="7" xfId="0" applyFont="1" applyFill="1" applyBorder="1" applyAlignment="1">
      <alignment horizontal="center"/>
    </xf>
    <xf numFmtId="165" fontId="4" fillId="4" borderId="8" xfId="0" applyNumberFormat="1" applyFont="1" applyFill="1" applyBorder="1" applyAlignment="1">
      <alignment/>
    </xf>
    <xf numFmtId="165" fontId="4" fillId="4" borderId="8" xfId="0" applyNumberFormat="1" applyFont="1" applyFill="1" applyBorder="1" applyAlignment="1">
      <alignment/>
    </xf>
    <xf numFmtId="165" fontId="4" fillId="4" borderId="9" xfId="0" applyNumberFormat="1" applyFont="1" applyFill="1" applyBorder="1" applyAlignment="1">
      <alignment/>
    </xf>
    <xf numFmtId="166" fontId="4" fillId="4" borderId="8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/>
    </xf>
    <xf numFmtId="168" fontId="15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4" fontId="16" fillId="2" borderId="0" xfId="0" applyNumberFormat="1" applyFont="1" applyFill="1" applyBorder="1" applyAlignment="1">
      <alignment/>
    </xf>
    <xf numFmtId="0" fontId="7" fillId="3" borderId="6" xfId="0" applyFont="1" applyFill="1" applyBorder="1" applyAlignment="1">
      <alignment horizontal="center"/>
    </xf>
    <xf numFmtId="168" fontId="7" fillId="3" borderId="6" xfId="0" applyNumberFormat="1" applyFont="1" applyFill="1" applyBorder="1" applyAlignment="1">
      <alignment horizontal="center"/>
    </xf>
    <xf numFmtId="168" fontId="19" fillId="3" borderId="6" xfId="0" applyNumberFormat="1" applyFont="1" applyFill="1" applyBorder="1" applyAlignment="1">
      <alignment horizontal="left"/>
    </xf>
    <xf numFmtId="0" fontId="20" fillId="3" borderId="6" xfId="0" applyFont="1" applyFill="1" applyBorder="1" applyAlignment="1">
      <alignment horizontal="center"/>
    </xf>
    <xf numFmtId="169" fontId="21" fillId="3" borderId="6" xfId="0" applyNumberFormat="1" applyFont="1" applyFill="1" applyBorder="1" applyAlignment="1">
      <alignment horizontal="center"/>
    </xf>
    <xf numFmtId="4" fontId="21" fillId="3" borderId="6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2" borderId="8" xfId="0" applyFont="1" applyFill="1" applyBorder="1" applyAlignment="1">
      <alignment horizontal="right" vertical="top"/>
    </xf>
    <xf numFmtId="0" fontId="22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 wrapText="1"/>
    </xf>
    <xf numFmtId="170" fontId="10" fillId="5" borderId="8" xfId="0" applyNumberFormat="1" applyFont="1" applyFill="1" applyBorder="1" applyAlignment="1">
      <alignment vertical="top"/>
    </xf>
    <xf numFmtId="171" fontId="10" fillId="5" borderId="8" xfId="0" applyNumberFormat="1" applyFont="1" applyFill="1" applyBorder="1" applyAlignment="1">
      <alignment vertical="top"/>
    </xf>
    <xf numFmtId="0" fontId="10" fillId="5" borderId="8" xfId="0" applyFont="1" applyFill="1" applyBorder="1" applyAlignment="1">
      <alignment horizontal="center" vertical="top"/>
    </xf>
    <xf numFmtId="0" fontId="22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 wrapText="1"/>
    </xf>
    <xf numFmtId="168" fontId="10" fillId="5" borderId="8" xfId="0" applyNumberFormat="1" applyFont="1" applyFill="1" applyBorder="1" applyAlignment="1">
      <alignment vertical="top"/>
    </xf>
    <xf numFmtId="4" fontId="10" fillId="5" borderId="8" xfId="0" applyNumberFormat="1" applyFont="1" applyFill="1" applyBorder="1" applyAlignment="1">
      <alignment vertical="top"/>
    </xf>
    <xf numFmtId="0" fontId="10" fillId="6" borderId="8" xfId="0" applyFont="1" applyFill="1" applyBorder="1" applyAlignment="1">
      <alignment horizontal="right" vertical="top"/>
    </xf>
    <xf numFmtId="0" fontId="10" fillId="6" borderId="8" xfId="0" applyFont="1" applyFill="1" applyBorder="1" applyAlignment="1">
      <alignment horizontal="center" vertical="top"/>
    </xf>
    <xf numFmtId="0" fontId="10" fillId="6" borderId="8" xfId="0" applyFont="1" applyFill="1" applyBorder="1" applyAlignment="1">
      <alignment vertical="top"/>
    </xf>
    <xf numFmtId="0" fontId="10" fillId="6" borderId="8" xfId="0" applyFont="1" applyFill="1" applyBorder="1" applyAlignment="1">
      <alignment vertical="top" wrapText="1"/>
    </xf>
    <xf numFmtId="168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vertical="top"/>
    </xf>
    <xf numFmtId="171" fontId="10" fillId="6" borderId="8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0" fontId="23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18" fillId="2" borderId="0" xfId="0" applyNumberFormat="1" applyFont="1" applyFill="1" applyBorder="1" applyAlignment="1">
      <alignment horizontal="right"/>
    </xf>
    <xf numFmtId="168" fontId="13" fillId="3" borderId="6" xfId="0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/>
    </xf>
    <xf numFmtId="168" fontId="10" fillId="2" borderId="8" xfId="0" applyNumberFormat="1" applyFont="1" applyFill="1" applyBorder="1" applyAlignment="1">
      <alignment horizontal="center"/>
    </xf>
    <xf numFmtId="168" fontId="24" fillId="2" borderId="8" xfId="0" applyNumberFormat="1" applyFont="1" applyFill="1" applyBorder="1" applyAlignment="1">
      <alignment/>
    </xf>
    <xf numFmtId="0" fontId="20" fillId="2" borderId="8" xfId="0" applyFont="1" applyFill="1" applyBorder="1" applyAlignment="1">
      <alignment/>
    </xf>
    <xf numFmtId="170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/>
    </xf>
    <xf numFmtId="171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right" vertical="top"/>
    </xf>
    <xf numFmtId="4" fontId="10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70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horizontal="right" vertical="top"/>
    </xf>
    <xf numFmtId="0" fontId="25" fillId="2" borderId="0" xfId="0" applyFont="1" applyFill="1" applyBorder="1" applyAlignment="1">
      <alignment vertical="top"/>
    </xf>
    <xf numFmtId="0" fontId="25" fillId="4" borderId="0" xfId="0" applyFont="1" applyFill="1" applyBorder="1" applyAlignment="1">
      <alignment horizontal="right" vertical="top"/>
    </xf>
    <xf numFmtId="0" fontId="25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25" fillId="4" borderId="0" xfId="0" applyFont="1" applyFill="1" applyBorder="1" applyAlignment="1">
      <alignment vertical="top"/>
    </xf>
    <xf numFmtId="0" fontId="25" fillId="4" borderId="0" xfId="0" applyFont="1" applyFill="1" applyBorder="1" applyAlignment="1">
      <alignment vertical="top" wrapText="1"/>
    </xf>
    <xf numFmtId="164" fontId="25" fillId="4" borderId="0" xfId="0" applyNumberFormat="1" applyFont="1" applyFill="1" applyBorder="1" applyAlignment="1">
      <alignment vertical="top"/>
    </xf>
    <xf numFmtId="4" fontId="25" fillId="4" borderId="0" xfId="0" applyNumberFormat="1" applyFont="1" applyFill="1" applyBorder="1" applyAlignment="1">
      <alignment vertical="top"/>
    </xf>
    <xf numFmtId="171" fontId="25" fillId="4" borderId="0" xfId="0" applyNumberFormat="1" applyFont="1" applyFill="1" applyBorder="1" applyAlignment="1">
      <alignment vertical="top"/>
    </xf>
    <xf numFmtId="4" fontId="25" fillId="4" borderId="0" xfId="0" applyNumberFormat="1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1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5" fontId="4" fillId="2" borderId="6" xfId="0" applyNumberFormat="1" applyFont="1" applyFill="1" applyBorder="1" applyAlignment="1">
      <alignment vertical="top"/>
    </xf>
    <xf numFmtId="165" fontId="7" fillId="2" borderId="6" xfId="0" applyNumberFormat="1" applyFont="1" applyFill="1" applyBorder="1" applyAlignment="1">
      <alignment vertical="top"/>
    </xf>
    <xf numFmtId="165" fontId="0" fillId="2" borderId="6" xfId="0" applyNumberFormat="1" applyFont="1" applyFill="1" applyBorder="1" applyAlignment="1">
      <alignment vertical="top"/>
    </xf>
    <xf numFmtId="172" fontId="0" fillId="2" borderId="6" xfId="0" applyNumberFormat="1" applyFont="1" applyFill="1" applyBorder="1" applyAlignment="1">
      <alignment vertical="top"/>
    </xf>
    <xf numFmtId="166" fontId="7" fillId="2" borderId="6" xfId="0" applyNumberFormat="1" applyFont="1" applyFill="1" applyBorder="1" applyAlignment="1">
      <alignment horizontal="right" vertical="top"/>
    </xf>
    <xf numFmtId="165" fontId="7" fillId="2" borderId="6" xfId="0" applyNumberFormat="1" applyFont="1" applyFill="1" applyBorder="1" applyAlignment="1">
      <alignment horizontal="right" vertical="top"/>
    </xf>
    <xf numFmtId="173" fontId="0" fillId="2" borderId="0" xfId="0" applyNumberFormat="1" applyFont="1" applyFill="1" applyBorder="1" applyAlignment="1">
      <alignment horizontal="right" vertical="top"/>
    </xf>
    <xf numFmtId="0" fontId="26" fillId="2" borderId="0" xfId="0" applyFont="1" applyFill="1" applyBorder="1" applyAlignment="1">
      <alignment/>
    </xf>
    <xf numFmtId="171" fontId="26" fillId="2" borderId="0" xfId="0" applyNumberFormat="1" applyFont="1" applyFill="1" applyBorder="1" applyAlignment="1">
      <alignment horizontal="right"/>
    </xf>
    <xf numFmtId="0" fontId="26" fillId="2" borderId="0" xfId="0" applyFont="1" applyFill="1" applyBorder="1" applyAlignment="1">
      <alignment horizontal="center"/>
    </xf>
    <xf numFmtId="4" fontId="26" fillId="2" borderId="0" xfId="0" applyNumberFormat="1" applyFont="1" applyFill="1" applyBorder="1" applyAlignment="1">
      <alignment/>
    </xf>
    <xf numFmtId="0" fontId="26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165" fontId="10" fillId="2" borderId="13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65" fontId="4" fillId="2" borderId="14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 wrapText="1"/>
    </xf>
    <xf numFmtId="165" fontId="4" fillId="4" borderId="14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67" fontId="4" fillId="4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7" fontId="7" fillId="2" borderId="6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/>
    </xf>
    <xf numFmtId="165" fontId="4" fillId="4" borderId="0" xfId="0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 vertical="center"/>
    </xf>
    <xf numFmtId="168" fontId="4" fillId="4" borderId="6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/>
    </xf>
    <xf numFmtId="165" fontId="12" fillId="4" borderId="2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3" fillId="2" borderId="0" xfId="0" applyFont="1" applyFill="1" applyBorder="1" applyAlignment="1">
      <alignment vertical="top" wrapText="1"/>
    </xf>
    <xf numFmtId="168" fontId="15" fillId="2" borderId="0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168" fontId="15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B2" sqref="B2:K3"/>
    </sheetView>
  </sheetViews>
  <sheetFormatPr defaultColWidth="9.140625" defaultRowHeight="12.75"/>
  <cols>
    <col min="1" max="1" width="1.421875" style="1" customWidth="1"/>
    <col min="2" max="2" width="9.28125" style="2" customWidth="1"/>
    <col min="3" max="3" width="11.8515625" style="2" customWidth="1"/>
    <col min="4" max="5" width="12.28125" style="2" customWidth="1"/>
    <col min="6" max="6" width="10.00390625" style="2" customWidth="1"/>
    <col min="7" max="7" width="7.28125" style="2" customWidth="1"/>
    <col min="8" max="10" width="12.28125" style="2" customWidth="1"/>
    <col min="11" max="11" width="10.8515625" style="2" customWidth="1"/>
    <col min="12" max="12" width="1.421875" style="2" customWidth="1"/>
    <col min="13" max="13" width="11.57421875" style="2" customWidth="1"/>
    <col min="14" max="254" width="11.7109375" style="2" customWidth="1"/>
    <col min="255" max="16384" width="12.421875" style="0" customWidth="1"/>
  </cols>
  <sheetData>
    <row r="1" spans="1:12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.5" customHeight="1">
      <c r="A2" s="6"/>
      <c r="B2" s="138" t="s">
        <v>218</v>
      </c>
      <c r="C2" s="138"/>
      <c r="D2" s="138"/>
      <c r="E2" s="138"/>
      <c r="F2" s="138"/>
      <c r="G2" s="138"/>
      <c r="H2" s="138"/>
      <c r="I2" s="138"/>
      <c r="J2" s="138"/>
      <c r="K2" s="138"/>
      <c r="L2" s="7"/>
    </row>
    <row r="3" spans="1:12" ht="17.25" customHeight="1">
      <c r="A3" s="6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7"/>
    </row>
    <row r="4" spans="1:12" ht="24" customHeight="1">
      <c r="A4" s="6"/>
      <c r="B4" s="8" t="s">
        <v>139</v>
      </c>
      <c r="C4" s="139" t="s">
        <v>216</v>
      </c>
      <c r="D4" s="139"/>
      <c r="E4" s="139"/>
      <c r="F4" s="139"/>
      <c r="G4" s="139"/>
      <c r="H4" s="139"/>
      <c r="I4" s="139"/>
      <c r="J4" s="139"/>
      <c r="K4" s="139"/>
      <c r="L4" s="9"/>
    </row>
    <row r="5" spans="1:12" ht="23.25" customHeight="1">
      <c r="A5" s="6"/>
      <c r="B5" s="10" t="s">
        <v>135</v>
      </c>
      <c r="C5" s="11"/>
      <c r="D5" s="140"/>
      <c r="E5" s="140"/>
      <c r="F5" s="141"/>
      <c r="G5" s="141"/>
      <c r="H5" s="141"/>
      <c r="I5" s="141"/>
      <c r="J5" s="141"/>
      <c r="K5" s="141"/>
      <c r="L5" s="12"/>
    </row>
    <row r="6" spans="1:12" ht="15" customHeight="1">
      <c r="A6" s="6"/>
      <c r="B6" s="142" t="s">
        <v>200</v>
      </c>
      <c r="C6" s="142"/>
      <c r="D6" s="143"/>
      <c r="E6" s="143"/>
      <c r="F6" s="13" t="s">
        <v>189</v>
      </c>
      <c r="G6" s="142"/>
      <c r="H6" s="142"/>
      <c r="I6" s="142"/>
      <c r="J6" s="142"/>
      <c r="K6" s="142"/>
      <c r="L6" s="12"/>
    </row>
    <row r="7" spans="1:12" ht="15" customHeight="1">
      <c r="A7" s="6"/>
      <c r="B7" s="142" t="s">
        <v>212</v>
      </c>
      <c r="C7" s="142"/>
      <c r="D7" s="143"/>
      <c r="E7" s="143"/>
      <c r="F7" s="13" t="s">
        <v>159</v>
      </c>
      <c r="G7" s="142"/>
      <c r="H7" s="142"/>
      <c r="I7" s="142"/>
      <c r="J7" s="142"/>
      <c r="K7" s="142"/>
      <c r="L7" s="12"/>
    </row>
    <row r="8" spans="1:12" ht="15" customHeight="1">
      <c r="A8" s="6"/>
      <c r="B8" s="142" t="s">
        <v>202</v>
      </c>
      <c r="C8" s="142"/>
      <c r="D8" s="143" t="s">
        <v>244</v>
      </c>
      <c r="E8" s="143"/>
      <c r="F8" s="13" t="s">
        <v>161</v>
      </c>
      <c r="G8" s="144"/>
      <c r="H8" s="144"/>
      <c r="I8" s="144"/>
      <c r="J8" s="144"/>
      <c r="K8" s="144"/>
      <c r="L8" s="12"/>
    </row>
    <row r="9" spans="1:12" ht="15" customHeight="1">
      <c r="A9" s="6"/>
      <c r="B9" s="142" t="s">
        <v>199</v>
      </c>
      <c r="C9" s="142"/>
      <c r="D9" s="143"/>
      <c r="E9" s="143"/>
      <c r="F9" s="13" t="s">
        <v>177</v>
      </c>
      <c r="G9" s="144"/>
      <c r="H9" s="144"/>
      <c r="I9" s="144"/>
      <c r="J9" s="144"/>
      <c r="K9" s="144"/>
      <c r="L9" s="12"/>
    </row>
    <row r="10" spans="1:12" ht="15" customHeight="1">
      <c r="A10" s="6"/>
      <c r="B10" s="142" t="s">
        <v>201</v>
      </c>
      <c r="C10" s="142"/>
      <c r="D10" s="142"/>
      <c r="E10" s="142"/>
      <c r="F10" s="13" t="s">
        <v>172</v>
      </c>
      <c r="G10" s="144"/>
      <c r="H10" s="144"/>
      <c r="I10" s="144"/>
      <c r="J10" s="144"/>
      <c r="K10" s="144"/>
      <c r="L10" s="12"/>
    </row>
    <row r="11" spans="1:12" ht="15" customHeight="1">
      <c r="A11" s="6"/>
      <c r="B11" s="142" t="s">
        <v>71</v>
      </c>
      <c r="C11" s="142"/>
      <c r="D11" s="145" t="s">
        <v>151</v>
      </c>
      <c r="E11" s="145"/>
      <c r="F11" s="13"/>
      <c r="G11" s="142"/>
      <c r="H11" s="142"/>
      <c r="I11" s="142"/>
      <c r="J11" s="142"/>
      <c r="K11" s="142"/>
      <c r="L11" s="12"/>
    </row>
    <row r="12" spans="1:12" ht="15" customHeight="1">
      <c r="A12" s="6"/>
      <c r="B12" s="144" t="s">
        <v>190</v>
      </c>
      <c r="C12" s="144"/>
      <c r="D12" s="146" t="s">
        <v>195</v>
      </c>
      <c r="E12" s="146"/>
      <c r="F12" s="13" t="s">
        <v>90</v>
      </c>
      <c r="G12" s="142" t="s">
        <v>244</v>
      </c>
      <c r="H12" s="142"/>
      <c r="I12" s="142"/>
      <c r="J12" s="142"/>
      <c r="K12" s="142"/>
      <c r="L12" s="12"/>
    </row>
    <row r="13" spans="1:12" ht="15" customHeight="1">
      <c r="A13" s="6"/>
      <c r="B13" s="147" t="s">
        <v>206</v>
      </c>
      <c r="C13" s="147"/>
      <c r="D13" s="147"/>
      <c r="E13" s="147"/>
      <c r="F13" s="147"/>
      <c r="G13" s="148" t="s">
        <v>182</v>
      </c>
      <c r="H13" s="148"/>
      <c r="I13" s="148"/>
      <c r="J13" s="148"/>
      <c r="K13" s="148"/>
      <c r="L13" s="12"/>
    </row>
    <row r="14" spans="1:12" ht="15" customHeight="1">
      <c r="A14" s="6"/>
      <c r="B14" s="14" t="s">
        <v>57</v>
      </c>
      <c r="C14" s="15" t="s">
        <v>72</v>
      </c>
      <c r="D14" s="15" t="s">
        <v>174</v>
      </c>
      <c r="E14" s="16" t="s">
        <v>31</v>
      </c>
      <c r="F14" s="17" t="s">
        <v>183</v>
      </c>
      <c r="G14" s="149" t="s">
        <v>179</v>
      </c>
      <c r="H14" s="149"/>
      <c r="I14" s="149"/>
      <c r="J14" s="19" t="s">
        <v>173</v>
      </c>
      <c r="K14" s="20" t="s">
        <v>138</v>
      </c>
      <c r="L14" s="12"/>
    </row>
    <row r="15" spans="1:12" ht="15" customHeight="1">
      <c r="A15" s="6"/>
      <c r="B15" s="21" t="s">
        <v>30</v>
      </c>
      <c r="C15" s="22">
        <f>SUMIF(Rozpočet!F9:F293,B15,Rozpočet!L9:L293)</f>
        <v>0</v>
      </c>
      <c r="D15" s="22">
        <f>SUMIF(Rozpočet!F9:F293,B15,Rozpočet!M9:M293)</f>
        <v>0</v>
      </c>
      <c r="E15" s="23">
        <f>SUMIF(Rozpočet!F9:F293,B15,Rozpočet!N9:N293)</f>
        <v>0</v>
      </c>
      <c r="F15" s="24">
        <f>SUMIF(Rozpočet!F9:F293,B15,Rozpočet!O9:O293)</f>
        <v>0</v>
      </c>
      <c r="G15" s="150"/>
      <c r="H15" s="150"/>
      <c r="I15" s="150"/>
      <c r="J15" s="25"/>
      <c r="K15" s="26"/>
      <c r="L15" s="12"/>
    </row>
    <row r="16" spans="1:12" ht="15" customHeight="1">
      <c r="A16" s="6"/>
      <c r="B16" s="21" t="s">
        <v>34</v>
      </c>
      <c r="C16" s="22">
        <f>SUMIF(Rozpočet!F9:F293,B16,Rozpočet!L9:L293)</f>
        <v>0</v>
      </c>
      <c r="D16" s="22">
        <f>SUMIF(Rozpočet!F9:F293,B16,Rozpočet!M9:M293)</f>
        <v>0</v>
      </c>
      <c r="E16" s="23">
        <f>SUMIF(Rozpočet!F9:F293,B16,Rozpočet!N9:N293)</f>
        <v>0</v>
      </c>
      <c r="F16" s="24">
        <f>SUMIF(Rozpočet!F9:F293,B16,Rozpočet!O9:O293)</f>
        <v>0</v>
      </c>
      <c r="G16" s="150"/>
      <c r="H16" s="150"/>
      <c r="I16" s="150"/>
      <c r="J16" s="25"/>
      <c r="K16" s="26"/>
      <c r="L16" s="12"/>
    </row>
    <row r="17" spans="1:12" ht="15" customHeight="1">
      <c r="A17" s="6"/>
      <c r="B17" s="21" t="s">
        <v>32</v>
      </c>
      <c r="C17" s="22">
        <f>SUMIF(Rozpočet!F9:F293,B17,Rozpočet!L9:L293)</f>
        <v>0</v>
      </c>
      <c r="D17" s="22">
        <f>SUMIF(Rozpočet!F9:F293,B17,Rozpočet!M9:M293)</f>
        <v>0</v>
      </c>
      <c r="E17" s="23">
        <f>SUMIF(Rozpočet!F9:F293,B17,Rozpočet!N9:N293)</f>
        <v>0</v>
      </c>
      <c r="F17" s="24">
        <f>SUMIF(Rozpočet!F9:F293,B17,Rozpočet!O9:O293)</f>
        <v>0</v>
      </c>
      <c r="G17" s="150"/>
      <c r="H17" s="150"/>
      <c r="I17" s="150"/>
      <c r="J17" s="25"/>
      <c r="K17" s="26"/>
      <c r="L17" s="12"/>
    </row>
    <row r="18" spans="1:12" ht="15" customHeight="1">
      <c r="A18" s="6"/>
      <c r="B18" s="21" t="s">
        <v>35</v>
      </c>
      <c r="C18" s="22">
        <f>SUMIF(Rozpočet!F9:F293,B18,Rozpočet!L9:L293)</f>
        <v>0</v>
      </c>
      <c r="D18" s="22">
        <f>SUMIF(Rozpočet!F9:F293,B18,Rozpočet!M9:M293)</f>
        <v>0</v>
      </c>
      <c r="E18" s="23">
        <f>SUMIF(Rozpočet!F9:F293,B18,Rozpočet!N9:N293)</f>
        <v>0</v>
      </c>
      <c r="F18" s="24">
        <f>SUMIF(Rozpočet!F9:F293,B18,Rozpočet!O9:O293)</f>
        <v>0</v>
      </c>
      <c r="G18" s="150"/>
      <c r="H18" s="150"/>
      <c r="I18" s="150"/>
      <c r="J18" s="25"/>
      <c r="K18" s="26"/>
      <c r="L18" s="12"/>
    </row>
    <row r="19" spans="1:12" ht="15" customHeight="1">
      <c r="A19" s="6"/>
      <c r="B19" s="21" t="s">
        <v>33</v>
      </c>
      <c r="C19" s="22">
        <f>Rozpočet!L7-SUM(C15:C18)</f>
        <v>0</v>
      </c>
      <c r="D19" s="22">
        <f>Rozpočet!M7-SUM(D15:D18)</f>
        <v>0</v>
      </c>
      <c r="E19" s="23">
        <f>Rozpočet!N7-SUM(E15:E18)</f>
        <v>0</v>
      </c>
      <c r="F19" s="24">
        <f>Rozpočet!O7-SUM(F15:F18)</f>
        <v>0</v>
      </c>
      <c r="G19" s="150"/>
      <c r="H19" s="150"/>
      <c r="I19" s="150"/>
      <c r="J19" s="25"/>
      <c r="K19" s="26"/>
      <c r="L19" s="12"/>
    </row>
    <row r="20" spans="1:12" ht="15" customHeight="1">
      <c r="A20" s="6"/>
      <c r="B20" s="27" t="s">
        <v>53</v>
      </c>
      <c r="C20" s="28">
        <f>SUM(C15:C19)</f>
        <v>0</v>
      </c>
      <c r="D20" s="28">
        <f>SUM(D15:D19)</f>
        <v>0</v>
      </c>
      <c r="E20" s="29">
        <f>SUM(E15:E19)</f>
        <v>0</v>
      </c>
      <c r="F20" s="30">
        <f>SUM(F15:F19)</f>
        <v>0</v>
      </c>
      <c r="G20" s="150"/>
      <c r="H20" s="150"/>
      <c r="I20" s="150"/>
      <c r="J20" s="25"/>
      <c r="K20" s="26"/>
      <c r="L20" s="12"/>
    </row>
    <row r="21" spans="1:12" ht="15" customHeight="1">
      <c r="A21" s="6"/>
      <c r="B21" s="151" t="s">
        <v>215</v>
      </c>
      <c r="C21" s="151"/>
      <c r="D21" s="151"/>
      <c r="E21" s="152">
        <f>SUM(C20:E20)</f>
        <v>0</v>
      </c>
      <c r="F21" s="152"/>
      <c r="G21" s="150"/>
      <c r="H21" s="150"/>
      <c r="I21" s="150"/>
      <c r="J21" s="25"/>
      <c r="K21" s="26"/>
      <c r="L21" s="12"/>
    </row>
    <row r="22" spans="1:12" ht="15" customHeight="1">
      <c r="A22" s="6"/>
      <c r="B22" s="153" t="s">
        <v>183</v>
      </c>
      <c r="C22" s="153"/>
      <c r="D22" s="153"/>
      <c r="E22" s="154">
        <f>F20</f>
        <v>0</v>
      </c>
      <c r="F22" s="154"/>
      <c r="G22" s="150"/>
      <c r="H22" s="150"/>
      <c r="I22" s="150"/>
      <c r="J22" s="25"/>
      <c r="K22" s="26"/>
      <c r="L22" s="12"/>
    </row>
    <row r="23" spans="1:12" ht="15" customHeight="1">
      <c r="A23" s="6"/>
      <c r="B23" s="155" t="s">
        <v>221</v>
      </c>
      <c r="C23" s="155"/>
      <c r="D23" s="155"/>
      <c r="E23" s="156">
        <f>E21+E22</f>
        <v>0</v>
      </c>
      <c r="F23" s="156"/>
      <c r="G23" s="157" t="s">
        <v>194</v>
      </c>
      <c r="H23" s="157"/>
      <c r="I23" s="157"/>
      <c r="J23" s="158">
        <f>SUM(J15:J22)</f>
        <v>0</v>
      </c>
      <c r="K23" s="158"/>
      <c r="L23" s="12"/>
    </row>
    <row r="24" spans="1:12" ht="15" customHeight="1">
      <c r="A24" s="6"/>
      <c r="B24" s="155"/>
      <c r="C24" s="155"/>
      <c r="D24" s="155"/>
      <c r="E24" s="156"/>
      <c r="F24" s="156"/>
      <c r="G24" s="157"/>
      <c r="H24" s="157"/>
      <c r="I24" s="157"/>
      <c r="J24" s="158"/>
      <c r="K24" s="158"/>
      <c r="L24" s="12"/>
    </row>
    <row r="25" spans="1:12" ht="15" customHeight="1">
      <c r="A25" s="6"/>
      <c r="B25" s="159" t="s">
        <v>223</v>
      </c>
      <c r="C25" s="159"/>
      <c r="D25" s="159"/>
      <c r="E25" s="159"/>
      <c r="F25" s="159"/>
      <c r="G25" s="160" t="s">
        <v>186</v>
      </c>
      <c r="H25" s="160"/>
      <c r="I25" s="160"/>
      <c r="J25" s="160"/>
      <c r="K25" s="160"/>
      <c r="L25" s="12"/>
    </row>
    <row r="26" spans="1:12" ht="15" customHeight="1">
      <c r="A26" s="6"/>
      <c r="B26" s="27" t="s">
        <v>89</v>
      </c>
      <c r="C26" s="161" t="s">
        <v>58</v>
      </c>
      <c r="D26" s="161"/>
      <c r="E26" s="162" t="s">
        <v>51</v>
      </c>
      <c r="F26" s="162"/>
      <c r="G26" s="18"/>
      <c r="H26" s="149" t="s">
        <v>91</v>
      </c>
      <c r="I26" s="149"/>
      <c r="J26" s="163" t="s">
        <v>51</v>
      </c>
      <c r="K26" s="163"/>
      <c r="L26" s="12"/>
    </row>
    <row r="27" spans="1:12" ht="15" customHeight="1">
      <c r="A27" s="6"/>
      <c r="B27" s="31">
        <v>21</v>
      </c>
      <c r="C27" s="164">
        <f>SUMIF(Rozpočet!T9:T293,B27,Rozpočet!K9:K293)+H27</f>
        <v>0</v>
      </c>
      <c r="D27" s="164"/>
      <c r="E27" s="165">
        <f>C27/100*B27</f>
        <v>0</v>
      </c>
      <c r="F27" s="165"/>
      <c r="G27" s="32"/>
      <c r="H27" s="166">
        <f>SUMIF(K15:K22,B27,J15:J22)</f>
        <v>0</v>
      </c>
      <c r="I27" s="166"/>
      <c r="J27" s="167">
        <f>H27*B27/100</f>
        <v>0</v>
      </c>
      <c r="K27" s="167"/>
      <c r="L27" s="12"/>
    </row>
    <row r="28" spans="1:12" ht="15" customHeight="1">
      <c r="A28" s="6"/>
      <c r="B28" s="31">
        <v>15</v>
      </c>
      <c r="C28" s="164">
        <f>SUMIF(Rozpočet!T9:T293,B28,Rozpočet!K9:K293)+H28</f>
        <v>0</v>
      </c>
      <c r="D28" s="164"/>
      <c r="E28" s="165">
        <f>C28/100*B28</f>
        <v>0</v>
      </c>
      <c r="F28" s="165"/>
      <c r="G28" s="32"/>
      <c r="H28" s="167">
        <f>SUMIF(K15:K22,B28,J15:J22)</f>
        <v>0</v>
      </c>
      <c r="I28" s="167"/>
      <c r="J28" s="167">
        <f>H28*B28/100</f>
        <v>0</v>
      </c>
      <c r="K28" s="167"/>
      <c r="L28" s="12"/>
    </row>
    <row r="29" spans="1:12" ht="15" customHeight="1">
      <c r="A29" s="6"/>
      <c r="B29" s="31">
        <v>0</v>
      </c>
      <c r="C29" s="164">
        <f>(E23+J23)-(C27+C28)</f>
        <v>0</v>
      </c>
      <c r="D29" s="164"/>
      <c r="E29" s="165">
        <f>C29/100*B29</f>
        <v>0</v>
      </c>
      <c r="F29" s="165"/>
      <c r="G29" s="32"/>
      <c r="H29" s="167">
        <f>J23-(H27+H28)</f>
        <v>0</v>
      </c>
      <c r="I29" s="167"/>
      <c r="J29" s="167">
        <f>H29*B29/100</f>
        <v>0</v>
      </c>
      <c r="K29" s="167"/>
      <c r="L29" s="12"/>
    </row>
    <row r="30" spans="1:12" ht="15" customHeight="1">
      <c r="A30" s="6"/>
      <c r="B30" s="168"/>
      <c r="C30" s="169">
        <f>ROUNDUP(C27+C28+C29,1)</f>
        <v>0</v>
      </c>
      <c r="D30" s="169"/>
      <c r="E30" s="170">
        <f>ROUNDUP(E27+E28+E29,1)</f>
        <v>0</v>
      </c>
      <c r="F30" s="170"/>
      <c r="G30" s="157"/>
      <c r="H30" s="157"/>
      <c r="I30" s="157"/>
      <c r="J30" s="171">
        <f>J27+J28+J29</f>
        <v>0</v>
      </c>
      <c r="K30" s="171"/>
      <c r="L30" s="12"/>
    </row>
    <row r="31" spans="1:12" ht="15" customHeight="1">
      <c r="A31" s="6"/>
      <c r="B31" s="168"/>
      <c r="C31" s="169"/>
      <c r="D31" s="169"/>
      <c r="E31" s="170"/>
      <c r="F31" s="170"/>
      <c r="G31" s="157"/>
      <c r="H31" s="157"/>
      <c r="I31" s="157"/>
      <c r="J31" s="171"/>
      <c r="K31" s="171"/>
      <c r="L31" s="12"/>
    </row>
    <row r="32" spans="1:12" ht="15" customHeight="1">
      <c r="A32" s="6"/>
      <c r="B32" s="172" t="s">
        <v>224</v>
      </c>
      <c r="C32" s="172"/>
      <c r="D32" s="172"/>
      <c r="E32" s="172"/>
      <c r="F32" s="172"/>
      <c r="G32" s="173" t="s">
        <v>220</v>
      </c>
      <c r="H32" s="173"/>
      <c r="I32" s="173"/>
      <c r="J32" s="173"/>
      <c r="K32" s="173"/>
      <c r="L32" s="12"/>
    </row>
    <row r="33" spans="1:12" ht="15" customHeight="1">
      <c r="A33" s="6"/>
      <c r="B33" s="174">
        <f>C30+E30</f>
        <v>0</v>
      </c>
      <c r="C33" s="174"/>
      <c r="D33" s="174"/>
      <c r="E33" s="174"/>
      <c r="F33" s="174"/>
      <c r="G33" s="175" t="s">
        <v>87</v>
      </c>
      <c r="H33" s="175"/>
      <c r="I33" s="175"/>
      <c r="J33" s="15" t="s">
        <v>184</v>
      </c>
      <c r="K33" s="33" t="s">
        <v>160</v>
      </c>
      <c r="L33" s="12"/>
    </row>
    <row r="34" spans="1:12" ht="15" customHeight="1">
      <c r="A34" s="6"/>
      <c r="B34" s="174"/>
      <c r="C34" s="174"/>
      <c r="D34" s="174"/>
      <c r="E34" s="174"/>
      <c r="F34" s="174"/>
      <c r="G34" s="145"/>
      <c r="H34" s="145"/>
      <c r="I34" s="145"/>
      <c r="J34" s="13"/>
      <c r="K34" s="34">
        <f>IF(J34&gt;0,E23/J34,"")</f>
      </c>
      <c r="L34" s="12"/>
    </row>
    <row r="35" spans="1:12" ht="15" customHeight="1">
      <c r="A35" s="6"/>
      <c r="B35" s="174"/>
      <c r="C35" s="174"/>
      <c r="D35" s="174"/>
      <c r="E35" s="174"/>
      <c r="F35" s="174"/>
      <c r="G35" s="145"/>
      <c r="H35" s="145"/>
      <c r="I35" s="145"/>
      <c r="J35" s="13"/>
      <c r="K35" s="34">
        <f>IF(J35&gt;0,E23/J35,"")</f>
      </c>
      <c r="L35" s="12"/>
    </row>
    <row r="36" spans="1:12" ht="15" customHeight="1">
      <c r="A36" s="6"/>
      <c r="B36" s="174"/>
      <c r="C36" s="174"/>
      <c r="D36" s="174"/>
      <c r="E36" s="174"/>
      <c r="F36" s="174"/>
      <c r="G36" s="145"/>
      <c r="H36" s="145"/>
      <c r="I36" s="145"/>
      <c r="J36" s="13"/>
      <c r="K36" s="34">
        <f>IF(J36&gt;0,E23/J36,"")</f>
      </c>
      <c r="L36" s="12"/>
    </row>
    <row r="37" spans="1:12" ht="16.5" customHeight="1">
      <c r="A37" s="3"/>
      <c r="B37" s="176" t="s">
        <v>171</v>
      </c>
      <c r="C37" s="176"/>
      <c r="D37" s="176"/>
      <c r="E37" s="176" t="s">
        <v>176</v>
      </c>
      <c r="F37" s="176"/>
      <c r="G37" s="176"/>
      <c r="H37" s="176"/>
      <c r="I37" s="176" t="s">
        <v>88</v>
      </c>
      <c r="J37" s="176"/>
      <c r="K37" s="176"/>
      <c r="L37" s="3"/>
    </row>
    <row r="38" spans="1:12" ht="84" customHeight="1">
      <c r="A38" s="3"/>
      <c r="B38" s="177"/>
      <c r="C38" s="177"/>
      <c r="D38" s="177"/>
      <c r="E38" s="177"/>
      <c r="F38" s="177"/>
      <c r="G38" s="177"/>
      <c r="H38" s="177"/>
      <c r="I38" s="178"/>
      <c r="J38" s="178"/>
      <c r="K38" s="178"/>
      <c r="L38" s="3"/>
    </row>
    <row r="39" spans="1:12" ht="7.5" customHeight="1">
      <c r="A39" s="3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3"/>
    </row>
    <row r="40" spans="1:13" s="36" customFormat="1" ht="268.5" customHeight="1">
      <c r="A40" s="35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35"/>
      <c r="M40"/>
    </row>
  </sheetData>
  <mergeCells count="83">
    <mergeCell ref="B39:K39"/>
    <mergeCell ref="B40:K40"/>
    <mergeCell ref="B37:D37"/>
    <mergeCell ref="E37:H37"/>
    <mergeCell ref="I37:K37"/>
    <mergeCell ref="B38:D38"/>
    <mergeCell ref="E38:H38"/>
    <mergeCell ref="I38:K38"/>
    <mergeCell ref="J30:K31"/>
    <mergeCell ref="B32:F32"/>
    <mergeCell ref="G32:K32"/>
    <mergeCell ref="B33:F36"/>
    <mergeCell ref="G33:I33"/>
    <mergeCell ref="G34:I34"/>
    <mergeCell ref="G35:I35"/>
    <mergeCell ref="G36:I36"/>
    <mergeCell ref="B30:B31"/>
    <mergeCell ref="C30:D31"/>
    <mergeCell ref="E30:F31"/>
    <mergeCell ref="G30:I31"/>
    <mergeCell ref="C29:D29"/>
    <mergeCell ref="E29:F29"/>
    <mergeCell ref="H29:I29"/>
    <mergeCell ref="J29:K29"/>
    <mergeCell ref="C28:D28"/>
    <mergeCell ref="E28:F28"/>
    <mergeCell ref="H28:I28"/>
    <mergeCell ref="J28:K28"/>
    <mergeCell ref="C27:D27"/>
    <mergeCell ref="E27:F27"/>
    <mergeCell ref="H27:I27"/>
    <mergeCell ref="J27:K27"/>
    <mergeCell ref="J23:K24"/>
    <mergeCell ref="B25:F25"/>
    <mergeCell ref="G25:K25"/>
    <mergeCell ref="C26:D26"/>
    <mergeCell ref="E26:F26"/>
    <mergeCell ref="H26:I26"/>
    <mergeCell ref="J26:K26"/>
    <mergeCell ref="B22:D22"/>
    <mergeCell ref="E22:F22"/>
    <mergeCell ref="G22:I22"/>
    <mergeCell ref="B23:D24"/>
    <mergeCell ref="E23:F24"/>
    <mergeCell ref="G23:I24"/>
    <mergeCell ref="G18:I18"/>
    <mergeCell ref="G19:I19"/>
    <mergeCell ref="G20:I20"/>
    <mergeCell ref="B21:D21"/>
    <mergeCell ref="E21:F21"/>
    <mergeCell ref="G21:I21"/>
    <mergeCell ref="G14:I14"/>
    <mergeCell ref="G15:I15"/>
    <mergeCell ref="G16:I16"/>
    <mergeCell ref="G17:I17"/>
    <mergeCell ref="B12:C12"/>
    <mergeCell ref="D12:E12"/>
    <mergeCell ref="G12:K12"/>
    <mergeCell ref="B13:F13"/>
    <mergeCell ref="G13:K13"/>
    <mergeCell ref="B10:C10"/>
    <mergeCell ref="D10:E10"/>
    <mergeCell ref="G10:K10"/>
    <mergeCell ref="B11:C11"/>
    <mergeCell ref="D11:E11"/>
    <mergeCell ref="G11:K11"/>
    <mergeCell ref="B8:C8"/>
    <mergeCell ref="D8:E8"/>
    <mergeCell ref="G8:K8"/>
    <mergeCell ref="B9:C9"/>
    <mergeCell ref="D9:E9"/>
    <mergeCell ref="G9:K9"/>
    <mergeCell ref="B6:C6"/>
    <mergeCell ref="D6:E6"/>
    <mergeCell ref="G6:K6"/>
    <mergeCell ref="B7:C7"/>
    <mergeCell ref="D7:E7"/>
    <mergeCell ref="G7:K7"/>
    <mergeCell ref="B2:K3"/>
    <mergeCell ref="C4:G4"/>
    <mergeCell ref="H4:K4"/>
    <mergeCell ref="D5:E5"/>
    <mergeCell ref="F5:K5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" sqref="C1"/>
    </sheetView>
  </sheetViews>
  <sheetFormatPr defaultColWidth="9.140625" defaultRowHeight="12.75"/>
  <cols>
    <col min="1" max="1" width="1.7109375" style="0" customWidth="1"/>
    <col min="2" max="2" width="5.28125" style="0" customWidth="1"/>
    <col min="3" max="3" width="7.28125" style="0" customWidth="1"/>
    <col min="4" max="4" width="3.421875" style="0" customWidth="1"/>
    <col min="5" max="5" width="3.7109375" style="0" customWidth="1"/>
    <col min="6" max="6" width="11.57421875" style="0" customWidth="1"/>
    <col min="7" max="7" width="76.28125" style="0" customWidth="1"/>
    <col min="8" max="8" width="15.421875" style="0" customWidth="1"/>
    <col min="9" max="14" width="0" style="0" hidden="1" customWidth="1"/>
    <col min="15" max="15" width="1.7109375" style="0" customWidth="1"/>
    <col min="16" max="246" width="11.57421875" style="0" customWidth="1"/>
    <col min="247" max="16384" width="12.421875" style="0" customWidth="1"/>
  </cols>
  <sheetData>
    <row r="1" spans="1:256" s="2" customFormat="1" ht="29.25" customHeight="1">
      <c r="A1" s="37"/>
      <c r="B1" s="3"/>
      <c r="C1" s="3"/>
      <c r="D1" s="3"/>
      <c r="E1" s="3"/>
      <c r="F1" s="3"/>
      <c r="G1" s="38" t="s">
        <v>178</v>
      </c>
      <c r="H1" s="38"/>
      <c r="I1" s="38"/>
      <c r="J1" s="38"/>
      <c r="K1" s="38"/>
      <c r="L1" s="39"/>
      <c r="M1" s="39"/>
      <c r="N1" s="39"/>
      <c r="O1" s="39"/>
      <c r="P1"/>
      <c r="Q1"/>
      <c r="R1"/>
      <c r="S1"/>
      <c r="T1"/>
      <c r="U1"/>
      <c r="V1"/>
      <c r="W1"/>
      <c r="X1"/>
      <c r="Y1"/>
      <c r="Z1"/>
      <c r="IN1"/>
      <c r="IO1"/>
      <c r="IP1"/>
      <c r="IQ1"/>
      <c r="IR1"/>
      <c r="IS1"/>
      <c r="IT1"/>
      <c r="IU1"/>
      <c r="IV1"/>
    </row>
    <row r="2" spans="1:256" s="2" customFormat="1" ht="18.75" customHeight="1">
      <c r="A2" s="37"/>
      <c r="B2" s="40" t="s">
        <v>139</v>
      </c>
      <c r="C2" s="41"/>
      <c r="D2" s="181">
        <f>KrycíList!D6</f>
        <v>0</v>
      </c>
      <c r="E2" s="181"/>
      <c r="F2" s="181"/>
      <c r="G2" s="42" t="str">
        <f>KrycíList!C4</f>
        <v>oprava výmalby bytů etapa 3</v>
      </c>
      <c r="H2" s="43"/>
      <c r="I2" s="43"/>
      <c r="J2" s="43"/>
      <c r="K2" s="43"/>
      <c r="L2" s="44"/>
      <c r="M2" s="44"/>
      <c r="N2" s="44"/>
      <c r="O2" s="44" t="s">
        <v>0</v>
      </c>
      <c r="P2"/>
      <c r="Q2"/>
      <c r="R2"/>
      <c r="S2"/>
      <c r="T2"/>
      <c r="U2"/>
      <c r="V2"/>
      <c r="W2"/>
      <c r="X2"/>
      <c r="Y2"/>
      <c r="Z2"/>
      <c r="IN2"/>
      <c r="IO2"/>
      <c r="IP2"/>
      <c r="IQ2"/>
      <c r="IR2"/>
      <c r="IS2"/>
      <c r="IT2"/>
      <c r="IU2"/>
      <c r="IV2"/>
    </row>
    <row r="3" spans="1:256" s="2" customFormat="1" ht="14.25" customHeight="1">
      <c r="A3" s="37"/>
      <c r="B3" s="3"/>
      <c r="C3" s="3"/>
      <c r="D3" s="182">
        <f>KrycíList!C5</f>
        <v>0</v>
      </c>
      <c r="E3" s="182"/>
      <c r="F3" s="182"/>
      <c r="G3" s="45">
        <f>KrycíList!F5</f>
        <v>0</v>
      </c>
      <c r="H3" s="46">
        <f>KrycíList!D5</f>
        <v>0</v>
      </c>
      <c r="I3" s="46"/>
      <c r="J3" s="41"/>
      <c r="K3" s="47"/>
      <c r="L3" s="48"/>
      <c r="M3" s="48"/>
      <c r="N3" s="48"/>
      <c r="O3" s="49" t="s">
        <v>0</v>
      </c>
      <c r="P3"/>
      <c r="Q3"/>
      <c r="R3"/>
      <c r="S3"/>
      <c r="T3"/>
      <c r="U3"/>
      <c r="V3"/>
      <c r="W3"/>
      <c r="X3"/>
      <c r="Y3"/>
      <c r="Z3"/>
      <c r="IN3"/>
      <c r="IO3"/>
      <c r="IP3"/>
      <c r="IQ3"/>
      <c r="IR3"/>
      <c r="IS3"/>
      <c r="IT3"/>
      <c r="IU3"/>
      <c r="IV3"/>
    </row>
    <row r="4" spans="1:256" s="2" customFormat="1" ht="11.25" customHeight="1">
      <c r="A4" s="37"/>
      <c r="B4" s="50"/>
      <c r="C4" s="50"/>
      <c r="D4" s="51"/>
      <c r="E4" s="51"/>
      <c r="F4" s="51"/>
      <c r="G4" s="52">
        <f>KrycíList!H4</f>
        <v>0</v>
      </c>
      <c r="H4" s="51"/>
      <c r="I4" s="51"/>
      <c r="J4" s="53"/>
      <c r="K4" s="54"/>
      <c r="L4" s="55"/>
      <c r="M4" s="55"/>
      <c r="N4" s="55"/>
      <c r="O4" s="37" t="s">
        <v>0</v>
      </c>
      <c r="P4"/>
      <c r="Q4"/>
      <c r="R4"/>
      <c r="S4"/>
      <c r="T4"/>
      <c r="U4"/>
      <c r="V4"/>
      <c r="W4"/>
      <c r="X4"/>
      <c r="Y4"/>
      <c r="Z4"/>
      <c r="IN4"/>
      <c r="IO4"/>
      <c r="IP4"/>
      <c r="IQ4"/>
      <c r="IR4"/>
      <c r="IS4"/>
      <c r="IT4"/>
      <c r="IU4"/>
      <c r="IV4"/>
    </row>
    <row r="5" spans="1:245" s="61" customFormat="1" ht="21.75" customHeight="1">
      <c r="A5" s="37"/>
      <c r="B5" s="56" t="s">
        <v>56</v>
      </c>
      <c r="C5" s="56" t="s">
        <v>48</v>
      </c>
      <c r="D5" s="57" t="s">
        <v>39</v>
      </c>
      <c r="E5" s="56" t="s">
        <v>10</v>
      </c>
      <c r="F5" s="56" t="s">
        <v>187</v>
      </c>
      <c r="G5" s="56" t="s">
        <v>192</v>
      </c>
      <c r="H5" s="56" t="s">
        <v>53</v>
      </c>
      <c r="I5" s="56" t="s">
        <v>72</v>
      </c>
      <c r="J5" s="56" t="s">
        <v>174</v>
      </c>
      <c r="K5" s="58" t="s">
        <v>31</v>
      </c>
      <c r="L5" s="59" t="s">
        <v>183</v>
      </c>
      <c r="M5" s="59" t="s">
        <v>54</v>
      </c>
      <c r="N5" s="59" t="s">
        <v>55</v>
      </c>
      <c r="O5" s="60" t="s">
        <v>0</v>
      </c>
      <c r="IB5"/>
      <c r="IC5"/>
      <c r="ID5"/>
      <c r="IE5"/>
      <c r="IF5"/>
      <c r="IG5"/>
      <c r="IH5"/>
      <c r="II5"/>
      <c r="IJ5"/>
      <c r="IK5"/>
    </row>
    <row r="6" spans="1:15" ht="15" customHeight="1">
      <c r="A6" s="37"/>
      <c r="B6" s="62"/>
      <c r="C6" s="63"/>
      <c r="D6" s="64"/>
      <c r="E6" s="63"/>
      <c r="F6" s="65"/>
      <c r="G6" s="66"/>
      <c r="H6" s="67">
        <f aca="true" t="shared" si="0" ref="H6:N6">SUMIF($D8:$D33,"B",H8:H33)</f>
        <v>0</v>
      </c>
      <c r="I6" s="67">
        <f t="shared" si="0"/>
        <v>850</v>
      </c>
      <c r="J6" s="67">
        <f t="shared" si="0"/>
        <v>192914.1618468657</v>
      </c>
      <c r="K6" s="67">
        <f t="shared" si="0"/>
        <v>0</v>
      </c>
      <c r="L6" s="67">
        <f t="shared" si="0"/>
        <v>0</v>
      </c>
      <c r="M6" s="68">
        <f t="shared" si="0"/>
        <v>6.68569575331094</v>
      </c>
      <c r="N6" s="68">
        <f t="shared" si="0"/>
        <v>0.06725658000000001</v>
      </c>
      <c r="O6" s="37" t="s">
        <v>0</v>
      </c>
    </row>
    <row r="7" spans="1:15" ht="7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7"/>
      <c r="B8" s="69" t="s">
        <v>19</v>
      </c>
      <c r="C8" s="70"/>
      <c r="D8" s="69" t="s">
        <v>3</v>
      </c>
      <c r="E8" s="70"/>
      <c r="F8" s="71"/>
      <c r="G8" s="72" t="s">
        <v>231</v>
      </c>
      <c r="H8" s="73"/>
      <c r="I8" s="74"/>
      <c r="J8" s="74">
        <v>39367.501902370146</v>
      </c>
      <c r="K8" s="74"/>
      <c r="L8" s="74"/>
      <c r="M8" s="68">
        <v>1.4472592090002296</v>
      </c>
      <c r="N8" s="68">
        <v>0.0046</v>
      </c>
      <c r="O8" s="37"/>
    </row>
    <row r="9" spans="1:15" ht="13.5" customHeight="1">
      <c r="A9" s="37"/>
      <c r="B9" s="37"/>
      <c r="C9" s="75" t="s">
        <v>23</v>
      </c>
      <c r="D9" s="76" t="s">
        <v>4</v>
      </c>
      <c r="E9" s="77"/>
      <c r="F9" s="77" t="s">
        <v>30</v>
      </c>
      <c r="G9" s="78" t="s">
        <v>211</v>
      </c>
      <c r="H9" s="79"/>
      <c r="I9" s="80"/>
      <c r="J9" s="80">
        <v>21873.7</v>
      </c>
      <c r="K9" s="80"/>
      <c r="L9" s="80"/>
      <c r="M9" s="81">
        <v>1.3549940000002094</v>
      </c>
      <c r="N9" s="81"/>
      <c r="O9" s="37"/>
    </row>
    <row r="10" spans="2:15" ht="13.5" customHeight="1">
      <c r="B10" s="37"/>
      <c r="C10" s="75" t="s">
        <v>24</v>
      </c>
      <c r="D10" s="76" t="s">
        <v>4</v>
      </c>
      <c r="E10" s="77"/>
      <c r="F10" s="77" t="s">
        <v>30</v>
      </c>
      <c r="G10" s="78" t="s">
        <v>217</v>
      </c>
      <c r="H10" s="79"/>
      <c r="I10" s="80"/>
      <c r="J10" s="80">
        <v>3702.78</v>
      </c>
      <c r="K10" s="80"/>
      <c r="L10" s="80"/>
      <c r="M10" s="81">
        <v>0.0013542575000002057</v>
      </c>
      <c r="N10" s="81"/>
      <c r="O10" s="37"/>
    </row>
    <row r="11" spans="2:15" ht="13.5" customHeight="1">
      <c r="B11" s="37"/>
      <c r="C11" s="75" t="s">
        <v>25</v>
      </c>
      <c r="D11" s="76" t="s">
        <v>4</v>
      </c>
      <c r="E11" s="77"/>
      <c r="F11" s="77" t="s">
        <v>30</v>
      </c>
      <c r="G11" s="78" t="s">
        <v>193</v>
      </c>
      <c r="H11" s="79"/>
      <c r="I11" s="80"/>
      <c r="J11" s="80">
        <v>971.1453523701501</v>
      </c>
      <c r="K11" s="80"/>
      <c r="L11" s="80"/>
      <c r="M11" s="81"/>
      <c r="N11" s="81"/>
      <c r="O11" s="37"/>
    </row>
    <row r="12" spans="2:15" ht="13.5" customHeight="1">
      <c r="B12" s="37"/>
      <c r="C12" s="75" t="s">
        <v>27</v>
      </c>
      <c r="D12" s="76" t="s">
        <v>4</v>
      </c>
      <c r="E12" s="77"/>
      <c r="F12" s="77" t="s">
        <v>34</v>
      </c>
      <c r="G12" s="78" t="s">
        <v>210</v>
      </c>
      <c r="H12" s="79"/>
      <c r="I12" s="80"/>
      <c r="J12" s="80">
        <v>180.5</v>
      </c>
      <c r="K12" s="80"/>
      <c r="L12" s="80"/>
      <c r="M12" s="81"/>
      <c r="N12" s="81"/>
      <c r="O12" s="37"/>
    </row>
    <row r="13" spans="2:15" ht="13.5" customHeight="1">
      <c r="B13" s="37"/>
      <c r="C13" s="75" t="s">
        <v>28</v>
      </c>
      <c r="D13" s="76" t="s">
        <v>4</v>
      </c>
      <c r="E13" s="77"/>
      <c r="F13" s="77" t="s">
        <v>34</v>
      </c>
      <c r="G13" s="78" t="s">
        <v>175</v>
      </c>
      <c r="H13" s="79"/>
      <c r="I13" s="80"/>
      <c r="J13" s="80">
        <v>499.4</v>
      </c>
      <c r="K13" s="80"/>
      <c r="L13" s="80"/>
      <c r="M13" s="81">
        <v>0.000432355000000037</v>
      </c>
      <c r="N13" s="81"/>
      <c r="O13" s="37"/>
    </row>
    <row r="14" spans="2:15" ht="13.5" customHeight="1">
      <c r="B14" s="37"/>
      <c r="C14" s="75" t="s">
        <v>29</v>
      </c>
      <c r="D14" s="76" t="s">
        <v>4</v>
      </c>
      <c r="E14" s="77"/>
      <c r="F14" s="77" t="s">
        <v>34</v>
      </c>
      <c r="G14" s="78" t="s">
        <v>50</v>
      </c>
      <c r="H14" s="79"/>
      <c r="I14" s="80"/>
      <c r="J14" s="80">
        <v>12139.97655</v>
      </c>
      <c r="K14" s="80"/>
      <c r="L14" s="80"/>
      <c r="M14" s="81">
        <v>0.09047859650001976</v>
      </c>
      <c r="N14" s="81">
        <v>0.0046</v>
      </c>
      <c r="O14" s="37"/>
    </row>
    <row r="15" spans="2:15" ht="15" customHeight="1">
      <c r="B15" s="69" t="s">
        <v>20</v>
      </c>
      <c r="C15" s="70"/>
      <c r="D15" s="69" t="s">
        <v>3</v>
      </c>
      <c r="E15" s="70"/>
      <c r="F15" s="71"/>
      <c r="G15" s="72" t="s">
        <v>228</v>
      </c>
      <c r="H15" s="73"/>
      <c r="I15" s="74">
        <v>850</v>
      </c>
      <c r="J15" s="74">
        <v>60691.098938115174</v>
      </c>
      <c r="K15" s="74"/>
      <c r="L15" s="74"/>
      <c r="M15" s="68">
        <v>1.876750446310175</v>
      </c>
      <c r="N15" s="68">
        <v>0.05645658</v>
      </c>
      <c r="O15" s="37"/>
    </row>
    <row r="16" spans="2:15" ht="13.5" customHeight="1">
      <c r="B16" s="37"/>
      <c r="C16" s="75" t="s">
        <v>23</v>
      </c>
      <c r="D16" s="76" t="s">
        <v>4</v>
      </c>
      <c r="E16" s="77"/>
      <c r="F16" s="77" t="s">
        <v>30</v>
      </c>
      <c r="G16" s="78" t="s">
        <v>211</v>
      </c>
      <c r="H16" s="79"/>
      <c r="I16" s="80"/>
      <c r="J16" s="80">
        <v>24948.5</v>
      </c>
      <c r="K16" s="80"/>
      <c r="L16" s="80"/>
      <c r="M16" s="81">
        <v>1.559306000000241</v>
      </c>
      <c r="N16" s="81"/>
      <c r="O16" s="37"/>
    </row>
    <row r="17" spans="2:15" ht="13.5" customHeight="1">
      <c r="B17" s="37"/>
      <c r="C17" s="75" t="s">
        <v>24</v>
      </c>
      <c r="D17" s="76" t="s">
        <v>4</v>
      </c>
      <c r="E17" s="77"/>
      <c r="F17" s="77" t="s">
        <v>30</v>
      </c>
      <c r="G17" s="78" t="s">
        <v>217</v>
      </c>
      <c r="H17" s="79"/>
      <c r="I17" s="80"/>
      <c r="J17" s="80">
        <v>5670.81</v>
      </c>
      <c r="K17" s="80"/>
      <c r="L17" s="80"/>
      <c r="M17" s="81">
        <v>0.002074046250000315</v>
      </c>
      <c r="N17" s="81"/>
      <c r="O17" s="37"/>
    </row>
    <row r="18" spans="2:15" ht="13.5" customHeight="1">
      <c r="B18" s="37"/>
      <c r="C18" s="75" t="s">
        <v>25</v>
      </c>
      <c r="D18" s="76" t="s">
        <v>4</v>
      </c>
      <c r="E18" s="77"/>
      <c r="F18" s="77" t="s">
        <v>30</v>
      </c>
      <c r="G18" s="78" t="s">
        <v>193</v>
      </c>
      <c r="H18" s="79"/>
      <c r="I18" s="80"/>
      <c r="J18" s="80">
        <v>1117.9481131151729</v>
      </c>
      <c r="K18" s="80"/>
      <c r="L18" s="80"/>
      <c r="M18" s="81"/>
      <c r="N18" s="81"/>
      <c r="O18" s="37"/>
    </row>
    <row r="19" spans="2:15" ht="13.5" customHeight="1">
      <c r="B19" s="37"/>
      <c r="C19" s="75" t="s">
        <v>27</v>
      </c>
      <c r="D19" s="76" t="s">
        <v>4</v>
      </c>
      <c r="E19" s="77"/>
      <c r="F19" s="77" t="s">
        <v>34</v>
      </c>
      <c r="G19" s="78" t="s">
        <v>210</v>
      </c>
      <c r="H19" s="79"/>
      <c r="I19" s="80">
        <v>850</v>
      </c>
      <c r="J19" s="80">
        <v>902.5</v>
      </c>
      <c r="K19" s="80"/>
      <c r="L19" s="80"/>
      <c r="M19" s="81"/>
      <c r="N19" s="81"/>
      <c r="O19" s="37"/>
    </row>
    <row r="20" spans="2:15" ht="13.5" customHeight="1">
      <c r="B20" s="37"/>
      <c r="C20" s="75" t="s">
        <v>28</v>
      </c>
      <c r="D20" s="76" t="s">
        <v>4</v>
      </c>
      <c r="E20" s="77"/>
      <c r="F20" s="77" t="s">
        <v>34</v>
      </c>
      <c r="G20" s="78" t="s">
        <v>175</v>
      </c>
      <c r="H20" s="79"/>
      <c r="I20" s="80"/>
      <c r="J20" s="80">
        <v>3897.08</v>
      </c>
      <c r="K20" s="80"/>
      <c r="L20" s="80"/>
      <c r="M20" s="81">
        <v>0.006150263559998135</v>
      </c>
      <c r="N20" s="81"/>
      <c r="O20" s="37"/>
    </row>
    <row r="21" spans="2:15" ht="13.5" customHeight="1">
      <c r="B21" s="37"/>
      <c r="C21" s="75" t="s">
        <v>29</v>
      </c>
      <c r="D21" s="76" t="s">
        <v>4</v>
      </c>
      <c r="E21" s="77"/>
      <c r="F21" s="77" t="s">
        <v>34</v>
      </c>
      <c r="G21" s="78" t="s">
        <v>50</v>
      </c>
      <c r="H21" s="79"/>
      <c r="I21" s="80"/>
      <c r="J21" s="80">
        <v>24154.260824999998</v>
      </c>
      <c r="K21" s="80"/>
      <c r="L21" s="80"/>
      <c r="M21" s="81">
        <v>0.30922013649993507</v>
      </c>
      <c r="N21" s="81">
        <v>0.05645658</v>
      </c>
      <c r="O21" s="37"/>
    </row>
    <row r="22" spans="2:15" ht="15" customHeight="1">
      <c r="B22" s="69" t="s">
        <v>21</v>
      </c>
      <c r="C22" s="70"/>
      <c r="D22" s="69" t="s">
        <v>3</v>
      </c>
      <c r="E22" s="70"/>
      <c r="F22" s="71"/>
      <c r="G22" s="72" t="s">
        <v>225</v>
      </c>
      <c r="H22" s="73"/>
      <c r="I22" s="74"/>
      <c r="J22" s="74">
        <v>43250.19820808017</v>
      </c>
      <c r="K22" s="74"/>
      <c r="L22" s="74"/>
      <c r="M22" s="68">
        <v>1.5943857765002536</v>
      </c>
      <c r="N22" s="68">
        <v>0.0031</v>
      </c>
      <c r="O22" s="37"/>
    </row>
    <row r="23" spans="2:15" ht="13.5" customHeight="1">
      <c r="B23" s="37"/>
      <c r="C23" s="75" t="s">
        <v>23</v>
      </c>
      <c r="D23" s="76" t="s">
        <v>4</v>
      </c>
      <c r="E23" s="77"/>
      <c r="F23" s="77" t="s">
        <v>30</v>
      </c>
      <c r="G23" s="78" t="s">
        <v>211</v>
      </c>
      <c r="H23" s="79"/>
      <c r="I23" s="80"/>
      <c r="J23" s="80">
        <v>23937.2</v>
      </c>
      <c r="K23" s="80"/>
      <c r="L23" s="80"/>
      <c r="M23" s="81">
        <v>1.4937620000002318</v>
      </c>
      <c r="N23" s="81"/>
      <c r="O23" s="37"/>
    </row>
    <row r="24" spans="2:15" ht="13.5" customHeight="1">
      <c r="B24" s="37"/>
      <c r="C24" s="75" t="s">
        <v>24</v>
      </c>
      <c r="D24" s="76" t="s">
        <v>4</v>
      </c>
      <c r="E24" s="77"/>
      <c r="F24" s="77" t="s">
        <v>30</v>
      </c>
      <c r="G24" s="78" t="s">
        <v>217</v>
      </c>
      <c r="H24" s="79"/>
      <c r="I24" s="80"/>
      <c r="J24" s="80">
        <v>5015.52</v>
      </c>
      <c r="K24" s="80"/>
      <c r="L24" s="80"/>
      <c r="M24" s="81">
        <v>0.0018343800000002787</v>
      </c>
      <c r="N24" s="81"/>
      <c r="O24" s="37"/>
    </row>
    <row r="25" spans="2:15" ht="13.5" customHeight="1">
      <c r="B25" s="37"/>
      <c r="C25" s="75" t="s">
        <v>25</v>
      </c>
      <c r="D25" s="76" t="s">
        <v>4</v>
      </c>
      <c r="E25" s="77"/>
      <c r="F25" s="77" t="s">
        <v>30</v>
      </c>
      <c r="G25" s="78" t="s">
        <v>193</v>
      </c>
      <c r="H25" s="79"/>
      <c r="I25" s="80"/>
      <c r="J25" s="80">
        <v>1070.8470080801662</v>
      </c>
      <c r="K25" s="80"/>
      <c r="L25" s="80"/>
      <c r="M25" s="81"/>
      <c r="N25" s="81"/>
      <c r="O25" s="37"/>
    </row>
    <row r="26" spans="2:15" ht="13.5" customHeight="1">
      <c r="B26" s="37"/>
      <c r="C26" s="75" t="s">
        <v>27</v>
      </c>
      <c r="D26" s="76" t="s">
        <v>4</v>
      </c>
      <c r="E26" s="77"/>
      <c r="F26" s="77" t="s">
        <v>34</v>
      </c>
      <c r="G26" s="78" t="s">
        <v>210</v>
      </c>
      <c r="H26" s="79"/>
      <c r="I26" s="80"/>
      <c r="J26" s="80">
        <v>180.5</v>
      </c>
      <c r="K26" s="80"/>
      <c r="L26" s="80"/>
      <c r="M26" s="81"/>
      <c r="N26" s="81"/>
      <c r="O26" s="37"/>
    </row>
    <row r="27" spans="2:15" ht="13.5" customHeight="1">
      <c r="B27" s="37"/>
      <c r="C27" s="75" t="s">
        <v>29</v>
      </c>
      <c r="D27" s="76" t="s">
        <v>4</v>
      </c>
      <c r="E27" s="77"/>
      <c r="F27" s="77" t="s">
        <v>34</v>
      </c>
      <c r="G27" s="78" t="s">
        <v>50</v>
      </c>
      <c r="H27" s="79"/>
      <c r="I27" s="80"/>
      <c r="J27" s="80">
        <v>13046.1312</v>
      </c>
      <c r="K27" s="80"/>
      <c r="L27" s="80"/>
      <c r="M27" s="81">
        <v>0.09878939650002164</v>
      </c>
      <c r="N27" s="81">
        <v>0.0031</v>
      </c>
      <c r="O27" s="37"/>
    </row>
    <row r="28" spans="2:15" ht="15" customHeight="1">
      <c r="B28" s="69" t="s">
        <v>22</v>
      </c>
      <c r="C28" s="70"/>
      <c r="D28" s="69" t="s">
        <v>3</v>
      </c>
      <c r="E28" s="70"/>
      <c r="F28" s="71"/>
      <c r="G28" s="72" t="s">
        <v>226</v>
      </c>
      <c r="H28" s="73"/>
      <c r="I28" s="74"/>
      <c r="J28" s="74">
        <v>49605.362798300186</v>
      </c>
      <c r="K28" s="74"/>
      <c r="L28" s="74"/>
      <c r="M28" s="68">
        <v>1.7673003215002823</v>
      </c>
      <c r="N28" s="68">
        <v>0.0031</v>
      </c>
      <c r="O28" s="37"/>
    </row>
    <row r="29" spans="2:15" ht="13.5" customHeight="1">
      <c r="B29" s="37"/>
      <c r="C29" s="75" t="s">
        <v>23</v>
      </c>
      <c r="D29" s="76" t="s">
        <v>4</v>
      </c>
      <c r="E29" s="77"/>
      <c r="F29" s="77" t="s">
        <v>30</v>
      </c>
      <c r="G29" s="78" t="s">
        <v>211</v>
      </c>
      <c r="H29" s="79"/>
      <c r="I29" s="80"/>
      <c r="J29" s="80">
        <v>26248.8</v>
      </c>
      <c r="K29" s="80"/>
      <c r="L29" s="80"/>
      <c r="M29" s="81">
        <v>1.6489960000002564</v>
      </c>
      <c r="N29" s="81"/>
      <c r="O29" s="37"/>
    </row>
    <row r="30" spans="2:15" ht="13.5" customHeight="1">
      <c r="B30" s="37"/>
      <c r="C30" s="75" t="s">
        <v>24</v>
      </c>
      <c r="D30" s="76" t="s">
        <v>4</v>
      </c>
      <c r="E30" s="77"/>
      <c r="F30" s="77" t="s">
        <v>30</v>
      </c>
      <c r="G30" s="78" t="s">
        <v>217</v>
      </c>
      <c r="H30" s="79"/>
      <c r="I30" s="80"/>
      <c r="J30" s="80">
        <v>6496.2</v>
      </c>
      <c r="K30" s="80"/>
      <c r="L30" s="80"/>
      <c r="M30" s="81">
        <v>0.002375925000000361</v>
      </c>
      <c r="N30" s="81"/>
      <c r="O30" s="37"/>
    </row>
    <row r="31" spans="2:15" ht="13.5" customHeight="1">
      <c r="B31" s="37"/>
      <c r="C31" s="75" t="s">
        <v>25</v>
      </c>
      <c r="D31" s="76" t="s">
        <v>4</v>
      </c>
      <c r="E31" s="77"/>
      <c r="F31" s="77" t="s">
        <v>30</v>
      </c>
      <c r="G31" s="78" t="s">
        <v>193</v>
      </c>
      <c r="H31" s="79"/>
      <c r="I31" s="80"/>
      <c r="J31" s="80">
        <v>1182.382298300184</v>
      </c>
      <c r="K31" s="80"/>
      <c r="L31" s="80"/>
      <c r="M31" s="81"/>
      <c r="N31" s="81"/>
      <c r="O31" s="37"/>
    </row>
    <row r="32" spans="2:15" ht="13.5" customHeight="1">
      <c r="B32" s="37"/>
      <c r="C32" s="75" t="s">
        <v>29</v>
      </c>
      <c r="D32" s="76" t="s">
        <v>4</v>
      </c>
      <c r="E32" s="77"/>
      <c r="F32" s="77" t="s">
        <v>34</v>
      </c>
      <c r="G32" s="78" t="s">
        <v>50</v>
      </c>
      <c r="H32" s="79"/>
      <c r="I32" s="80"/>
      <c r="J32" s="80">
        <v>15677.980500000001</v>
      </c>
      <c r="K32" s="80"/>
      <c r="L32" s="80"/>
      <c r="M32" s="81">
        <v>0.11592839650002552</v>
      </c>
      <c r="N32" s="81">
        <v>0.0031</v>
      </c>
      <c r="O32" s="37"/>
    </row>
    <row r="33" spans="1:15" ht="7.5" customHeight="1">
      <c r="A33" s="37" t="s">
        <v>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</sheetData>
  <mergeCells count="2">
    <mergeCell ref="D2:F2"/>
    <mergeCell ref="D3:F3"/>
  </mergeCells>
  <printOptions/>
  <pageMargins left="0.7875" right="0.7875" top="0.6590277777777778" bottom="0.4618055555555556" header="0.39375" footer="0.19652777777777777"/>
  <pageSetup horizontalDpi="300" verticalDpi="300" orientation="portrait" paperSize="9" scale="6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292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82" customWidth="1"/>
    <col min="10" max="10" width="11.7109375" style="2" customWidth="1"/>
    <col min="11" max="11" width="15.28125" style="2" customWidth="1"/>
    <col min="12" max="15" width="0" style="83" hidden="1" customWidth="1"/>
    <col min="16" max="16" width="0" style="84" hidden="1" customWidth="1"/>
    <col min="17" max="19" width="0" style="2" hidden="1" customWidth="1"/>
    <col min="20" max="21" width="0" style="85" hidden="1" customWidth="1"/>
    <col min="22" max="22" width="1.57421875" style="2" customWidth="1"/>
    <col min="23" max="243" width="11.57421875" style="2" customWidth="1"/>
    <col min="244" max="254" width="11.57421875" style="0" customWidth="1"/>
    <col min="255" max="16384" width="12.421875" style="0" customWidth="1"/>
  </cols>
  <sheetData>
    <row r="1" spans="1:253" s="36" customFormat="1" ht="12.75" customHeight="1" hidden="1">
      <c r="A1" s="86" t="s">
        <v>38</v>
      </c>
      <c r="B1" s="87" t="s">
        <v>56</v>
      </c>
      <c r="C1" s="87" t="s">
        <v>48</v>
      </c>
      <c r="D1" s="87" t="s">
        <v>39</v>
      </c>
      <c r="E1" s="87" t="s">
        <v>140</v>
      </c>
      <c r="F1" s="87" t="s">
        <v>187</v>
      </c>
      <c r="G1" s="87" t="s">
        <v>47</v>
      </c>
      <c r="H1" s="87" t="s">
        <v>198</v>
      </c>
      <c r="I1" s="87" t="s">
        <v>16</v>
      </c>
      <c r="J1" s="87" t="s">
        <v>188</v>
      </c>
      <c r="K1" s="87" t="s">
        <v>169</v>
      </c>
      <c r="L1" s="88" t="s">
        <v>72</v>
      </c>
      <c r="M1" s="88" t="s">
        <v>174</v>
      </c>
      <c r="N1" s="88" t="s">
        <v>31</v>
      </c>
      <c r="O1" s="88" t="s">
        <v>183</v>
      </c>
      <c r="P1" s="89" t="s">
        <v>180</v>
      </c>
      <c r="Q1" s="87" t="s">
        <v>181</v>
      </c>
      <c r="R1" s="87" t="s">
        <v>170</v>
      </c>
      <c r="S1" s="87" t="s">
        <v>40</v>
      </c>
      <c r="T1" s="87" t="s">
        <v>41</v>
      </c>
      <c r="U1" s="87" t="s">
        <v>196</v>
      </c>
      <c r="IJ1"/>
      <c r="IK1"/>
      <c r="IL1"/>
      <c r="IM1"/>
      <c r="IN1"/>
      <c r="IO1"/>
      <c r="IP1"/>
      <c r="IQ1"/>
      <c r="IR1"/>
      <c r="IS1"/>
    </row>
    <row r="2" spans="1:22" ht="29.25" customHeight="1">
      <c r="A2" s="90"/>
      <c r="B2" s="3"/>
      <c r="C2" s="3"/>
      <c r="D2" s="3"/>
      <c r="E2" s="3"/>
      <c r="F2" s="3"/>
      <c r="G2" s="38" t="s">
        <v>205</v>
      </c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91"/>
      <c r="U2" s="91"/>
      <c r="V2" s="3"/>
    </row>
    <row r="3" spans="1:22" ht="18.75" customHeight="1">
      <c r="A3" s="3"/>
      <c r="B3" s="40" t="s">
        <v>139</v>
      </c>
      <c r="C3" s="41"/>
      <c r="D3" s="181">
        <f>KrycíList!D6</f>
        <v>0</v>
      </c>
      <c r="E3" s="181"/>
      <c r="F3" s="181"/>
      <c r="G3" s="183" t="str">
        <f>KrycíList!C4</f>
        <v>oprava výmalby bytů etapa 3</v>
      </c>
      <c r="H3" s="183"/>
      <c r="I3" s="183"/>
      <c r="J3" s="183"/>
      <c r="K3" s="183"/>
      <c r="L3" s="44"/>
      <c r="M3" s="44"/>
      <c r="N3" s="44"/>
      <c r="O3" s="37"/>
      <c r="P3" s="37"/>
      <c r="Q3" s="37"/>
      <c r="R3" s="37"/>
      <c r="S3" s="37"/>
      <c r="T3" s="37"/>
      <c r="U3" s="37"/>
      <c r="V3" s="41"/>
    </row>
    <row r="4" spans="1:22" ht="14.25" customHeight="1">
      <c r="A4" s="3"/>
      <c r="B4" s="3"/>
      <c r="C4" s="3"/>
      <c r="D4" s="182">
        <f>KrycíList!C5</f>
        <v>0</v>
      </c>
      <c r="E4" s="182"/>
      <c r="F4" s="182"/>
      <c r="G4" s="45">
        <f>KrycíList!F5</f>
        <v>0</v>
      </c>
      <c r="H4" s="184">
        <f>KrycíList!D5</f>
        <v>0</v>
      </c>
      <c r="I4" s="184"/>
      <c r="J4" s="41"/>
      <c r="K4" s="47"/>
      <c r="L4" s="48"/>
      <c r="M4" s="48"/>
      <c r="N4" s="48"/>
      <c r="O4" s="48"/>
      <c r="P4" s="48"/>
      <c r="Q4" s="48"/>
      <c r="R4" s="48"/>
      <c r="S4" s="48"/>
      <c r="T4" s="92"/>
      <c r="U4" s="92"/>
      <c r="V4" s="3"/>
    </row>
    <row r="5" spans="1:22" ht="11.25" customHeight="1">
      <c r="A5" s="3"/>
      <c r="B5" s="50"/>
      <c r="C5" s="50"/>
      <c r="D5" s="51"/>
      <c r="E5" s="51"/>
      <c r="F5" s="51"/>
      <c r="G5" s="93">
        <f>KrycíList!H4</f>
        <v>0</v>
      </c>
      <c r="H5" s="51"/>
      <c r="I5" s="51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3" t="s">
        <v>0</v>
      </c>
    </row>
    <row r="6" spans="1:253" s="61" customFormat="1" ht="21.75" customHeight="1">
      <c r="A6" s="60"/>
      <c r="B6" s="56" t="s">
        <v>56</v>
      </c>
      <c r="C6" s="56" t="s">
        <v>48</v>
      </c>
      <c r="D6" s="57" t="s">
        <v>39</v>
      </c>
      <c r="E6" s="56" t="s">
        <v>10</v>
      </c>
      <c r="F6" s="56" t="s">
        <v>187</v>
      </c>
      <c r="G6" s="56" t="s">
        <v>192</v>
      </c>
      <c r="H6" s="56" t="s">
        <v>191</v>
      </c>
      <c r="I6" s="56" t="s">
        <v>16</v>
      </c>
      <c r="J6" s="56" t="s">
        <v>49</v>
      </c>
      <c r="K6" s="58" t="s">
        <v>168</v>
      </c>
      <c r="L6" s="59" t="s">
        <v>72</v>
      </c>
      <c r="M6" s="59" t="s">
        <v>174</v>
      </c>
      <c r="N6" s="59" t="s">
        <v>31</v>
      </c>
      <c r="O6" s="59" t="s">
        <v>183</v>
      </c>
      <c r="P6" s="59" t="s">
        <v>136</v>
      </c>
      <c r="Q6" s="59" t="s">
        <v>137</v>
      </c>
      <c r="R6" s="59" t="s">
        <v>75</v>
      </c>
      <c r="S6" s="59" t="s">
        <v>74</v>
      </c>
      <c r="T6" s="59" t="s">
        <v>41</v>
      </c>
      <c r="U6" s="59" t="s">
        <v>196</v>
      </c>
      <c r="V6" s="60"/>
      <c r="IJ6"/>
      <c r="IK6"/>
      <c r="IL6"/>
      <c r="IM6"/>
      <c r="IN6"/>
      <c r="IO6"/>
      <c r="IP6"/>
      <c r="IQ6"/>
      <c r="IR6"/>
      <c r="IS6"/>
    </row>
    <row r="7" spans="1:22" ht="14.25" customHeight="1">
      <c r="A7" s="3"/>
      <c r="B7" s="94"/>
      <c r="C7" s="94"/>
      <c r="D7" s="95">
        <f>KrycíList!C8</f>
        <v>0</v>
      </c>
      <c r="E7" s="95"/>
      <c r="F7" s="95"/>
      <c r="G7" s="96"/>
      <c r="H7" s="95"/>
      <c r="I7" s="95"/>
      <c r="J7" s="97"/>
      <c r="K7" s="98">
        <f aca="true" t="shared" si="0" ref="K7:S7">SUMIF($D9:$D294,"B",K9:K294)</f>
        <v>0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100">
        <f t="shared" si="0"/>
        <v>6.68569575331094</v>
      </c>
      <c r="Q7" s="100">
        <f t="shared" si="0"/>
        <v>0.06725658000000001</v>
      </c>
      <c r="R7" s="100">
        <f t="shared" si="0"/>
        <v>401.265491789518</v>
      </c>
      <c r="S7" s="99">
        <f t="shared" si="0"/>
        <v>61809.238949142484</v>
      </c>
      <c r="T7" s="101">
        <f>ROUNDUP(SUMIF($D9:$D294,"B",T9:T294),1)</f>
        <v>0</v>
      </c>
      <c r="U7" s="101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102"/>
      <c r="J8" s="3"/>
      <c r="K8" s="3"/>
      <c r="L8" s="39"/>
      <c r="M8" s="39"/>
      <c r="N8" s="39"/>
      <c r="O8" s="39"/>
      <c r="P8" s="39"/>
      <c r="Q8" s="39"/>
      <c r="R8" s="39"/>
      <c r="S8" s="39"/>
      <c r="T8" s="91"/>
      <c r="U8" s="91"/>
      <c r="V8" s="3"/>
    </row>
    <row r="9" spans="1:22" ht="13.5">
      <c r="A9" s="3"/>
      <c r="B9" s="103" t="s">
        <v>19</v>
      </c>
      <c r="C9" s="70"/>
      <c r="D9" s="69" t="s">
        <v>3</v>
      </c>
      <c r="E9" s="70"/>
      <c r="F9" s="71"/>
      <c r="G9" s="72" t="s">
        <v>231</v>
      </c>
      <c r="H9" s="70"/>
      <c r="I9" s="69"/>
      <c r="J9" s="70"/>
      <c r="K9" s="67">
        <f aca="true" t="shared" si="1" ref="K9:T9">SUMIF($D10:$D87,"O",K10:K87)</f>
        <v>0</v>
      </c>
      <c r="L9" s="74">
        <f t="shared" si="1"/>
        <v>0</v>
      </c>
      <c r="M9" s="74">
        <f t="shared" si="1"/>
        <v>0</v>
      </c>
      <c r="N9" s="74">
        <f t="shared" si="1"/>
        <v>0</v>
      </c>
      <c r="O9" s="74">
        <f t="shared" si="1"/>
        <v>0</v>
      </c>
      <c r="P9" s="68">
        <f t="shared" si="1"/>
        <v>1.4472592090002294</v>
      </c>
      <c r="Q9" s="68">
        <f t="shared" si="1"/>
        <v>0.0046</v>
      </c>
      <c r="R9" s="68">
        <f t="shared" si="1"/>
        <v>79.24359277298402</v>
      </c>
      <c r="S9" s="74">
        <f t="shared" si="1"/>
        <v>12373.88919902686</v>
      </c>
      <c r="T9" s="104">
        <f t="shared" si="1"/>
        <v>0</v>
      </c>
      <c r="U9" s="104">
        <f>K9+T9</f>
        <v>0</v>
      </c>
      <c r="V9" s="105"/>
    </row>
    <row r="10" spans="1:22" ht="12.75" outlineLevel="1">
      <c r="A10" s="3"/>
      <c r="B10" s="106"/>
      <c r="C10" s="75" t="s">
        <v>23</v>
      </c>
      <c r="D10" s="76" t="s">
        <v>4</v>
      </c>
      <c r="E10" s="77"/>
      <c r="F10" s="77" t="s">
        <v>30</v>
      </c>
      <c r="G10" s="78" t="s">
        <v>211</v>
      </c>
      <c r="H10" s="77"/>
      <c r="I10" s="76"/>
      <c r="J10" s="77"/>
      <c r="K10" s="107">
        <f>SUBTOTAL(9,K11:K25)</f>
        <v>0</v>
      </c>
      <c r="L10" s="80">
        <f>SUBTOTAL(9,L11:L25)</f>
        <v>0</v>
      </c>
      <c r="M10" s="80">
        <f>SUBTOTAL(9,M11:M25)</f>
        <v>0</v>
      </c>
      <c r="N10" s="80">
        <f>SUBTOTAL(9,N11:N25)</f>
        <v>0</v>
      </c>
      <c r="O10" s="80">
        <f>SUBTOTAL(9,O11:O25)</f>
        <v>0</v>
      </c>
      <c r="P10" s="81">
        <f>SUMPRODUCT(P11:P25,$H11:$H25)</f>
        <v>1.3549940000002094</v>
      </c>
      <c r="Q10" s="81">
        <f>SUMPRODUCT(Q11:Q25,$H11:$H25)</f>
        <v>0</v>
      </c>
      <c r="R10" s="81">
        <f>SUMPRODUCT(R11:R25,$H11:$H25)</f>
        <v>39.32510000000551</v>
      </c>
      <c r="S10" s="80">
        <f>SUMPRODUCT(S11:S25,$H11:$H25)</f>
        <v>6739.929310000984</v>
      </c>
      <c r="T10" s="108">
        <f>SUMPRODUCT(T11:T25,$K11:$K25)/100</f>
        <v>0</v>
      </c>
      <c r="U10" s="108">
        <f>K10+T10</f>
        <v>0</v>
      </c>
      <c r="V10" s="105"/>
    </row>
    <row r="11" spans="1:22" ht="12.75" outlineLevel="2">
      <c r="A11" s="3"/>
      <c r="B11" s="109"/>
      <c r="C11" s="110"/>
      <c r="D11" s="111"/>
      <c r="E11" s="112" t="s">
        <v>214</v>
      </c>
      <c r="F11" s="113"/>
      <c r="G11" s="114"/>
      <c r="H11" s="113"/>
      <c r="I11" s="111"/>
      <c r="J11" s="113"/>
      <c r="K11" s="115"/>
      <c r="L11" s="116"/>
      <c r="M11" s="116"/>
      <c r="N11" s="116"/>
      <c r="O11" s="116"/>
      <c r="P11" s="117"/>
      <c r="Q11" s="117"/>
      <c r="R11" s="117"/>
      <c r="S11" s="117"/>
      <c r="T11" s="118"/>
      <c r="U11" s="118"/>
      <c r="V11" s="105"/>
    </row>
    <row r="12" spans="1:22" ht="12.75" outlineLevel="2">
      <c r="A12" s="3"/>
      <c r="B12" s="105"/>
      <c r="C12" s="105"/>
      <c r="D12" s="119" t="s">
        <v>5</v>
      </c>
      <c r="E12" s="120">
        <v>1</v>
      </c>
      <c r="F12" s="121" t="s">
        <v>110</v>
      </c>
      <c r="G12" s="122" t="s">
        <v>204</v>
      </c>
      <c r="H12" s="123">
        <v>22</v>
      </c>
      <c r="I12" s="124" t="s">
        <v>17</v>
      </c>
      <c r="J12" s="125"/>
      <c r="K12" s="126">
        <f>H12*J12</f>
        <v>0</v>
      </c>
      <c r="L12" s="127">
        <f>IF(D12="S",K12,"")</f>
      </c>
      <c r="M12" s="128">
        <f>IF(OR(D12="P",D12="U"),K12,"")</f>
        <v>0</v>
      </c>
      <c r="N12" s="128">
        <f>IF(D12="H",K12,"")</f>
      </c>
      <c r="O12" s="128">
        <f>IF(D12="V",K12,"")</f>
      </c>
      <c r="P12" s="129">
        <v>0.00032</v>
      </c>
      <c r="Q12" s="129">
        <v>0</v>
      </c>
      <c r="R12" s="129">
        <v>0</v>
      </c>
      <c r="S12" s="125">
        <v>0</v>
      </c>
      <c r="T12" s="130">
        <v>15</v>
      </c>
      <c r="U12" s="131">
        <f>K12*(T12+100)/100</f>
        <v>0</v>
      </c>
      <c r="V12" s="132"/>
    </row>
    <row r="13" spans="1:253" s="36" customFormat="1" ht="10.5" customHeight="1" outlineLevel="3">
      <c r="A13" s="35"/>
      <c r="B13" s="133"/>
      <c r="C13" s="133"/>
      <c r="D13" s="133"/>
      <c r="E13" s="133"/>
      <c r="F13" s="133"/>
      <c r="G13" s="133" t="s">
        <v>213</v>
      </c>
      <c r="H13" s="134">
        <v>0</v>
      </c>
      <c r="I13" s="135"/>
      <c r="J13" s="133"/>
      <c r="K13" s="133"/>
      <c r="L13" s="136"/>
      <c r="M13" s="136"/>
      <c r="N13" s="136"/>
      <c r="O13" s="136"/>
      <c r="P13" s="136"/>
      <c r="Q13" s="136"/>
      <c r="R13" s="136"/>
      <c r="S13" s="136"/>
      <c r="T13" s="137"/>
      <c r="U13" s="137"/>
      <c r="V13" s="133"/>
      <c r="IJ13"/>
      <c r="IK13"/>
      <c r="IL13"/>
      <c r="IM13"/>
      <c r="IN13"/>
      <c r="IO13"/>
      <c r="IP13"/>
      <c r="IQ13"/>
      <c r="IR13"/>
      <c r="IS13"/>
    </row>
    <row r="14" spans="1:22" s="36" customFormat="1" ht="10.5" customHeight="1" outlineLevel="3">
      <c r="A14" s="35"/>
      <c r="B14" s="133"/>
      <c r="C14" s="133"/>
      <c r="D14" s="133"/>
      <c r="E14" s="133"/>
      <c r="F14" s="133"/>
      <c r="G14" s="133" t="s">
        <v>11</v>
      </c>
      <c r="H14" s="134">
        <v>22</v>
      </c>
      <c r="I14" s="135"/>
      <c r="J14" s="133"/>
      <c r="K14" s="133"/>
      <c r="L14" s="136"/>
      <c r="M14" s="136"/>
      <c r="N14" s="136"/>
      <c r="O14" s="136"/>
      <c r="P14" s="136"/>
      <c r="Q14" s="136"/>
      <c r="R14" s="136"/>
      <c r="S14" s="136"/>
      <c r="T14" s="137"/>
      <c r="U14" s="137"/>
      <c r="V14" s="133"/>
    </row>
    <row r="15" spans="1:22" ht="12.75" outlineLevel="2">
      <c r="A15" s="3"/>
      <c r="B15" s="105"/>
      <c r="C15" s="105"/>
      <c r="D15" s="119" t="s">
        <v>5</v>
      </c>
      <c r="E15" s="120">
        <v>2</v>
      </c>
      <c r="F15" s="121" t="s">
        <v>100</v>
      </c>
      <c r="G15" s="122" t="s">
        <v>236</v>
      </c>
      <c r="H15" s="123">
        <v>1.8</v>
      </c>
      <c r="I15" s="124" t="s">
        <v>17</v>
      </c>
      <c r="J15" s="125"/>
      <c r="K15" s="126">
        <f>H15*J15</f>
        <v>0</v>
      </c>
      <c r="L15" s="127">
        <f>IF(D15="S",K15,"")</f>
      </c>
      <c r="M15" s="128">
        <f>IF(OR(D15="P",D15="U"),K15,"")</f>
        <v>0</v>
      </c>
      <c r="N15" s="128">
        <f>IF(D15="H",K15,"")</f>
      </c>
      <c r="O15" s="128">
        <f>IF(D15="V",K15,"")</f>
      </c>
      <c r="P15" s="129">
        <v>0.04000000000002047</v>
      </c>
      <c r="Q15" s="129">
        <v>0</v>
      </c>
      <c r="R15" s="129">
        <v>0.7600000000000479</v>
      </c>
      <c r="S15" s="125">
        <v>125.9570000000036</v>
      </c>
      <c r="T15" s="130">
        <v>15</v>
      </c>
      <c r="U15" s="131">
        <f>K15*(T15+100)/100</f>
        <v>0</v>
      </c>
      <c r="V15" s="132"/>
    </row>
    <row r="16" spans="1:22" ht="12.75" outlineLevel="2">
      <c r="A16" s="3"/>
      <c r="B16" s="105"/>
      <c r="C16" s="105"/>
      <c r="D16" s="119" t="s">
        <v>5</v>
      </c>
      <c r="E16" s="120">
        <v>3</v>
      </c>
      <c r="F16" s="121" t="s">
        <v>103</v>
      </c>
      <c r="G16" s="122" t="s">
        <v>255</v>
      </c>
      <c r="H16" s="123">
        <v>1</v>
      </c>
      <c r="I16" s="124" t="s">
        <v>37</v>
      </c>
      <c r="J16" s="125"/>
      <c r="K16" s="126">
        <f>H16*J16</f>
        <v>0</v>
      </c>
      <c r="L16" s="127">
        <f>IF(D16="S",K16,"")</f>
      </c>
      <c r="M16" s="128">
        <f>IF(OR(D16="P",D16="U"),K16,"")</f>
        <v>0</v>
      </c>
      <c r="N16" s="128">
        <f>IF(D16="H",K16,"")</f>
      </c>
      <c r="O16" s="128">
        <f>IF(D16="V",K16,"")</f>
      </c>
      <c r="P16" s="129">
        <v>0.010200000000005538</v>
      </c>
      <c r="Q16" s="129">
        <v>0</v>
      </c>
      <c r="R16" s="129">
        <v>0.5679999999999978</v>
      </c>
      <c r="S16" s="125">
        <v>99.85580000000046</v>
      </c>
      <c r="T16" s="130">
        <v>15</v>
      </c>
      <c r="U16" s="131">
        <f>K16*(T16+100)/100</f>
        <v>0</v>
      </c>
      <c r="V16" s="132"/>
    </row>
    <row r="17" spans="1:22" ht="12.75" outlineLevel="2">
      <c r="A17" s="3"/>
      <c r="B17" s="105"/>
      <c r="C17" s="105"/>
      <c r="D17" s="119" t="s">
        <v>5</v>
      </c>
      <c r="E17" s="120">
        <v>4</v>
      </c>
      <c r="F17" s="121" t="s">
        <v>102</v>
      </c>
      <c r="G17" s="122" t="s">
        <v>254</v>
      </c>
      <c r="H17" s="123">
        <v>2</v>
      </c>
      <c r="I17" s="124" t="s">
        <v>37</v>
      </c>
      <c r="J17" s="125"/>
      <c r="K17" s="126">
        <f>H17*J17</f>
        <v>0</v>
      </c>
      <c r="L17" s="127">
        <f>IF(D17="S",K17,"")</f>
      </c>
      <c r="M17" s="128">
        <f>IF(OR(D17="P",D17="U"),K17,"")</f>
        <v>0</v>
      </c>
      <c r="N17" s="128">
        <f>IF(D17="H",K17,"")</f>
      </c>
      <c r="O17" s="128">
        <f>IF(D17="V",K17,"")</f>
      </c>
      <c r="P17" s="129">
        <v>0.0037000000000007027</v>
      </c>
      <c r="Q17" s="129">
        <v>0</v>
      </c>
      <c r="R17" s="129">
        <v>0.31999999999997186</v>
      </c>
      <c r="S17" s="125">
        <v>56.880999999995225</v>
      </c>
      <c r="T17" s="130">
        <v>15</v>
      </c>
      <c r="U17" s="131">
        <f>K17*(T17+100)/100</f>
        <v>0</v>
      </c>
      <c r="V17" s="132"/>
    </row>
    <row r="18" spans="1:22" ht="12.75" outlineLevel="2">
      <c r="A18" s="3"/>
      <c r="B18" s="105"/>
      <c r="C18" s="105"/>
      <c r="D18" s="119" t="s">
        <v>5</v>
      </c>
      <c r="E18" s="120">
        <v>5</v>
      </c>
      <c r="F18" s="121" t="s">
        <v>101</v>
      </c>
      <c r="G18" s="122" t="s">
        <v>237</v>
      </c>
      <c r="H18" s="123">
        <v>2.1</v>
      </c>
      <c r="I18" s="124" t="s">
        <v>17</v>
      </c>
      <c r="J18" s="125"/>
      <c r="K18" s="126">
        <f>H18*J18</f>
        <v>0</v>
      </c>
      <c r="L18" s="127">
        <f>IF(D18="S",K18,"")</f>
      </c>
      <c r="M18" s="128">
        <f>IF(OR(D18="P",D18="U"),K18,"")</f>
        <v>0</v>
      </c>
      <c r="N18" s="128">
        <f>IF(D18="H",K18,"")</f>
      </c>
      <c r="O18" s="128">
        <f>IF(D18="V",K18,"")</f>
      </c>
      <c r="P18" s="129">
        <v>0.04062999999999661</v>
      </c>
      <c r="Q18" s="129">
        <v>0</v>
      </c>
      <c r="R18" s="129">
        <v>2.123999999999171</v>
      </c>
      <c r="S18" s="125">
        <v>373.27139999985235</v>
      </c>
      <c r="T18" s="130">
        <v>15</v>
      </c>
      <c r="U18" s="131">
        <f>K18*(T18+100)/100</f>
        <v>0</v>
      </c>
      <c r="V18" s="132"/>
    </row>
    <row r="19" spans="1:22" ht="12.75" outlineLevel="2">
      <c r="A19" s="3"/>
      <c r="B19" s="105"/>
      <c r="C19" s="105"/>
      <c r="D19" s="119" t="s">
        <v>5</v>
      </c>
      <c r="E19" s="120">
        <v>6</v>
      </c>
      <c r="F19" s="121" t="s">
        <v>104</v>
      </c>
      <c r="G19" s="122" t="s">
        <v>233</v>
      </c>
      <c r="H19" s="123">
        <v>12.7</v>
      </c>
      <c r="I19" s="124" t="s">
        <v>17</v>
      </c>
      <c r="J19" s="125"/>
      <c r="K19" s="126">
        <f>H19*J19</f>
        <v>0</v>
      </c>
      <c r="L19" s="127">
        <f>IF(D19="S",K19,"")</f>
      </c>
      <c r="M19" s="128">
        <f>IF(OR(D19="P",D19="U"),K19,"")</f>
        <v>0</v>
      </c>
      <c r="N19" s="128">
        <f>IF(D19="H",K19,"")</f>
      </c>
      <c r="O19" s="128">
        <f>IF(D19="V",K19,"")</f>
      </c>
      <c r="P19" s="129">
        <v>0.040000000000020464</v>
      </c>
      <c r="Q19" s="129">
        <v>0</v>
      </c>
      <c r="R19" s="129">
        <v>0.6240000000000521</v>
      </c>
      <c r="S19" s="125">
        <v>102.3474000000049</v>
      </c>
      <c r="T19" s="130">
        <v>15</v>
      </c>
      <c r="U19" s="131">
        <f>K19*(T19+100)/100</f>
        <v>0</v>
      </c>
      <c r="V19" s="132"/>
    </row>
    <row r="20" spans="1:22" s="36" customFormat="1" ht="10.5" customHeight="1" outlineLevel="3">
      <c r="A20" s="35"/>
      <c r="B20" s="133"/>
      <c r="C20" s="133"/>
      <c r="D20" s="133"/>
      <c r="E20" s="133"/>
      <c r="F20" s="133"/>
      <c r="G20" s="133" t="s">
        <v>77</v>
      </c>
      <c r="H20" s="134">
        <v>12.7</v>
      </c>
      <c r="I20" s="135"/>
      <c r="J20" s="133"/>
      <c r="K20" s="133"/>
      <c r="L20" s="136"/>
      <c r="M20" s="136"/>
      <c r="N20" s="136"/>
      <c r="O20" s="136"/>
      <c r="P20" s="136"/>
      <c r="Q20" s="136"/>
      <c r="R20" s="136"/>
      <c r="S20" s="136"/>
      <c r="T20" s="137"/>
      <c r="U20" s="137"/>
      <c r="V20" s="133"/>
    </row>
    <row r="21" spans="1:22" ht="12.75" outlineLevel="2">
      <c r="A21" s="3"/>
      <c r="B21" s="105"/>
      <c r="C21" s="105"/>
      <c r="D21" s="119" t="s">
        <v>5</v>
      </c>
      <c r="E21" s="120">
        <v>7</v>
      </c>
      <c r="F21" s="121" t="s">
        <v>105</v>
      </c>
      <c r="G21" s="122" t="s">
        <v>245</v>
      </c>
      <c r="H21" s="123">
        <v>10.5</v>
      </c>
      <c r="I21" s="124" t="s">
        <v>17</v>
      </c>
      <c r="J21" s="125"/>
      <c r="K21" s="126">
        <f>H21*J21</f>
        <v>0</v>
      </c>
      <c r="L21" s="127">
        <f>IF(D21="S",K21,"")</f>
      </c>
      <c r="M21" s="128">
        <f>IF(OR(D21="P",D21="U"),K21,"")</f>
        <v>0</v>
      </c>
      <c r="N21" s="128">
        <f>IF(D21="H",K21,"")</f>
      </c>
      <c r="O21" s="128">
        <f>IF(D21="V",K21,"")</f>
      </c>
      <c r="P21" s="129">
        <v>0.04152999999999096</v>
      </c>
      <c r="Q21" s="129">
        <v>0</v>
      </c>
      <c r="R21" s="129">
        <v>1.691000000000514</v>
      </c>
      <c r="S21" s="125">
        <v>295.575100000096</v>
      </c>
      <c r="T21" s="130">
        <v>15</v>
      </c>
      <c r="U21" s="131">
        <f>K21*(T21+100)/100</f>
        <v>0</v>
      </c>
      <c r="V21" s="132"/>
    </row>
    <row r="22" spans="1:22" ht="12.75" outlineLevel="2">
      <c r="A22" s="3"/>
      <c r="B22" s="105"/>
      <c r="C22" s="105"/>
      <c r="D22" s="119" t="s">
        <v>5</v>
      </c>
      <c r="E22" s="120">
        <v>8</v>
      </c>
      <c r="F22" s="121" t="s">
        <v>106</v>
      </c>
      <c r="G22" s="122" t="s">
        <v>246</v>
      </c>
      <c r="H22" s="123">
        <v>2.2</v>
      </c>
      <c r="I22" s="124" t="s">
        <v>17</v>
      </c>
      <c r="J22" s="125"/>
      <c r="K22" s="126">
        <f>H22*J22</f>
        <v>0</v>
      </c>
      <c r="L22" s="127">
        <f>IF(D22="S",K22,"")</f>
      </c>
      <c r="M22" s="128">
        <f>IF(OR(D22="P",D22="U"),K22,"")</f>
        <v>0</v>
      </c>
      <c r="N22" s="128">
        <f>IF(D22="H",K22,"")</f>
      </c>
      <c r="O22" s="128">
        <f>IF(D22="V",K22,"")</f>
      </c>
      <c r="P22" s="129">
        <v>0.04152999999999097</v>
      </c>
      <c r="Q22" s="129">
        <v>0</v>
      </c>
      <c r="R22" s="129">
        <v>1.332000000000136</v>
      </c>
      <c r="S22" s="125">
        <v>230.5602000000275</v>
      </c>
      <c r="T22" s="130">
        <v>15</v>
      </c>
      <c r="U22" s="131">
        <f>K22*(T22+100)/100</f>
        <v>0</v>
      </c>
      <c r="V22" s="132"/>
    </row>
    <row r="23" spans="1:22" ht="12.75" outlineLevel="2">
      <c r="A23" s="3"/>
      <c r="B23" s="105"/>
      <c r="C23" s="105"/>
      <c r="D23" s="119" t="s">
        <v>5</v>
      </c>
      <c r="E23" s="120">
        <v>9</v>
      </c>
      <c r="F23" s="121" t="s">
        <v>109</v>
      </c>
      <c r="G23" s="122" t="s">
        <v>248</v>
      </c>
      <c r="H23" s="123">
        <v>2</v>
      </c>
      <c r="I23" s="124" t="s">
        <v>37</v>
      </c>
      <c r="J23" s="125"/>
      <c r="K23" s="126">
        <f>H23*J23</f>
        <v>0</v>
      </c>
      <c r="L23" s="127">
        <f>IF(D23="S",K23,"")</f>
      </c>
      <c r="M23" s="128">
        <f>IF(OR(D23="P",D23="U"),K23,"")</f>
        <v>0</v>
      </c>
      <c r="N23" s="128">
        <f>IF(D23="H",K23,"")</f>
      </c>
      <c r="O23" s="128">
        <f>IF(D23="V",K23,"")</f>
      </c>
      <c r="P23" s="129">
        <v>0.0389</v>
      </c>
      <c r="Q23" s="129">
        <v>0</v>
      </c>
      <c r="R23" s="129">
        <v>0.5909999999999229</v>
      </c>
      <c r="S23" s="125">
        <v>84.51119999998751</v>
      </c>
      <c r="T23" s="130">
        <v>15</v>
      </c>
      <c r="U23" s="131">
        <f>K23*(T23+100)/100</f>
        <v>0</v>
      </c>
      <c r="V23" s="132"/>
    </row>
    <row r="24" spans="1:22" ht="12.75" outlineLevel="2">
      <c r="A24" s="3"/>
      <c r="B24" s="105"/>
      <c r="C24" s="105"/>
      <c r="D24" s="119" t="s">
        <v>5</v>
      </c>
      <c r="E24" s="120">
        <v>10</v>
      </c>
      <c r="F24" s="121" t="s">
        <v>108</v>
      </c>
      <c r="G24" s="122" t="s">
        <v>252</v>
      </c>
      <c r="H24" s="123">
        <v>4</v>
      </c>
      <c r="I24" s="124" t="s">
        <v>37</v>
      </c>
      <c r="J24" s="125"/>
      <c r="K24" s="126">
        <f>H24*J24</f>
        <v>0</v>
      </c>
      <c r="L24" s="127">
        <f>IF(D24="S",K24,"")</f>
      </c>
      <c r="M24" s="128">
        <f>IF(OR(D24="P",D24="U"),K24,"")</f>
        <v>0</v>
      </c>
      <c r="N24" s="128">
        <f>IF(D24="H",K24,"")</f>
      </c>
      <c r="O24" s="128">
        <f>IF(D24="V",K24,"")</f>
      </c>
      <c r="P24" s="129">
        <v>0.009700000000005815</v>
      </c>
      <c r="Q24" s="129">
        <v>0</v>
      </c>
      <c r="R24" s="129">
        <v>0.3420000000001622</v>
      </c>
      <c r="S24" s="125">
        <v>59.33520000002963</v>
      </c>
      <c r="T24" s="130">
        <v>15</v>
      </c>
      <c r="U24" s="131">
        <f>K24*(T24+100)/100</f>
        <v>0</v>
      </c>
      <c r="V24" s="132"/>
    </row>
    <row r="25" spans="1:22" ht="12.75" outlineLevel="2">
      <c r="A25" s="3"/>
      <c r="B25" s="105"/>
      <c r="C25" s="105"/>
      <c r="D25" s="119" t="s">
        <v>5</v>
      </c>
      <c r="E25" s="120">
        <v>11</v>
      </c>
      <c r="F25" s="121" t="s">
        <v>107</v>
      </c>
      <c r="G25" s="122" t="s">
        <v>251</v>
      </c>
      <c r="H25" s="123">
        <v>6</v>
      </c>
      <c r="I25" s="124" t="s">
        <v>37</v>
      </c>
      <c r="J25" s="125"/>
      <c r="K25" s="126">
        <f>H25*J25</f>
        <v>0</v>
      </c>
      <c r="L25" s="127">
        <f>IF(D25="S",K25,"")</f>
      </c>
      <c r="M25" s="128">
        <f>IF(OR(D25="P",D25="U"),K25,"")</f>
        <v>0</v>
      </c>
      <c r="N25" s="128">
        <f>IF(D25="H",K25,"")</f>
      </c>
      <c r="O25" s="128">
        <f>IF(D25="V",K25,"")</f>
      </c>
      <c r="P25" s="129">
        <v>0.0035000000000007248</v>
      </c>
      <c r="Q25" s="129">
        <v>0</v>
      </c>
      <c r="R25" s="129">
        <v>0.18800000000006278</v>
      </c>
      <c r="S25" s="125">
        <v>33.12880000001188</v>
      </c>
      <c r="T25" s="130">
        <v>15</v>
      </c>
      <c r="U25" s="131">
        <f>K25*(T25+100)/100</f>
        <v>0</v>
      </c>
      <c r="V25" s="132"/>
    </row>
    <row r="26" spans="1:22" ht="12.75" outlineLevel="1">
      <c r="A26" s="3"/>
      <c r="B26" s="106"/>
      <c r="C26" s="75" t="s">
        <v>24</v>
      </c>
      <c r="D26" s="76" t="s">
        <v>4</v>
      </c>
      <c r="E26" s="77"/>
      <c r="F26" s="77" t="s">
        <v>30</v>
      </c>
      <c r="G26" s="78" t="s">
        <v>217</v>
      </c>
      <c r="H26" s="77"/>
      <c r="I26" s="76"/>
      <c r="J26" s="77"/>
      <c r="K26" s="107">
        <f>SUBTOTAL(9,K27:K28)</f>
        <v>0</v>
      </c>
      <c r="L26" s="80">
        <f>SUBTOTAL(9,L27:L28)</f>
        <v>0</v>
      </c>
      <c r="M26" s="80">
        <f>SUBTOTAL(9,M27:M28)</f>
        <v>0</v>
      </c>
      <c r="N26" s="80">
        <f>SUBTOTAL(9,N27:N28)</f>
        <v>0</v>
      </c>
      <c r="O26" s="80">
        <f>SUBTOTAL(9,O27:O28)</f>
        <v>0</v>
      </c>
      <c r="P26" s="81">
        <f>SUMPRODUCT(P27:P28,$H27:$H28)</f>
        <v>0.0013542575000002057</v>
      </c>
      <c r="Q26" s="81">
        <f>SUMPRODUCT(Q27:Q28,$H27:$H28)</f>
        <v>0</v>
      </c>
      <c r="R26" s="81">
        <f>SUMPRODUCT(R27:R28,$H27:$H28)</f>
        <v>10.55977999999975</v>
      </c>
      <c r="S26" s="80">
        <f>SUMPRODUCT(S27:S28,$H27:$H28)</f>
        <v>1532.2240779999636</v>
      </c>
      <c r="T26" s="108">
        <f>SUMPRODUCT(T27:T28,$K27:$K28)/100</f>
        <v>0</v>
      </c>
      <c r="U26" s="108">
        <f>K26+T26</f>
        <v>0</v>
      </c>
      <c r="V26" s="105"/>
    </row>
    <row r="27" spans="1:22" ht="12.75" outlineLevel="2">
      <c r="A27" s="3"/>
      <c r="B27" s="109"/>
      <c r="C27" s="110"/>
      <c r="D27" s="111"/>
      <c r="E27" s="112" t="s">
        <v>214</v>
      </c>
      <c r="F27" s="113"/>
      <c r="G27" s="114"/>
      <c r="H27" s="113"/>
      <c r="I27" s="111"/>
      <c r="J27" s="113"/>
      <c r="K27" s="115"/>
      <c r="L27" s="116"/>
      <c r="M27" s="116"/>
      <c r="N27" s="116"/>
      <c r="O27" s="116"/>
      <c r="P27" s="117"/>
      <c r="Q27" s="117"/>
      <c r="R27" s="117"/>
      <c r="S27" s="117"/>
      <c r="T27" s="118"/>
      <c r="U27" s="118"/>
      <c r="V27" s="105"/>
    </row>
    <row r="28" spans="1:22" ht="12.75" outlineLevel="2">
      <c r="A28" s="3"/>
      <c r="B28" s="105"/>
      <c r="C28" s="105"/>
      <c r="D28" s="119" t="s">
        <v>5</v>
      </c>
      <c r="E28" s="120">
        <v>1</v>
      </c>
      <c r="F28" s="121" t="s">
        <v>133</v>
      </c>
      <c r="G28" s="122" t="s">
        <v>257</v>
      </c>
      <c r="H28" s="123">
        <v>34.285</v>
      </c>
      <c r="I28" s="124" t="s">
        <v>17</v>
      </c>
      <c r="J28" s="125"/>
      <c r="K28" s="126">
        <f>H28*J28</f>
        <v>0</v>
      </c>
      <c r="L28" s="127">
        <f>IF(D28="S",K28,"")</f>
      </c>
      <c r="M28" s="128">
        <f>IF(OR(D28="P",D28="U"),K28,"")</f>
        <v>0</v>
      </c>
      <c r="N28" s="128">
        <f>IF(D28="H",K28,"")</f>
      </c>
      <c r="O28" s="128">
        <f>IF(D28="V",K28,"")</f>
      </c>
      <c r="P28" s="129">
        <v>3.9500000000006E-05</v>
      </c>
      <c r="Q28" s="129">
        <v>0</v>
      </c>
      <c r="R28" s="129">
        <v>0.3079999999999927</v>
      </c>
      <c r="S28" s="125">
        <v>44.690799999998944</v>
      </c>
      <c r="T28" s="130">
        <v>15</v>
      </c>
      <c r="U28" s="131">
        <f>K28*(T28+100)/100</f>
        <v>0</v>
      </c>
      <c r="V28" s="132"/>
    </row>
    <row r="29" spans="1:22" ht="12.75" outlineLevel="1">
      <c r="A29" s="3"/>
      <c r="B29" s="106"/>
      <c r="C29" s="75" t="s">
        <v>25</v>
      </c>
      <c r="D29" s="76" t="s">
        <v>4</v>
      </c>
      <c r="E29" s="77"/>
      <c r="F29" s="77" t="s">
        <v>30</v>
      </c>
      <c r="G29" s="78" t="s">
        <v>193</v>
      </c>
      <c r="H29" s="77"/>
      <c r="I29" s="76"/>
      <c r="J29" s="77"/>
      <c r="K29" s="107">
        <f>SUBTOTAL(9,K30:K31)</f>
        <v>0</v>
      </c>
      <c r="L29" s="80">
        <f>SUBTOTAL(9,L30:L31)</f>
        <v>0</v>
      </c>
      <c r="M29" s="80">
        <f>SUBTOTAL(9,M30:M31)</f>
        <v>0</v>
      </c>
      <c r="N29" s="80">
        <f>SUBTOTAL(9,N30:N31)</f>
        <v>0</v>
      </c>
      <c r="O29" s="80">
        <f>SUBTOTAL(9,O30:O31)</f>
        <v>0</v>
      </c>
      <c r="P29" s="81">
        <f>SUMPRODUCT(P30:P31,$H30:$H31)</f>
        <v>0</v>
      </c>
      <c r="Q29" s="81">
        <f>SUMPRODUCT(Q30:Q31,$H30:$H31)</f>
        <v>0</v>
      </c>
      <c r="R29" s="81">
        <f>SUMPRODUCT(R30:R31,$H30:$H31)</f>
        <v>3.5237927729876444</v>
      </c>
      <c r="S29" s="80">
        <f>SUMPRODUCT(S30:S31,$H30:$H31)</f>
        <v>429.55033902719384</v>
      </c>
      <c r="T29" s="108">
        <f>SUMPRODUCT(T30:T31,$K30:$K31)/100</f>
        <v>0</v>
      </c>
      <c r="U29" s="108">
        <f>K29+T29</f>
        <v>0</v>
      </c>
      <c r="V29" s="105"/>
    </row>
    <row r="30" spans="1:22" ht="12.75" outlineLevel="2">
      <c r="A30" s="3"/>
      <c r="B30" s="109"/>
      <c r="C30" s="110"/>
      <c r="D30" s="111"/>
      <c r="E30" s="112" t="s">
        <v>214</v>
      </c>
      <c r="F30" s="113"/>
      <c r="G30" s="114"/>
      <c r="H30" s="113"/>
      <c r="I30" s="111"/>
      <c r="J30" s="113"/>
      <c r="K30" s="115"/>
      <c r="L30" s="116"/>
      <c r="M30" s="116"/>
      <c r="N30" s="116"/>
      <c r="O30" s="116"/>
      <c r="P30" s="117"/>
      <c r="Q30" s="117"/>
      <c r="R30" s="117"/>
      <c r="S30" s="117"/>
      <c r="T30" s="118"/>
      <c r="U30" s="118"/>
      <c r="V30" s="105"/>
    </row>
    <row r="31" spans="1:22" ht="12.75" outlineLevel="2">
      <c r="A31" s="3"/>
      <c r="B31" s="105"/>
      <c r="C31" s="105"/>
      <c r="D31" s="119" t="s">
        <v>7</v>
      </c>
      <c r="E31" s="120">
        <v>1</v>
      </c>
      <c r="F31" s="121" t="s">
        <v>134</v>
      </c>
      <c r="G31" s="122" t="s">
        <v>230</v>
      </c>
      <c r="H31" s="123">
        <v>1.3563482575002097</v>
      </c>
      <c r="I31" s="124" t="s">
        <v>9</v>
      </c>
      <c r="J31" s="125"/>
      <c r="K31" s="126">
        <f>H31*J31</f>
        <v>0</v>
      </c>
      <c r="L31" s="127">
        <f>IF(D31="S",K31,"")</f>
      </c>
      <c r="M31" s="128">
        <f>IF(OR(D31="P",D31="U"),K31,"")</f>
        <v>0</v>
      </c>
      <c r="N31" s="128">
        <f>IF(D31="H",K31,"")</f>
      </c>
      <c r="O31" s="128">
        <f>IF(D31="V",K31,"")</f>
      </c>
      <c r="P31" s="129">
        <v>0</v>
      </c>
      <c r="Q31" s="129">
        <v>0</v>
      </c>
      <c r="R31" s="129">
        <v>2.598000000001548</v>
      </c>
      <c r="S31" s="125">
        <v>316.6962000001887</v>
      </c>
      <c r="T31" s="130">
        <v>15</v>
      </c>
      <c r="U31" s="131">
        <f>K31*(T31+100)/100</f>
        <v>0</v>
      </c>
      <c r="V31" s="132"/>
    </row>
    <row r="32" spans="1:22" ht="12.75" outlineLevel="1">
      <c r="A32" s="3"/>
      <c r="B32" s="106"/>
      <c r="C32" s="75" t="s">
        <v>27</v>
      </c>
      <c r="D32" s="76" t="s">
        <v>4</v>
      </c>
      <c r="E32" s="77"/>
      <c r="F32" s="77" t="s">
        <v>34</v>
      </c>
      <c r="G32" s="78" t="s">
        <v>210</v>
      </c>
      <c r="H32" s="77"/>
      <c r="I32" s="76"/>
      <c r="J32" s="77"/>
      <c r="K32" s="107">
        <f>SUBTOTAL(9,K33:K37)</f>
        <v>0</v>
      </c>
      <c r="L32" s="80">
        <f>SUBTOTAL(9,L33:L37)</f>
        <v>0</v>
      </c>
      <c r="M32" s="80">
        <f>SUBTOTAL(9,M33:M37)</f>
        <v>0</v>
      </c>
      <c r="N32" s="80">
        <f>SUBTOTAL(9,N33:N37)</f>
        <v>0</v>
      </c>
      <c r="O32" s="80">
        <f>SUBTOTAL(9,O33:O37)</f>
        <v>0</v>
      </c>
      <c r="P32" s="81">
        <f>SUMPRODUCT(P33:P37,$H33:$H37)</f>
        <v>0</v>
      </c>
      <c r="Q32" s="81">
        <f>SUMPRODUCT(Q33:Q37,$H33:$H37)</f>
        <v>0</v>
      </c>
      <c r="R32" s="81">
        <f>SUMPRODUCT(R33:R37,$H33:$H37)</f>
        <v>0.5</v>
      </c>
      <c r="S32" s="80">
        <f>SUMPRODUCT(S33:S37,$H33:$H37)</f>
        <v>65.05</v>
      </c>
      <c r="T32" s="108">
        <f>SUMPRODUCT(T33:T37,$K33:$K37)/100</f>
        <v>0</v>
      </c>
      <c r="U32" s="108">
        <f>K32+T32</f>
        <v>0</v>
      </c>
      <c r="V32" s="105"/>
    </row>
    <row r="33" spans="1:22" ht="12.75" outlineLevel="2">
      <c r="A33" s="3"/>
      <c r="B33" s="109"/>
      <c r="C33" s="110"/>
      <c r="D33" s="111"/>
      <c r="E33" s="112" t="s">
        <v>214</v>
      </c>
      <c r="F33" s="113"/>
      <c r="G33" s="114"/>
      <c r="H33" s="113"/>
      <c r="I33" s="111"/>
      <c r="J33" s="113"/>
      <c r="K33" s="115"/>
      <c r="L33" s="116"/>
      <c r="M33" s="116"/>
      <c r="N33" s="116"/>
      <c r="O33" s="116"/>
      <c r="P33" s="117"/>
      <c r="Q33" s="117"/>
      <c r="R33" s="117"/>
      <c r="S33" s="117"/>
      <c r="T33" s="118"/>
      <c r="U33" s="118"/>
      <c r="V33" s="105"/>
    </row>
    <row r="34" spans="1:22" ht="12.75" outlineLevel="2">
      <c r="A34" s="3"/>
      <c r="B34" s="105"/>
      <c r="C34" s="105"/>
      <c r="D34" s="119" t="s">
        <v>5</v>
      </c>
      <c r="E34" s="120">
        <v>1</v>
      </c>
      <c r="F34" s="121" t="s">
        <v>73</v>
      </c>
      <c r="G34" s="122" t="s">
        <v>219</v>
      </c>
      <c r="H34" s="123">
        <v>0.5</v>
      </c>
      <c r="I34" s="124" t="s">
        <v>36</v>
      </c>
      <c r="J34" s="125"/>
      <c r="K34" s="126">
        <f>H34*J34</f>
        <v>0</v>
      </c>
      <c r="L34" s="127">
        <f>IF(D34="S",K34,"")</f>
      </c>
      <c r="M34" s="128">
        <f>IF(OR(D34="P",D34="U"),K34,"")</f>
        <v>0</v>
      </c>
      <c r="N34" s="128">
        <f>IF(D34="H",K34,"")</f>
      </c>
      <c r="O34" s="128">
        <f>IF(D34="V",K34,"")</f>
      </c>
      <c r="P34" s="129">
        <v>0</v>
      </c>
      <c r="Q34" s="129">
        <v>0</v>
      </c>
      <c r="R34" s="129">
        <v>1</v>
      </c>
      <c r="S34" s="125">
        <v>130.1</v>
      </c>
      <c r="T34" s="130">
        <v>15</v>
      </c>
      <c r="U34" s="131">
        <f>K34*(T34+100)/100</f>
        <v>0</v>
      </c>
      <c r="V34" s="132"/>
    </row>
    <row r="35" spans="1:22" s="36" customFormat="1" ht="10.5" customHeight="1" outlineLevel="3">
      <c r="A35" s="35"/>
      <c r="B35" s="133"/>
      <c r="C35" s="133"/>
      <c r="D35" s="133"/>
      <c r="E35" s="133"/>
      <c r="F35" s="133"/>
      <c r="G35" s="133" t="s">
        <v>209</v>
      </c>
      <c r="H35" s="134">
        <v>0</v>
      </c>
      <c r="I35" s="135"/>
      <c r="J35" s="133"/>
      <c r="K35" s="133"/>
      <c r="L35" s="136"/>
      <c r="M35" s="136"/>
      <c r="N35" s="136"/>
      <c r="O35" s="136"/>
      <c r="P35" s="136"/>
      <c r="Q35" s="136"/>
      <c r="R35" s="136"/>
      <c r="S35" s="136"/>
      <c r="T35" s="137"/>
      <c r="U35" s="137"/>
      <c r="V35" s="133"/>
    </row>
    <row r="36" spans="1:22" s="36" customFormat="1" ht="10.5" customHeight="1" outlineLevel="3">
      <c r="A36" s="35"/>
      <c r="B36" s="133"/>
      <c r="C36" s="133"/>
      <c r="D36" s="133"/>
      <c r="E36" s="133"/>
      <c r="F36" s="133"/>
      <c r="G36" s="133" t="s">
        <v>18</v>
      </c>
      <c r="H36" s="134">
        <v>0.5</v>
      </c>
      <c r="I36" s="135"/>
      <c r="J36" s="133"/>
      <c r="K36" s="133"/>
      <c r="L36" s="136"/>
      <c r="M36" s="136"/>
      <c r="N36" s="136"/>
      <c r="O36" s="136"/>
      <c r="P36" s="136"/>
      <c r="Q36" s="136"/>
      <c r="R36" s="136"/>
      <c r="S36" s="136"/>
      <c r="T36" s="137"/>
      <c r="U36" s="137"/>
      <c r="V36" s="133"/>
    </row>
    <row r="37" spans="1:22" s="36" customFormat="1" ht="10.5" customHeight="1" outlineLevel="3">
      <c r="A37" s="35"/>
      <c r="B37" s="133"/>
      <c r="C37" s="133"/>
      <c r="D37" s="133"/>
      <c r="E37" s="133"/>
      <c r="F37" s="133"/>
      <c r="G37" s="133"/>
      <c r="H37" s="134"/>
      <c r="I37" s="135"/>
      <c r="J37" s="133"/>
      <c r="K37" s="133"/>
      <c r="L37" s="136"/>
      <c r="M37" s="136"/>
      <c r="N37" s="136"/>
      <c r="O37" s="136"/>
      <c r="P37" s="136"/>
      <c r="Q37" s="136"/>
      <c r="R37" s="136"/>
      <c r="S37" s="136"/>
      <c r="T37" s="137"/>
      <c r="U37" s="137"/>
      <c r="V37" s="133"/>
    </row>
    <row r="38" spans="1:22" ht="12.75" outlineLevel="1">
      <c r="A38" s="3"/>
      <c r="B38" s="106"/>
      <c r="C38" s="75" t="s">
        <v>28</v>
      </c>
      <c r="D38" s="76" t="s">
        <v>4</v>
      </c>
      <c r="E38" s="77"/>
      <c r="F38" s="77" t="s">
        <v>34</v>
      </c>
      <c r="G38" s="78" t="s">
        <v>175</v>
      </c>
      <c r="H38" s="77"/>
      <c r="I38" s="76"/>
      <c r="J38" s="77"/>
      <c r="K38" s="107">
        <f>SUBTOTAL(9,K39:K51)</f>
        <v>0</v>
      </c>
      <c r="L38" s="80">
        <f>SUBTOTAL(9,L39:L51)</f>
        <v>0</v>
      </c>
      <c r="M38" s="80">
        <f>SUBTOTAL(9,M39:M51)</f>
        <v>0</v>
      </c>
      <c r="N38" s="80">
        <f>SUBTOTAL(9,N39:N51)</f>
        <v>0</v>
      </c>
      <c r="O38" s="80">
        <f>SUBTOTAL(9,O39:O51)</f>
        <v>0</v>
      </c>
      <c r="P38" s="81">
        <f>SUMPRODUCT(P39:P51,$H39:$H51)</f>
        <v>0.000432355000000037</v>
      </c>
      <c r="Q38" s="81">
        <f>SUMPRODUCT(Q39:Q51,$H39:$H51)</f>
        <v>0</v>
      </c>
      <c r="R38" s="81">
        <f>SUMPRODUCT(R39:R51,$H39:$H51)</f>
        <v>1.1483999999998562</v>
      </c>
      <c r="S38" s="80">
        <f>SUMPRODUCT(S39:S51,$H39:$H51)</f>
        <v>97.67141999998776</v>
      </c>
      <c r="T38" s="108">
        <f>SUMPRODUCT(T39:T51,$K39:$K51)/100</f>
        <v>0</v>
      </c>
      <c r="U38" s="108">
        <f>K38+T38</f>
        <v>0</v>
      </c>
      <c r="V38" s="105"/>
    </row>
    <row r="39" spans="1:22" ht="12.75" outlineLevel="2">
      <c r="A39" s="3"/>
      <c r="B39" s="109"/>
      <c r="C39" s="110"/>
      <c r="D39" s="111"/>
      <c r="E39" s="112" t="s">
        <v>214</v>
      </c>
      <c r="F39" s="113"/>
      <c r="G39" s="114"/>
      <c r="H39" s="113"/>
      <c r="I39" s="111"/>
      <c r="J39" s="113"/>
      <c r="K39" s="115"/>
      <c r="L39" s="116"/>
      <c r="M39" s="116"/>
      <c r="N39" s="116"/>
      <c r="O39" s="116"/>
      <c r="P39" s="117"/>
      <c r="Q39" s="117"/>
      <c r="R39" s="117"/>
      <c r="S39" s="117"/>
      <c r="T39" s="118"/>
      <c r="U39" s="118"/>
      <c r="V39" s="105"/>
    </row>
    <row r="40" spans="1:22" ht="12.75" outlineLevel="2">
      <c r="A40" s="3"/>
      <c r="B40" s="105"/>
      <c r="C40" s="105"/>
      <c r="D40" s="119" t="s">
        <v>5</v>
      </c>
      <c r="E40" s="120">
        <v>1</v>
      </c>
      <c r="F40" s="121" t="s">
        <v>111</v>
      </c>
      <c r="G40" s="122" t="s">
        <v>240</v>
      </c>
      <c r="H40" s="123">
        <v>1.1</v>
      </c>
      <c r="I40" s="124" t="s">
        <v>17</v>
      </c>
      <c r="J40" s="125"/>
      <c r="K40" s="126">
        <f>H40*J40</f>
        <v>0</v>
      </c>
      <c r="L40" s="127">
        <f>IF(D40="S",K40,"")</f>
      </c>
      <c r="M40" s="128">
        <f>IF(OR(D40="P",D40="U"),K40,"")</f>
        <v>0</v>
      </c>
      <c r="N40" s="128">
        <f>IF(D40="H",K40,"")</f>
      </c>
      <c r="O40" s="128">
        <f>IF(D40="V",K40,"")</f>
      </c>
      <c r="P40" s="129">
        <v>0</v>
      </c>
      <c r="Q40" s="129">
        <v>0</v>
      </c>
      <c r="R40" s="129">
        <v>0</v>
      </c>
      <c r="S40" s="125">
        <v>0</v>
      </c>
      <c r="T40" s="130">
        <v>15</v>
      </c>
      <c r="U40" s="131">
        <f>K40*(T40+100)/100</f>
        <v>0</v>
      </c>
      <c r="V40" s="132"/>
    </row>
    <row r="41" spans="1:22" s="36" customFormat="1" ht="10.5" customHeight="1" outlineLevel="3">
      <c r="A41" s="35"/>
      <c r="B41" s="133"/>
      <c r="C41" s="133"/>
      <c r="D41" s="133"/>
      <c r="E41" s="133"/>
      <c r="F41" s="133"/>
      <c r="G41" s="133" t="s">
        <v>197</v>
      </c>
      <c r="H41" s="134">
        <v>0</v>
      </c>
      <c r="I41" s="135"/>
      <c r="J41" s="133"/>
      <c r="K41" s="133"/>
      <c r="L41" s="136"/>
      <c r="M41" s="136"/>
      <c r="N41" s="136"/>
      <c r="O41" s="136"/>
      <c r="P41" s="136"/>
      <c r="Q41" s="136"/>
      <c r="R41" s="136"/>
      <c r="S41" s="136"/>
      <c r="T41" s="137"/>
      <c r="U41" s="137"/>
      <c r="V41" s="133"/>
    </row>
    <row r="42" spans="1:22" s="36" customFormat="1" ht="10.5" customHeight="1" outlineLevel="3">
      <c r="A42" s="35"/>
      <c r="B42" s="133"/>
      <c r="C42" s="133"/>
      <c r="D42" s="133"/>
      <c r="E42" s="133"/>
      <c r="F42" s="133"/>
      <c r="G42" s="133" t="s">
        <v>26</v>
      </c>
      <c r="H42" s="134">
        <v>1.1</v>
      </c>
      <c r="I42" s="135"/>
      <c r="J42" s="133"/>
      <c r="K42" s="133"/>
      <c r="L42" s="136"/>
      <c r="M42" s="136"/>
      <c r="N42" s="136"/>
      <c r="O42" s="136"/>
      <c r="P42" s="136"/>
      <c r="Q42" s="136"/>
      <c r="R42" s="136"/>
      <c r="S42" s="136"/>
      <c r="T42" s="137"/>
      <c r="U42" s="137"/>
      <c r="V42" s="133"/>
    </row>
    <row r="43" spans="1:22" ht="26.25" outlineLevel="2">
      <c r="A43" s="3"/>
      <c r="B43" s="105"/>
      <c r="C43" s="105"/>
      <c r="D43" s="119" t="s">
        <v>5</v>
      </c>
      <c r="E43" s="120">
        <v>2</v>
      </c>
      <c r="F43" s="121" t="s">
        <v>112</v>
      </c>
      <c r="G43" s="122" t="s">
        <v>265</v>
      </c>
      <c r="H43" s="123">
        <v>1.1</v>
      </c>
      <c r="I43" s="124" t="s">
        <v>17</v>
      </c>
      <c r="J43" s="125"/>
      <c r="K43" s="126">
        <f>H43*J43</f>
        <v>0</v>
      </c>
      <c r="L43" s="127">
        <f>IF(D43="S",K43,"")</f>
      </c>
      <c r="M43" s="128">
        <f>IF(OR(D43="P",D43="U"),K43,"")</f>
        <v>0</v>
      </c>
      <c r="N43" s="128">
        <f>IF(D43="H",K43,"")</f>
      </c>
      <c r="O43" s="128">
        <f>IF(D43="V",K43,"")</f>
      </c>
      <c r="P43" s="129">
        <v>0.00013500000000002784</v>
      </c>
      <c r="Q43" s="129">
        <v>0</v>
      </c>
      <c r="R43" s="129">
        <v>0.36799999999993815</v>
      </c>
      <c r="S43" s="125">
        <v>31.298399999994743</v>
      </c>
      <c r="T43" s="130">
        <v>15</v>
      </c>
      <c r="U43" s="131">
        <f>K43*(T43+100)/100</f>
        <v>0</v>
      </c>
      <c r="V43" s="132"/>
    </row>
    <row r="44" spans="1:22" s="36" customFormat="1" ht="10.5" customHeight="1" outlineLevel="3">
      <c r="A44" s="35"/>
      <c r="B44" s="133"/>
      <c r="C44" s="133"/>
      <c r="D44" s="133"/>
      <c r="E44" s="133"/>
      <c r="F44" s="133"/>
      <c r="G44" s="133" t="s">
        <v>197</v>
      </c>
      <c r="H44" s="134">
        <v>0</v>
      </c>
      <c r="I44" s="135"/>
      <c r="J44" s="133"/>
      <c r="K44" s="133"/>
      <c r="L44" s="136"/>
      <c r="M44" s="136"/>
      <c r="N44" s="136"/>
      <c r="O44" s="136"/>
      <c r="P44" s="136"/>
      <c r="Q44" s="136"/>
      <c r="R44" s="136"/>
      <c r="S44" s="136"/>
      <c r="T44" s="137"/>
      <c r="U44" s="137"/>
      <c r="V44" s="133"/>
    </row>
    <row r="45" spans="1:22" s="36" customFormat="1" ht="10.5" customHeight="1" outlineLevel="3">
      <c r="A45" s="35"/>
      <c r="B45" s="133"/>
      <c r="C45" s="133"/>
      <c r="D45" s="133"/>
      <c r="E45" s="133"/>
      <c r="F45" s="133"/>
      <c r="G45" s="133" t="s">
        <v>26</v>
      </c>
      <c r="H45" s="134">
        <v>1.1</v>
      </c>
      <c r="I45" s="135"/>
      <c r="J45" s="133"/>
      <c r="K45" s="133"/>
      <c r="L45" s="136"/>
      <c r="M45" s="136"/>
      <c r="N45" s="136"/>
      <c r="O45" s="136"/>
      <c r="P45" s="136"/>
      <c r="Q45" s="136"/>
      <c r="R45" s="136"/>
      <c r="S45" s="136"/>
      <c r="T45" s="137"/>
      <c r="U45" s="137"/>
      <c r="V45" s="133"/>
    </row>
    <row r="46" spans="1:22" ht="12.75" outlineLevel="2">
      <c r="A46" s="3"/>
      <c r="B46" s="105"/>
      <c r="C46" s="105"/>
      <c r="D46" s="119" t="s">
        <v>5</v>
      </c>
      <c r="E46" s="120">
        <v>3</v>
      </c>
      <c r="F46" s="121" t="s">
        <v>113</v>
      </c>
      <c r="G46" s="122" t="s">
        <v>258</v>
      </c>
      <c r="H46" s="123">
        <v>1.1</v>
      </c>
      <c r="I46" s="124" t="s">
        <v>17</v>
      </c>
      <c r="J46" s="125"/>
      <c r="K46" s="126">
        <f>H46*J46</f>
        <v>0</v>
      </c>
      <c r="L46" s="127">
        <f>IF(D46="S",K46,"")</f>
      </c>
      <c r="M46" s="128">
        <f>IF(OR(D46="P",D46="U"),K46,"")</f>
        <v>0</v>
      </c>
      <c r="N46" s="128">
        <f>IF(D46="H",K46,"")</f>
      </c>
      <c r="O46" s="128">
        <f>IF(D46="V",K46,"")</f>
      </c>
      <c r="P46" s="129">
        <v>0.0001230499999999779</v>
      </c>
      <c r="Q46" s="129">
        <v>0</v>
      </c>
      <c r="R46" s="129">
        <v>0.33199999999987995</v>
      </c>
      <c r="S46" s="125">
        <v>28.23659999998979</v>
      </c>
      <c r="T46" s="130">
        <v>15</v>
      </c>
      <c r="U46" s="131">
        <f>K46*(T46+100)/100</f>
        <v>0</v>
      </c>
      <c r="V46" s="132"/>
    </row>
    <row r="47" spans="1:22" s="36" customFormat="1" ht="10.5" customHeight="1" outlineLevel="3">
      <c r="A47" s="35"/>
      <c r="B47" s="133"/>
      <c r="C47" s="133"/>
      <c r="D47" s="133"/>
      <c r="E47" s="133"/>
      <c r="F47" s="133"/>
      <c r="G47" s="133" t="s">
        <v>197</v>
      </c>
      <c r="H47" s="134">
        <v>0</v>
      </c>
      <c r="I47" s="135"/>
      <c r="J47" s="133"/>
      <c r="K47" s="133"/>
      <c r="L47" s="136"/>
      <c r="M47" s="136"/>
      <c r="N47" s="136"/>
      <c r="O47" s="136"/>
      <c r="P47" s="136"/>
      <c r="Q47" s="136"/>
      <c r="R47" s="136"/>
      <c r="S47" s="136"/>
      <c r="T47" s="137"/>
      <c r="U47" s="137"/>
      <c r="V47" s="133"/>
    </row>
    <row r="48" spans="1:22" s="36" customFormat="1" ht="10.5" customHeight="1" outlineLevel="3">
      <c r="A48" s="35"/>
      <c r="B48" s="133"/>
      <c r="C48" s="133"/>
      <c r="D48" s="133"/>
      <c r="E48" s="133"/>
      <c r="F48" s="133"/>
      <c r="G48" s="133" t="s">
        <v>26</v>
      </c>
      <c r="H48" s="134">
        <v>1.1</v>
      </c>
      <c r="I48" s="135"/>
      <c r="J48" s="133"/>
      <c r="K48" s="133"/>
      <c r="L48" s="136"/>
      <c r="M48" s="136"/>
      <c r="N48" s="136"/>
      <c r="O48" s="136"/>
      <c r="P48" s="136"/>
      <c r="Q48" s="136"/>
      <c r="R48" s="136"/>
      <c r="S48" s="136"/>
      <c r="T48" s="137"/>
      <c r="U48" s="137"/>
      <c r="V48" s="133"/>
    </row>
    <row r="49" spans="1:22" ht="26.25" outlineLevel="2">
      <c r="A49" s="3"/>
      <c r="B49" s="105"/>
      <c r="C49" s="105"/>
      <c r="D49" s="119" t="s">
        <v>5</v>
      </c>
      <c r="E49" s="120">
        <v>4</v>
      </c>
      <c r="F49" s="121" t="s">
        <v>114</v>
      </c>
      <c r="G49" s="122" t="s">
        <v>260</v>
      </c>
      <c r="H49" s="123">
        <v>1.1</v>
      </c>
      <c r="I49" s="124" t="s">
        <v>17</v>
      </c>
      <c r="J49" s="125"/>
      <c r="K49" s="126">
        <f>H49*J49</f>
        <v>0</v>
      </c>
      <c r="L49" s="127">
        <f>IF(D49="S",K49,"")</f>
      </c>
      <c r="M49" s="128">
        <f>IF(OR(D49="P",D49="U"),K49,"")</f>
        <v>0</v>
      </c>
      <c r="N49" s="128">
        <f>IF(D49="H",K49,"")</f>
      </c>
      <c r="O49" s="128">
        <f>IF(D49="V",K49,"")</f>
      </c>
      <c r="P49" s="129">
        <v>0.00013500000000002784</v>
      </c>
      <c r="Q49" s="129">
        <v>0</v>
      </c>
      <c r="R49" s="129">
        <v>0.344000000000051</v>
      </c>
      <c r="S49" s="125">
        <v>29.257200000004335</v>
      </c>
      <c r="T49" s="130">
        <v>15</v>
      </c>
      <c r="U49" s="131">
        <f>K49*(T49+100)/100</f>
        <v>0</v>
      </c>
      <c r="V49" s="132"/>
    </row>
    <row r="50" spans="1:22" s="36" customFormat="1" ht="10.5" customHeight="1" outlineLevel="3">
      <c r="A50" s="35"/>
      <c r="B50" s="133"/>
      <c r="C50" s="133"/>
      <c r="D50" s="133"/>
      <c r="E50" s="133"/>
      <c r="F50" s="133"/>
      <c r="G50" s="133" t="s">
        <v>197</v>
      </c>
      <c r="H50" s="134">
        <v>0</v>
      </c>
      <c r="I50" s="135"/>
      <c r="J50" s="133"/>
      <c r="K50" s="133"/>
      <c r="L50" s="136"/>
      <c r="M50" s="136"/>
      <c r="N50" s="136"/>
      <c r="O50" s="136"/>
      <c r="P50" s="136"/>
      <c r="Q50" s="136"/>
      <c r="R50" s="136"/>
      <c r="S50" s="136"/>
      <c r="T50" s="137"/>
      <c r="U50" s="137"/>
      <c r="V50" s="133"/>
    </row>
    <row r="51" spans="1:22" s="36" customFormat="1" ht="10.5" customHeight="1" outlineLevel="3">
      <c r="A51" s="35"/>
      <c r="B51" s="133"/>
      <c r="C51" s="133"/>
      <c r="D51" s="133"/>
      <c r="E51" s="133"/>
      <c r="F51" s="133"/>
      <c r="G51" s="133" t="s">
        <v>26</v>
      </c>
      <c r="H51" s="134">
        <v>1.1</v>
      </c>
      <c r="I51" s="135"/>
      <c r="J51" s="133"/>
      <c r="K51" s="133"/>
      <c r="L51" s="136"/>
      <c r="M51" s="136"/>
      <c r="N51" s="136"/>
      <c r="O51" s="136"/>
      <c r="P51" s="136"/>
      <c r="Q51" s="136"/>
      <c r="R51" s="136"/>
      <c r="S51" s="136"/>
      <c r="T51" s="137"/>
      <c r="U51" s="137"/>
      <c r="V51" s="133"/>
    </row>
    <row r="52" spans="1:22" ht="12.75" outlineLevel="1">
      <c r="A52" s="3"/>
      <c r="B52" s="106"/>
      <c r="C52" s="75" t="s">
        <v>29</v>
      </c>
      <c r="D52" s="76" t="s">
        <v>4</v>
      </c>
      <c r="E52" s="77"/>
      <c r="F52" s="77" t="s">
        <v>34</v>
      </c>
      <c r="G52" s="78" t="s">
        <v>50</v>
      </c>
      <c r="H52" s="77"/>
      <c r="I52" s="76"/>
      <c r="J52" s="77"/>
      <c r="K52" s="107">
        <f>SUBTOTAL(9,K53:K87)</f>
        <v>0</v>
      </c>
      <c r="L52" s="80">
        <f>SUBTOTAL(9,L53:L87)</f>
        <v>0</v>
      </c>
      <c r="M52" s="80">
        <f>SUBTOTAL(9,M53:M87)</f>
        <v>0</v>
      </c>
      <c r="N52" s="80">
        <f>SUBTOTAL(9,N53:N87)</f>
        <v>0</v>
      </c>
      <c r="O52" s="80">
        <f>SUBTOTAL(9,O53:O87)</f>
        <v>0</v>
      </c>
      <c r="P52" s="81">
        <f>SUMPRODUCT(P53:P87,$H53:$H87)</f>
        <v>0.09047859650001977</v>
      </c>
      <c r="Q52" s="81">
        <f>SUMPRODUCT(Q53:Q87,$H53:$H87)</f>
        <v>0.0046</v>
      </c>
      <c r="R52" s="81">
        <f>SUMPRODUCT(R53:R87,$H53:$H87)</f>
        <v>24.186519999991262</v>
      </c>
      <c r="S52" s="80">
        <f>SUMPRODUCT(S53:S87,$H53:$H87)</f>
        <v>3509.4640519987324</v>
      </c>
      <c r="T52" s="108">
        <f>SUMPRODUCT(T53:T87,$K53:$K87)/100</f>
        <v>0</v>
      </c>
      <c r="U52" s="108">
        <f>K52+T52</f>
        <v>0</v>
      </c>
      <c r="V52" s="105"/>
    </row>
    <row r="53" spans="1:22" ht="12.75" outlineLevel="2">
      <c r="A53" s="3"/>
      <c r="B53" s="109"/>
      <c r="C53" s="110"/>
      <c r="D53" s="111"/>
      <c r="E53" s="112" t="s">
        <v>214</v>
      </c>
      <c r="F53" s="113"/>
      <c r="G53" s="114"/>
      <c r="H53" s="113"/>
      <c r="I53" s="111"/>
      <c r="J53" s="113"/>
      <c r="K53" s="115"/>
      <c r="L53" s="116"/>
      <c r="M53" s="116"/>
      <c r="N53" s="116"/>
      <c r="O53" s="116"/>
      <c r="P53" s="117"/>
      <c r="Q53" s="117"/>
      <c r="R53" s="117"/>
      <c r="S53" s="117"/>
      <c r="T53" s="118"/>
      <c r="U53" s="118"/>
      <c r="V53" s="105"/>
    </row>
    <row r="54" spans="1:22" ht="12.75" outlineLevel="2">
      <c r="A54" s="3"/>
      <c r="B54" s="105"/>
      <c r="C54" s="105"/>
      <c r="D54" s="119" t="s">
        <v>5</v>
      </c>
      <c r="E54" s="120">
        <v>1</v>
      </c>
      <c r="F54" s="121" t="s">
        <v>129</v>
      </c>
      <c r="G54" s="122" t="s">
        <v>232</v>
      </c>
      <c r="H54" s="123">
        <v>34.285</v>
      </c>
      <c r="I54" s="124" t="s">
        <v>17</v>
      </c>
      <c r="J54" s="125"/>
      <c r="K54" s="126">
        <f>H54*J54</f>
        <v>0</v>
      </c>
      <c r="L54" s="127">
        <f>IF(D54="S",K54,"")</f>
      </c>
      <c r="M54" s="128">
        <f>IF(OR(D54="P",D54="U"),K54,"")</f>
        <v>0</v>
      </c>
      <c r="N54" s="128">
        <f>IF(D54="H",K54,"")</f>
      </c>
      <c r="O54" s="128">
        <f>IF(D54="V",K54,"")</f>
      </c>
      <c r="P54" s="129">
        <v>0</v>
      </c>
      <c r="Q54" s="129">
        <v>0</v>
      </c>
      <c r="R54" s="129">
        <v>0.012000000000000455</v>
      </c>
      <c r="S54" s="125">
        <v>1.7412000000000658</v>
      </c>
      <c r="T54" s="130">
        <v>15</v>
      </c>
      <c r="U54" s="131">
        <f>K54*(T54+100)/100</f>
        <v>0</v>
      </c>
      <c r="V54" s="132"/>
    </row>
    <row r="55" spans="1:22" s="36" customFormat="1" ht="10.5" customHeight="1" outlineLevel="3">
      <c r="A55" s="35"/>
      <c r="B55" s="133"/>
      <c r="C55" s="133"/>
      <c r="D55" s="133"/>
      <c r="E55" s="133"/>
      <c r="F55" s="133"/>
      <c r="G55" s="133" t="s">
        <v>76</v>
      </c>
      <c r="H55" s="134">
        <v>1.89</v>
      </c>
      <c r="I55" s="135"/>
      <c r="J55" s="133"/>
      <c r="K55" s="133"/>
      <c r="L55" s="136"/>
      <c r="M55" s="136"/>
      <c r="N55" s="136"/>
      <c r="O55" s="136"/>
      <c r="P55" s="136"/>
      <c r="Q55" s="136"/>
      <c r="R55" s="136"/>
      <c r="S55" s="136"/>
      <c r="T55" s="137"/>
      <c r="U55" s="137"/>
      <c r="V55" s="133"/>
    </row>
    <row r="56" spans="1:22" s="36" customFormat="1" ht="10.5" customHeight="1" outlineLevel="3">
      <c r="A56" s="35"/>
      <c r="B56" s="133"/>
      <c r="C56" s="133"/>
      <c r="D56" s="133"/>
      <c r="E56" s="133"/>
      <c r="F56" s="133"/>
      <c r="G56" s="133" t="s">
        <v>82</v>
      </c>
      <c r="H56" s="134">
        <v>6.6</v>
      </c>
      <c r="I56" s="135"/>
      <c r="J56" s="133"/>
      <c r="K56" s="133"/>
      <c r="L56" s="136"/>
      <c r="M56" s="136"/>
      <c r="N56" s="136"/>
      <c r="O56" s="136"/>
      <c r="P56" s="136"/>
      <c r="Q56" s="136"/>
      <c r="R56" s="136"/>
      <c r="S56" s="136"/>
      <c r="T56" s="137"/>
      <c r="U56" s="137"/>
      <c r="V56" s="133"/>
    </row>
    <row r="57" spans="1:22" s="36" customFormat="1" ht="10.5" customHeight="1" outlineLevel="3">
      <c r="A57" s="35"/>
      <c r="B57" s="133"/>
      <c r="C57" s="133"/>
      <c r="D57" s="133"/>
      <c r="E57" s="133"/>
      <c r="F57" s="133"/>
      <c r="G57" s="133" t="s">
        <v>60</v>
      </c>
      <c r="H57" s="134">
        <v>4.76</v>
      </c>
      <c r="I57" s="135"/>
      <c r="J57" s="133"/>
      <c r="K57" s="133"/>
      <c r="L57" s="136"/>
      <c r="M57" s="136"/>
      <c r="N57" s="136"/>
      <c r="O57" s="136"/>
      <c r="P57" s="136"/>
      <c r="Q57" s="136"/>
      <c r="R57" s="136"/>
      <c r="S57" s="136"/>
      <c r="T57" s="137"/>
      <c r="U57" s="137"/>
      <c r="V57" s="133"/>
    </row>
    <row r="58" spans="1:22" s="36" customFormat="1" ht="10.5" customHeight="1" outlineLevel="3">
      <c r="A58" s="35"/>
      <c r="B58" s="133"/>
      <c r="C58" s="133"/>
      <c r="D58" s="133"/>
      <c r="E58" s="133"/>
      <c r="F58" s="133"/>
      <c r="G58" s="133" t="s">
        <v>84</v>
      </c>
      <c r="H58" s="134">
        <v>17.01</v>
      </c>
      <c r="I58" s="135"/>
      <c r="J58" s="133"/>
      <c r="K58" s="133"/>
      <c r="L58" s="136"/>
      <c r="M58" s="136"/>
      <c r="N58" s="136"/>
      <c r="O58" s="136"/>
      <c r="P58" s="136"/>
      <c r="Q58" s="136"/>
      <c r="R58" s="136"/>
      <c r="S58" s="136"/>
      <c r="T58" s="137"/>
      <c r="U58" s="137"/>
      <c r="V58" s="133"/>
    </row>
    <row r="59" spans="1:22" s="36" customFormat="1" ht="10.5" customHeight="1" outlineLevel="3">
      <c r="A59" s="35"/>
      <c r="B59" s="133"/>
      <c r="C59" s="133"/>
      <c r="D59" s="133"/>
      <c r="E59" s="133"/>
      <c r="F59" s="133"/>
      <c r="G59" s="133" t="s">
        <v>92</v>
      </c>
      <c r="H59" s="134">
        <v>0</v>
      </c>
      <c r="I59" s="135"/>
      <c r="J59" s="133"/>
      <c r="K59" s="133"/>
      <c r="L59" s="136"/>
      <c r="M59" s="136"/>
      <c r="N59" s="136"/>
      <c r="O59" s="136"/>
      <c r="P59" s="136"/>
      <c r="Q59" s="136"/>
      <c r="R59" s="136"/>
      <c r="S59" s="136"/>
      <c r="T59" s="137"/>
      <c r="U59" s="137"/>
      <c r="V59" s="133"/>
    </row>
    <row r="60" spans="1:22" s="36" customFormat="1" ht="10.5" customHeight="1" outlineLevel="3">
      <c r="A60" s="35"/>
      <c r="B60" s="133"/>
      <c r="C60" s="133"/>
      <c r="D60" s="133"/>
      <c r="E60" s="133"/>
      <c r="F60" s="133"/>
      <c r="G60" s="133" t="s">
        <v>81</v>
      </c>
      <c r="H60" s="134">
        <v>4.025</v>
      </c>
      <c r="I60" s="135"/>
      <c r="J60" s="133"/>
      <c r="K60" s="133"/>
      <c r="L60" s="136"/>
      <c r="M60" s="136"/>
      <c r="N60" s="136"/>
      <c r="O60" s="136"/>
      <c r="P60" s="136"/>
      <c r="Q60" s="136"/>
      <c r="R60" s="136"/>
      <c r="S60" s="136"/>
      <c r="T60" s="137"/>
      <c r="U60" s="137"/>
      <c r="V60" s="133"/>
    </row>
    <row r="61" spans="1:22" ht="26.25" outlineLevel="2">
      <c r="A61" s="3"/>
      <c r="B61" s="105"/>
      <c r="C61" s="105"/>
      <c r="D61" s="119" t="s">
        <v>5</v>
      </c>
      <c r="E61" s="120">
        <v>2</v>
      </c>
      <c r="F61" s="121" t="s">
        <v>130</v>
      </c>
      <c r="G61" s="122" t="s">
        <v>261</v>
      </c>
      <c r="H61" s="123">
        <v>25</v>
      </c>
      <c r="I61" s="124" t="s">
        <v>17</v>
      </c>
      <c r="J61" s="125"/>
      <c r="K61" s="126">
        <f>H61*J61</f>
        <v>0</v>
      </c>
      <c r="L61" s="127">
        <f>IF(D61="S",K61,"")</f>
      </c>
      <c r="M61" s="128">
        <f>IF(OR(D61="P",D61="U"),K61,"")</f>
        <v>0</v>
      </c>
      <c r="N61" s="128">
        <f>IF(D61="H",K61,"")</f>
      </c>
      <c r="O61" s="128">
        <f>IF(D61="V",K61,"")</f>
      </c>
      <c r="P61" s="129">
        <v>0</v>
      </c>
      <c r="Q61" s="129">
        <v>0</v>
      </c>
      <c r="R61" s="129">
        <v>0.028999999999996362</v>
      </c>
      <c r="S61" s="125">
        <v>4.207899999999472</v>
      </c>
      <c r="T61" s="130">
        <v>15</v>
      </c>
      <c r="U61" s="131">
        <f>K61*(T61+100)/100</f>
        <v>0</v>
      </c>
      <c r="V61" s="132"/>
    </row>
    <row r="62" spans="1:22" ht="12.75" outlineLevel="2">
      <c r="A62" s="3"/>
      <c r="B62" s="105"/>
      <c r="C62" s="105"/>
      <c r="D62" s="119" t="s">
        <v>5</v>
      </c>
      <c r="E62" s="120">
        <v>3</v>
      </c>
      <c r="F62" s="121" t="s">
        <v>122</v>
      </c>
      <c r="G62" s="122" t="s">
        <v>227</v>
      </c>
      <c r="H62" s="123">
        <v>10</v>
      </c>
      <c r="I62" s="124" t="s">
        <v>17</v>
      </c>
      <c r="J62" s="125"/>
      <c r="K62" s="126">
        <f>H62*J62</f>
        <v>0</v>
      </c>
      <c r="L62" s="127">
        <f>IF(D62="S",K62,"")</f>
      </c>
      <c r="M62" s="128">
        <f>IF(OR(D62="P",D62="U"),K62,"")</f>
        <v>0</v>
      </c>
      <c r="N62" s="128">
        <f>IF(D62="H",K62,"")</f>
      </c>
      <c r="O62" s="128">
        <f>IF(D62="V",K62,"")</f>
      </c>
      <c r="P62" s="129">
        <v>0.0009999999999994458</v>
      </c>
      <c r="Q62" s="129">
        <v>0.00031</v>
      </c>
      <c r="R62" s="129">
        <v>0.07399999999995543</v>
      </c>
      <c r="S62" s="125">
        <v>10.737399999993535</v>
      </c>
      <c r="T62" s="130">
        <v>15</v>
      </c>
      <c r="U62" s="131">
        <f>K62*(T62+100)/100</f>
        <v>0</v>
      </c>
      <c r="V62" s="132"/>
    </row>
    <row r="63" spans="1:22" ht="12.75" outlineLevel="2">
      <c r="A63" s="3"/>
      <c r="B63" s="105"/>
      <c r="C63" s="105"/>
      <c r="D63" s="119" t="s">
        <v>5</v>
      </c>
      <c r="E63" s="120">
        <v>4</v>
      </c>
      <c r="F63" s="121" t="s">
        <v>125</v>
      </c>
      <c r="G63" s="122" t="s">
        <v>250</v>
      </c>
      <c r="H63" s="123">
        <v>6</v>
      </c>
      <c r="I63" s="124" t="s">
        <v>17</v>
      </c>
      <c r="J63" s="125"/>
      <c r="K63" s="126">
        <f>H63*J63</f>
        <v>0</v>
      </c>
      <c r="L63" s="127">
        <f>IF(D63="S",K63,"")</f>
      </c>
      <c r="M63" s="128">
        <f>IF(OR(D63="P",D63="U"),K63,"")</f>
        <v>0</v>
      </c>
      <c r="N63" s="128">
        <f>IF(D63="H",K63,"")</f>
      </c>
      <c r="O63" s="128">
        <f>IF(D63="V",K63,"")</f>
      </c>
      <c r="P63" s="129">
        <v>0</v>
      </c>
      <c r="Q63" s="129">
        <v>0.00025</v>
      </c>
      <c r="R63" s="129">
        <v>0</v>
      </c>
      <c r="S63" s="125">
        <v>0</v>
      </c>
      <c r="T63" s="130">
        <v>15</v>
      </c>
      <c r="U63" s="131">
        <f>K63*(T63+100)/100</f>
        <v>0</v>
      </c>
      <c r="V63" s="132"/>
    </row>
    <row r="64" spans="1:22" s="36" customFormat="1" ht="10.5" customHeight="1" outlineLevel="3">
      <c r="A64" s="35"/>
      <c r="B64" s="133"/>
      <c r="C64" s="133"/>
      <c r="D64" s="133"/>
      <c r="E64" s="133"/>
      <c r="F64" s="133"/>
      <c r="G64" s="133" t="s">
        <v>203</v>
      </c>
      <c r="H64" s="134">
        <v>0</v>
      </c>
      <c r="I64" s="135"/>
      <c r="J64" s="133"/>
      <c r="K64" s="133"/>
      <c r="L64" s="136"/>
      <c r="M64" s="136"/>
      <c r="N64" s="136"/>
      <c r="O64" s="136"/>
      <c r="P64" s="136"/>
      <c r="Q64" s="136"/>
      <c r="R64" s="136"/>
      <c r="S64" s="136"/>
      <c r="T64" s="137"/>
      <c r="U64" s="137"/>
      <c r="V64" s="133"/>
    </row>
    <row r="65" spans="1:22" s="36" customFormat="1" ht="10.5" customHeight="1" outlineLevel="3">
      <c r="A65" s="35"/>
      <c r="B65" s="133"/>
      <c r="C65" s="133"/>
      <c r="D65" s="133"/>
      <c r="E65" s="133"/>
      <c r="F65" s="133"/>
      <c r="G65" s="133" t="s">
        <v>2</v>
      </c>
      <c r="H65" s="134">
        <v>6</v>
      </c>
      <c r="I65" s="135"/>
      <c r="J65" s="133"/>
      <c r="K65" s="133"/>
      <c r="L65" s="136"/>
      <c r="M65" s="136"/>
      <c r="N65" s="136"/>
      <c r="O65" s="136"/>
      <c r="P65" s="136"/>
      <c r="Q65" s="136"/>
      <c r="R65" s="136"/>
      <c r="S65" s="136"/>
      <c r="T65" s="137"/>
      <c r="U65" s="137"/>
      <c r="V65" s="133"/>
    </row>
    <row r="66" spans="1:22" ht="12.75" outlineLevel="2">
      <c r="A66" s="3"/>
      <c r="B66" s="105"/>
      <c r="C66" s="105"/>
      <c r="D66" s="119" t="s">
        <v>5</v>
      </c>
      <c r="E66" s="120">
        <v>5</v>
      </c>
      <c r="F66" s="121" t="s">
        <v>123</v>
      </c>
      <c r="G66" s="122" t="s">
        <v>256</v>
      </c>
      <c r="H66" s="123">
        <v>10</v>
      </c>
      <c r="I66" s="124" t="s">
        <v>17</v>
      </c>
      <c r="J66" s="125"/>
      <c r="K66" s="126">
        <f>H66*J66</f>
        <v>0</v>
      </c>
      <c r="L66" s="127">
        <f>IF(D66="S",K66,"")</f>
      </c>
      <c r="M66" s="128">
        <f>IF(OR(D66="P",D66="U"),K66,"")</f>
        <v>0</v>
      </c>
      <c r="N66" s="128">
        <f>IF(D66="H",K66,"")</f>
      </c>
      <c r="O66" s="128">
        <f>IF(D66="V",K66,"")</f>
      </c>
      <c r="P66" s="129">
        <v>0</v>
      </c>
      <c r="Q66" s="129">
        <v>0</v>
      </c>
      <c r="R66" s="129">
        <v>0.03699999999997772</v>
      </c>
      <c r="S66" s="125">
        <v>5.3686999999967675</v>
      </c>
      <c r="T66" s="130">
        <v>15</v>
      </c>
      <c r="U66" s="131">
        <f>K66*(T66+100)/100</f>
        <v>0</v>
      </c>
      <c r="V66" s="132"/>
    </row>
    <row r="67" spans="1:22" ht="12.75" outlineLevel="2">
      <c r="A67" s="3"/>
      <c r="B67" s="105"/>
      <c r="C67" s="105"/>
      <c r="D67" s="119" t="s">
        <v>5</v>
      </c>
      <c r="E67" s="120">
        <v>6</v>
      </c>
      <c r="F67" s="121" t="s">
        <v>124</v>
      </c>
      <c r="G67" s="122" t="s">
        <v>229</v>
      </c>
      <c r="H67" s="123">
        <v>10</v>
      </c>
      <c r="I67" s="124" t="s">
        <v>17</v>
      </c>
      <c r="J67" s="125"/>
      <c r="K67" s="126">
        <f>H67*J67</f>
        <v>0</v>
      </c>
      <c r="L67" s="127">
        <f>IF(D67="S",K67,"")</f>
      </c>
      <c r="M67" s="128">
        <f>IF(OR(D67="P",D67="U"),K67,"")</f>
        <v>0</v>
      </c>
      <c r="N67" s="128">
        <f>IF(D67="H",K67,"")</f>
      </c>
      <c r="O67" s="128">
        <f>IF(D67="V",K67,"")</f>
      </c>
      <c r="P67" s="129">
        <v>2.500000000000569E-05</v>
      </c>
      <c r="Q67" s="129">
        <v>0</v>
      </c>
      <c r="R67" s="129">
        <v>0.040000000000020464</v>
      </c>
      <c r="S67" s="125">
        <v>5.8040000000029695</v>
      </c>
      <c r="T67" s="130">
        <v>15</v>
      </c>
      <c r="U67" s="131">
        <f>K67*(T67+100)/100</f>
        <v>0</v>
      </c>
      <c r="V67" s="132"/>
    </row>
    <row r="68" spans="1:22" ht="12.75" outlineLevel="2">
      <c r="A68" s="3"/>
      <c r="B68" s="105"/>
      <c r="C68" s="105"/>
      <c r="D68" s="119" t="s">
        <v>5</v>
      </c>
      <c r="E68" s="120">
        <v>7</v>
      </c>
      <c r="F68" s="121" t="s">
        <v>131</v>
      </c>
      <c r="G68" s="122" t="s">
        <v>234</v>
      </c>
      <c r="H68" s="123">
        <v>32</v>
      </c>
      <c r="I68" s="124" t="s">
        <v>17</v>
      </c>
      <c r="J68" s="125"/>
      <c r="K68" s="126">
        <f>H68*J68</f>
        <v>0</v>
      </c>
      <c r="L68" s="127">
        <f>IF(D68="S",K68,"")</f>
      </c>
      <c r="M68" s="128">
        <f>IF(OR(D68="P",D68="U"),K68,"")</f>
        <v>0</v>
      </c>
      <c r="N68" s="128">
        <f>IF(D68="H",K68,"")</f>
      </c>
      <c r="O68" s="128">
        <f>IF(D68="V",K68,"")</f>
      </c>
      <c r="P68" s="129">
        <v>0.00021000000000003904</v>
      </c>
      <c r="Q68" s="129">
        <v>0</v>
      </c>
      <c r="R68" s="129">
        <v>0.03100000000000591</v>
      </c>
      <c r="S68" s="125">
        <v>4.498100000000858</v>
      </c>
      <c r="T68" s="130">
        <v>15</v>
      </c>
      <c r="U68" s="131">
        <f>K68*(T68+100)/100</f>
        <v>0</v>
      </c>
      <c r="V68" s="132"/>
    </row>
    <row r="69" spans="1:22" s="36" customFormat="1" ht="10.5" customHeight="1" outlineLevel="3">
      <c r="A69" s="35"/>
      <c r="B69" s="133"/>
      <c r="C69" s="133"/>
      <c r="D69" s="133"/>
      <c r="E69" s="133"/>
      <c r="F69" s="133"/>
      <c r="G69" s="133" t="s">
        <v>42</v>
      </c>
      <c r="H69" s="134">
        <v>32</v>
      </c>
      <c r="I69" s="135"/>
      <c r="J69" s="133"/>
      <c r="K69" s="133"/>
      <c r="L69" s="136"/>
      <c r="M69" s="136"/>
      <c r="N69" s="136"/>
      <c r="O69" s="136"/>
      <c r="P69" s="136"/>
      <c r="Q69" s="136"/>
      <c r="R69" s="136"/>
      <c r="S69" s="136"/>
      <c r="T69" s="137"/>
      <c r="U69" s="137"/>
      <c r="V69" s="133"/>
    </row>
    <row r="70" spans="1:22" ht="26.25" outlineLevel="2">
      <c r="A70" s="3"/>
      <c r="B70" s="105"/>
      <c r="C70" s="105"/>
      <c r="D70" s="119" t="s">
        <v>5</v>
      </c>
      <c r="E70" s="120">
        <v>8</v>
      </c>
      <c r="F70" s="121" t="s">
        <v>126</v>
      </c>
      <c r="G70" s="122" t="s">
        <v>262</v>
      </c>
      <c r="H70" s="123">
        <v>35</v>
      </c>
      <c r="I70" s="124" t="s">
        <v>8</v>
      </c>
      <c r="J70" s="125"/>
      <c r="K70" s="126">
        <f>H70*J70</f>
        <v>0</v>
      </c>
      <c r="L70" s="127">
        <f>IF(D70="S",K70,"")</f>
      </c>
      <c r="M70" s="128">
        <f>IF(OR(D70="P",D70="U"),K70,"")</f>
        <v>0</v>
      </c>
      <c r="N70" s="128">
        <f>IF(D70="H",K70,"")</f>
      </c>
      <c r="O70" s="128">
        <f>IF(D70="V",K70,"")</f>
      </c>
      <c r="P70" s="129">
        <v>1.1559900000007985E-05</v>
      </c>
      <c r="Q70" s="129">
        <v>0</v>
      </c>
      <c r="R70" s="129">
        <v>0.043000000000006366</v>
      </c>
      <c r="S70" s="125">
        <v>6.239300000000924</v>
      </c>
      <c r="T70" s="130">
        <v>15</v>
      </c>
      <c r="U70" s="131">
        <f>K70*(T70+100)/100</f>
        <v>0</v>
      </c>
      <c r="V70" s="132"/>
    </row>
    <row r="71" spans="1:22" s="36" customFormat="1" ht="10.5" customHeight="1" outlineLevel="3">
      <c r="A71" s="35"/>
      <c r="B71" s="133"/>
      <c r="C71" s="133"/>
      <c r="D71" s="133"/>
      <c r="E71" s="133"/>
      <c r="F71" s="133"/>
      <c r="G71" s="133" t="s">
        <v>13</v>
      </c>
      <c r="H71" s="134">
        <v>35</v>
      </c>
      <c r="I71" s="135"/>
      <c r="J71" s="133"/>
      <c r="K71" s="133"/>
      <c r="L71" s="136"/>
      <c r="M71" s="136"/>
      <c r="N71" s="136"/>
      <c r="O71" s="136"/>
      <c r="P71" s="136"/>
      <c r="Q71" s="136"/>
      <c r="R71" s="136"/>
      <c r="S71" s="136"/>
      <c r="T71" s="137"/>
      <c r="U71" s="137"/>
      <c r="V71" s="133"/>
    </row>
    <row r="72" spans="1:22" ht="26.25" outlineLevel="2">
      <c r="A72" s="3"/>
      <c r="B72" s="105"/>
      <c r="C72" s="105"/>
      <c r="D72" s="119" t="s">
        <v>5</v>
      </c>
      <c r="E72" s="120">
        <v>9</v>
      </c>
      <c r="F72" s="121" t="s">
        <v>127</v>
      </c>
      <c r="G72" s="122" t="s">
        <v>264</v>
      </c>
      <c r="H72" s="123">
        <v>50</v>
      </c>
      <c r="I72" s="124" t="s">
        <v>37</v>
      </c>
      <c r="J72" s="125"/>
      <c r="K72" s="126">
        <f>H72*J72</f>
        <v>0</v>
      </c>
      <c r="L72" s="127">
        <f>IF(D72="S",K72,"")</f>
      </c>
      <c r="M72" s="128">
        <f>IF(OR(D72="P",D72="U"),K72,"")</f>
        <v>0</v>
      </c>
      <c r="N72" s="128">
        <f>IF(D72="H",K72,"")</f>
      </c>
      <c r="O72" s="128">
        <f>IF(D72="V",K72,"")</f>
      </c>
      <c r="P72" s="129">
        <v>0.00048000000000025095</v>
      </c>
      <c r="Q72" s="129">
        <v>0</v>
      </c>
      <c r="R72" s="129">
        <v>0.06399999999996453</v>
      </c>
      <c r="S72" s="125">
        <v>9.286399999994853</v>
      </c>
      <c r="T72" s="130">
        <v>15</v>
      </c>
      <c r="U72" s="131">
        <f>K72*(T72+100)/100</f>
        <v>0</v>
      </c>
      <c r="V72" s="132"/>
    </row>
    <row r="73" spans="1:22" s="36" customFormat="1" ht="10.5" customHeight="1" outlineLevel="3">
      <c r="A73" s="35"/>
      <c r="B73" s="133"/>
      <c r="C73" s="133"/>
      <c r="D73" s="133"/>
      <c r="E73" s="133"/>
      <c r="F73" s="133"/>
      <c r="G73" s="133" t="s">
        <v>207</v>
      </c>
      <c r="H73" s="134">
        <v>0</v>
      </c>
      <c r="I73" s="135"/>
      <c r="J73" s="133"/>
      <c r="K73" s="133"/>
      <c r="L73" s="136"/>
      <c r="M73" s="136"/>
      <c r="N73" s="136"/>
      <c r="O73" s="136"/>
      <c r="P73" s="136"/>
      <c r="Q73" s="136"/>
      <c r="R73" s="136"/>
      <c r="S73" s="136"/>
      <c r="T73" s="137"/>
      <c r="U73" s="137"/>
      <c r="V73" s="133"/>
    </row>
    <row r="74" spans="1:22" s="36" customFormat="1" ht="10.5" customHeight="1" outlineLevel="3">
      <c r="A74" s="35"/>
      <c r="B74" s="133"/>
      <c r="C74" s="133"/>
      <c r="D74" s="133"/>
      <c r="E74" s="133"/>
      <c r="F74" s="133"/>
      <c r="G74" s="133" t="s">
        <v>14</v>
      </c>
      <c r="H74" s="134">
        <v>50</v>
      </c>
      <c r="I74" s="135"/>
      <c r="J74" s="133"/>
      <c r="K74" s="133"/>
      <c r="L74" s="136"/>
      <c r="M74" s="136"/>
      <c r="N74" s="136"/>
      <c r="O74" s="136"/>
      <c r="P74" s="136"/>
      <c r="Q74" s="136"/>
      <c r="R74" s="136"/>
      <c r="S74" s="136"/>
      <c r="T74" s="137"/>
      <c r="U74" s="137"/>
      <c r="V74" s="133"/>
    </row>
    <row r="75" spans="1:22" ht="12.75" outlineLevel="2">
      <c r="A75" s="3"/>
      <c r="B75" s="105"/>
      <c r="C75" s="105"/>
      <c r="D75" s="119" t="s">
        <v>5</v>
      </c>
      <c r="E75" s="120">
        <v>10</v>
      </c>
      <c r="F75" s="121" t="s">
        <v>128</v>
      </c>
      <c r="G75" s="122" t="s">
        <v>247</v>
      </c>
      <c r="H75" s="123">
        <v>35</v>
      </c>
      <c r="I75" s="124" t="s">
        <v>8</v>
      </c>
      <c r="J75" s="125"/>
      <c r="K75" s="126">
        <f>H75*J75</f>
        <v>0</v>
      </c>
      <c r="L75" s="127">
        <f>IF(D75="S",K75,"")</f>
      </c>
      <c r="M75" s="128">
        <f>IF(OR(D75="P",D75="U"),K75,"")</f>
        <v>0</v>
      </c>
      <c r="N75" s="128">
        <f>IF(D75="H",K75,"")</f>
      </c>
      <c r="O75" s="128">
        <f>IF(D75="V",K75,"")</f>
      </c>
      <c r="P75" s="129">
        <v>0</v>
      </c>
      <c r="Q75" s="129">
        <v>0</v>
      </c>
      <c r="R75" s="129">
        <v>0.022999999999996135</v>
      </c>
      <c r="S75" s="125">
        <v>3.337299999999439</v>
      </c>
      <c r="T75" s="130">
        <v>15</v>
      </c>
      <c r="U75" s="131">
        <f>K75*(T75+100)/100</f>
        <v>0</v>
      </c>
      <c r="V75" s="132"/>
    </row>
    <row r="76" spans="1:22" ht="26.25" outlineLevel="2">
      <c r="A76" s="3"/>
      <c r="B76" s="105"/>
      <c r="C76" s="105"/>
      <c r="D76" s="119" t="s">
        <v>5</v>
      </c>
      <c r="E76" s="120">
        <v>11</v>
      </c>
      <c r="F76" s="121" t="s">
        <v>132</v>
      </c>
      <c r="G76" s="122" t="s">
        <v>263</v>
      </c>
      <c r="H76" s="123">
        <v>153.45</v>
      </c>
      <c r="I76" s="124" t="s">
        <v>17</v>
      </c>
      <c r="J76" s="125"/>
      <c r="K76" s="126">
        <f>H76*J76</f>
        <v>0</v>
      </c>
      <c r="L76" s="127">
        <f>IF(D76="S",K76,"")</f>
      </c>
      <c r="M76" s="128">
        <f>IF(OR(D76="P",D76="U"),K76,"")</f>
        <v>0</v>
      </c>
      <c r="N76" s="128">
        <f>IF(D76="H",K76,"")</f>
      </c>
      <c r="O76" s="128">
        <f>IF(D76="V",K76,"")</f>
      </c>
      <c r="P76" s="129">
        <v>0.00032000000000007283</v>
      </c>
      <c r="Q76" s="129">
        <v>0</v>
      </c>
      <c r="R76" s="129">
        <v>0.09799999999995634</v>
      </c>
      <c r="S76" s="125">
        <v>14.219799999993667</v>
      </c>
      <c r="T76" s="130">
        <v>15</v>
      </c>
      <c r="U76" s="131">
        <f>K76*(T76+100)/100</f>
        <v>0</v>
      </c>
      <c r="V76" s="132"/>
    </row>
    <row r="77" spans="1:22" s="36" customFormat="1" ht="10.5" customHeight="1" outlineLevel="3">
      <c r="A77" s="35"/>
      <c r="B77" s="133"/>
      <c r="C77" s="133"/>
      <c r="D77" s="133"/>
      <c r="E77" s="133"/>
      <c r="F77" s="133"/>
      <c r="G77" s="133" t="s">
        <v>83</v>
      </c>
      <c r="H77" s="134">
        <v>34.285</v>
      </c>
      <c r="I77" s="135"/>
      <c r="J77" s="133"/>
      <c r="K77" s="133"/>
      <c r="L77" s="136"/>
      <c r="M77" s="136"/>
      <c r="N77" s="136"/>
      <c r="O77" s="136"/>
      <c r="P77" s="136"/>
      <c r="Q77" s="136"/>
      <c r="R77" s="136"/>
      <c r="S77" s="136"/>
      <c r="T77" s="137"/>
      <c r="U77" s="137"/>
      <c r="V77" s="133"/>
    </row>
    <row r="78" spans="1:22" s="36" customFormat="1" ht="10.5" customHeight="1" outlineLevel="3">
      <c r="A78" s="35"/>
      <c r="B78" s="133"/>
      <c r="C78" s="133"/>
      <c r="D78" s="133"/>
      <c r="E78" s="133"/>
      <c r="F78" s="133"/>
      <c r="G78" s="133" t="s">
        <v>141</v>
      </c>
      <c r="H78" s="134">
        <v>7.42</v>
      </c>
      <c r="I78" s="135"/>
      <c r="J78" s="133"/>
      <c r="K78" s="133"/>
      <c r="L78" s="136"/>
      <c r="M78" s="136"/>
      <c r="N78" s="136"/>
      <c r="O78" s="136"/>
      <c r="P78" s="136"/>
      <c r="Q78" s="136"/>
      <c r="R78" s="136"/>
      <c r="S78" s="136"/>
      <c r="T78" s="137"/>
      <c r="U78" s="137"/>
      <c r="V78" s="133"/>
    </row>
    <row r="79" spans="1:22" s="36" customFormat="1" ht="10.5" customHeight="1" outlineLevel="3">
      <c r="A79" s="35"/>
      <c r="B79" s="133"/>
      <c r="C79" s="133"/>
      <c r="D79" s="133"/>
      <c r="E79" s="133"/>
      <c r="F79" s="133"/>
      <c r="G79" s="133" t="s">
        <v>162</v>
      </c>
      <c r="H79" s="134">
        <v>7.155</v>
      </c>
      <c r="I79" s="135"/>
      <c r="J79" s="133"/>
      <c r="K79" s="133"/>
      <c r="L79" s="136"/>
      <c r="M79" s="136"/>
      <c r="N79" s="136"/>
      <c r="O79" s="136"/>
      <c r="P79" s="136"/>
      <c r="Q79" s="136"/>
      <c r="R79" s="136"/>
      <c r="S79" s="136"/>
      <c r="T79" s="137"/>
      <c r="U79" s="137"/>
      <c r="V79" s="133"/>
    </row>
    <row r="80" spans="1:22" s="36" customFormat="1" ht="10.5" customHeight="1" outlineLevel="3">
      <c r="A80" s="35"/>
      <c r="B80" s="133"/>
      <c r="C80" s="133"/>
      <c r="D80" s="133"/>
      <c r="E80" s="133"/>
      <c r="F80" s="133"/>
      <c r="G80" s="133" t="s">
        <v>163</v>
      </c>
      <c r="H80" s="134">
        <v>14.575</v>
      </c>
      <c r="I80" s="135"/>
      <c r="J80" s="133"/>
      <c r="K80" s="133"/>
      <c r="L80" s="136"/>
      <c r="M80" s="136"/>
      <c r="N80" s="136"/>
      <c r="O80" s="136"/>
      <c r="P80" s="136"/>
      <c r="Q80" s="136"/>
      <c r="R80" s="136"/>
      <c r="S80" s="136"/>
      <c r="T80" s="137"/>
      <c r="U80" s="137"/>
      <c r="V80" s="133"/>
    </row>
    <row r="81" spans="1:22" s="36" customFormat="1" ht="10.5" customHeight="1" outlineLevel="3">
      <c r="A81" s="35"/>
      <c r="B81" s="133"/>
      <c r="C81" s="133"/>
      <c r="D81" s="133"/>
      <c r="E81" s="133"/>
      <c r="F81" s="133"/>
      <c r="G81" s="133" t="s">
        <v>146</v>
      </c>
      <c r="H81" s="134">
        <v>12.72</v>
      </c>
      <c r="I81" s="135"/>
      <c r="J81" s="133"/>
      <c r="K81" s="133"/>
      <c r="L81" s="136"/>
      <c r="M81" s="136"/>
      <c r="N81" s="136"/>
      <c r="O81" s="136"/>
      <c r="P81" s="136"/>
      <c r="Q81" s="136"/>
      <c r="R81" s="136"/>
      <c r="S81" s="136"/>
      <c r="T81" s="137"/>
      <c r="U81" s="137"/>
      <c r="V81" s="133"/>
    </row>
    <row r="82" spans="1:22" s="36" customFormat="1" ht="10.5" customHeight="1" outlineLevel="3">
      <c r="A82" s="35"/>
      <c r="B82" s="133"/>
      <c r="C82" s="133"/>
      <c r="D82" s="133"/>
      <c r="E82" s="133"/>
      <c r="F82" s="133"/>
      <c r="G82" s="133" t="s">
        <v>143</v>
      </c>
      <c r="H82" s="134">
        <v>9.01</v>
      </c>
      <c r="I82" s="135"/>
      <c r="J82" s="133"/>
      <c r="K82" s="133"/>
      <c r="L82" s="136"/>
      <c r="M82" s="136"/>
      <c r="N82" s="136"/>
      <c r="O82" s="136"/>
      <c r="P82" s="136"/>
      <c r="Q82" s="136"/>
      <c r="R82" s="136"/>
      <c r="S82" s="136"/>
      <c r="T82" s="137"/>
      <c r="U82" s="137"/>
      <c r="V82" s="133"/>
    </row>
    <row r="83" spans="1:22" s="36" customFormat="1" ht="10.5" customHeight="1" outlineLevel="3">
      <c r="A83" s="35"/>
      <c r="B83" s="133"/>
      <c r="C83" s="133"/>
      <c r="D83" s="133"/>
      <c r="E83" s="133"/>
      <c r="F83" s="133"/>
      <c r="G83" s="133" t="s">
        <v>149</v>
      </c>
      <c r="H83" s="134">
        <v>14.84</v>
      </c>
      <c r="I83" s="135"/>
      <c r="J83" s="133"/>
      <c r="K83" s="133"/>
      <c r="L83" s="136"/>
      <c r="M83" s="136"/>
      <c r="N83" s="136"/>
      <c r="O83" s="136"/>
      <c r="P83" s="136"/>
      <c r="Q83" s="136"/>
      <c r="R83" s="136"/>
      <c r="S83" s="136"/>
      <c r="T83" s="137"/>
      <c r="U83" s="137"/>
      <c r="V83" s="133"/>
    </row>
    <row r="84" spans="1:22" s="36" customFormat="1" ht="10.5" customHeight="1" outlineLevel="3">
      <c r="A84" s="35"/>
      <c r="B84" s="133"/>
      <c r="C84" s="133"/>
      <c r="D84" s="133"/>
      <c r="E84" s="133"/>
      <c r="F84" s="133"/>
      <c r="G84" s="133" t="s">
        <v>164</v>
      </c>
      <c r="H84" s="134">
        <v>21.465</v>
      </c>
      <c r="I84" s="135"/>
      <c r="J84" s="133"/>
      <c r="K84" s="133"/>
      <c r="L84" s="136"/>
      <c r="M84" s="136"/>
      <c r="N84" s="136"/>
      <c r="O84" s="136"/>
      <c r="P84" s="136"/>
      <c r="Q84" s="136"/>
      <c r="R84" s="136"/>
      <c r="S84" s="136"/>
      <c r="T84" s="137"/>
      <c r="U84" s="137"/>
      <c r="V84" s="133"/>
    </row>
    <row r="85" spans="1:22" s="36" customFormat="1" ht="10.5" customHeight="1" outlineLevel="3">
      <c r="A85" s="35"/>
      <c r="B85" s="133"/>
      <c r="C85" s="133"/>
      <c r="D85" s="133"/>
      <c r="E85" s="133"/>
      <c r="F85" s="133"/>
      <c r="G85" s="133" t="s">
        <v>153</v>
      </c>
      <c r="H85" s="134">
        <v>22.26</v>
      </c>
      <c r="I85" s="135"/>
      <c r="J85" s="133"/>
      <c r="K85" s="133"/>
      <c r="L85" s="136"/>
      <c r="M85" s="136"/>
      <c r="N85" s="136"/>
      <c r="O85" s="136"/>
      <c r="P85" s="136"/>
      <c r="Q85" s="136"/>
      <c r="R85" s="136"/>
      <c r="S85" s="136"/>
      <c r="T85" s="137"/>
      <c r="U85" s="137"/>
      <c r="V85" s="133"/>
    </row>
    <row r="86" spans="1:22" s="36" customFormat="1" ht="10.5" customHeight="1" outlineLevel="3">
      <c r="A86" s="35"/>
      <c r="B86" s="133"/>
      <c r="C86" s="133"/>
      <c r="D86" s="133"/>
      <c r="E86" s="133"/>
      <c r="F86" s="133"/>
      <c r="G86" s="133" t="s">
        <v>96</v>
      </c>
      <c r="H86" s="134">
        <v>5.52</v>
      </c>
      <c r="I86" s="135"/>
      <c r="J86" s="133"/>
      <c r="K86" s="133"/>
      <c r="L86" s="136"/>
      <c r="M86" s="136"/>
      <c r="N86" s="136"/>
      <c r="O86" s="136"/>
      <c r="P86" s="136"/>
      <c r="Q86" s="136"/>
      <c r="R86" s="136"/>
      <c r="S86" s="136"/>
      <c r="T86" s="137"/>
      <c r="U86" s="137"/>
      <c r="V86" s="133"/>
    </row>
    <row r="87" spans="1:22" s="36" customFormat="1" ht="10.5" customHeight="1" outlineLevel="3">
      <c r="A87" s="35"/>
      <c r="B87" s="133"/>
      <c r="C87" s="133"/>
      <c r="D87" s="133"/>
      <c r="E87" s="133"/>
      <c r="F87" s="133"/>
      <c r="G87" s="133" t="s">
        <v>144</v>
      </c>
      <c r="H87" s="134">
        <v>4.2</v>
      </c>
      <c r="I87" s="135"/>
      <c r="J87" s="133"/>
      <c r="K87" s="133"/>
      <c r="L87" s="136"/>
      <c r="M87" s="136"/>
      <c r="N87" s="136"/>
      <c r="O87" s="136"/>
      <c r="P87" s="136"/>
      <c r="Q87" s="136"/>
      <c r="R87" s="136"/>
      <c r="S87" s="136"/>
      <c r="T87" s="137"/>
      <c r="U87" s="137"/>
      <c r="V87" s="133"/>
    </row>
    <row r="88" spans="1:22" ht="8.25" customHeight="1">
      <c r="A88" s="3"/>
      <c r="B88" s="3"/>
      <c r="C88" s="3"/>
      <c r="D88" s="3"/>
      <c r="E88" s="3"/>
      <c r="F88" s="3"/>
      <c r="G88" s="3"/>
      <c r="H88" s="3"/>
      <c r="I88" s="102"/>
      <c r="J88" s="3"/>
      <c r="K88" s="3"/>
      <c r="L88" s="39"/>
      <c r="M88" s="39"/>
      <c r="N88" s="39"/>
      <c r="O88" s="39"/>
      <c r="P88" s="39"/>
      <c r="Q88" s="39"/>
      <c r="R88" s="39"/>
      <c r="S88" s="39"/>
      <c r="T88" s="91"/>
      <c r="U88" s="91"/>
      <c r="V88" s="3"/>
    </row>
    <row r="89" spans="1:22" ht="15">
      <c r="A89" s="3"/>
      <c r="B89" s="103" t="s">
        <v>20</v>
      </c>
      <c r="C89" s="70"/>
      <c r="D89" s="69" t="s">
        <v>3</v>
      </c>
      <c r="E89" s="70"/>
      <c r="F89" s="71"/>
      <c r="G89" s="72" t="s">
        <v>228</v>
      </c>
      <c r="H89" s="70"/>
      <c r="I89" s="69"/>
      <c r="J89" s="70"/>
      <c r="K89" s="67">
        <f aca="true" t="shared" si="2" ref="K89:T89">SUMIF($D90:$D175,"O",K90:K175)</f>
        <v>0</v>
      </c>
      <c r="L89" s="74">
        <f t="shared" si="2"/>
        <v>0</v>
      </c>
      <c r="M89" s="74">
        <f t="shared" si="2"/>
        <v>0</v>
      </c>
      <c r="N89" s="74">
        <f t="shared" si="2"/>
        <v>0</v>
      </c>
      <c r="O89" s="74">
        <f t="shared" si="2"/>
        <v>0</v>
      </c>
      <c r="P89" s="68">
        <f t="shared" si="2"/>
        <v>1.8767504463101745</v>
      </c>
      <c r="Q89" s="68">
        <f t="shared" si="2"/>
        <v>0.05645658</v>
      </c>
      <c r="R89" s="68">
        <f t="shared" si="2"/>
        <v>131.1422853601471</v>
      </c>
      <c r="S89" s="74">
        <f t="shared" si="2"/>
        <v>19561.617717401827</v>
      </c>
      <c r="T89" s="104">
        <f t="shared" si="2"/>
        <v>0</v>
      </c>
      <c r="U89" s="104">
        <f>K89+T89</f>
        <v>0</v>
      </c>
      <c r="V89" s="105"/>
    </row>
    <row r="90" spans="1:22" ht="12.75" outlineLevel="1">
      <c r="A90" s="3"/>
      <c r="B90" s="106"/>
      <c r="C90" s="75" t="s">
        <v>23</v>
      </c>
      <c r="D90" s="76" t="s">
        <v>4</v>
      </c>
      <c r="E90" s="77"/>
      <c r="F90" s="77" t="s">
        <v>30</v>
      </c>
      <c r="G90" s="78" t="s">
        <v>211</v>
      </c>
      <c r="H90" s="77"/>
      <c r="I90" s="76"/>
      <c r="J90" s="77"/>
      <c r="K90" s="107">
        <f>SUBTOTAL(9,K91:K105)</f>
        <v>0</v>
      </c>
      <c r="L90" s="80">
        <f>SUBTOTAL(9,L91:L105)</f>
        <v>0</v>
      </c>
      <c r="M90" s="80">
        <f>SUBTOTAL(9,M91:M105)</f>
        <v>0</v>
      </c>
      <c r="N90" s="80">
        <f>SUBTOTAL(9,N91:N105)</f>
        <v>0</v>
      </c>
      <c r="O90" s="80">
        <f>SUBTOTAL(9,O91:O105)</f>
        <v>0</v>
      </c>
      <c r="P90" s="81">
        <f>SUMPRODUCT(P91:P105,$H91:$H105)</f>
        <v>1.559306000000241</v>
      </c>
      <c r="Q90" s="81">
        <f>SUMPRODUCT(Q91:Q105,$H91:$H105)</f>
        <v>0</v>
      </c>
      <c r="R90" s="81">
        <f>SUMPRODUCT(R91:R105,$H91:$H105)</f>
        <v>44.88950000000674</v>
      </c>
      <c r="S90" s="80">
        <f>SUMPRODUCT(S91:S105,$H91:$H105)</f>
        <v>7694.128750001199</v>
      </c>
      <c r="T90" s="108">
        <f>SUMPRODUCT(T91:T105,$K91:$K105)/100</f>
        <v>0</v>
      </c>
      <c r="U90" s="108">
        <f>K90+T90</f>
        <v>0</v>
      </c>
      <c r="V90" s="105"/>
    </row>
    <row r="91" spans="1:22" ht="12.75" outlineLevel="2">
      <c r="A91" s="3"/>
      <c r="B91" s="109"/>
      <c r="C91" s="110"/>
      <c r="D91" s="111"/>
      <c r="E91" s="112" t="s">
        <v>214</v>
      </c>
      <c r="F91" s="113"/>
      <c r="G91" s="114"/>
      <c r="H91" s="113"/>
      <c r="I91" s="111"/>
      <c r="J91" s="113"/>
      <c r="K91" s="115"/>
      <c r="L91" s="116"/>
      <c r="M91" s="116"/>
      <c r="N91" s="116"/>
      <c r="O91" s="116"/>
      <c r="P91" s="117"/>
      <c r="Q91" s="117"/>
      <c r="R91" s="117"/>
      <c r="S91" s="117"/>
      <c r="T91" s="118"/>
      <c r="U91" s="118"/>
      <c r="V91" s="105"/>
    </row>
    <row r="92" spans="1:22" ht="12.75" outlineLevel="2">
      <c r="A92" s="3"/>
      <c r="B92" s="105"/>
      <c r="C92" s="105"/>
      <c r="D92" s="119" t="s">
        <v>5</v>
      </c>
      <c r="E92" s="120">
        <v>1</v>
      </c>
      <c r="F92" s="121" t="s">
        <v>110</v>
      </c>
      <c r="G92" s="122" t="s">
        <v>204</v>
      </c>
      <c r="H92" s="123">
        <v>24</v>
      </c>
      <c r="I92" s="124" t="s">
        <v>17</v>
      </c>
      <c r="J92" s="125"/>
      <c r="K92" s="126">
        <f>H92*J92</f>
        <v>0</v>
      </c>
      <c r="L92" s="127">
        <f>IF(D92="S",K92,"")</f>
      </c>
      <c r="M92" s="128">
        <f>IF(OR(D92="P",D92="U"),K92,"")</f>
        <v>0</v>
      </c>
      <c r="N92" s="128">
        <f>IF(D92="H",K92,"")</f>
      </c>
      <c r="O92" s="128">
        <f>IF(D92="V",K92,"")</f>
      </c>
      <c r="P92" s="129">
        <v>0.00032</v>
      </c>
      <c r="Q92" s="129">
        <v>0</v>
      </c>
      <c r="R92" s="129">
        <v>0</v>
      </c>
      <c r="S92" s="125">
        <v>0</v>
      </c>
      <c r="T92" s="130">
        <v>15</v>
      </c>
      <c r="U92" s="131">
        <f>K92*(T92+100)/100</f>
        <v>0</v>
      </c>
      <c r="V92" s="132"/>
    </row>
    <row r="93" spans="1:22" s="36" customFormat="1" ht="10.5" customHeight="1" outlineLevel="3">
      <c r="A93" s="35"/>
      <c r="B93" s="133"/>
      <c r="C93" s="133"/>
      <c r="D93" s="133"/>
      <c r="E93" s="133"/>
      <c r="F93" s="133"/>
      <c r="G93" s="133" t="s">
        <v>213</v>
      </c>
      <c r="H93" s="134">
        <v>0</v>
      </c>
      <c r="I93" s="135"/>
      <c r="J93" s="133"/>
      <c r="K93" s="133"/>
      <c r="L93" s="136"/>
      <c r="M93" s="136"/>
      <c r="N93" s="136"/>
      <c r="O93" s="136"/>
      <c r="P93" s="136"/>
      <c r="Q93" s="136"/>
      <c r="R93" s="136"/>
      <c r="S93" s="136"/>
      <c r="T93" s="137"/>
      <c r="U93" s="137"/>
      <c r="V93" s="133"/>
    </row>
    <row r="94" spans="1:22" s="36" customFormat="1" ht="10.5" customHeight="1" outlineLevel="3">
      <c r="A94" s="35"/>
      <c r="B94" s="133"/>
      <c r="C94" s="133"/>
      <c r="D94" s="133"/>
      <c r="E94" s="133"/>
      <c r="F94" s="133"/>
      <c r="G94" s="133" t="s">
        <v>12</v>
      </c>
      <c r="H94" s="134">
        <v>24</v>
      </c>
      <c r="I94" s="135"/>
      <c r="J94" s="133"/>
      <c r="K94" s="133"/>
      <c r="L94" s="136"/>
      <c r="M94" s="136"/>
      <c r="N94" s="136"/>
      <c r="O94" s="136"/>
      <c r="P94" s="136"/>
      <c r="Q94" s="136"/>
      <c r="R94" s="136"/>
      <c r="S94" s="136"/>
      <c r="T94" s="137"/>
      <c r="U94" s="137"/>
      <c r="V94" s="133"/>
    </row>
    <row r="95" spans="1:22" ht="12.75" outlineLevel="2">
      <c r="A95" s="3"/>
      <c r="B95" s="105"/>
      <c r="C95" s="105"/>
      <c r="D95" s="119" t="s">
        <v>5</v>
      </c>
      <c r="E95" s="120">
        <v>2</v>
      </c>
      <c r="F95" s="121" t="s">
        <v>100</v>
      </c>
      <c r="G95" s="122" t="s">
        <v>236</v>
      </c>
      <c r="H95" s="123">
        <v>2</v>
      </c>
      <c r="I95" s="124" t="s">
        <v>17</v>
      </c>
      <c r="J95" s="125"/>
      <c r="K95" s="126">
        <f>H95*J95</f>
        <v>0</v>
      </c>
      <c r="L95" s="127">
        <f>IF(D95="S",K95,"")</f>
      </c>
      <c r="M95" s="128">
        <f>IF(OR(D95="P",D95="U"),K95,"")</f>
        <v>0</v>
      </c>
      <c r="N95" s="128">
        <f>IF(D95="H",K95,"")</f>
      </c>
      <c r="O95" s="128">
        <f>IF(D95="V",K95,"")</f>
      </c>
      <c r="P95" s="129">
        <v>0.040000000000020464</v>
      </c>
      <c r="Q95" s="129">
        <v>0</v>
      </c>
      <c r="R95" s="129">
        <v>0.7600000000000477</v>
      </c>
      <c r="S95" s="125">
        <v>125.9570000000036</v>
      </c>
      <c r="T95" s="130">
        <v>15</v>
      </c>
      <c r="U95" s="131">
        <f>K95*(T95+100)/100</f>
        <v>0</v>
      </c>
      <c r="V95" s="132"/>
    </row>
    <row r="96" spans="1:22" ht="12.75" outlineLevel="2">
      <c r="A96" s="3"/>
      <c r="B96" s="105"/>
      <c r="C96" s="105"/>
      <c r="D96" s="119" t="s">
        <v>5</v>
      </c>
      <c r="E96" s="120">
        <v>3</v>
      </c>
      <c r="F96" s="121" t="s">
        <v>103</v>
      </c>
      <c r="G96" s="122" t="s">
        <v>255</v>
      </c>
      <c r="H96" s="123">
        <v>1</v>
      </c>
      <c r="I96" s="124" t="s">
        <v>37</v>
      </c>
      <c r="J96" s="125"/>
      <c r="K96" s="126">
        <f>H96*J96</f>
        <v>0</v>
      </c>
      <c r="L96" s="127">
        <f>IF(D96="S",K96,"")</f>
      </c>
      <c r="M96" s="128">
        <f>IF(OR(D96="P",D96="U"),K96,"")</f>
        <v>0</v>
      </c>
      <c r="N96" s="128">
        <f>IF(D96="H",K96,"")</f>
      </c>
      <c r="O96" s="128">
        <f>IF(D96="V",K96,"")</f>
      </c>
      <c r="P96" s="129">
        <v>0.010200000000005538</v>
      </c>
      <c r="Q96" s="129">
        <v>0</v>
      </c>
      <c r="R96" s="129">
        <v>0.5679999999999978</v>
      </c>
      <c r="S96" s="125">
        <v>99.85580000000046</v>
      </c>
      <c r="T96" s="130">
        <v>15</v>
      </c>
      <c r="U96" s="131">
        <f>K96*(T96+100)/100</f>
        <v>0</v>
      </c>
      <c r="V96" s="132"/>
    </row>
    <row r="97" spans="1:22" ht="12.75" outlineLevel="2">
      <c r="A97" s="3"/>
      <c r="B97" s="105"/>
      <c r="C97" s="105"/>
      <c r="D97" s="119" t="s">
        <v>5</v>
      </c>
      <c r="E97" s="120">
        <v>4</v>
      </c>
      <c r="F97" s="121" t="s">
        <v>102</v>
      </c>
      <c r="G97" s="122" t="s">
        <v>254</v>
      </c>
      <c r="H97" s="123">
        <v>2</v>
      </c>
      <c r="I97" s="124" t="s">
        <v>37</v>
      </c>
      <c r="J97" s="125"/>
      <c r="K97" s="126">
        <f>H97*J97</f>
        <v>0</v>
      </c>
      <c r="L97" s="127">
        <f>IF(D97="S",K97,"")</f>
      </c>
      <c r="M97" s="128">
        <f>IF(OR(D97="P",D97="U"),K97,"")</f>
        <v>0</v>
      </c>
      <c r="N97" s="128">
        <f>IF(D97="H",K97,"")</f>
      </c>
      <c r="O97" s="128">
        <f>IF(D97="V",K97,"")</f>
      </c>
      <c r="P97" s="129">
        <v>0.0037000000000007027</v>
      </c>
      <c r="Q97" s="129">
        <v>0</v>
      </c>
      <c r="R97" s="129">
        <v>0.31999999999997186</v>
      </c>
      <c r="S97" s="125">
        <v>56.880999999995225</v>
      </c>
      <c r="T97" s="130">
        <v>15</v>
      </c>
      <c r="U97" s="131">
        <f>K97*(T97+100)/100</f>
        <v>0</v>
      </c>
      <c r="V97" s="132"/>
    </row>
    <row r="98" spans="1:22" ht="12.75" outlineLevel="2">
      <c r="A98" s="3"/>
      <c r="B98" s="105"/>
      <c r="C98" s="105"/>
      <c r="D98" s="119" t="s">
        <v>5</v>
      </c>
      <c r="E98" s="120">
        <v>5</v>
      </c>
      <c r="F98" s="121" t="s">
        <v>101</v>
      </c>
      <c r="G98" s="122" t="s">
        <v>237</v>
      </c>
      <c r="H98" s="123">
        <v>2.1</v>
      </c>
      <c r="I98" s="124" t="s">
        <v>17</v>
      </c>
      <c r="J98" s="125"/>
      <c r="K98" s="126">
        <f>H98*J98</f>
        <v>0</v>
      </c>
      <c r="L98" s="127">
        <f>IF(D98="S",K98,"")</f>
      </c>
      <c r="M98" s="128">
        <f>IF(OR(D98="P",D98="U"),K98,"")</f>
        <v>0</v>
      </c>
      <c r="N98" s="128">
        <f>IF(D98="H",K98,"")</f>
      </c>
      <c r="O98" s="128">
        <f>IF(D98="V",K98,"")</f>
      </c>
      <c r="P98" s="129">
        <v>0.04062999999999661</v>
      </c>
      <c r="Q98" s="129">
        <v>0</v>
      </c>
      <c r="R98" s="129">
        <v>2.123999999999171</v>
      </c>
      <c r="S98" s="125">
        <v>373.27139999985235</v>
      </c>
      <c r="T98" s="130">
        <v>15</v>
      </c>
      <c r="U98" s="131">
        <f>K98*(T98+100)/100</f>
        <v>0</v>
      </c>
      <c r="V98" s="132"/>
    </row>
    <row r="99" spans="1:22" ht="12.75" outlineLevel="2">
      <c r="A99" s="3"/>
      <c r="B99" s="105"/>
      <c r="C99" s="105"/>
      <c r="D99" s="119" t="s">
        <v>5</v>
      </c>
      <c r="E99" s="120">
        <v>6</v>
      </c>
      <c r="F99" s="121" t="s">
        <v>104</v>
      </c>
      <c r="G99" s="122" t="s">
        <v>233</v>
      </c>
      <c r="H99" s="123">
        <v>15.1</v>
      </c>
      <c r="I99" s="124" t="s">
        <v>17</v>
      </c>
      <c r="J99" s="125"/>
      <c r="K99" s="126">
        <f>H99*J99</f>
        <v>0</v>
      </c>
      <c r="L99" s="127">
        <f>IF(D99="S",K99,"")</f>
      </c>
      <c r="M99" s="128">
        <f>IF(OR(D99="P",D99="U"),K99,"")</f>
        <v>0</v>
      </c>
      <c r="N99" s="128">
        <f>IF(D99="H",K99,"")</f>
      </c>
      <c r="O99" s="128">
        <f>IF(D99="V",K99,"")</f>
      </c>
      <c r="P99" s="129">
        <v>0.040000000000020464</v>
      </c>
      <c r="Q99" s="129">
        <v>0</v>
      </c>
      <c r="R99" s="129">
        <v>0.6240000000000522</v>
      </c>
      <c r="S99" s="125">
        <v>102.34740000000491</v>
      </c>
      <c r="T99" s="130">
        <v>15</v>
      </c>
      <c r="U99" s="131">
        <f>K99*(T99+100)/100</f>
        <v>0</v>
      </c>
      <c r="V99" s="132"/>
    </row>
    <row r="100" spans="1:22" s="36" customFormat="1" ht="10.5" customHeight="1" outlineLevel="3">
      <c r="A100" s="35"/>
      <c r="B100" s="133"/>
      <c r="C100" s="133"/>
      <c r="D100" s="133"/>
      <c r="E100" s="133"/>
      <c r="F100" s="133"/>
      <c r="G100" s="133" t="s">
        <v>79</v>
      </c>
      <c r="H100" s="134">
        <v>15.1</v>
      </c>
      <c r="I100" s="135"/>
      <c r="J100" s="133"/>
      <c r="K100" s="133"/>
      <c r="L100" s="136"/>
      <c r="M100" s="136"/>
      <c r="N100" s="136"/>
      <c r="O100" s="136"/>
      <c r="P100" s="136"/>
      <c r="Q100" s="136"/>
      <c r="R100" s="136"/>
      <c r="S100" s="136"/>
      <c r="T100" s="137"/>
      <c r="U100" s="137"/>
      <c r="V100" s="133"/>
    </row>
    <row r="101" spans="1:22" ht="12.75" outlineLevel="2">
      <c r="A101" s="3"/>
      <c r="B101" s="105"/>
      <c r="C101" s="105"/>
      <c r="D101" s="119" t="s">
        <v>5</v>
      </c>
      <c r="E101" s="120">
        <v>7</v>
      </c>
      <c r="F101" s="121" t="s">
        <v>105</v>
      </c>
      <c r="G101" s="122" t="s">
        <v>245</v>
      </c>
      <c r="H101" s="123">
        <v>12.5</v>
      </c>
      <c r="I101" s="124" t="s">
        <v>17</v>
      </c>
      <c r="J101" s="125"/>
      <c r="K101" s="126">
        <f>H101*J101</f>
        <v>0</v>
      </c>
      <c r="L101" s="127">
        <f>IF(D101="S",K101,"")</f>
      </c>
      <c r="M101" s="128">
        <f>IF(OR(D101="P",D101="U"),K101,"")</f>
        <v>0</v>
      </c>
      <c r="N101" s="128">
        <f>IF(D101="H",K101,"")</f>
      </c>
      <c r="O101" s="128">
        <f>IF(D101="V",K101,"")</f>
      </c>
      <c r="P101" s="129">
        <v>0.04152999999999096</v>
      </c>
      <c r="Q101" s="129">
        <v>0</v>
      </c>
      <c r="R101" s="129">
        <v>1.691000000000514</v>
      </c>
      <c r="S101" s="125">
        <v>295.575100000096</v>
      </c>
      <c r="T101" s="130">
        <v>15</v>
      </c>
      <c r="U101" s="131">
        <f>K101*(T101+100)/100</f>
        <v>0</v>
      </c>
      <c r="V101" s="132"/>
    </row>
    <row r="102" spans="1:22" ht="12.75" outlineLevel="2">
      <c r="A102" s="3"/>
      <c r="B102" s="105"/>
      <c r="C102" s="105"/>
      <c r="D102" s="119" t="s">
        <v>5</v>
      </c>
      <c r="E102" s="120">
        <v>8</v>
      </c>
      <c r="F102" s="121" t="s">
        <v>106</v>
      </c>
      <c r="G102" s="122" t="s">
        <v>246</v>
      </c>
      <c r="H102" s="123">
        <v>2.6</v>
      </c>
      <c r="I102" s="124" t="s">
        <v>17</v>
      </c>
      <c r="J102" s="125"/>
      <c r="K102" s="126">
        <f>H102*J102</f>
        <v>0</v>
      </c>
      <c r="L102" s="127">
        <f>IF(D102="S",K102,"")</f>
      </c>
      <c r="M102" s="128">
        <f>IF(OR(D102="P",D102="U"),K102,"")</f>
        <v>0</v>
      </c>
      <c r="N102" s="128">
        <f>IF(D102="H",K102,"")</f>
      </c>
      <c r="O102" s="128">
        <f>IF(D102="V",K102,"")</f>
      </c>
      <c r="P102" s="129">
        <v>0.04152999999999096</v>
      </c>
      <c r="Q102" s="129">
        <v>0</v>
      </c>
      <c r="R102" s="129">
        <v>1.3320000000001357</v>
      </c>
      <c r="S102" s="125">
        <v>230.56020000002746</v>
      </c>
      <c r="T102" s="130">
        <v>15</v>
      </c>
      <c r="U102" s="131">
        <f>K102*(T102+100)/100</f>
        <v>0</v>
      </c>
      <c r="V102" s="132"/>
    </row>
    <row r="103" spans="1:22" ht="12.75" outlineLevel="2">
      <c r="A103" s="3"/>
      <c r="B103" s="105"/>
      <c r="C103" s="105"/>
      <c r="D103" s="119" t="s">
        <v>5</v>
      </c>
      <c r="E103" s="120">
        <v>9</v>
      </c>
      <c r="F103" s="121" t="s">
        <v>109</v>
      </c>
      <c r="G103" s="122" t="s">
        <v>248</v>
      </c>
      <c r="H103" s="123">
        <v>2</v>
      </c>
      <c r="I103" s="124" t="s">
        <v>37</v>
      </c>
      <c r="J103" s="125"/>
      <c r="K103" s="126">
        <f>H103*J103</f>
        <v>0</v>
      </c>
      <c r="L103" s="127">
        <f>IF(D103="S",K103,"")</f>
      </c>
      <c r="M103" s="128">
        <f>IF(OR(D103="P",D103="U"),K103,"")</f>
        <v>0</v>
      </c>
      <c r="N103" s="128">
        <f>IF(D103="H",K103,"")</f>
      </c>
      <c r="O103" s="128">
        <f>IF(D103="V",K103,"")</f>
      </c>
      <c r="P103" s="129">
        <v>0.0389</v>
      </c>
      <c r="Q103" s="129">
        <v>0</v>
      </c>
      <c r="R103" s="129">
        <v>0.5909999999999229</v>
      </c>
      <c r="S103" s="125">
        <v>84.51119999998751</v>
      </c>
      <c r="T103" s="130">
        <v>15</v>
      </c>
      <c r="U103" s="131">
        <f>K103*(T103+100)/100</f>
        <v>0</v>
      </c>
      <c r="V103" s="132"/>
    </row>
    <row r="104" spans="1:22" ht="12.75" outlineLevel="2">
      <c r="A104" s="3"/>
      <c r="B104" s="105"/>
      <c r="C104" s="105"/>
      <c r="D104" s="119" t="s">
        <v>5</v>
      </c>
      <c r="E104" s="120">
        <v>10</v>
      </c>
      <c r="F104" s="121" t="s">
        <v>108</v>
      </c>
      <c r="G104" s="122" t="s">
        <v>252</v>
      </c>
      <c r="H104" s="123">
        <v>4</v>
      </c>
      <c r="I104" s="124" t="s">
        <v>37</v>
      </c>
      <c r="J104" s="125"/>
      <c r="K104" s="126">
        <f>H104*J104</f>
        <v>0</v>
      </c>
      <c r="L104" s="127">
        <f>IF(D104="S",K104,"")</f>
      </c>
      <c r="M104" s="128">
        <f>IF(OR(D104="P",D104="U"),K104,"")</f>
        <v>0</v>
      </c>
      <c r="N104" s="128">
        <f>IF(D104="H",K104,"")</f>
      </c>
      <c r="O104" s="128">
        <f>IF(D104="V",K104,"")</f>
      </c>
      <c r="P104" s="129">
        <v>0.009700000000005815</v>
      </c>
      <c r="Q104" s="129">
        <v>0</v>
      </c>
      <c r="R104" s="129">
        <v>0.3420000000001622</v>
      </c>
      <c r="S104" s="125">
        <v>59.33520000002963</v>
      </c>
      <c r="T104" s="130">
        <v>15</v>
      </c>
      <c r="U104" s="131">
        <f>K104*(T104+100)/100</f>
        <v>0</v>
      </c>
      <c r="V104" s="132"/>
    </row>
    <row r="105" spans="1:22" ht="12.75" outlineLevel="2">
      <c r="A105" s="3"/>
      <c r="B105" s="105"/>
      <c r="C105" s="105"/>
      <c r="D105" s="119" t="s">
        <v>5</v>
      </c>
      <c r="E105" s="120">
        <v>11</v>
      </c>
      <c r="F105" s="121" t="s">
        <v>107</v>
      </c>
      <c r="G105" s="122" t="s">
        <v>251</v>
      </c>
      <c r="H105" s="123">
        <v>6</v>
      </c>
      <c r="I105" s="124" t="s">
        <v>37</v>
      </c>
      <c r="J105" s="125"/>
      <c r="K105" s="126">
        <f>H105*J105</f>
        <v>0</v>
      </c>
      <c r="L105" s="127">
        <f>IF(D105="S",K105,"")</f>
      </c>
      <c r="M105" s="128">
        <f>IF(OR(D105="P",D105="U"),K105,"")</f>
        <v>0</v>
      </c>
      <c r="N105" s="128">
        <f>IF(D105="H",K105,"")</f>
      </c>
      <c r="O105" s="128">
        <f>IF(D105="V",K105,"")</f>
      </c>
      <c r="P105" s="129">
        <v>0.0035000000000007248</v>
      </c>
      <c r="Q105" s="129">
        <v>0</v>
      </c>
      <c r="R105" s="129">
        <v>0.18800000000006278</v>
      </c>
      <c r="S105" s="125">
        <v>33.12880000001188</v>
      </c>
      <c r="T105" s="130">
        <v>15</v>
      </c>
      <c r="U105" s="131">
        <f>K105*(T105+100)/100</f>
        <v>0</v>
      </c>
      <c r="V105" s="132"/>
    </row>
    <row r="106" spans="1:22" ht="12.75" outlineLevel="1">
      <c r="A106" s="3"/>
      <c r="B106" s="106"/>
      <c r="C106" s="75" t="s">
        <v>24</v>
      </c>
      <c r="D106" s="76" t="s">
        <v>4</v>
      </c>
      <c r="E106" s="77"/>
      <c r="F106" s="77" t="s">
        <v>30</v>
      </c>
      <c r="G106" s="78" t="s">
        <v>217</v>
      </c>
      <c r="H106" s="77"/>
      <c r="I106" s="76"/>
      <c r="J106" s="77"/>
      <c r="K106" s="107">
        <f>SUBTOTAL(9,K107:K108)</f>
        <v>0</v>
      </c>
      <c r="L106" s="80">
        <f>SUBTOTAL(9,L107:L108)</f>
        <v>0</v>
      </c>
      <c r="M106" s="80">
        <f>SUBTOTAL(9,M107:M108)</f>
        <v>0</v>
      </c>
      <c r="N106" s="80">
        <f>SUBTOTAL(9,N107:N108)</f>
        <v>0</v>
      </c>
      <c r="O106" s="80">
        <f>SUBTOTAL(9,O107:O108)</f>
        <v>0</v>
      </c>
      <c r="P106" s="81">
        <f>SUMPRODUCT(P107:P108,$H107:$H108)</f>
        <v>0.002074046250000315</v>
      </c>
      <c r="Q106" s="81">
        <f>SUMPRODUCT(Q107:Q108,$H107:$H108)</f>
        <v>0</v>
      </c>
      <c r="R106" s="81">
        <f>SUMPRODUCT(R107:R108,$H107:$H108)</f>
        <v>16.17230999999962</v>
      </c>
      <c r="S106" s="80">
        <f>SUMPRODUCT(S107:S108,$H107:$H108)</f>
        <v>2346.602180999945</v>
      </c>
      <c r="T106" s="108">
        <f>SUMPRODUCT(T107:T108,$K107:$K108)/100</f>
        <v>0</v>
      </c>
      <c r="U106" s="108">
        <f>K106+T106</f>
        <v>0</v>
      </c>
      <c r="V106" s="105"/>
    </row>
    <row r="107" spans="1:22" ht="12.75" outlineLevel="2">
      <c r="A107" s="3"/>
      <c r="B107" s="109"/>
      <c r="C107" s="110"/>
      <c r="D107" s="111"/>
      <c r="E107" s="112" t="s">
        <v>214</v>
      </c>
      <c r="F107" s="113"/>
      <c r="G107" s="114"/>
      <c r="H107" s="113"/>
      <c r="I107" s="111"/>
      <c r="J107" s="113"/>
      <c r="K107" s="115"/>
      <c r="L107" s="116"/>
      <c r="M107" s="116"/>
      <c r="N107" s="116"/>
      <c r="O107" s="116"/>
      <c r="P107" s="117"/>
      <c r="Q107" s="117"/>
      <c r="R107" s="117"/>
      <c r="S107" s="117"/>
      <c r="T107" s="118"/>
      <c r="U107" s="118"/>
      <c r="V107" s="105"/>
    </row>
    <row r="108" spans="1:22" ht="12.75" outlineLevel="2">
      <c r="A108" s="3"/>
      <c r="B108" s="105"/>
      <c r="C108" s="105"/>
      <c r="D108" s="119" t="s">
        <v>5</v>
      </c>
      <c r="E108" s="120">
        <v>1</v>
      </c>
      <c r="F108" s="121" t="s">
        <v>133</v>
      </c>
      <c r="G108" s="122" t="s">
        <v>257</v>
      </c>
      <c r="H108" s="123">
        <v>52.5075</v>
      </c>
      <c r="I108" s="124" t="s">
        <v>17</v>
      </c>
      <c r="J108" s="125"/>
      <c r="K108" s="126">
        <f>H108*J108</f>
        <v>0</v>
      </c>
      <c r="L108" s="127">
        <f>IF(D108="S",K108,"")</f>
      </c>
      <c r="M108" s="128">
        <f>IF(OR(D108="P",D108="U"),K108,"")</f>
        <v>0</v>
      </c>
      <c r="N108" s="128">
        <f>IF(D108="H",K108,"")</f>
      </c>
      <c r="O108" s="128">
        <f>IF(D108="V",K108,"")</f>
      </c>
      <c r="P108" s="129">
        <v>3.9500000000006E-05</v>
      </c>
      <c r="Q108" s="129">
        <v>0</v>
      </c>
      <c r="R108" s="129">
        <v>0.3079999999999928</v>
      </c>
      <c r="S108" s="125">
        <v>44.69079999999895</v>
      </c>
      <c r="T108" s="130">
        <v>15</v>
      </c>
      <c r="U108" s="131">
        <f>K108*(T108+100)/100</f>
        <v>0</v>
      </c>
      <c r="V108" s="132"/>
    </row>
    <row r="109" spans="1:22" ht="12.75" outlineLevel="1">
      <c r="A109" s="3"/>
      <c r="B109" s="106"/>
      <c r="C109" s="75" t="s">
        <v>25</v>
      </c>
      <c r="D109" s="76" t="s">
        <v>4</v>
      </c>
      <c r="E109" s="77"/>
      <c r="F109" s="77" t="s">
        <v>30</v>
      </c>
      <c r="G109" s="78" t="s">
        <v>193</v>
      </c>
      <c r="H109" s="77"/>
      <c r="I109" s="76"/>
      <c r="J109" s="77"/>
      <c r="K109" s="107">
        <f>SUBTOTAL(9,K110:K111)</f>
        <v>0</v>
      </c>
      <c r="L109" s="80">
        <f>SUBTOTAL(9,L110:L111)</f>
        <v>0</v>
      </c>
      <c r="M109" s="80">
        <f>SUBTOTAL(9,M110:M111)</f>
        <v>0</v>
      </c>
      <c r="N109" s="80">
        <f>SUBTOTAL(9,N110:N111)</f>
        <v>0</v>
      </c>
      <c r="O109" s="80">
        <f>SUBTOTAL(9,O110:O111)</f>
        <v>0</v>
      </c>
      <c r="P109" s="81">
        <f>SUMPRODUCT(P110:P111,$H110:$H111)</f>
        <v>0</v>
      </c>
      <c r="Q109" s="81">
        <f>SUMPRODUCT(Q110:Q111,$H110:$H111)</f>
        <v>0</v>
      </c>
      <c r="R109" s="81">
        <f>SUMPRODUCT(R110:R111,$H110:$H111)</f>
        <v>4.056465360160545</v>
      </c>
      <c r="S109" s="80">
        <f>SUMPRODUCT(S110:S111,$H110:$H111)</f>
        <v>494.48312740357034</v>
      </c>
      <c r="T109" s="108">
        <f>SUMPRODUCT(T110:T111,$K110:$K111)/100</f>
        <v>0</v>
      </c>
      <c r="U109" s="108">
        <f>K109+T109</f>
        <v>0</v>
      </c>
      <c r="V109" s="105"/>
    </row>
    <row r="110" spans="1:22" ht="12.75" outlineLevel="2">
      <c r="A110" s="3"/>
      <c r="B110" s="109"/>
      <c r="C110" s="110"/>
      <c r="D110" s="111"/>
      <c r="E110" s="112" t="s">
        <v>214</v>
      </c>
      <c r="F110" s="113"/>
      <c r="G110" s="114"/>
      <c r="H110" s="113"/>
      <c r="I110" s="111"/>
      <c r="J110" s="113"/>
      <c r="K110" s="115"/>
      <c r="L110" s="116"/>
      <c r="M110" s="116"/>
      <c r="N110" s="116"/>
      <c r="O110" s="116"/>
      <c r="P110" s="117"/>
      <c r="Q110" s="117"/>
      <c r="R110" s="117"/>
      <c r="S110" s="117"/>
      <c r="T110" s="118"/>
      <c r="U110" s="118"/>
      <c r="V110" s="105"/>
    </row>
    <row r="111" spans="1:22" ht="12.75" outlineLevel="2">
      <c r="A111" s="3"/>
      <c r="B111" s="105"/>
      <c r="C111" s="105"/>
      <c r="D111" s="119" t="s">
        <v>7</v>
      </c>
      <c r="E111" s="120">
        <v>1</v>
      </c>
      <c r="F111" s="121" t="s">
        <v>134</v>
      </c>
      <c r="G111" s="122" t="s">
        <v>230</v>
      </c>
      <c r="H111" s="123">
        <v>1.5613800462502414</v>
      </c>
      <c r="I111" s="124" t="s">
        <v>9</v>
      </c>
      <c r="J111" s="125"/>
      <c r="K111" s="126">
        <f>H111*J111</f>
        <v>0</v>
      </c>
      <c r="L111" s="127">
        <f>IF(D111="S",K111,"")</f>
      </c>
      <c r="M111" s="128">
        <f>IF(OR(D111="P",D111="U"),K111,"")</f>
        <v>0</v>
      </c>
      <c r="N111" s="128">
        <f>IF(D111="H",K111,"")</f>
      </c>
      <c r="O111" s="128">
        <f>IF(D111="V",K111,"")</f>
      </c>
      <c r="P111" s="129">
        <v>0</v>
      </c>
      <c r="Q111" s="129">
        <v>0</v>
      </c>
      <c r="R111" s="129">
        <v>2.5980000000015484</v>
      </c>
      <c r="S111" s="125">
        <v>316.6962000001887</v>
      </c>
      <c r="T111" s="130">
        <v>15</v>
      </c>
      <c r="U111" s="131">
        <f>K111*(T111+100)/100</f>
        <v>0</v>
      </c>
      <c r="V111" s="132"/>
    </row>
    <row r="112" spans="1:22" ht="12.75" outlineLevel="1">
      <c r="A112" s="3"/>
      <c r="B112" s="106"/>
      <c r="C112" s="75" t="s">
        <v>27</v>
      </c>
      <c r="D112" s="76" t="s">
        <v>4</v>
      </c>
      <c r="E112" s="77"/>
      <c r="F112" s="77" t="s">
        <v>34</v>
      </c>
      <c r="G112" s="78" t="s">
        <v>210</v>
      </c>
      <c r="H112" s="77"/>
      <c r="I112" s="76"/>
      <c r="J112" s="77"/>
      <c r="K112" s="107">
        <f>SUBTOTAL(9,K113:K122)</f>
        <v>0</v>
      </c>
      <c r="L112" s="80">
        <f>SUBTOTAL(9,L113:L122)</f>
        <v>0</v>
      </c>
      <c r="M112" s="80">
        <f>SUBTOTAL(9,M113:M122)</f>
        <v>0</v>
      </c>
      <c r="N112" s="80">
        <f>SUBTOTAL(9,N113:N122)</f>
        <v>0</v>
      </c>
      <c r="O112" s="80">
        <f>SUBTOTAL(9,O113:O122)</f>
        <v>0</v>
      </c>
      <c r="P112" s="81">
        <f>SUMPRODUCT(P113:P122,$H113:$H122)</f>
        <v>0</v>
      </c>
      <c r="Q112" s="81">
        <f>SUMPRODUCT(Q113:Q122,$H113:$H122)</f>
        <v>0</v>
      </c>
      <c r="R112" s="81">
        <f>SUMPRODUCT(R113:R122,$H113:$H122)</f>
        <v>2.5</v>
      </c>
      <c r="S112" s="80">
        <f>SUMPRODUCT(S113:S122,$H113:$H122)</f>
        <v>325.25</v>
      </c>
      <c r="T112" s="108">
        <f>SUMPRODUCT(T113:T122,$K113:$K122)/100</f>
        <v>0</v>
      </c>
      <c r="U112" s="108">
        <f>K112+T112</f>
        <v>0</v>
      </c>
      <c r="V112" s="105"/>
    </row>
    <row r="113" spans="1:22" ht="12.75" outlineLevel="2">
      <c r="A113" s="3"/>
      <c r="B113" s="109"/>
      <c r="C113" s="110"/>
      <c r="D113" s="111"/>
      <c r="E113" s="112" t="s">
        <v>214</v>
      </c>
      <c r="F113" s="113"/>
      <c r="G113" s="114"/>
      <c r="H113" s="113"/>
      <c r="I113" s="111"/>
      <c r="J113" s="113"/>
      <c r="K113" s="115"/>
      <c r="L113" s="116"/>
      <c r="M113" s="116"/>
      <c r="N113" s="116"/>
      <c r="O113" s="116"/>
      <c r="P113" s="117"/>
      <c r="Q113" s="117"/>
      <c r="R113" s="117"/>
      <c r="S113" s="117"/>
      <c r="T113" s="118"/>
      <c r="U113" s="118"/>
      <c r="V113" s="105"/>
    </row>
    <row r="114" spans="1:22" ht="12.75" outlineLevel="2">
      <c r="A114" s="3"/>
      <c r="B114" s="105"/>
      <c r="C114" s="105"/>
      <c r="D114" s="119" t="s">
        <v>5</v>
      </c>
      <c r="E114" s="120">
        <v>1</v>
      </c>
      <c r="F114" s="121" t="s">
        <v>73</v>
      </c>
      <c r="G114" s="122" t="s">
        <v>219</v>
      </c>
      <c r="H114" s="123">
        <v>2.5</v>
      </c>
      <c r="I114" s="124" t="s">
        <v>36</v>
      </c>
      <c r="J114" s="125"/>
      <c r="K114" s="126">
        <f>H114*J114</f>
        <v>0</v>
      </c>
      <c r="L114" s="127">
        <f>IF(D114="S",K114,"")</f>
      </c>
      <c r="M114" s="128">
        <f>IF(OR(D114="P",D114="U"),K114,"")</f>
        <v>0</v>
      </c>
      <c r="N114" s="128">
        <f>IF(D114="H",K114,"")</f>
      </c>
      <c r="O114" s="128">
        <f>IF(D114="V",K114,"")</f>
      </c>
      <c r="P114" s="129">
        <v>0</v>
      </c>
      <c r="Q114" s="129">
        <v>0</v>
      </c>
      <c r="R114" s="129">
        <v>1</v>
      </c>
      <c r="S114" s="125">
        <v>130.1</v>
      </c>
      <c r="T114" s="130">
        <v>15</v>
      </c>
      <c r="U114" s="131">
        <f>K114*(T114+100)/100</f>
        <v>0</v>
      </c>
      <c r="V114" s="132"/>
    </row>
    <row r="115" spans="1:22" s="36" customFormat="1" ht="10.5" customHeight="1" outlineLevel="3">
      <c r="A115" s="35"/>
      <c r="B115" s="133"/>
      <c r="C115" s="133"/>
      <c r="D115" s="133"/>
      <c r="E115" s="133"/>
      <c r="F115" s="133"/>
      <c r="G115" s="133" t="s">
        <v>259</v>
      </c>
      <c r="H115" s="134">
        <v>0</v>
      </c>
      <c r="I115" s="135"/>
      <c r="J115" s="133"/>
      <c r="K115" s="133"/>
      <c r="L115" s="136"/>
      <c r="M115" s="136"/>
      <c r="N115" s="136"/>
      <c r="O115" s="136"/>
      <c r="P115" s="136"/>
      <c r="Q115" s="136"/>
      <c r="R115" s="136"/>
      <c r="S115" s="136"/>
      <c r="T115" s="137"/>
      <c r="U115" s="137"/>
      <c r="V115" s="133"/>
    </row>
    <row r="116" spans="1:22" s="36" customFormat="1" ht="10.5" customHeight="1" outlineLevel="3">
      <c r="A116" s="35"/>
      <c r="B116" s="133"/>
      <c r="C116" s="133"/>
      <c r="D116" s="133"/>
      <c r="E116" s="133"/>
      <c r="F116" s="133"/>
      <c r="G116" s="133" t="s">
        <v>1</v>
      </c>
      <c r="H116" s="134">
        <v>1</v>
      </c>
      <c r="I116" s="135"/>
      <c r="J116" s="133"/>
      <c r="K116" s="133"/>
      <c r="L116" s="136"/>
      <c r="M116" s="136"/>
      <c r="N116" s="136"/>
      <c r="O116" s="136"/>
      <c r="P116" s="136"/>
      <c r="Q116" s="136"/>
      <c r="R116" s="136"/>
      <c r="S116" s="136"/>
      <c r="T116" s="137"/>
      <c r="U116" s="137"/>
      <c r="V116" s="133"/>
    </row>
    <row r="117" spans="1:22" s="36" customFormat="1" ht="10.5" customHeight="1" outlineLevel="3">
      <c r="A117" s="35"/>
      <c r="B117" s="133"/>
      <c r="C117" s="133"/>
      <c r="D117" s="133"/>
      <c r="E117" s="133"/>
      <c r="F117" s="133"/>
      <c r="G117" s="133" t="s">
        <v>249</v>
      </c>
      <c r="H117" s="134">
        <v>0</v>
      </c>
      <c r="I117" s="135"/>
      <c r="J117" s="133"/>
      <c r="K117" s="133"/>
      <c r="L117" s="136"/>
      <c r="M117" s="136"/>
      <c r="N117" s="136"/>
      <c r="O117" s="136"/>
      <c r="P117" s="136"/>
      <c r="Q117" s="136"/>
      <c r="R117" s="136"/>
      <c r="S117" s="136"/>
      <c r="T117" s="137"/>
      <c r="U117" s="137"/>
      <c r="V117" s="133"/>
    </row>
    <row r="118" spans="1:22" s="36" customFormat="1" ht="10.5" customHeight="1" outlineLevel="3">
      <c r="A118" s="35"/>
      <c r="B118" s="133"/>
      <c r="C118" s="133"/>
      <c r="D118" s="133"/>
      <c r="E118" s="133"/>
      <c r="F118" s="133"/>
      <c r="G118" s="133" t="s">
        <v>1</v>
      </c>
      <c r="H118" s="134">
        <v>1</v>
      </c>
      <c r="I118" s="135"/>
      <c r="J118" s="133"/>
      <c r="K118" s="133"/>
      <c r="L118" s="136"/>
      <c r="M118" s="136"/>
      <c r="N118" s="136"/>
      <c r="O118" s="136"/>
      <c r="P118" s="136"/>
      <c r="Q118" s="136"/>
      <c r="R118" s="136"/>
      <c r="S118" s="136"/>
      <c r="T118" s="137"/>
      <c r="U118" s="137"/>
      <c r="V118" s="133"/>
    </row>
    <row r="119" spans="1:22" s="36" customFormat="1" ht="10.5" customHeight="1" outlineLevel="3">
      <c r="A119" s="35"/>
      <c r="B119" s="133"/>
      <c r="C119" s="133"/>
      <c r="D119" s="133"/>
      <c r="E119" s="133"/>
      <c r="F119" s="133"/>
      <c r="G119" s="133" t="s">
        <v>209</v>
      </c>
      <c r="H119" s="134">
        <v>0</v>
      </c>
      <c r="I119" s="135"/>
      <c r="J119" s="133"/>
      <c r="K119" s="133"/>
      <c r="L119" s="136"/>
      <c r="M119" s="136"/>
      <c r="N119" s="136"/>
      <c r="O119" s="136"/>
      <c r="P119" s="136"/>
      <c r="Q119" s="136"/>
      <c r="R119" s="136"/>
      <c r="S119" s="136"/>
      <c r="T119" s="137"/>
      <c r="U119" s="137"/>
      <c r="V119" s="133"/>
    </row>
    <row r="120" spans="1:22" s="36" customFormat="1" ht="10.5" customHeight="1" outlineLevel="3">
      <c r="A120" s="35"/>
      <c r="B120" s="133"/>
      <c r="C120" s="133"/>
      <c r="D120" s="133"/>
      <c r="E120" s="133"/>
      <c r="F120" s="133"/>
      <c r="G120" s="133" t="s">
        <v>18</v>
      </c>
      <c r="H120" s="134">
        <v>0.5</v>
      </c>
      <c r="I120" s="135"/>
      <c r="J120" s="133"/>
      <c r="K120" s="133"/>
      <c r="L120" s="136"/>
      <c r="M120" s="136"/>
      <c r="N120" s="136"/>
      <c r="O120" s="136"/>
      <c r="P120" s="136"/>
      <c r="Q120" s="136"/>
      <c r="R120" s="136"/>
      <c r="S120" s="136"/>
      <c r="T120" s="137"/>
      <c r="U120" s="137"/>
      <c r="V120" s="133"/>
    </row>
    <row r="121" spans="1:22" s="36" customFormat="1" ht="10.5" customHeight="1" outlineLevel="3">
      <c r="A121" s="35"/>
      <c r="B121" s="133"/>
      <c r="C121" s="133"/>
      <c r="D121" s="133"/>
      <c r="E121" s="133"/>
      <c r="F121" s="133"/>
      <c r="G121" s="133"/>
      <c r="H121" s="134"/>
      <c r="I121" s="135"/>
      <c r="J121" s="133"/>
      <c r="K121" s="133"/>
      <c r="L121" s="136"/>
      <c r="M121" s="136"/>
      <c r="N121" s="136"/>
      <c r="O121" s="136"/>
      <c r="P121" s="136"/>
      <c r="Q121" s="136"/>
      <c r="R121" s="136"/>
      <c r="S121" s="136"/>
      <c r="T121" s="137"/>
      <c r="U121" s="137"/>
      <c r="V121" s="133"/>
    </row>
    <row r="122" spans="1:22" ht="12.75" outlineLevel="2">
      <c r="A122" s="3"/>
      <c r="B122" s="105"/>
      <c r="C122" s="105"/>
      <c r="D122" s="119" t="s">
        <v>6</v>
      </c>
      <c r="E122" s="120">
        <v>2</v>
      </c>
      <c r="F122" s="121" t="s">
        <v>86</v>
      </c>
      <c r="G122" s="122" t="s">
        <v>222</v>
      </c>
      <c r="H122" s="123">
        <v>1</v>
      </c>
      <c r="I122" s="124" t="s">
        <v>37</v>
      </c>
      <c r="J122" s="125"/>
      <c r="K122" s="126">
        <f>H122*J122</f>
        <v>0</v>
      </c>
      <c r="L122" s="127">
        <f>IF(D122="S",K122,"")</f>
        <v>0</v>
      </c>
      <c r="M122" s="128">
        <f>IF(OR(D122="P",D122="U"),K122,"")</f>
      </c>
      <c r="N122" s="128">
        <f>IF(D122="H",K122,"")</f>
      </c>
      <c r="O122" s="128">
        <f>IF(D122="V",K122,"")</f>
      </c>
      <c r="P122" s="129">
        <v>0</v>
      </c>
      <c r="Q122" s="129">
        <v>0</v>
      </c>
      <c r="R122" s="129">
        <v>0</v>
      </c>
      <c r="S122" s="125">
        <v>0</v>
      </c>
      <c r="T122" s="130">
        <v>15</v>
      </c>
      <c r="U122" s="131">
        <f>K122*(T122+100)/100</f>
        <v>0</v>
      </c>
      <c r="V122" s="132"/>
    </row>
    <row r="123" spans="1:22" ht="12.75" outlineLevel="1">
      <c r="A123" s="3"/>
      <c r="B123" s="106"/>
      <c r="C123" s="75" t="s">
        <v>28</v>
      </c>
      <c r="D123" s="76" t="s">
        <v>4</v>
      </c>
      <c r="E123" s="77"/>
      <c r="F123" s="77" t="s">
        <v>34</v>
      </c>
      <c r="G123" s="78" t="s">
        <v>175</v>
      </c>
      <c r="H123" s="77"/>
      <c r="I123" s="76"/>
      <c r="J123" s="77"/>
      <c r="K123" s="107">
        <f>SUBTOTAL(9,K124:K146)</f>
        <v>0</v>
      </c>
      <c r="L123" s="80">
        <f>SUBTOTAL(9,L124:L146)</f>
        <v>0</v>
      </c>
      <c r="M123" s="80">
        <f>SUBTOTAL(9,M124:M146)</f>
        <v>0</v>
      </c>
      <c r="N123" s="80">
        <f>SUBTOTAL(9,N124:N146)</f>
        <v>0</v>
      </c>
      <c r="O123" s="80">
        <f>SUBTOTAL(9,O124:O146)</f>
        <v>0</v>
      </c>
      <c r="P123" s="81">
        <f>SUMPRODUCT(P124:P146,$H124:$H146)</f>
        <v>0.006150263559998133</v>
      </c>
      <c r="Q123" s="81">
        <f>SUMPRODUCT(Q124:Q146,$H124:$H146)</f>
        <v>0</v>
      </c>
      <c r="R123" s="81">
        <f>SUMPRODUCT(R124:R146,$H124:$H146)</f>
        <v>10.110600000000217</v>
      </c>
      <c r="S123" s="80">
        <f>SUMPRODUCT(S124:S146,$H124:$H146)</f>
        <v>950.8678680000187</v>
      </c>
      <c r="T123" s="108">
        <f>SUMPRODUCT(T124:T146,$K124:$K146)/100</f>
        <v>0</v>
      </c>
      <c r="U123" s="108">
        <f>K123+T123</f>
        <v>0</v>
      </c>
      <c r="V123" s="105"/>
    </row>
    <row r="124" spans="1:22" ht="12.75" outlineLevel="2">
      <c r="A124" s="3"/>
      <c r="B124" s="109"/>
      <c r="C124" s="110"/>
      <c r="D124" s="111"/>
      <c r="E124" s="112" t="s">
        <v>214</v>
      </c>
      <c r="F124" s="113"/>
      <c r="G124" s="114"/>
      <c r="H124" s="113"/>
      <c r="I124" s="111"/>
      <c r="J124" s="113"/>
      <c r="K124" s="115"/>
      <c r="L124" s="116"/>
      <c r="M124" s="116"/>
      <c r="N124" s="116"/>
      <c r="O124" s="116"/>
      <c r="P124" s="117"/>
      <c r="Q124" s="117"/>
      <c r="R124" s="117"/>
      <c r="S124" s="117"/>
      <c r="T124" s="118"/>
      <c r="U124" s="118"/>
      <c r="V124" s="105"/>
    </row>
    <row r="125" spans="1:22" ht="12.75" outlineLevel="2">
      <c r="A125" s="3"/>
      <c r="B125" s="105"/>
      <c r="C125" s="105"/>
      <c r="D125" s="119" t="s">
        <v>5</v>
      </c>
      <c r="E125" s="120">
        <v>1</v>
      </c>
      <c r="F125" s="121" t="s">
        <v>111</v>
      </c>
      <c r="G125" s="122" t="s">
        <v>240</v>
      </c>
      <c r="H125" s="123">
        <v>1.1</v>
      </c>
      <c r="I125" s="124" t="s">
        <v>17</v>
      </c>
      <c r="J125" s="125"/>
      <c r="K125" s="126">
        <f>H125*J125</f>
        <v>0</v>
      </c>
      <c r="L125" s="127">
        <f>IF(D125="S",K125,"")</f>
      </c>
      <c r="M125" s="128">
        <f>IF(OR(D125="P",D125="U"),K125,"")</f>
        <v>0</v>
      </c>
      <c r="N125" s="128">
        <f>IF(D125="H",K125,"")</f>
      </c>
      <c r="O125" s="128">
        <f>IF(D125="V",K125,"")</f>
      </c>
      <c r="P125" s="129">
        <v>0</v>
      </c>
      <c r="Q125" s="129">
        <v>0</v>
      </c>
      <c r="R125" s="129">
        <v>0</v>
      </c>
      <c r="S125" s="125">
        <v>0</v>
      </c>
      <c r="T125" s="130">
        <v>15</v>
      </c>
      <c r="U125" s="131">
        <f>K125*(T125+100)/100</f>
        <v>0</v>
      </c>
      <c r="V125" s="132"/>
    </row>
    <row r="126" spans="1:22" s="36" customFormat="1" ht="10.5" customHeight="1" outlineLevel="3">
      <c r="A126" s="35"/>
      <c r="B126" s="133"/>
      <c r="C126" s="133"/>
      <c r="D126" s="133"/>
      <c r="E126" s="133"/>
      <c r="F126" s="133"/>
      <c r="G126" s="133" t="s">
        <v>197</v>
      </c>
      <c r="H126" s="134">
        <v>0</v>
      </c>
      <c r="I126" s="135"/>
      <c r="J126" s="133"/>
      <c r="K126" s="133"/>
      <c r="L126" s="136"/>
      <c r="M126" s="136"/>
      <c r="N126" s="136"/>
      <c r="O126" s="136"/>
      <c r="P126" s="136"/>
      <c r="Q126" s="136"/>
      <c r="R126" s="136"/>
      <c r="S126" s="136"/>
      <c r="T126" s="137"/>
      <c r="U126" s="137"/>
      <c r="V126" s="133"/>
    </row>
    <row r="127" spans="1:22" s="36" customFormat="1" ht="10.5" customHeight="1" outlineLevel="3">
      <c r="A127" s="35"/>
      <c r="B127" s="133"/>
      <c r="C127" s="133"/>
      <c r="D127" s="133"/>
      <c r="E127" s="133"/>
      <c r="F127" s="133"/>
      <c r="G127" s="133" t="s">
        <v>26</v>
      </c>
      <c r="H127" s="134">
        <v>1.1</v>
      </c>
      <c r="I127" s="135"/>
      <c r="J127" s="133"/>
      <c r="K127" s="133"/>
      <c r="L127" s="136"/>
      <c r="M127" s="136"/>
      <c r="N127" s="136"/>
      <c r="O127" s="136"/>
      <c r="P127" s="136"/>
      <c r="Q127" s="136"/>
      <c r="R127" s="136"/>
      <c r="S127" s="136"/>
      <c r="T127" s="137"/>
      <c r="U127" s="137"/>
      <c r="V127" s="133"/>
    </row>
    <row r="128" spans="1:22" ht="26.25" outlineLevel="2">
      <c r="A128" s="3"/>
      <c r="B128" s="105"/>
      <c r="C128" s="105"/>
      <c r="D128" s="119" t="s">
        <v>5</v>
      </c>
      <c r="E128" s="120">
        <v>2</v>
      </c>
      <c r="F128" s="121" t="s">
        <v>112</v>
      </c>
      <c r="G128" s="122" t="s">
        <v>265</v>
      </c>
      <c r="H128" s="123">
        <v>1.1</v>
      </c>
      <c r="I128" s="124" t="s">
        <v>17</v>
      </c>
      <c r="J128" s="125"/>
      <c r="K128" s="126">
        <f>H128*J128</f>
        <v>0</v>
      </c>
      <c r="L128" s="127">
        <f>IF(D128="S",K128,"")</f>
      </c>
      <c r="M128" s="128">
        <f>IF(OR(D128="P",D128="U"),K128,"")</f>
        <v>0</v>
      </c>
      <c r="N128" s="128">
        <f>IF(D128="H",K128,"")</f>
      </c>
      <c r="O128" s="128">
        <f>IF(D128="V",K128,"")</f>
      </c>
      <c r="P128" s="129">
        <v>0.00013500000000002784</v>
      </c>
      <c r="Q128" s="129">
        <v>0</v>
      </c>
      <c r="R128" s="129">
        <v>0.36799999999993815</v>
      </c>
      <c r="S128" s="125">
        <v>31.298399999994743</v>
      </c>
      <c r="T128" s="130">
        <v>15</v>
      </c>
      <c r="U128" s="131">
        <f>K128*(T128+100)/100</f>
        <v>0</v>
      </c>
      <c r="V128" s="132"/>
    </row>
    <row r="129" spans="1:22" s="36" customFormat="1" ht="10.5" customHeight="1" outlineLevel="3">
      <c r="A129" s="35"/>
      <c r="B129" s="133"/>
      <c r="C129" s="133"/>
      <c r="D129" s="133"/>
      <c r="E129" s="133"/>
      <c r="F129" s="133"/>
      <c r="G129" s="133" t="s">
        <v>197</v>
      </c>
      <c r="H129" s="134">
        <v>0</v>
      </c>
      <c r="I129" s="135"/>
      <c r="J129" s="133"/>
      <c r="K129" s="133"/>
      <c r="L129" s="136"/>
      <c r="M129" s="136"/>
      <c r="N129" s="136"/>
      <c r="O129" s="136"/>
      <c r="P129" s="136"/>
      <c r="Q129" s="136"/>
      <c r="R129" s="136"/>
      <c r="S129" s="136"/>
      <c r="T129" s="137"/>
      <c r="U129" s="137"/>
      <c r="V129" s="133"/>
    </row>
    <row r="130" spans="1:22" s="36" customFormat="1" ht="10.5" customHeight="1" outlineLevel="3">
      <c r="A130" s="35"/>
      <c r="B130" s="133"/>
      <c r="C130" s="133"/>
      <c r="D130" s="133"/>
      <c r="E130" s="133"/>
      <c r="F130" s="133"/>
      <c r="G130" s="133" t="s">
        <v>26</v>
      </c>
      <c r="H130" s="134">
        <v>1.1</v>
      </c>
      <c r="I130" s="135"/>
      <c r="J130" s="133"/>
      <c r="K130" s="133"/>
      <c r="L130" s="136"/>
      <c r="M130" s="136"/>
      <c r="N130" s="136"/>
      <c r="O130" s="136"/>
      <c r="P130" s="136"/>
      <c r="Q130" s="136"/>
      <c r="R130" s="136"/>
      <c r="S130" s="136"/>
      <c r="T130" s="137"/>
      <c r="U130" s="137"/>
      <c r="V130" s="133"/>
    </row>
    <row r="131" spans="1:22" ht="12.75" outlineLevel="2">
      <c r="A131" s="3"/>
      <c r="B131" s="105"/>
      <c r="C131" s="105"/>
      <c r="D131" s="119" t="s">
        <v>5</v>
      </c>
      <c r="E131" s="120">
        <v>3</v>
      </c>
      <c r="F131" s="121" t="s">
        <v>113</v>
      </c>
      <c r="G131" s="122" t="s">
        <v>258</v>
      </c>
      <c r="H131" s="123">
        <v>1.1</v>
      </c>
      <c r="I131" s="124" t="s">
        <v>17</v>
      </c>
      <c r="J131" s="125"/>
      <c r="K131" s="126">
        <f>H131*J131</f>
        <v>0</v>
      </c>
      <c r="L131" s="127">
        <f>IF(D131="S",K131,"")</f>
      </c>
      <c r="M131" s="128">
        <f>IF(OR(D131="P",D131="U"),K131,"")</f>
        <v>0</v>
      </c>
      <c r="N131" s="128">
        <f>IF(D131="H",K131,"")</f>
      </c>
      <c r="O131" s="128">
        <f>IF(D131="V",K131,"")</f>
      </c>
      <c r="P131" s="129">
        <v>0.0001230499999999779</v>
      </c>
      <c r="Q131" s="129">
        <v>0</v>
      </c>
      <c r="R131" s="129">
        <v>0.33199999999987995</v>
      </c>
      <c r="S131" s="125">
        <v>28.23659999998979</v>
      </c>
      <c r="T131" s="130">
        <v>15</v>
      </c>
      <c r="U131" s="131">
        <f>K131*(T131+100)/100</f>
        <v>0</v>
      </c>
      <c r="V131" s="132"/>
    </row>
    <row r="132" spans="1:22" s="36" customFormat="1" ht="10.5" customHeight="1" outlineLevel="3">
      <c r="A132" s="35"/>
      <c r="B132" s="133"/>
      <c r="C132" s="133"/>
      <c r="D132" s="133"/>
      <c r="E132" s="133"/>
      <c r="F132" s="133"/>
      <c r="G132" s="133" t="s">
        <v>197</v>
      </c>
      <c r="H132" s="134">
        <v>0</v>
      </c>
      <c r="I132" s="135"/>
      <c r="J132" s="133"/>
      <c r="K132" s="133"/>
      <c r="L132" s="136"/>
      <c r="M132" s="136"/>
      <c r="N132" s="136"/>
      <c r="O132" s="136"/>
      <c r="P132" s="136"/>
      <c r="Q132" s="136"/>
      <c r="R132" s="136"/>
      <c r="S132" s="136"/>
      <c r="T132" s="137"/>
      <c r="U132" s="137"/>
      <c r="V132" s="133"/>
    </row>
    <row r="133" spans="1:22" s="36" customFormat="1" ht="10.5" customHeight="1" outlineLevel="3">
      <c r="A133" s="35"/>
      <c r="B133" s="133"/>
      <c r="C133" s="133"/>
      <c r="D133" s="133"/>
      <c r="E133" s="133"/>
      <c r="F133" s="133"/>
      <c r="G133" s="133" t="s">
        <v>26</v>
      </c>
      <c r="H133" s="134">
        <v>1.1</v>
      </c>
      <c r="I133" s="135"/>
      <c r="J133" s="133"/>
      <c r="K133" s="133"/>
      <c r="L133" s="136"/>
      <c r="M133" s="136"/>
      <c r="N133" s="136"/>
      <c r="O133" s="136"/>
      <c r="P133" s="136"/>
      <c r="Q133" s="136"/>
      <c r="R133" s="136"/>
      <c r="S133" s="136"/>
      <c r="T133" s="137"/>
      <c r="U133" s="137"/>
      <c r="V133" s="133"/>
    </row>
    <row r="134" spans="1:22" ht="26.25" outlineLevel="2">
      <c r="A134" s="3"/>
      <c r="B134" s="105"/>
      <c r="C134" s="105"/>
      <c r="D134" s="119" t="s">
        <v>5</v>
      </c>
      <c r="E134" s="120">
        <v>4</v>
      </c>
      <c r="F134" s="121" t="s">
        <v>114</v>
      </c>
      <c r="G134" s="122" t="s">
        <v>260</v>
      </c>
      <c r="H134" s="123">
        <v>1.1</v>
      </c>
      <c r="I134" s="124" t="s">
        <v>17</v>
      </c>
      <c r="J134" s="125"/>
      <c r="K134" s="126">
        <f>H134*J134</f>
        <v>0</v>
      </c>
      <c r="L134" s="127">
        <f>IF(D134="S",K134,"")</f>
      </c>
      <c r="M134" s="128">
        <f>IF(OR(D134="P",D134="U"),K134,"")</f>
        <v>0</v>
      </c>
      <c r="N134" s="128">
        <f>IF(D134="H",K134,"")</f>
      </c>
      <c r="O134" s="128">
        <f>IF(D134="V",K134,"")</f>
      </c>
      <c r="P134" s="129">
        <v>0.00013500000000002784</v>
      </c>
      <c r="Q134" s="129">
        <v>0</v>
      </c>
      <c r="R134" s="129">
        <v>0.344000000000051</v>
      </c>
      <c r="S134" s="125">
        <v>29.257200000004335</v>
      </c>
      <c r="T134" s="130">
        <v>15</v>
      </c>
      <c r="U134" s="131">
        <f>K134*(T134+100)/100</f>
        <v>0</v>
      </c>
      <c r="V134" s="132"/>
    </row>
    <row r="135" spans="1:22" s="36" customFormat="1" ht="10.5" customHeight="1" outlineLevel="3">
      <c r="A135" s="35"/>
      <c r="B135" s="133"/>
      <c r="C135" s="133"/>
      <c r="D135" s="133"/>
      <c r="E135" s="133"/>
      <c r="F135" s="133"/>
      <c r="G135" s="133" t="s">
        <v>197</v>
      </c>
      <c r="H135" s="134">
        <v>0</v>
      </c>
      <c r="I135" s="135"/>
      <c r="J135" s="133"/>
      <c r="K135" s="133"/>
      <c r="L135" s="136"/>
      <c r="M135" s="136"/>
      <c r="N135" s="136"/>
      <c r="O135" s="136"/>
      <c r="P135" s="136"/>
      <c r="Q135" s="136"/>
      <c r="R135" s="136"/>
      <c r="S135" s="136"/>
      <c r="T135" s="137"/>
      <c r="U135" s="137"/>
      <c r="V135" s="133"/>
    </row>
    <row r="136" spans="1:22" s="36" customFormat="1" ht="10.5" customHeight="1" outlineLevel="3">
      <c r="A136" s="35"/>
      <c r="B136" s="133"/>
      <c r="C136" s="133"/>
      <c r="D136" s="133"/>
      <c r="E136" s="133"/>
      <c r="F136" s="133"/>
      <c r="G136" s="133" t="s">
        <v>26</v>
      </c>
      <c r="H136" s="134">
        <v>1.1</v>
      </c>
      <c r="I136" s="135"/>
      <c r="J136" s="133"/>
      <c r="K136" s="133"/>
      <c r="L136" s="136"/>
      <c r="M136" s="136"/>
      <c r="N136" s="136"/>
      <c r="O136" s="136"/>
      <c r="P136" s="136"/>
      <c r="Q136" s="136"/>
      <c r="R136" s="136"/>
      <c r="S136" s="136"/>
      <c r="T136" s="137"/>
      <c r="U136" s="137"/>
      <c r="V136" s="133"/>
    </row>
    <row r="137" spans="1:22" ht="12.75" outlineLevel="2">
      <c r="A137" s="3"/>
      <c r="B137" s="105"/>
      <c r="C137" s="105"/>
      <c r="D137" s="119" t="s">
        <v>5</v>
      </c>
      <c r="E137" s="120">
        <v>5</v>
      </c>
      <c r="F137" s="121" t="s">
        <v>115</v>
      </c>
      <c r="G137" s="122" t="s">
        <v>239</v>
      </c>
      <c r="H137" s="123">
        <v>6.24</v>
      </c>
      <c r="I137" s="124" t="s">
        <v>17</v>
      </c>
      <c r="J137" s="125"/>
      <c r="K137" s="126">
        <f>H137*J137</f>
        <v>0</v>
      </c>
      <c r="L137" s="127">
        <f>IF(D137="S",K137,"")</f>
      </c>
      <c r="M137" s="128">
        <f>IF(OR(D137="P",D137="U"),K137,"")</f>
        <v>0</v>
      </c>
      <c r="N137" s="128">
        <f>IF(D137="H",K137,"")</f>
      </c>
      <c r="O137" s="128">
        <f>IF(D137="V",K137,"")</f>
      </c>
      <c r="P137" s="129">
        <v>4.5618999999996386E-05</v>
      </c>
      <c r="Q137" s="129">
        <v>0</v>
      </c>
      <c r="R137" s="129">
        <v>0.13400000000001455</v>
      </c>
      <c r="S137" s="125">
        <v>19.44340000000211</v>
      </c>
      <c r="T137" s="130">
        <v>15</v>
      </c>
      <c r="U137" s="131">
        <f>K137*(T137+100)/100</f>
        <v>0</v>
      </c>
      <c r="V137" s="132"/>
    </row>
    <row r="138" spans="1:22" s="36" customFormat="1" ht="10.5" customHeight="1" outlineLevel="3">
      <c r="A138" s="35"/>
      <c r="B138" s="133"/>
      <c r="C138" s="133"/>
      <c r="D138" s="133"/>
      <c r="E138" s="133"/>
      <c r="F138" s="133"/>
      <c r="G138" s="133" t="s">
        <v>208</v>
      </c>
      <c r="H138" s="134">
        <v>0</v>
      </c>
      <c r="I138" s="135"/>
      <c r="J138" s="133"/>
      <c r="K138" s="133"/>
      <c r="L138" s="136"/>
      <c r="M138" s="136"/>
      <c r="N138" s="136"/>
      <c r="O138" s="136"/>
      <c r="P138" s="136"/>
      <c r="Q138" s="136"/>
      <c r="R138" s="136"/>
      <c r="S138" s="136"/>
      <c r="T138" s="137"/>
      <c r="U138" s="137"/>
      <c r="V138" s="133"/>
    </row>
    <row r="139" spans="1:22" s="36" customFormat="1" ht="10.5" customHeight="1" outlineLevel="3">
      <c r="A139" s="35"/>
      <c r="B139" s="133"/>
      <c r="C139" s="133"/>
      <c r="D139" s="133"/>
      <c r="E139" s="133"/>
      <c r="F139" s="133"/>
      <c r="G139" s="133" t="s">
        <v>93</v>
      </c>
      <c r="H139" s="134">
        <v>6.24</v>
      </c>
      <c r="I139" s="135"/>
      <c r="J139" s="133"/>
      <c r="K139" s="133"/>
      <c r="L139" s="136"/>
      <c r="M139" s="136"/>
      <c r="N139" s="136"/>
      <c r="O139" s="136"/>
      <c r="P139" s="136"/>
      <c r="Q139" s="136"/>
      <c r="R139" s="136"/>
      <c r="S139" s="136"/>
      <c r="T139" s="137"/>
      <c r="U139" s="137"/>
      <c r="V139" s="133"/>
    </row>
    <row r="140" spans="1:22" ht="12.75" outlineLevel="2">
      <c r="A140" s="3"/>
      <c r="B140" s="105"/>
      <c r="C140" s="105"/>
      <c r="D140" s="119" t="s">
        <v>5</v>
      </c>
      <c r="E140" s="120">
        <v>6</v>
      </c>
      <c r="F140" s="121" t="s">
        <v>117</v>
      </c>
      <c r="G140" s="122" t="s">
        <v>253</v>
      </c>
      <c r="H140" s="123">
        <v>6.24</v>
      </c>
      <c r="I140" s="124" t="s">
        <v>17</v>
      </c>
      <c r="J140" s="125"/>
      <c r="K140" s="126">
        <f>H140*J140</f>
        <v>0</v>
      </c>
      <c r="L140" s="127">
        <f>IF(D140="S",K140,"")</f>
      </c>
      <c r="M140" s="128">
        <f>IF(OR(D140="P",D140="U"),K140,"")</f>
        <v>0</v>
      </c>
      <c r="N140" s="128">
        <f>IF(D140="H",K140,"")</f>
      </c>
      <c r="O140" s="128">
        <f>IF(D140="V",K140,"")</f>
      </c>
      <c r="P140" s="129">
        <v>0.00013339999999999462</v>
      </c>
      <c r="Q140" s="129">
        <v>0</v>
      </c>
      <c r="R140" s="129">
        <v>0.17800000000011096</v>
      </c>
      <c r="S140" s="125">
        <v>15.138900000009436</v>
      </c>
      <c r="T140" s="130">
        <v>15</v>
      </c>
      <c r="U140" s="131">
        <f>K140*(T140+100)/100</f>
        <v>0</v>
      </c>
      <c r="V140" s="132"/>
    </row>
    <row r="141" spans="1:22" ht="12.75" outlineLevel="2">
      <c r="A141" s="3"/>
      <c r="B141" s="105"/>
      <c r="C141" s="105"/>
      <c r="D141" s="119" t="s">
        <v>5</v>
      </c>
      <c r="E141" s="120">
        <v>7</v>
      </c>
      <c r="F141" s="121" t="s">
        <v>120</v>
      </c>
      <c r="G141" s="122" t="s">
        <v>242</v>
      </c>
      <c r="H141" s="123">
        <v>6.24</v>
      </c>
      <c r="I141" s="124" t="s">
        <v>17</v>
      </c>
      <c r="J141" s="125"/>
      <c r="K141" s="126">
        <f>H141*J141</f>
        <v>0</v>
      </c>
      <c r="L141" s="127">
        <f>IF(D141="S",K141,"")</f>
      </c>
      <c r="M141" s="128">
        <f>IF(OR(D141="P",D141="U"),K141,"")</f>
        <v>0</v>
      </c>
      <c r="N141" s="128">
        <f>IF(D141="H",K141,"")</f>
      </c>
      <c r="O141" s="128">
        <f>IF(D141="V",K141,"")</f>
      </c>
      <c r="P141" s="129">
        <v>0.0003429999999997903</v>
      </c>
      <c r="Q141" s="129">
        <v>0</v>
      </c>
      <c r="R141" s="129">
        <v>0.3479999999999563</v>
      </c>
      <c r="S141" s="125">
        <v>29.597399999996288</v>
      </c>
      <c r="T141" s="130">
        <v>15</v>
      </c>
      <c r="U141" s="131">
        <f>K141*(T141+100)/100</f>
        <v>0</v>
      </c>
      <c r="V141" s="132"/>
    </row>
    <row r="142" spans="1:22" ht="12.75" outlineLevel="2">
      <c r="A142" s="3"/>
      <c r="B142" s="105"/>
      <c r="C142" s="105"/>
      <c r="D142" s="119" t="s">
        <v>5</v>
      </c>
      <c r="E142" s="120">
        <v>8</v>
      </c>
      <c r="F142" s="121" t="s">
        <v>116</v>
      </c>
      <c r="G142" s="122" t="s">
        <v>235</v>
      </c>
      <c r="H142" s="123">
        <v>23.4</v>
      </c>
      <c r="I142" s="124" t="s">
        <v>8</v>
      </c>
      <c r="J142" s="125"/>
      <c r="K142" s="126">
        <f>H142*J142</f>
        <v>0</v>
      </c>
      <c r="L142" s="127">
        <f>IF(D142="S",K142,"")</f>
      </c>
      <c r="M142" s="128">
        <f>IF(OR(D142="P",D142="U"),K142,"")</f>
        <v>0</v>
      </c>
      <c r="N142" s="128">
        <f>IF(D142="H",K142,"")</f>
      </c>
      <c r="O142" s="128">
        <f>IF(D142="V",K142,"")</f>
      </c>
      <c r="P142" s="129">
        <v>0</v>
      </c>
      <c r="Q142" s="129">
        <v>0</v>
      </c>
      <c r="R142" s="129">
        <v>0.028999999999996362</v>
      </c>
      <c r="S142" s="125">
        <v>4.207899999999472</v>
      </c>
      <c r="T142" s="130">
        <v>15</v>
      </c>
      <c r="U142" s="131">
        <f>K142*(T142+100)/100</f>
        <v>0</v>
      </c>
      <c r="V142" s="132"/>
    </row>
    <row r="143" spans="1:22" s="36" customFormat="1" ht="10.5" customHeight="1" outlineLevel="3">
      <c r="A143" s="35"/>
      <c r="B143" s="133"/>
      <c r="C143" s="133"/>
      <c r="D143" s="133"/>
      <c r="E143" s="133"/>
      <c r="F143" s="133"/>
      <c r="G143" s="133" t="s">
        <v>185</v>
      </c>
      <c r="H143" s="134">
        <v>23.4</v>
      </c>
      <c r="I143" s="135"/>
      <c r="J143" s="133"/>
      <c r="K143" s="133"/>
      <c r="L143" s="136"/>
      <c r="M143" s="136"/>
      <c r="N143" s="136"/>
      <c r="O143" s="136"/>
      <c r="P143" s="136"/>
      <c r="Q143" s="136"/>
      <c r="R143" s="136"/>
      <c r="S143" s="136"/>
      <c r="T143" s="137"/>
      <c r="U143" s="137"/>
      <c r="V143" s="133"/>
    </row>
    <row r="144" spans="1:22" ht="12.75" outlineLevel="2">
      <c r="A144" s="3"/>
      <c r="B144" s="105"/>
      <c r="C144" s="105"/>
      <c r="D144" s="119" t="s">
        <v>5</v>
      </c>
      <c r="E144" s="120">
        <v>9</v>
      </c>
      <c r="F144" s="121" t="s">
        <v>118</v>
      </c>
      <c r="G144" s="122" t="s">
        <v>241</v>
      </c>
      <c r="H144" s="123">
        <v>23.4</v>
      </c>
      <c r="I144" s="124" t="s">
        <v>8</v>
      </c>
      <c r="J144" s="125"/>
      <c r="K144" s="126">
        <f>H144*J144</f>
        <v>0</v>
      </c>
      <c r="L144" s="127">
        <f>IF(D144="S",K144,"")</f>
      </c>
      <c r="M144" s="128">
        <f>IF(OR(D144="P",D144="U"),K144,"")</f>
        <v>0</v>
      </c>
      <c r="N144" s="128">
        <f>IF(D144="H",K144,"")</f>
      </c>
      <c r="O144" s="128">
        <f>IF(D144="V",K144,"")</f>
      </c>
      <c r="P144" s="129">
        <v>2.0909999999989993E-05</v>
      </c>
      <c r="Q144" s="129">
        <v>0</v>
      </c>
      <c r="R144" s="129">
        <v>0.05599999999998317</v>
      </c>
      <c r="S144" s="125">
        <v>4.762799999998569</v>
      </c>
      <c r="T144" s="130">
        <v>15</v>
      </c>
      <c r="U144" s="131">
        <f>K144*(T144+100)/100</f>
        <v>0</v>
      </c>
      <c r="V144" s="132"/>
    </row>
    <row r="145" spans="1:22" ht="12.75" outlineLevel="2">
      <c r="A145" s="3"/>
      <c r="B145" s="105"/>
      <c r="C145" s="105"/>
      <c r="D145" s="119" t="s">
        <v>5</v>
      </c>
      <c r="E145" s="120">
        <v>10</v>
      </c>
      <c r="F145" s="121" t="s">
        <v>119</v>
      </c>
      <c r="G145" s="122" t="s">
        <v>243</v>
      </c>
      <c r="H145" s="123">
        <v>23.4</v>
      </c>
      <c r="I145" s="124" t="s">
        <v>8</v>
      </c>
      <c r="J145" s="125"/>
      <c r="K145" s="126">
        <f>H145*J145</f>
        <v>0</v>
      </c>
      <c r="L145" s="127">
        <f>IF(D145="S",K145,"")</f>
      </c>
      <c r="M145" s="128">
        <f>IF(OR(D145="P",D145="U"),K145,"")</f>
        <v>0</v>
      </c>
      <c r="N145" s="128">
        <f>IF(D145="H",K145,"")</f>
      </c>
      <c r="O145" s="128">
        <f>IF(D145="V",K145,"")</f>
      </c>
      <c r="P145" s="129">
        <v>6.211999999999307E-05</v>
      </c>
      <c r="Q145" s="129">
        <v>0</v>
      </c>
      <c r="R145" s="129">
        <v>0.060000000000002274</v>
      </c>
      <c r="S145" s="125">
        <v>5.103000000000193</v>
      </c>
      <c r="T145" s="130">
        <v>15</v>
      </c>
      <c r="U145" s="131">
        <f>K145*(T145+100)/100</f>
        <v>0</v>
      </c>
      <c r="V145" s="132"/>
    </row>
    <row r="146" spans="1:22" ht="12.75" outlineLevel="2">
      <c r="A146" s="3"/>
      <c r="B146" s="105"/>
      <c r="C146" s="105"/>
      <c r="D146" s="119" t="s">
        <v>5</v>
      </c>
      <c r="E146" s="120">
        <v>11</v>
      </c>
      <c r="F146" s="121" t="s">
        <v>121</v>
      </c>
      <c r="G146" s="122" t="s">
        <v>238</v>
      </c>
      <c r="H146" s="123">
        <v>23.4</v>
      </c>
      <c r="I146" s="124" t="s">
        <v>8</v>
      </c>
      <c r="J146" s="125"/>
      <c r="K146" s="126">
        <f>H146*J146</f>
        <v>0</v>
      </c>
      <c r="L146" s="127">
        <f>IF(D146="S",K146,"")</f>
      </c>
      <c r="M146" s="128">
        <f>IF(OR(D146="P",D146="U"),K146,"")</f>
        <v>0</v>
      </c>
      <c r="N146" s="128">
        <f>IF(D146="H",K146,"")</f>
      </c>
      <c r="O146" s="128">
        <f>IF(D146="V",K146,"")</f>
      </c>
      <c r="P146" s="129">
        <v>2.2119999999993923E-05</v>
      </c>
      <c r="Q146" s="129">
        <v>0</v>
      </c>
      <c r="R146" s="129">
        <v>0.062000000000011816</v>
      </c>
      <c r="S146" s="125">
        <v>5.273100000001005</v>
      </c>
      <c r="T146" s="130">
        <v>15</v>
      </c>
      <c r="U146" s="131">
        <f>K146*(T146+100)/100</f>
        <v>0</v>
      </c>
      <c r="V146" s="132"/>
    </row>
    <row r="147" spans="1:22" ht="12.75" outlineLevel="1">
      <c r="A147" s="3"/>
      <c r="B147" s="106"/>
      <c r="C147" s="75" t="s">
        <v>29</v>
      </c>
      <c r="D147" s="76" t="s">
        <v>4</v>
      </c>
      <c r="E147" s="77"/>
      <c r="F147" s="77" t="s">
        <v>34</v>
      </c>
      <c r="G147" s="78" t="s">
        <v>50</v>
      </c>
      <c r="H147" s="77"/>
      <c r="I147" s="76"/>
      <c r="J147" s="77"/>
      <c r="K147" s="107">
        <f>SUBTOTAL(9,K148:K175)</f>
        <v>0</v>
      </c>
      <c r="L147" s="80">
        <f>SUBTOTAL(9,L148:L175)</f>
        <v>0</v>
      </c>
      <c r="M147" s="80">
        <f>SUBTOTAL(9,M148:M175)</f>
        <v>0</v>
      </c>
      <c r="N147" s="80">
        <f>SUBTOTAL(9,N148:N175)</f>
        <v>0</v>
      </c>
      <c r="O147" s="80">
        <f>SUBTOTAL(9,O148:O175)</f>
        <v>0</v>
      </c>
      <c r="P147" s="81">
        <f>SUMPRODUCT(P148:P175,$H148:$H175)</f>
        <v>0.30922013649993507</v>
      </c>
      <c r="Q147" s="81">
        <f>SUMPRODUCT(Q148:Q175,$H148:$H175)</f>
        <v>0.05645658</v>
      </c>
      <c r="R147" s="81">
        <f>SUMPRODUCT(R148:R175,$H148:$H175)</f>
        <v>53.41340999997997</v>
      </c>
      <c r="S147" s="80">
        <f>SUMPRODUCT(S148:S175,$H148:$H175)</f>
        <v>7750.2857909970935</v>
      </c>
      <c r="T147" s="108">
        <f>SUMPRODUCT(T148:T175,$K148:$K175)/100</f>
        <v>0</v>
      </c>
      <c r="U147" s="108">
        <f>K147+T147</f>
        <v>0</v>
      </c>
      <c r="V147" s="105"/>
    </row>
    <row r="148" spans="1:22" ht="12.75" outlineLevel="2">
      <c r="A148" s="3"/>
      <c r="B148" s="109"/>
      <c r="C148" s="110"/>
      <c r="D148" s="111"/>
      <c r="E148" s="112" t="s">
        <v>214</v>
      </c>
      <c r="F148" s="113"/>
      <c r="G148" s="114"/>
      <c r="H148" s="113"/>
      <c r="I148" s="111"/>
      <c r="J148" s="113"/>
      <c r="K148" s="115"/>
      <c r="L148" s="116"/>
      <c r="M148" s="116"/>
      <c r="N148" s="116"/>
      <c r="O148" s="116"/>
      <c r="P148" s="117"/>
      <c r="Q148" s="117"/>
      <c r="R148" s="117"/>
      <c r="S148" s="117"/>
      <c r="T148" s="118"/>
      <c r="U148" s="118"/>
      <c r="V148" s="105"/>
    </row>
    <row r="149" spans="1:22" ht="12.75" outlineLevel="2">
      <c r="A149" s="3"/>
      <c r="B149" s="105"/>
      <c r="C149" s="105"/>
      <c r="D149" s="119" t="s">
        <v>5</v>
      </c>
      <c r="E149" s="120">
        <v>1</v>
      </c>
      <c r="F149" s="121" t="s">
        <v>129</v>
      </c>
      <c r="G149" s="122" t="s">
        <v>232</v>
      </c>
      <c r="H149" s="123">
        <v>52.5075</v>
      </c>
      <c r="I149" s="124" t="s">
        <v>17</v>
      </c>
      <c r="J149" s="125"/>
      <c r="K149" s="126">
        <f>H149*J149</f>
        <v>0</v>
      </c>
      <c r="L149" s="127">
        <f>IF(D149="S",K149,"")</f>
      </c>
      <c r="M149" s="128">
        <f>IF(OR(D149="P",D149="U"),K149,"")</f>
        <v>0</v>
      </c>
      <c r="N149" s="128">
        <f>IF(D149="H",K149,"")</f>
      </c>
      <c r="O149" s="128">
        <f>IF(D149="V",K149,"")</f>
      </c>
      <c r="P149" s="129">
        <v>0</v>
      </c>
      <c r="Q149" s="129">
        <v>0</v>
      </c>
      <c r="R149" s="129">
        <v>0.012000000000000455</v>
      </c>
      <c r="S149" s="125">
        <v>1.741200000000066</v>
      </c>
      <c r="T149" s="130">
        <v>15</v>
      </c>
      <c r="U149" s="131">
        <f>K149*(T149+100)/100</f>
        <v>0</v>
      </c>
      <c r="V149" s="132"/>
    </row>
    <row r="150" spans="1:22" s="36" customFormat="1" ht="10.5" customHeight="1" outlineLevel="3">
      <c r="A150" s="35"/>
      <c r="B150" s="133"/>
      <c r="C150" s="133"/>
      <c r="D150" s="133"/>
      <c r="E150" s="133"/>
      <c r="F150" s="133"/>
      <c r="G150" s="133" t="s">
        <v>64</v>
      </c>
      <c r="H150" s="134">
        <v>13.92</v>
      </c>
      <c r="I150" s="135"/>
      <c r="J150" s="133"/>
      <c r="K150" s="133"/>
      <c r="L150" s="136"/>
      <c r="M150" s="136"/>
      <c r="N150" s="136"/>
      <c r="O150" s="136"/>
      <c r="P150" s="136"/>
      <c r="Q150" s="136"/>
      <c r="R150" s="136"/>
      <c r="S150" s="136"/>
      <c r="T150" s="137"/>
      <c r="U150" s="137"/>
      <c r="V150" s="133"/>
    </row>
    <row r="151" spans="1:22" s="36" customFormat="1" ht="10.5" customHeight="1" outlineLevel="3">
      <c r="A151" s="35"/>
      <c r="B151" s="133"/>
      <c r="C151" s="133"/>
      <c r="D151" s="133"/>
      <c r="E151" s="133"/>
      <c r="F151" s="133"/>
      <c r="G151" s="133" t="s">
        <v>63</v>
      </c>
      <c r="H151" s="134">
        <v>3.15</v>
      </c>
      <c r="I151" s="135"/>
      <c r="J151" s="133"/>
      <c r="K151" s="133"/>
      <c r="L151" s="136"/>
      <c r="M151" s="136"/>
      <c r="N151" s="136"/>
      <c r="O151" s="136"/>
      <c r="P151" s="136"/>
      <c r="Q151" s="136"/>
      <c r="R151" s="136"/>
      <c r="S151" s="136"/>
      <c r="T151" s="137"/>
      <c r="U151" s="137"/>
      <c r="V151" s="133"/>
    </row>
    <row r="152" spans="1:22" s="36" customFormat="1" ht="10.5" customHeight="1" outlineLevel="3">
      <c r="A152" s="35"/>
      <c r="B152" s="133"/>
      <c r="C152" s="133"/>
      <c r="D152" s="133"/>
      <c r="E152" s="133"/>
      <c r="F152" s="133"/>
      <c r="G152" s="133" t="s">
        <v>99</v>
      </c>
      <c r="H152" s="134">
        <v>29.0375</v>
      </c>
      <c r="I152" s="135"/>
      <c r="J152" s="133"/>
      <c r="K152" s="133"/>
      <c r="L152" s="136"/>
      <c r="M152" s="136"/>
      <c r="N152" s="136"/>
      <c r="O152" s="136"/>
      <c r="P152" s="136"/>
      <c r="Q152" s="136"/>
      <c r="R152" s="136"/>
      <c r="S152" s="136"/>
      <c r="T152" s="137"/>
      <c r="U152" s="137"/>
      <c r="V152" s="133"/>
    </row>
    <row r="153" spans="1:22" s="36" customFormat="1" ht="10.5" customHeight="1" outlineLevel="3">
      <c r="A153" s="35"/>
      <c r="B153" s="133"/>
      <c r="C153" s="133"/>
      <c r="D153" s="133"/>
      <c r="E153" s="133"/>
      <c r="F153" s="133"/>
      <c r="G153" s="133" t="s">
        <v>92</v>
      </c>
      <c r="H153" s="134">
        <v>0</v>
      </c>
      <c r="I153" s="135"/>
      <c r="J153" s="133"/>
      <c r="K153" s="133"/>
      <c r="L153" s="136"/>
      <c r="M153" s="136"/>
      <c r="N153" s="136"/>
      <c r="O153" s="136"/>
      <c r="P153" s="136"/>
      <c r="Q153" s="136"/>
      <c r="R153" s="136"/>
      <c r="S153" s="136"/>
      <c r="T153" s="137"/>
      <c r="U153" s="137"/>
      <c r="V153" s="133"/>
    </row>
    <row r="154" spans="1:22" s="36" customFormat="1" ht="10.5" customHeight="1" outlineLevel="3">
      <c r="A154" s="35"/>
      <c r="B154" s="133"/>
      <c r="C154" s="133"/>
      <c r="D154" s="133"/>
      <c r="E154" s="133"/>
      <c r="F154" s="133"/>
      <c r="G154" s="133" t="s">
        <v>44</v>
      </c>
      <c r="H154" s="134">
        <v>6.4</v>
      </c>
      <c r="I154" s="135"/>
      <c r="J154" s="133"/>
      <c r="K154" s="133"/>
      <c r="L154" s="136"/>
      <c r="M154" s="136"/>
      <c r="N154" s="136"/>
      <c r="O154" s="136"/>
      <c r="P154" s="136"/>
      <c r="Q154" s="136"/>
      <c r="R154" s="136"/>
      <c r="S154" s="136"/>
      <c r="T154" s="137"/>
      <c r="U154" s="137"/>
      <c r="V154" s="133"/>
    </row>
    <row r="155" spans="1:22" ht="26.25" outlineLevel="2">
      <c r="A155" s="3"/>
      <c r="B155" s="105"/>
      <c r="C155" s="105"/>
      <c r="D155" s="119" t="s">
        <v>5</v>
      </c>
      <c r="E155" s="120">
        <v>2</v>
      </c>
      <c r="F155" s="121" t="s">
        <v>130</v>
      </c>
      <c r="G155" s="122" t="s">
        <v>261</v>
      </c>
      <c r="H155" s="123">
        <v>25</v>
      </c>
      <c r="I155" s="124" t="s">
        <v>17</v>
      </c>
      <c r="J155" s="125"/>
      <c r="K155" s="126">
        <f aca="true" t="shared" si="3" ref="K155:K160">H155*J155</f>
        <v>0</v>
      </c>
      <c r="L155" s="127">
        <f aca="true" t="shared" si="4" ref="L155:L160">IF(D155="S",K155,"")</f>
      </c>
      <c r="M155" s="128">
        <f aca="true" t="shared" si="5" ref="M155:M160">IF(OR(D155="P",D155="U"),K155,"")</f>
        <v>0</v>
      </c>
      <c r="N155" s="128">
        <f aca="true" t="shared" si="6" ref="N155:N160">IF(D155="H",K155,"")</f>
      </c>
      <c r="O155" s="128">
        <f aca="true" t="shared" si="7" ref="O155:O160">IF(D155="V",K155,"")</f>
      </c>
      <c r="P155" s="129">
        <v>0</v>
      </c>
      <c r="Q155" s="129">
        <v>0</v>
      </c>
      <c r="R155" s="129">
        <v>0.028999999999996362</v>
      </c>
      <c r="S155" s="125">
        <v>4.207899999999472</v>
      </c>
      <c r="T155" s="130">
        <v>15</v>
      </c>
      <c r="U155" s="131">
        <f aca="true" t="shared" si="8" ref="U155:U160">K155*(T155+100)/100</f>
        <v>0</v>
      </c>
      <c r="V155" s="132"/>
    </row>
    <row r="156" spans="1:22" ht="12.75" outlineLevel="2">
      <c r="A156" s="3"/>
      <c r="B156" s="105"/>
      <c r="C156" s="105"/>
      <c r="D156" s="119" t="s">
        <v>5</v>
      </c>
      <c r="E156" s="120">
        <v>3</v>
      </c>
      <c r="F156" s="121" t="s">
        <v>122</v>
      </c>
      <c r="G156" s="122" t="s">
        <v>227</v>
      </c>
      <c r="H156" s="123">
        <v>182.118</v>
      </c>
      <c r="I156" s="124" t="s">
        <v>17</v>
      </c>
      <c r="J156" s="125"/>
      <c r="K156" s="126">
        <f t="shared" si="3"/>
        <v>0</v>
      </c>
      <c r="L156" s="127">
        <f t="shared" si="4"/>
      </c>
      <c r="M156" s="128">
        <f t="shared" si="5"/>
        <v>0</v>
      </c>
      <c r="N156" s="128">
        <f t="shared" si="6"/>
      </c>
      <c r="O156" s="128">
        <f t="shared" si="7"/>
      </c>
      <c r="P156" s="129">
        <v>0.0009999999999994458</v>
      </c>
      <c r="Q156" s="129">
        <v>0.00031</v>
      </c>
      <c r="R156" s="129">
        <v>0.07399999999995543</v>
      </c>
      <c r="S156" s="125">
        <v>10.737399999993533</v>
      </c>
      <c r="T156" s="130">
        <v>15</v>
      </c>
      <c r="U156" s="131">
        <f t="shared" si="8"/>
        <v>0</v>
      </c>
      <c r="V156" s="132"/>
    </row>
    <row r="157" spans="1:22" ht="12.75" outlineLevel="2">
      <c r="A157" s="3"/>
      <c r="B157" s="105"/>
      <c r="C157" s="105"/>
      <c r="D157" s="119" t="s">
        <v>5</v>
      </c>
      <c r="E157" s="120">
        <v>4</v>
      </c>
      <c r="F157" s="121" t="s">
        <v>123</v>
      </c>
      <c r="G157" s="122" t="s">
        <v>256</v>
      </c>
      <c r="H157" s="123">
        <v>182.118</v>
      </c>
      <c r="I157" s="124" t="s">
        <v>17</v>
      </c>
      <c r="J157" s="125"/>
      <c r="K157" s="126">
        <f t="shared" si="3"/>
        <v>0</v>
      </c>
      <c r="L157" s="127">
        <f t="shared" si="4"/>
      </c>
      <c r="M157" s="128">
        <f t="shared" si="5"/>
        <v>0</v>
      </c>
      <c r="N157" s="128">
        <f t="shared" si="6"/>
      </c>
      <c r="O157" s="128">
        <f t="shared" si="7"/>
      </c>
      <c r="P157" s="129">
        <v>0</v>
      </c>
      <c r="Q157" s="129">
        <v>0</v>
      </c>
      <c r="R157" s="129">
        <v>0.03699999999997772</v>
      </c>
      <c r="S157" s="125">
        <v>5.368699999996767</v>
      </c>
      <c r="T157" s="130">
        <v>15</v>
      </c>
      <c r="U157" s="131">
        <f t="shared" si="8"/>
        <v>0</v>
      </c>
      <c r="V157" s="132"/>
    </row>
    <row r="158" spans="1:22" ht="12.75" outlineLevel="2">
      <c r="A158" s="3"/>
      <c r="B158" s="105"/>
      <c r="C158" s="105"/>
      <c r="D158" s="119" t="s">
        <v>5</v>
      </c>
      <c r="E158" s="120">
        <v>5</v>
      </c>
      <c r="F158" s="121" t="s">
        <v>124</v>
      </c>
      <c r="G158" s="122" t="s">
        <v>229</v>
      </c>
      <c r="H158" s="123">
        <v>55</v>
      </c>
      <c r="I158" s="124" t="s">
        <v>17</v>
      </c>
      <c r="J158" s="125"/>
      <c r="K158" s="126">
        <f t="shared" si="3"/>
        <v>0</v>
      </c>
      <c r="L158" s="127">
        <f t="shared" si="4"/>
      </c>
      <c r="M158" s="128">
        <f t="shared" si="5"/>
        <v>0</v>
      </c>
      <c r="N158" s="128">
        <f t="shared" si="6"/>
      </c>
      <c r="O158" s="128">
        <f t="shared" si="7"/>
      </c>
      <c r="P158" s="129">
        <v>2.5000000000005686E-05</v>
      </c>
      <c r="Q158" s="129">
        <v>0</v>
      </c>
      <c r="R158" s="129">
        <v>0.040000000000020464</v>
      </c>
      <c r="S158" s="125">
        <v>5.8040000000029695</v>
      </c>
      <c r="T158" s="130">
        <v>15</v>
      </c>
      <c r="U158" s="131">
        <f t="shared" si="8"/>
        <v>0</v>
      </c>
      <c r="V158" s="132"/>
    </row>
    <row r="159" spans="1:22" ht="12.75" outlineLevel="2">
      <c r="A159" s="3"/>
      <c r="B159" s="105"/>
      <c r="C159" s="105"/>
      <c r="D159" s="119" t="s">
        <v>5</v>
      </c>
      <c r="E159" s="120">
        <v>6</v>
      </c>
      <c r="F159" s="121" t="s">
        <v>131</v>
      </c>
      <c r="G159" s="122" t="s">
        <v>234</v>
      </c>
      <c r="H159" s="123">
        <v>182.118</v>
      </c>
      <c r="I159" s="124" t="s">
        <v>17</v>
      </c>
      <c r="J159" s="125"/>
      <c r="K159" s="126">
        <f t="shared" si="3"/>
        <v>0</v>
      </c>
      <c r="L159" s="127">
        <f t="shared" si="4"/>
      </c>
      <c r="M159" s="128">
        <f t="shared" si="5"/>
        <v>0</v>
      </c>
      <c r="N159" s="128">
        <f t="shared" si="6"/>
      </c>
      <c r="O159" s="128">
        <f t="shared" si="7"/>
      </c>
      <c r="P159" s="129">
        <v>0.00021000000000003904</v>
      </c>
      <c r="Q159" s="129">
        <v>0</v>
      </c>
      <c r="R159" s="129">
        <v>0.03100000000000591</v>
      </c>
      <c r="S159" s="125">
        <v>4.498100000000858</v>
      </c>
      <c r="T159" s="130">
        <v>15</v>
      </c>
      <c r="U159" s="131">
        <f t="shared" si="8"/>
        <v>0</v>
      </c>
      <c r="V159" s="132"/>
    </row>
    <row r="160" spans="1:22" ht="26.25" outlineLevel="2">
      <c r="A160" s="3"/>
      <c r="B160" s="105"/>
      <c r="C160" s="105"/>
      <c r="D160" s="119" t="s">
        <v>5</v>
      </c>
      <c r="E160" s="120">
        <v>7</v>
      </c>
      <c r="F160" s="121" t="s">
        <v>126</v>
      </c>
      <c r="G160" s="122" t="s">
        <v>262</v>
      </c>
      <c r="H160" s="123">
        <v>35</v>
      </c>
      <c r="I160" s="124" t="s">
        <v>8</v>
      </c>
      <c r="J160" s="125"/>
      <c r="K160" s="126">
        <f t="shared" si="3"/>
        <v>0</v>
      </c>
      <c r="L160" s="127">
        <f t="shared" si="4"/>
      </c>
      <c r="M160" s="128">
        <f t="shared" si="5"/>
        <v>0</v>
      </c>
      <c r="N160" s="128">
        <f t="shared" si="6"/>
      </c>
      <c r="O160" s="128">
        <f t="shared" si="7"/>
      </c>
      <c r="P160" s="129">
        <v>1.1559900000007985E-05</v>
      </c>
      <c r="Q160" s="129">
        <v>0</v>
      </c>
      <c r="R160" s="129">
        <v>0.043000000000006366</v>
      </c>
      <c r="S160" s="125">
        <v>6.239300000000924</v>
      </c>
      <c r="T160" s="130">
        <v>15</v>
      </c>
      <c r="U160" s="131">
        <f t="shared" si="8"/>
        <v>0</v>
      </c>
      <c r="V160" s="132"/>
    </row>
    <row r="161" spans="1:22" s="36" customFormat="1" ht="10.5" customHeight="1" outlineLevel="3">
      <c r="A161" s="35"/>
      <c r="B161" s="133"/>
      <c r="C161" s="133"/>
      <c r="D161" s="133"/>
      <c r="E161" s="133"/>
      <c r="F161" s="133"/>
      <c r="G161" s="133" t="s">
        <v>13</v>
      </c>
      <c r="H161" s="134">
        <v>35</v>
      </c>
      <c r="I161" s="135"/>
      <c r="J161" s="133"/>
      <c r="K161" s="133"/>
      <c r="L161" s="136"/>
      <c r="M161" s="136"/>
      <c r="N161" s="136"/>
      <c r="O161" s="136"/>
      <c r="P161" s="136"/>
      <c r="Q161" s="136"/>
      <c r="R161" s="136"/>
      <c r="S161" s="136"/>
      <c r="T161" s="137"/>
      <c r="U161" s="137"/>
      <c r="V161" s="133"/>
    </row>
    <row r="162" spans="1:22" ht="26.25" outlineLevel="2">
      <c r="A162" s="3"/>
      <c r="B162" s="105"/>
      <c r="C162" s="105"/>
      <c r="D162" s="119" t="s">
        <v>5</v>
      </c>
      <c r="E162" s="120">
        <v>8</v>
      </c>
      <c r="F162" s="121" t="s">
        <v>127</v>
      </c>
      <c r="G162" s="122" t="s">
        <v>264</v>
      </c>
      <c r="H162" s="123">
        <v>60</v>
      </c>
      <c r="I162" s="124" t="s">
        <v>37</v>
      </c>
      <c r="J162" s="125"/>
      <c r="K162" s="126">
        <f>H162*J162</f>
        <v>0</v>
      </c>
      <c r="L162" s="127">
        <f>IF(D162="S",K162,"")</f>
      </c>
      <c r="M162" s="128">
        <f>IF(OR(D162="P",D162="U"),K162,"")</f>
        <v>0</v>
      </c>
      <c r="N162" s="128">
        <f>IF(D162="H",K162,"")</f>
      </c>
      <c r="O162" s="128">
        <f>IF(D162="V",K162,"")</f>
      </c>
      <c r="P162" s="129">
        <v>0.0004800000000002509</v>
      </c>
      <c r="Q162" s="129">
        <v>0</v>
      </c>
      <c r="R162" s="129">
        <v>0.06399999999996453</v>
      </c>
      <c r="S162" s="125">
        <v>9.286399999994853</v>
      </c>
      <c r="T162" s="130">
        <v>15</v>
      </c>
      <c r="U162" s="131">
        <f>K162*(T162+100)/100</f>
        <v>0</v>
      </c>
      <c r="V162" s="132"/>
    </row>
    <row r="163" spans="1:22" s="36" customFormat="1" ht="10.5" customHeight="1" outlineLevel="3">
      <c r="A163" s="35"/>
      <c r="B163" s="133"/>
      <c r="C163" s="133"/>
      <c r="D163" s="133"/>
      <c r="E163" s="133"/>
      <c r="F163" s="133"/>
      <c r="G163" s="133" t="s">
        <v>207</v>
      </c>
      <c r="H163" s="134">
        <v>0</v>
      </c>
      <c r="I163" s="135"/>
      <c r="J163" s="133"/>
      <c r="K163" s="133"/>
      <c r="L163" s="136"/>
      <c r="M163" s="136"/>
      <c r="N163" s="136"/>
      <c r="O163" s="136"/>
      <c r="P163" s="136"/>
      <c r="Q163" s="136"/>
      <c r="R163" s="136"/>
      <c r="S163" s="136"/>
      <c r="T163" s="137"/>
      <c r="U163" s="137"/>
      <c r="V163" s="133"/>
    </row>
    <row r="164" spans="1:22" s="36" customFormat="1" ht="10.5" customHeight="1" outlineLevel="3">
      <c r="A164" s="35"/>
      <c r="B164" s="133"/>
      <c r="C164" s="133"/>
      <c r="D164" s="133"/>
      <c r="E164" s="133"/>
      <c r="F164" s="133"/>
      <c r="G164" s="133" t="s">
        <v>15</v>
      </c>
      <c r="H164" s="134">
        <v>60</v>
      </c>
      <c r="I164" s="135"/>
      <c r="J164" s="133"/>
      <c r="K164" s="133"/>
      <c r="L164" s="136"/>
      <c r="M164" s="136"/>
      <c r="N164" s="136"/>
      <c r="O164" s="136"/>
      <c r="P164" s="136"/>
      <c r="Q164" s="136"/>
      <c r="R164" s="136"/>
      <c r="S164" s="136"/>
      <c r="T164" s="137"/>
      <c r="U164" s="137"/>
      <c r="V164" s="133"/>
    </row>
    <row r="165" spans="1:22" ht="12.75" outlineLevel="2">
      <c r="A165" s="3"/>
      <c r="B165" s="105"/>
      <c r="C165" s="105"/>
      <c r="D165" s="119" t="s">
        <v>5</v>
      </c>
      <c r="E165" s="120">
        <v>9</v>
      </c>
      <c r="F165" s="121" t="s">
        <v>128</v>
      </c>
      <c r="G165" s="122" t="s">
        <v>247</v>
      </c>
      <c r="H165" s="123">
        <v>35</v>
      </c>
      <c r="I165" s="124" t="s">
        <v>8</v>
      </c>
      <c r="J165" s="125"/>
      <c r="K165" s="126">
        <f>H165*J165</f>
        <v>0</v>
      </c>
      <c r="L165" s="127">
        <f>IF(D165="S",K165,"")</f>
      </c>
      <c r="M165" s="128">
        <f>IF(OR(D165="P",D165="U"),K165,"")</f>
        <v>0</v>
      </c>
      <c r="N165" s="128">
        <f>IF(D165="H",K165,"")</f>
      </c>
      <c r="O165" s="128">
        <f>IF(D165="V",K165,"")</f>
      </c>
      <c r="P165" s="129">
        <v>0</v>
      </c>
      <c r="Q165" s="129">
        <v>0</v>
      </c>
      <c r="R165" s="129">
        <v>0.022999999999996135</v>
      </c>
      <c r="S165" s="125">
        <v>3.337299999999439</v>
      </c>
      <c r="T165" s="130">
        <v>15</v>
      </c>
      <c r="U165" s="131">
        <f>K165*(T165+100)/100</f>
        <v>0</v>
      </c>
      <c r="V165" s="132"/>
    </row>
    <row r="166" spans="1:22" ht="26.25" outlineLevel="2">
      <c r="A166" s="3"/>
      <c r="B166" s="105"/>
      <c r="C166" s="105"/>
      <c r="D166" s="119" t="s">
        <v>5</v>
      </c>
      <c r="E166" s="120">
        <v>10</v>
      </c>
      <c r="F166" s="121" t="s">
        <v>132</v>
      </c>
      <c r="G166" s="122" t="s">
        <v>263</v>
      </c>
      <c r="H166" s="123">
        <v>182.118</v>
      </c>
      <c r="I166" s="124" t="s">
        <v>17</v>
      </c>
      <c r="J166" s="125"/>
      <c r="K166" s="126">
        <f>H166*J166</f>
        <v>0</v>
      </c>
      <c r="L166" s="127">
        <f>IF(D166="S",K166,"")</f>
      </c>
      <c r="M166" s="128">
        <f>IF(OR(D166="P",D166="U"),K166,"")</f>
        <v>0</v>
      </c>
      <c r="N166" s="128">
        <f>IF(D166="H",K166,"")</f>
      </c>
      <c r="O166" s="128">
        <f>IF(D166="V",K166,"")</f>
      </c>
      <c r="P166" s="129">
        <v>0.0003200000000000728</v>
      </c>
      <c r="Q166" s="129">
        <v>0</v>
      </c>
      <c r="R166" s="129">
        <v>0.09799999999995633</v>
      </c>
      <c r="S166" s="125">
        <v>14.219799999993665</v>
      </c>
      <c r="T166" s="130">
        <v>15</v>
      </c>
      <c r="U166" s="131">
        <f>K166*(T166+100)/100</f>
        <v>0</v>
      </c>
      <c r="V166" s="132"/>
    </row>
    <row r="167" spans="1:22" s="36" customFormat="1" ht="10.5" customHeight="1" outlineLevel="3">
      <c r="A167" s="35"/>
      <c r="B167" s="133"/>
      <c r="C167" s="133"/>
      <c r="D167" s="133"/>
      <c r="E167" s="133"/>
      <c r="F167" s="133"/>
      <c r="G167" s="133" t="s">
        <v>52</v>
      </c>
      <c r="H167" s="134">
        <v>52.508</v>
      </c>
      <c r="I167" s="135"/>
      <c r="J167" s="133"/>
      <c r="K167" s="133"/>
      <c r="L167" s="136"/>
      <c r="M167" s="136"/>
      <c r="N167" s="136"/>
      <c r="O167" s="136"/>
      <c r="P167" s="136"/>
      <c r="Q167" s="136"/>
      <c r="R167" s="136"/>
      <c r="S167" s="136"/>
      <c r="T167" s="137"/>
      <c r="U167" s="137"/>
      <c r="V167" s="133"/>
    </row>
    <row r="168" spans="1:22" s="36" customFormat="1" ht="10.5" customHeight="1" outlineLevel="3">
      <c r="A168" s="35"/>
      <c r="B168" s="133"/>
      <c r="C168" s="133"/>
      <c r="D168" s="133"/>
      <c r="E168" s="133"/>
      <c r="F168" s="133"/>
      <c r="G168" s="133" t="s">
        <v>150</v>
      </c>
      <c r="H168" s="134">
        <v>15.37</v>
      </c>
      <c r="I168" s="135"/>
      <c r="J168" s="133"/>
      <c r="K168" s="133"/>
      <c r="L168" s="136"/>
      <c r="M168" s="136"/>
      <c r="N168" s="136"/>
      <c r="O168" s="136"/>
      <c r="P168" s="136"/>
      <c r="Q168" s="136"/>
      <c r="R168" s="136"/>
      <c r="S168" s="136"/>
      <c r="T168" s="137"/>
      <c r="U168" s="137"/>
      <c r="V168" s="133"/>
    </row>
    <row r="169" spans="1:22" s="36" customFormat="1" ht="10.5" customHeight="1" outlineLevel="3">
      <c r="A169" s="35"/>
      <c r="B169" s="133"/>
      <c r="C169" s="133"/>
      <c r="D169" s="133"/>
      <c r="E169" s="133"/>
      <c r="F169" s="133"/>
      <c r="G169" s="133" t="s">
        <v>156</v>
      </c>
      <c r="H169" s="134">
        <v>25.44</v>
      </c>
      <c r="I169" s="135"/>
      <c r="J169" s="133"/>
      <c r="K169" s="133"/>
      <c r="L169" s="136"/>
      <c r="M169" s="136"/>
      <c r="N169" s="136"/>
      <c r="O169" s="136"/>
      <c r="P169" s="136"/>
      <c r="Q169" s="136"/>
      <c r="R169" s="136"/>
      <c r="S169" s="136"/>
      <c r="T169" s="137"/>
      <c r="U169" s="137"/>
      <c r="V169" s="133"/>
    </row>
    <row r="170" spans="1:22" s="36" customFormat="1" ht="10.5" customHeight="1" outlineLevel="3">
      <c r="A170" s="35"/>
      <c r="B170" s="133"/>
      <c r="C170" s="133"/>
      <c r="D170" s="133"/>
      <c r="E170" s="133"/>
      <c r="F170" s="133"/>
      <c r="G170" s="133" t="s">
        <v>145</v>
      </c>
      <c r="H170" s="134">
        <v>11.13</v>
      </c>
      <c r="I170" s="135"/>
      <c r="J170" s="133"/>
      <c r="K170" s="133"/>
      <c r="L170" s="136"/>
      <c r="M170" s="136"/>
      <c r="N170" s="136"/>
      <c r="O170" s="136"/>
      <c r="P170" s="136"/>
      <c r="Q170" s="136"/>
      <c r="R170" s="136"/>
      <c r="S170" s="136"/>
      <c r="T170" s="137"/>
      <c r="U170" s="137"/>
      <c r="V170" s="133"/>
    </row>
    <row r="171" spans="1:22" s="36" customFormat="1" ht="10.5" customHeight="1" outlineLevel="3">
      <c r="A171" s="35"/>
      <c r="B171" s="133"/>
      <c r="C171" s="133"/>
      <c r="D171" s="133"/>
      <c r="E171" s="133"/>
      <c r="F171" s="133"/>
      <c r="G171" s="133" t="s">
        <v>142</v>
      </c>
      <c r="H171" s="134">
        <v>7.95</v>
      </c>
      <c r="I171" s="135"/>
      <c r="J171" s="133"/>
      <c r="K171" s="133"/>
      <c r="L171" s="136"/>
      <c r="M171" s="136"/>
      <c r="N171" s="136"/>
      <c r="O171" s="136"/>
      <c r="P171" s="136"/>
      <c r="Q171" s="136"/>
      <c r="R171" s="136"/>
      <c r="S171" s="136"/>
      <c r="T171" s="137"/>
      <c r="U171" s="137"/>
      <c r="V171" s="133"/>
    </row>
    <row r="172" spans="1:22" s="36" customFormat="1" ht="10.5" customHeight="1" outlineLevel="3">
      <c r="A172" s="35"/>
      <c r="B172" s="133"/>
      <c r="C172" s="133"/>
      <c r="D172" s="133"/>
      <c r="E172" s="133"/>
      <c r="F172" s="133"/>
      <c r="G172" s="133" t="s">
        <v>167</v>
      </c>
      <c r="H172" s="134">
        <v>30.475</v>
      </c>
      <c r="I172" s="135"/>
      <c r="J172" s="133"/>
      <c r="K172" s="133"/>
      <c r="L172" s="136"/>
      <c r="M172" s="136"/>
      <c r="N172" s="136"/>
      <c r="O172" s="136"/>
      <c r="P172" s="136"/>
      <c r="Q172" s="136"/>
      <c r="R172" s="136"/>
      <c r="S172" s="136"/>
      <c r="T172" s="137"/>
      <c r="U172" s="137"/>
      <c r="V172" s="133"/>
    </row>
    <row r="173" spans="1:22" s="36" customFormat="1" ht="10.5" customHeight="1" outlineLevel="3">
      <c r="A173" s="35"/>
      <c r="B173" s="133"/>
      <c r="C173" s="133"/>
      <c r="D173" s="133"/>
      <c r="E173" s="133"/>
      <c r="F173" s="133"/>
      <c r="G173" s="133" t="s">
        <v>165</v>
      </c>
      <c r="H173" s="134">
        <v>26.765</v>
      </c>
      <c r="I173" s="135"/>
      <c r="J173" s="133"/>
      <c r="K173" s="133"/>
      <c r="L173" s="136"/>
      <c r="M173" s="136"/>
      <c r="N173" s="136"/>
      <c r="O173" s="136"/>
      <c r="P173" s="136"/>
      <c r="Q173" s="136"/>
      <c r="R173" s="136"/>
      <c r="S173" s="136"/>
      <c r="T173" s="137"/>
      <c r="U173" s="137"/>
      <c r="V173" s="133"/>
    </row>
    <row r="174" spans="1:22" s="36" customFormat="1" ht="10.5" customHeight="1" outlineLevel="3">
      <c r="A174" s="35"/>
      <c r="B174" s="133"/>
      <c r="C174" s="133"/>
      <c r="D174" s="133"/>
      <c r="E174" s="133"/>
      <c r="F174" s="133"/>
      <c r="G174" s="133" t="s">
        <v>97</v>
      </c>
      <c r="H174" s="134">
        <v>7.68</v>
      </c>
      <c r="I174" s="135"/>
      <c r="J174" s="133"/>
      <c r="K174" s="133"/>
      <c r="L174" s="136"/>
      <c r="M174" s="136"/>
      <c r="N174" s="136"/>
      <c r="O174" s="136"/>
      <c r="P174" s="136"/>
      <c r="Q174" s="136"/>
      <c r="R174" s="136"/>
      <c r="S174" s="136"/>
      <c r="T174" s="137"/>
      <c r="U174" s="137"/>
      <c r="V174" s="133"/>
    </row>
    <row r="175" spans="1:22" s="36" customFormat="1" ht="10.5" customHeight="1" outlineLevel="3">
      <c r="A175" s="35"/>
      <c r="B175" s="133"/>
      <c r="C175" s="133"/>
      <c r="D175" s="133"/>
      <c r="E175" s="133"/>
      <c r="F175" s="133"/>
      <c r="G175" s="133" t="s">
        <v>62</v>
      </c>
      <c r="H175" s="134">
        <v>4.8</v>
      </c>
      <c r="I175" s="135"/>
      <c r="J175" s="133"/>
      <c r="K175" s="133"/>
      <c r="L175" s="136"/>
      <c r="M175" s="136"/>
      <c r="N175" s="136"/>
      <c r="O175" s="136"/>
      <c r="P175" s="136"/>
      <c r="Q175" s="136"/>
      <c r="R175" s="136"/>
      <c r="S175" s="136"/>
      <c r="T175" s="137"/>
      <c r="U175" s="137"/>
      <c r="V175" s="133"/>
    </row>
    <row r="176" spans="1:22" ht="8.25" customHeight="1">
      <c r="A176" s="3"/>
      <c r="B176" s="3"/>
      <c r="C176" s="3"/>
      <c r="D176" s="3"/>
      <c r="E176" s="3"/>
      <c r="F176" s="3"/>
      <c r="G176" s="3"/>
      <c r="H176" s="3"/>
      <c r="I176" s="102"/>
      <c r="J176" s="3"/>
      <c r="K176" s="3"/>
      <c r="L176" s="39"/>
      <c r="M176" s="39"/>
      <c r="N176" s="39"/>
      <c r="O176" s="39"/>
      <c r="P176" s="39"/>
      <c r="Q176" s="39"/>
      <c r="R176" s="39"/>
      <c r="S176" s="39"/>
      <c r="T176" s="91"/>
      <c r="U176" s="91"/>
      <c r="V176" s="3"/>
    </row>
    <row r="177" spans="1:22" ht="15">
      <c r="A177" s="3"/>
      <c r="B177" s="103" t="s">
        <v>21</v>
      </c>
      <c r="C177" s="70"/>
      <c r="D177" s="69" t="s">
        <v>3</v>
      </c>
      <c r="E177" s="70"/>
      <c r="F177" s="71"/>
      <c r="G177" s="72" t="s">
        <v>225</v>
      </c>
      <c r="H177" s="70"/>
      <c r="I177" s="69"/>
      <c r="J177" s="70"/>
      <c r="K177" s="67">
        <f aca="true" t="shared" si="9" ref="K177:T177">SUMIF($D178:$D235,"O",K178:K235)</f>
        <v>0</v>
      </c>
      <c r="L177" s="74">
        <f t="shared" si="9"/>
        <v>0</v>
      </c>
      <c r="M177" s="74">
        <f t="shared" si="9"/>
        <v>0</v>
      </c>
      <c r="N177" s="74">
        <f t="shared" si="9"/>
        <v>0</v>
      </c>
      <c r="O177" s="74">
        <f t="shared" si="9"/>
        <v>0</v>
      </c>
      <c r="P177" s="68">
        <f t="shared" si="9"/>
        <v>1.5943857765002538</v>
      </c>
      <c r="Q177" s="68">
        <f t="shared" si="9"/>
        <v>0.0031</v>
      </c>
      <c r="R177" s="68">
        <f t="shared" si="9"/>
        <v>88.60672939523907</v>
      </c>
      <c r="S177" s="74">
        <f t="shared" si="9"/>
        <v>13891.53335727976</v>
      </c>
      <c r="T177" s="104">
        <f t="shared" si="9"/>
        <v>0</v>
      </c>
      <c r="U177" s="104">
        <f>K177+T177</f>
        <v>0</v>
      </c>
      <c r="V177" s="105"/>
    </row>
    <row r="178" spans="1:22" ht="12.75" outlineLevel="1">
      <c r="A178" s="3"/>
      <c r="B178" s="106"/>
      <c r="C178" s="75" t="s">
        <v>23</v>
      </c>
      <c r="D178" s="76" t="s">
        <v>4</v>
      </c>
      <c r="E178" s="77"/>
      <c r="F178" s="77" t="s">
        <v>30</v>
      </c>
      <c r="G178" s="78" t="s">
        <v>211</v>
      </c>
      <c r="H178" s="77"/>
      <c r="I178" s="76"/>
      <c r="J178" s="77"/>
      <c r="K178" s="107">
        <f>SUBTOTAL(9,K179:K193)</f>
        <v>0</v>
      </c>
      <c r="L178" s="80">
        <f>SUBTOTAL(9,L179:L193)</f>
        <v>0</v>
      </c>
      <c r="M178" s="80">
        <f>SUBTOTAL(9,M179:M193)</f>
        <v>0</v>
      </c>
      <c r="N178" s="80">
        <f>SUBTOTAL(9,N179:N193)</f>
        <v>0</v>
      </c>
      <c r="O178" s="80">
        <f>SUBTOTAL(9,O179:O193)</f>
        <v>0</v>
      </c>
      <c r="P178" s="81">
        <f>SUMPRODUCT(P179:P193,$H179:$H193)</f>
        <v>1.4937620000002318</v>
      </c>
      <c r="Q178" s="81">
        <f>SUMPRODUCT(Q179:Q193,$H179:$H193)</f>
        <v>0</v>
      </c>
      <c r="R178" s="81">
        <f>SUMPRODUCT(R179:R193,$H179:$H193)</f>
        <v>43.07340000000632</v>
      </c>
      <c r="S178" s="80">
        <f>SUMPRODUCT(S179:S193,$H179:$H193)</f>
        <v>7382.292240001125</v>
      </c>
      <c r="T178" s="108">
        <f>SUMPRODUCT(T179:T193,$K179:$K193)/100</f>
        <v>0</v>
      </c>
      <c r="U178" s="108">
        <f>K178+T178</f>
        <v>0</v>
      </c>
      <c r="V178" s="105"/>
    </row>
    <row r="179" spans="1:22" ht="12.75" outlineLevel="2">
      <c r="A179" s="3"/>
      <c r="B179" s="109"/>
      <c r="C179" s="110"/>
      <c r="D179" s="111"/>
      <c r="E179" s="112" t="s">
        <v>214</v>
      </c>
      <c r="F179" s="113"/>
      <c r="G179" s="114"/>
      <c r="H179" s="113"/>
      <c r="I179" s="111"/>
      <c r="J179" s="113"/>
      <c r="K179" s="115"/>
      <c r="L179" s="116"/>
      <c r="M179" s="116"/>
      <c r="N179" s="116"/>
      <c r="O179" s="116"/>
      <c r="P179" s="117"/>
      <c r="Q179" s="117"/>
      <c r="R179" s="117"/>
      <c r="S179" s="117"/>
      <c r="T179" s="118"/>
      <c r="U179" s="118"/>
      <c r="V179" s="105"/>
    </row>
    <row r="180" spans="1:22" ht="12.75" outlineLevel="2">
      <c r="A180" s="3"/>
      <c r="B180" s="105"/>
      <c r="C180" s="105"/>
      <c r="D180" s="119" t="s">
        <v>5</v>
      </c>
      <c r="E180" s="120">
        <v>1</v>
      </c>
      <c r="F180" s="121" t="s">
        <v>110</v>
      </c>
      <c r="G180" s="122" t="s">
        <v>204</v>
      </c>
      <c r="H180" s="123">
        <v>23</v>
      </c>
      <c r="I180" s="124" t="s">
        <v>17</v>
      </c>
      <c r="J180" s="125"/>
      <c r="K180" s="126">
        <f>H180*J180</f>
        <v>0</v>
      </c>
      <c r="L180" s="127">
        <f>IF(D180="S",K180,"")</f>
      </c>
      <c r="M180" s="128">
        <f>IF(OR(D180="P",D180="U"),K180,"")</f>
        <v>0</v>
      </c>
      <c r="N180" s="128">
        <f>IF(D180="H",K180,"")</f>
      </c>
      <c r="O180" s="128">
        <f>IF(D180="V",K180,"")</f>
      </c>
      <c r="P180" s="129">
        <v>0.00032</v>
      </c>
      <c r="Q180" s="129">
        <v>0</v>
      </c>
      <c r="R180" s="129">
        <v>0</v>
      </c>
      <c r="S180" s="125">
        <v>0</v>
      </c>
      <c r="T180" s="130">
        <v>15</v>
      </c>
      <c r="U180" s="131">
        <f>K180*(T180+100)/100</f>
        <v>0</v>
      </c>
      <c r="V180" s="132"/>
    </row>
    <row r="181" spans="1:22" s="36" customFormat="1" ht="10.5" customHeight="1" outlineLevel="3">
      <c r="A181" s="35"/>
      <c r="B181" s="133"/>
      <c r="C181" s="133"/>
      <c r="D181" s="133"/>
      <c r="E181" s="133"/>
      <c r="F181" s="133"/>
      <c r="G181" s="133" t="s">
        <v>213</v>
      </c>
      <c r="H181" s="134">
        <v>0</v>
      </c>
      <c r="I181" s="135"/>
      <c r="J181" s="133"/>
      <c r="K181" s="133"/>
      <c r="L181" s="136"/>
      <c r="M181" s="136"/>
      <c r="N181" s="136"/>
      <c r="O181" s="136"/>
      <c r="P181" s="136"/>
      <c r="Q181" s="136"/>
      <c r="R181" s="136"/>
      <c r="S181" s="136"/>
      <c r="T181" s="137"/>
      <c r="U181" s="137"/>
      <c r="V181" s="133"/>
    </row>
    <row r="182" spans="1:22" s="36" customFormat="1" ht="10.5" customHeight="1" outlineLevel="3">
      <c r="A182" s="35"/>
      <c r="B182" s="133"/>
      <c r="C182" s="133"/>
      <c r="D182" s="133"/>
      <c r="E182" s="133"/>
      <c r="F182" s="133"/>
      <c r="G182" s="133" t="s">
        <v>12</v>
      </c>
      <c r="H182" s="134">
        <v>24</v>
      </c>
      <c r="I182" s="135"/>
      <c r="J182" s="133"/>
      <c r="K182" s="133"/>
      <c r="L182" s="136"/>
      <c r="M182" s="136"/>
      <c r="N182" s="136"/>
      <c r="O182" s="136"/>
      <c r="P182" s="136"/>
      <c r="Q182" s="136"/>
      <c r="R182" s="136"/>
      <c r="S182" s="136"/>
      <c r="T182" s="137"/>
      <c r="U182" s="137"/>
      <c r="V182" s="133"/>
    </row>
    <row r="183" spans="1:22" ht="12.75" outlineLevel="2">
      <c r="A183" s="3"/>
      <c r="B183" s="105"/>
      <c r="C183" s="105"/>
      <c r="D183" s="119" t="s">
        <v>5</v>
      </c>
      <c r="E183" s="120">
        <v>2</v>
      </c>
      <c r="F183" s="121" t="s">
        <v>100</v>
      </c>
      <c r="G183" s="122" t="s">
        <v>236</v>
      </c>
      <c r="H183" s="123">
        <v>2</v>
      </c>
      <c r="I183" s="124" t="s">
        <v>17</v>
      </c>
      <c r="J183" s="125"/>
      <c r="K183" s="126">
        <f>H183*J183</f>
        <v>0</v>
      </c>
      <c r="L183" s="127">
        <f>IF(D183="S",K183,"")</f>
      </c>
      <c r="M183" s="128">
        <f>IF(OR(D183="P",D183="U"),K183,"")</f>
        <v>0</v>
      </c>
      <c r="N183" s="128">
        <f>IF(D183="H",K183,"")</f>
      </c>
      <c r="O183" s="128">
        <f>IF(D183="V",K183,"")</f>
      </c>
      <c r="P183" s="129">
        <v>0.040000000000020464</v>
      </c>
      <c r="Q183" s="129">
        <v>0</v>
      </c>
      <c r="R183" s="129">
        <v>0.7600000000000477</v>
      </c>
      <c r="S183" s="125">
        <v>125.9570000000036</v>
      </c>
      <c r="T183" s="130">
        <v>15</v>
      </c>
      <c r="U183" s="131">
        <f>K183*(T183+100)/100</f>
        <v>0</v>
      </c>
      <c r="V183" s="132"/>
    </row>
    <row r="184" spans="1:22" ht="12.75" outlineLevel="2">
      <c r="A184" s="3"/>
      <c r="B184" s="105"/>
      <c r="C184" s="105"/>
      <c r="D184" s="119" t="s">
        <v>5</v>
      </c>
      <c r="E184" s="120">
        <v>3</v>
      </c>
      <c r="F184" s="121" t="s">
        <v>103</v>
      </c>
      <c r="G184" s="122" t="s">
        <v>255</v>
      </c>
      <c r="H184" s="123">
        <v>1</v>
      </c>
      <c r="I184" s="124" t="s">
        <v>37</v>
      </c>
      <c r="J184" s="125"/>
      <c r="K184" s="126">
        <f>H184*J184</f>
        <v>0</v>
      </c>
      <c r="L184" s="127">
        <f>IF(D184="S",K184,"")</f>
      </c>
      <c r="M184" s="128">
        <f>IF(OR(D184="P",D184="U"),K184,"")</f>
        <v>0</v>
      </c>
      <c r="N184" s="128">
        <f>IF(D184="H",K184,"")</f>
      </c>
      <c r="O184" s="128">
        <f>IF(D184="V",K184,"")</f>
      </c>
      <c r="P184" s="129">
        <v>0.010200000000005538</v>
      </c>
      <c r="Q184" s="129">
        <v>0</v>
      </c>
      <c r="R184" s="129">
        <v>0.5679999999999978</v>
      </c>
      <c r="S184" s="125">
        <v>99.85580000000046</v>
      </c>
      <c r="T184" s="130">
        <v>15</v>
      </c>
      <c r="U184" s="131">
        <f>K184*(T184+100)/100</f>
        <v>0</v>
      </c>
      <c r="V184" s="132"/>
    </row>
    <row r="185" spans="1:22" ht="12.75" outlineLevel="2">
      <c r="A185" s="3"/>
      <c r="B185" s="105"/>
      <c r="C185" s="105"/>
      <c r="D185" s="119" t="s">
        <v>5</v>
      </c>
      <c r="E185" s="120">
        <v>4</v>
      </c>
      <c r="F185" s="121" t="s">
        <v>102</v>
      </c>
      <c r="G185" s="122" t="s">
        <v>254</v>
      </c>
      <c r="H185" s="123">
        <v>2</v>
      </c>
      <c r="I185" s="124" t="s">
        <v>37</v>
      </c>
      <c r="J185" s="125"/>
      <c r="K185" s="126">
        <f>H185*J185</f>
        <v>0</v>
      </c>
      <c r="L185" s="127">
        <f>IF(D185="S",K185,"")</f>
      </c>
      <c r="M185" s="128">
        <f>IF(OR(D185="P",D185="U"),K185,"")</f>
        <v>0</v>
      </c>
      <c r="N185" s="128">
        <f>IF(D185="H",K185,"")</f>
      </c>
      <c r="O185" s="128">
        <f>IF(D185="V",K185,"")</f>
      </c>
      <c r="P185" s="129">
        <v>0.0037000000000007027</v>
      </c>
      <c r="Q185" s="129">
        <v>0</v>
      </c>
      <c r="R185" s="129">
        <v>0.31999999999997186</v>
      </c>
      <c r="S185" s="125">
        <v>56.880999999995225</v>
      </c>
      <c r="T185" s="130">
        <v>15</v>
      </c>
      <c r="U185" s="131">
        <f>K185*(T185+100)/100</f>
        <v>0</v>
      </c>
      <c r="V185" s="132"/>
    </row>
    <row r="186" spans="1:22" ht="12.75" outlineLevel="2">
      <c r="A186" s="3"/>
      <c r="B186" s="105"/>
      <c r="C186" s="105"/>
      <c r="D186" s="119" t="s">
        <v>5</v>
      </c>
      <c r="E186" s="120">
        <v>5</v>
      </c>
      <c r="F186" s="121" t="s">
        <v>101</v>
      </c>
      <c r="G186" s="122" t="s">
        <v>237</v>
      </c>
      <c r="H186" s="123">
        <v>2.1</v>
      </c>
      <c r="I186" s="124" t="s">
        <v>17</v>
      </c>
      <c r="J186" s="125"/>
      <c r="K186" s="126">
        <f>H186*J186</f>
        <v>0</v>
      </c>
      <c r="L186" s="127">
        <f>IF(D186="S",K186,"")</f>
      </c>
      <c r="M186" s="128">
        <f>IF(OR(D186="P",D186="U"),K186,"")</f>
        <v>0</v>
      </c>
      <c r="N186" s="128">
        <f>IF(D186="H",K186,"")</f>
      </c>
      <c r="O186" s="128">
        <f>IF(D186="V",K186,"")</f>
      </c>
      <c r="P186" s="129">
        <v>0.04062999999999661</v>
      </c>
      <c r="Q186" s="129">
        <v>0</v>
      </c>
      <c r="R186" s="129">
        <v>2.123999999999171</v>
      </c>
      <c r="S186" s="125">
        <v>373.27139999985235</v>
      </c>
      <c r="T186" s="130">
        <v>15</v>
      </c>
      <c r="U186" s="131">
        <f>K186*(T186+100)/100</f>
        <v>0</v>
      </c>
      <c r="V186" s="132"/>
    </row>
    <row r="187" spans="1:22" ht="12.75" outlineLevel="2">
      <c r="A187" s="3"/>
      <c r="B187" s="105"/>
      <c r="C187" s="105"/>
      <c r="D187" s="119" t="s">
        <v>5</v>
      </c>
      <c r="E187" s="120">
        <v>6</v>
      </c>
      <c r="F187" s="121" t="s">
        <v>104</v>
      </c>
      <c r="G187" s="122" t="s">
        <v>233</v>
      </c>
      <c r="H187" s="123">
        <v>14.3</v>
      </c>
      <c r="I187" s="124" t="s">
        <v>17</v>
      </c>
      <c r="J187" s="125"/>
      <c r="K187" s="126">
        <f>H187*J187</f>
        <v>0</v>
      </c>
      <c r="L187" s="127">
        <f>IF(D187="S",K187,"")</f>
      </c>
      <c r="M187" s="128">
        <f>IF(OR(D187="P",D187="U"),K187,"")</f>
        <v>0</v>
      </c>
      <c r="N187" s="128">
        <f>IF(D187="H",K187,"")</f>
      </c>
      <c r="O187" s="128">
        <f>IF(D187="V",K187,"")</f>
      </c>
      <c r="P187" s="129">
        <v>0.04000000000002046</v>
      </c>
      <c r="Q187" s="129">
        <v>0</v>
      </c>
      <c r="R187" s="129">
        <v>0.6240000000000521</v>
      </c>
      <c r="S187" s="125">
        <v>102.3474000000049</v>
      </c>
      <c r="T187" s="130">
        <v>15</v>
      </c>
      <c r="U187" s="131">
        <f>K187*(T187+100)/100</f>
        <v>0</v>
      </c>
      <c r="V187" s="132"/>
    </row>
    <row r="188" spans="1:22" s="36" customFormat="1" ht="10.5" customHeight="1" outlineLevel="3">
      <c r="A188" s="35"/>
      <c r="B188" s="133"/>
      <c r="C188" s="133"/>
      <c r="D188" s="133"/>
      <c r="E188" s="133"/>
      <c r="F188" s="133"/>
      <c r="G188" s="133" t="s">
        <v>78</v>
      </c>
      <c r="H188" s="134">
        <v>14.3</v>
      </c>
      <c r="I188" s="135"/>
      <c r="J188" s="133"/>
      <c r="K188" s="133"/>
      <c r="L188" s="136"/>
      <c r="M188" s="136"/>
      <c r="N188" s="136"/>
      <c r="O188" s="136"/>
      <c r="P188" s="136"/>
      <c r="Q188" s="136"/>
      <c r="R188" s="136"/>
      <c r="S188" s="136"/>
      <c r="T188" s="137"/>
      <c r="U188" s="137"/>
      <c r="V188" s="133"/>
    </row>
    <row r="189" spans="1:22" ht="12.75" outlineLevel="2">
      <c r="A189" s="3"/>
      <c r="B189" s="105"/>
      <c r="C189" s="105"/>
      <c r="D189" s="119" t="s">
        <v>5</v>
      </c>
      <c r="E189" s="120">
        <v>7</v>
      </c>
      <c r="F189" s="121" t="s">
        <v>105</v>
      </c>
      <c r="G189" s="122" t="s">
        <v>245</v>
      </c>
      <c r="H189" s="123">
        <v>11.8</v>
      </c>
      <c r="I189" s="124" t="s">
        <v>17</v>
      </c>
      <c r="J189" s="125"/>
      <c r="K189" s="126">
        <f>H189*J189</f>
        <v>0</v>
      </c>
      <c r="L189" s="127">
        <f>IF(D189="S",K189,"")</f>
      </c>
      <c r="M189" s="128">
        <f>IF(OR(D189="P",D189="U"),K189,"")</f>
        <v>0</v>
      </c>
      <c r="N189" s="128">
        <f>IF(D189="H",K189,"")</f>
      </c>
      <c r="O189" s="128">
        <f>IF(D189="V",K189,"")</f>
      </c>
      <c r="P189" s="129">
        <v>0.04152999999999096</v>
      </c>
      <c r="Q189" s="129">
        <v>0</v>
      </c>
      <c r="R189" s="129">
        <v>1.6910000000005143</v>
      </c>
      <c r="S189" s="125">
        <v>295.575100000096</v>
      </c>
      <c r="T189" s="130">
        <v>15</v>
      </c>
      <c r="U189" s="131">
        <f>K189*(T189+100)/100</f>
        <v>0</v>
      </c>
      <c r="V189" s="132"/>
    </row>
    <row r="190" spans="1:22" ht="12.75" outlineLevel="2">
      <c r="A190" s="3"/>
      <c r="B190" s="105"/>
      <c r="C190" s="105"/>
      <c r="D190" s="119" t="s">
        <v>5</v>
      </c>
      <c r="E190" s="120">
        <v>8</v>
      </c>
      <c r="F190" s="121" t="s">
        <v>106</v>
      </c>
      <c r="G190" s="122" t="s">
        <v>246</v>
      </c>
      <c r="H190" s="123">
        <v>2.5</v>
      </c>
      <c r="I190" s="124" t="s">
        <v>17</v>
      </c>
      <c r="J190" s="125"/>
      <c r="K190" s="126">
        <f>H190*J190</f>
        <v>0</v>
      </c>
      <c r="L190" s="127">
        <f>IF(D190="S",K190,"")</f>
      </c>
      <c r="M190" s="128">
        <f>IF(OR(D190="P",D190="U"),K190,"")</f>
        <v>0</v>
      </c>
      <c r="N190" s="128">
        <f>IF(D190="H",K190,"")</f>
      </c>
      <c r="O190" s="128">
        <f>IF(D190="V",K190,"")</f>
      </c>
      <c r="P190" s="129">
        <v>0.04152999999999096</v>
      </c>
      <c r="Q190" s="129">
        <v>0</v>
      </c>
      <c r="R190" s="129">
        <v>1.3320000000001357</v>
      </c>
      <c r="S190" s="125">
        <v>230.56020000002746</v>
      </c>
      <c r="T190" s="130">
        <v>15</v>
      </c>
      <c r="U190" s="131">
        <f>K190*(T190+100)/100</f>
        <v>0</v>
      </c>
      <c r="V190" s="132"/>
    </row>
    <row r="191" spans="1:22" ht="12.75" outlineLevel="2">
      <c r="A191" s="3"/>
      <c r="B191" s="105"/>
      <c r="C191" s="105"/>
      <c r="D191" s="119" t="s">
        <v>5</v>
      </c>
      <c r="E191" s="120">
        <v>9</v>
      </c>
      <c r="F191" s="121" t="s">
        <v>109</v>
      </c>
      <c r="G191" s="122" t="s">
        <v>248</v>
      </c>
      <c r="H191" s="123">
        <v>2</v>
      </c>
      <c r="I191" s="124" t="s">
        <v>37</v>
      </c>
      <c r="J191" s="125"/>
      <c r="K191" s="126">
        <f>H191*J191</f>
        <v>0</v>
      </c>
      <c r="L191" s="127">
        <f>IF(D191="S",K191,"")</f>
      </c>
      <c r="M191" s="128">
        <f>IF(OR(D191="P",D191="U"),K191,"")</f>
        <v>0</v>
      </c>
      <c r="N191" s="128">
        <f>IF(D191="H",K191,"")</f>
      </c>
      <c r="O191" s="128">
        <f>IF(D191="V",K191,"")</f>
      </c>
      <c r="P191" s="129">
        <v>0.0389</v>
      </c>
      <c r="Q191" s="129">
        <v>0</v>
      </c>
      <c r="R191" s="129">
        <v>0.5909999999999229</v>
      </c>
      <c r="S191" s="125">
        <v>84.51119999998751</v>
      </c>
      <c r="T191" s="130">
        <v>15</v>
      </c>
      <c r="U191" s="131">
        <f>K191*(T191+100)/100</f>
        <v>0</v>
      </c>
      <c r="V191" s="132"/>
    </row>
    <row r="192" spans="1:22" ht="12.75" outlineLevel="2">
      <c r="A192" s="3"/>
      <c r="B192" s="105"/>
      <c r="C192" s="105"/>
      <c r="D192" s="119" t="s">
        <v>5</v>
      </c>
      <c r="E192" s="120">
        <v>10</v>
      </c>
      <c r="F192" s="121" t="s">
        <v>108</v>
      </c>
      <c r="G192" s="122" t="s">
        <v>252</v>
      </c>
      <c r="H192" s="123">
        <v>4</v>
      </c>
      <c r="I192" s="124" t="s">
        <v>37</v>
      </c>
      <c r="J192" s="125"/>
      <c r="K192" s="126">
        <f>H192*J192</f>
        <v>0</v>
      </c>
      <c r="L192" s="127">
        <f>IF(D192="S",K192,"")</f>
      </c>
      <c r="M192" s="128">
        <f>IF(OR(D192="P",D192="U"),K192,"")</f>
        <v>0</v>
      </c>
      <c r="N192" s="128">
        <f>IF(D192="H",K192,"")</f>
      </c>
      <c r="O192" s="128">
        <f>IF(D192="V",K192,"")</f>
      </c>
      <c r="P192" s="129">
        <v>0.009700000000005815</v>
      </c>
      <c r="Q192" s="129">
        <v>0</v>
      </c>
      <c r="R192" s="129">
        <v>0.3420000000001622</v>
      </c>
      <c r="S192" s="125">
        <v>59.33520000002963</v>
      </c>
      <c r="T192" s="130">
        <v>15</v>
      </c>
      <c r="U192" s="131">
        <f>K192*(T192+100)/100</f>
        <v>0</v>
      </c>
      <c r="V192" s="132"/>
    </row>
    <row r="193" spans="1:22" ht="12.75" outlineLevel="2">
      <c r="A193" s="3"/>
      <c r="B193" s="105"/>
      <c r="C193" s="105"/>
      <c r="D193" s="119" t="s">
        <v>5</v>
      </c>
      <c r="E193" s="120">
        <v>11</v>
      </c>
      <c r="F193" s="121" t="s">
        <v>107</v>
      </c>
      <c r="G193" s="122" t="s">
        <v>251</v>
      </c>
      <c r="H193" s="123">
        <v>6</v>
      </c>
      <c r="I193" s="124" t="s">
        <v>37</v>
      </c>
      <c r="J193" s="125"/>
      <c r="K193" s="126">
        <f>H193*J193</f>
        <v>0</v>
      </c>
      <c r="L193" s="127">
        <f>IF(D193="S",K193,"")</f>
      </c>
      <c r="M193" s="128">
        <f>IF(OR(D193="P",D193="U"),K193,"")</f>
        <v>0</v>
      </c>
      <c r="N193" s="128">
        <f>IF(D193="H",K193,"")</f>
      </c>
      <c r="O193" s="128">
        <f>IF(D193="V",K193,"")</f>
      </c>
      <c r="P193" s="129">
        <v>0.0035000000000007248</v>
      </c>
      <c r="Q193" s="129">
        <v>0</v>
      </c>
      <c r="R193" s="129">
        <v>0.18800000000006278</v>
      </c>
      <c r="S193" s="125">
        <v>33.12880000001188</v>
      </c>
      <c r="T193" s="130">
        <v>15</v>
      </c>
      <c r="U193" s="131">
        <f>K193*(T193+100)/100</f>
        <v>0</v>
      </c>
      <c r="V193" s="132"/>
    </row>
    <row r="194" spans="1:22" ht="12.75" outlineLevel="1">
      <c r="A194" s="3"/>
      <c r="B194" s="106"/>
      <c r="C194" s="75" t="s">
        <v>24</v>
      </c>
      <c r="D194" s="76" t="s">
        <v>4</v>
      </c>
      <c r="E194" s="77"/>
      <c r="F194" s="77" t="s">
        <v>30</v>
      </c>
      <c r="G194" s="78" t="s">
        <v>217</v>
      </c>
      <c r="H194" s="77"/>
      <c r="I194" s="76"/>
      <c r="J194" s="77"/>
      <c r="K194" s="107">
        <f>SUBTOTAL(9,K195:K196)</f>
        <v>0</v>
      </c>
      <c r="L194" s="80">
        <f>SUBTOTAL(9,L195:L196)</f>
        <v>0</v>
      </c>
      <c r="M194" s="80">
        <f>SUBTOTAL(9,M195:M196)</f>
        <v>0</v>
      </c>
      <c r="N194" s="80">
        <f>SUBTOTAL(9,N195:N196)</f>
        <v>0</v>
      </c>
      <c r="O194" s="80">
        <f>SUBTOTAL(9,O195:O196)</f>
        <v>0</v>
      </c>
      <c r="P194" s="81">
        <f>SUMPRODUCT(P195:P196,$H195:$H196)</f>
        <v>0.0018343800000002787</v>
      </c>
      <c r="Q194" s="81">
        <f>SUMPRODUCT(Q195:Q196,$H195:$H196)</f>
        <v>0</v>
      </c>
      <c r="R194" s="81">
        <f>SUMPRODUCT(R195:R196,$H195:$H196)</f>
        <v>14.303519999999661</v>
      </c>
      <c r="S194" s="80">
        <f>SUMPRODUCT(S195:S196,$H195:$H196)</f>
        <v>2075.440751999951</v>
      </c>
      <c r="T194" s="108">
        <f>SUMPRODUCT(T195:T196,$K195:$K196)/100</f>
        <v>0</v>
      </c>
      <c r="U194" s="108">
        <f>K194+T194</f>
        <v>0</v>
      </c>
      <c r="V194" s="105"/>
    </row>
    <row r="195" spans="1:22" ht="12.75" outlineLevel="2">
      <c r="A195" s="3"/>
      <c r="B195" s="109"/>
      <c r="C195" s="110"/>
      <c r="D195" s="111"/>
      <c r="E195" s="112" t="s">
        <v>214</v>
      </c>
      <c r="F195" s="113"/>
      <c r="G195" s="114"/>
      <c r="H195" s="113"/>
      <c r="I195" s="111"/>
      <c r="J195" s="113"/>
      <c r="K195" s="115"/>
      <c r="L195" s="116"/>
      <c r="M195" s="116"/>
      <c r="N195" s="116"/>
      <c r="O195" s="116"/>
      <c r="P195" s="117"/>
      <c r="Q195" s="117"/>
      <c r="R195" s="117"/>
      <c r="S195" s="117"/>
      <c r="T195" s="118"/>
      <c r="U195" s="118"/>
      <c r="V195" s="105"/>
    </row>
    <row r="196" spans="1:22" ht="12.75" outlineLevel="2">
      <c r="A196" s="3"/>
      <c r="B196" s="105"/>
      <c r="C196" s="105"/>
      <c r="D196" s="119" t="s">
        <v>5</v>
      </c>
      <c r="E196" s="120">
        <v>1</v>
      </c>
      <c r="F196" s="121" t="s">
        <v>133</v>
      </c>
      <c r="G196" s="122" t="s">
        <v>257</v>
      </c>
      <c r="H196" s="123">
        <v>46.44</v>
      </c>
      <c r="I196" s="124" t="s">
        <v>17</v>
      </c>
      <c r="J196" s="125"/>
      <c r="K196" s="126">
        <f>H196*J196</f>
        <v>0</v>
      </c>
      <c r="L196" s="127">
        <f>IF(D196="S",K196,"")</f>
      </c>
      <c r="M196" s="128">
        <f>IF(OR(D196="P",D196="U"),K196,"")</f>
        <v>0</v>
      </c>
      <c r="N196" s="128">
        <f>IF(D196="H",K196,"")</f>
      </c>
      <c r="O196" s="128">
        <f>IF(D196="V",K196,"")</f>
      </c>
      <c r="P196" s="129">
        <v>3.9500000000006E-05</v>
      </c>
      <c r="Q196" s="129">
        <v>0</v>
      </c>
      <c r="R196" s="129">
        <v>0.3079999999999927</v>
      </c>
      <c r="S196" s="125">
        <v>44.690799999998944</v>
      </c>
      <c r="T196" s="130">
        <v>15</v>
      </c>
      <c r="U196" s="131">
        <f>K196*(T196+100)/100</f>
        <v>0</v>
      </c>
      <c r="V196" s="132"/>
    </row>
    <row r="197" spans="1:22" ht="12.75" outlineLevel="1">
      <c r="A197" s="3"/>
      <c r="B197" s="106"/>
      <c r="C197" s="75" t="s">
        <v>25</v>
      </c>
      <c r="D197" s="76" t="s">
        <v>4</v>
      </c>
      <c r="E197" s="77"/>
      <c r="F197" s="77" t="s">
        <v>30</v>
      </c>
      <c r="G197" s="78" t="s">
        <v>193</v>
      </c>
      <c r="H197" s="77"/>
      <c r="I197" s="76"/>
      <c r="J197" s="77"/>
      <c r="K197" s="107">
        <f>SUBTOTAL(9,K198:K199)</f>
        <v>0</v>
      </c>
      <c r="L197" s="80">
        <f>SUBTOTAL(9,L198:L199)</f>
        <v>0</v>
      </c>
      <c r="M197" s="80">
        <f>SUBTOTAL(9,M198:M199)</f>
        <v>0</v>
      </c>
      <c r="N197" s="80">
        <f>SUBTOTAL(9,N198:N199)</f>
        <v>0</v>
      </c>
      <c r="O197" s="80">
        <f>SUBTOTAL(9,O198:O199)</f>
        <v>0</v>
      </c>
      <c r="P197" s="81">
        <f>SUMPRODUCT(P198:P199,$H198:$H199)</f>
        <v>0</v>
      </c>
      <c r="Q197" s="81">
        <f>SUMPRODUCT(Q198:Q199,$H198:$H199)</f>
        <v>0</v>
      </c>
      <c r="R197" s="81">
        <f>SUMPRODUCT(R198:R199,$H198:$H199)</f>
        <v>3.8855593952429186</v>
      </c>
      <c r="S197" s="80">
        <f>SUMPRODUCT(S198:S199,$H198:$H199)</f>
        <v>473.6496902801117</v>
      </c>
      <c r="T197" s="108">
        <f>SUMPRODUCT(T198:T199,$K198:$K199)/100</f>
        <v>0</v>
      </c>
      <c r="U197" s="108">
        <f>K197+T197</f>
        <v>0</v>
      </c>
      <c r="V197" s="105"/>
    </row>
    <row r="198" spans="1:22" ht="12.75" outlineLevel="2">
      <c r="A198" s="3"/>
      <c r="B198" s="109"/>
      <c r="C198" s="110"/>
      <c r="D198" s="111"/>
      <c r="E198" s="112" t="s">
        <v>214</v>
      </c>
      <c r="F198" s="113"/>
      <c r="G198" s="114"/>
      <c r="H198" s="113"/>
      <c r="I198" s="111"/>
      <c r="J198" s="113"/>
      <c r="K198" s="115"/>
      <c r="L198" s="116"/>
      <c r="M198" s="116"/>
      <c r="N198" s="116"/>
      <c r="O198" s="116"/>
      <c r="P198" s="117"/>
      <c r="Q198" s="117"/>
      <c r="R198" s="117"/>
      <c r="S198" s="117"/>
      <c r="T198" s="118"/>
      <c r="U198" s="118"/>
      <c r="V198" s="105"/>
    </row>
    <row r="199" spans="1:22" ht="12.75" outlineLevel="2">
      <c r="A199" s="3"/>
      <c r="B199" s="105"/>
      <c r="C199" s="105"/>
      <c r="D199" s="119" t="s">
        <v>7</v>
      </c>
      <c r="E199" s="120">
        <v>1</v>
      </c>
      <c r="F199" s="121" t="s">
        <v>134</v>
      </c>
      <c r="G199" s="122" t="s">
        <v>230</v>
      </c>
      <c r="H199" s="123">
        <v>1.495596380000232</v>
      </c>
      <c r="I199" s="124" t="s">
        <v>9</v>
      </c>
      <c r="J199" s="125"/>
      <c r="K199" s="126">
        <f>H199*J199</f>
        <v>0</v>
      </c>
      <c r="L199" s="127">
        <f>IF(D199="S",K199,"")</f>
      </c>
      <c r="M199" s="128">
        <f>IF(OR(D199="P",D199="U"),K199,"")</f>
        <v>0</v>
      </c>
      <c r="N199" s="128">
        <f>IF(D199="H",K199,"")</f>
      </c>
      <c r="O199" s="128">
        <f>IF(D199="V",K199,"")</f>
      </c>
      <c r="P199" s="129">
        <v>0</v>
      </c>
      <c r="Q199" s="129">
        <v>0</v>
      </c>
      <c r="R199" s="129">
        <v>2.5980000000015484</v>
      </c>
      <c r="S199" s="125">
        <v>316.6962000001887</v>
      </c>
      <c r="T199" s="130">
        <v>15</v>
      </c>
      <c r="U199" s="131">
        <f>K199*(T199+100)/100</f>
        <v>0</v>
      </c>
      <c r="V199" s="132"/>
    </row>
    <row r="200" spans="1:22" ht="12.75" outlineLevel="1">
      <c r="A200" s="3"/>
      <c r="B200" s="106"/>
      <c r="C200" s="75" t="s">
        <v>27</v>
      </c>
      <c r="D200" s="76" t="s">
        <v>4</v>
      </c>
      <c r="E200" s="77"/>
      <c r="F200" s="77" t="s">
        <v>34</v>
      </c>
      <c r="G200" s="78" t="s">
        <v>210</v>
      </c>
      <c r="H200" s="77"/>
      <c r="I200" s="76"/>
      <c r="J200" s="77"/>
      <c r="K200" s="107">
        <f>SUBTOTAL(9,K201:K205)</f>
        <v>0</v>
      </c>
      <c r="L200" s="80">
        <f>SUBTOTAL(9,L201:L205)</f>
        <v>0</v>
      </c>
      <c r="M200" s="80">
        <f>SUBTOTAL(9,M201:M205)</f>
        <v>0</v>
      </c>
      <c r="N200" s="80">
        <f>SUBTOTAL(9,N201:N205)</f>
        <v>0</v>
      </c>
      <c r="O200" s="80">
        <f>SUBTOTAL(9,O201:O205)</f>
        <v>0</v>
      </c>
      <c r="P200" s="81">
        <f>SUMPRODUCT(P201:P205,$H201:$H205)</f>
        <v>0</v>
      </c>
      <c r="Q200" s="81">
        <f>SUMPRODUCT(Q201:Q205,$H201:$H205)</f>
        <v>0</v>
      </c>
      <c r="R200" s="81">
        <f>SUMPRODUCT(R201:R205,$H201:$H205)</f>
        <v>0.5</v>
      </c>
      <c r="S200" s="80">
        <f>SUMPRODUCT(S201:S205,$H201:$H205)</f>
        <v>65.05</v>
      </c>
      <c r="T200" s="108">
        <f>SUMPRODUCT(T201:T205,$K201:$K205)/100</f>
        <v>0</v>
      </c>
      <c r="U200" s="108">
        <f>K200+T200</f>
        <v>0</v>
      </c>
      <c r="V200" s="105"/>
    </row>
    <row r="201" spans="1:22" ht="12.75" outlineLevel="2">
      <c r="A201" s="3"/>
      <c r="B201" s="109"/>
      <c r="C201" s="110"/>
      <c r="D201" s="111"/>
      <c r="E201" s="112" t="s">
        <v>214</v>
      </c>
      <c r="F201" s="113"/>
      <c r="G201" s="114"/>
      <c r="H201" s="113"/>
      <c r="I201" s="111"/>
      <c r="J201" s="113"/>
      <c r="K201" s="115"/>
      <c r="L201" s="116"/>
      <c r="M201" s="116"/>
      <c r="N201" s="116"/>
      <c r="O201" s="116"/>
      <c r="P201" s="117"/>
      <c r="Q201" s="117"/>
      <c r="R201" s="117"/>
      <c r="S201" s="117"/>
      <c r="T201" s="118"/>
      <c r="U201" s="118"/>
      <c r="V201" s="105"/>
    </row>
    <row r="202" spans="1:22" ht="12.75" outlineLevel="2">
      <c r="A202" s="3"/>
      <c r="B202" s="105"/>
      <c r="C202" s="105"/>
      <c r="D202" s="119" t="s">
        <v>5</v>
      </c>
      <c r="E202" s="120">
        <v>1</v>
      </c>
      <c r="F202" s="121" t="s">
        <v>73</v>
      </c>
      <c r="G202" s="122" t="s">
        <v>219</v>
      </c>
      <c r="H202" s="123">
        <v>0.5</v>
      </c>
      <c r="I202" s="124" t="s">
        <v>36</v>
      </c>
      <c r="J202" s="125"/>
      <c r="K202" s="126">
        <f>H202*J202</f>
        <v>0</v>
      </c>
      <c r="L202" s="127">
        <f>IF(D202="S",K202,"")</f>
      </c>
      <c r="M202" s="128">
        <f>IF(OR(D202="P",D202="U"),K202,"")</f>
        <v>0</v>
      </c>
      <c r="N202" s="128">
        <f>IF(D202="H",K202,"")</f>
      </c>
      <c r="O202" s="128">
        <f>IF(D202="V",K202,"")</f>
      </c>
      <c r="P202" s="129">
        <v>0</v>
      </c>
      <c r="Q202" s="129">
        <v>0</v>
      </c>
      <c r="R202" s="129">
        <v>1</v>
      </c>
      <c r="S202" s="125">
        <v>130.1</v>
      </c>
      <c r="T202" s="130">
        <v>15</v>
      </c>
      <c r="U202" s="131">
        <f>K202*(T202+100)/100</f>
        <v>0</v>
      </c>
      <c r="V202" s="132"/>
    </row>
    <row r="203" spans="1:22" s="36" customFormat="1" ht="10.5" customHeight="1" outlineLevel="3">
      <c r="A203" s="35"/>
      <c r="B203" s="133"/>
      <c r="C203" s="133"/>
      <c r="D203" s="133"/>
      <c r="E203" s="133"/>
      <c r="F203" s="133"/>
      <c r="G203" s="133" t="s">
        <v>209</v>
      </c>
      <c r="H203" s="134">
        <v>0</v>
      </c>
      <c r="I203" s="135"/>
      <c r="J203" s="133"/>
      <c r="K203" s="133"/>
      <c r="L203" s="136"/>
      <c r="M203" s="136"/>
      <c r="N203" s="136"/>
      <c r="O203" s="136"/>
      <c r="P203" s="136"/>
      <c r="Q203" s="136"/>
      <c r="R203" s="136"/>
      <c r="S203" s="136"/>
      <c r="T203" s="137"/>
      <c r="U203" s="137"/>
      <c r="V203" s="133"/>
    </row>
    <row r="204" spans="1:22" s="36" customFormat="1" ht="10.5" customHeight="1" outlineLevel="3">
      <c r="A204" s="35"/>
      <c r="B204" s="133"/>
      <c r="C204" s="133"/>
      <c r="D204" s="133"/>
      <c r="E204" s="133"/>
      <c r="F204" s="133"/>
      <c r="G204" s="133" t="s">
        <v>18</v>
      </c>
      <c r="H204" s="134">
        <v>0.5</v>
      </c>
      <c r="I204" s="135"/>
      <c r="J204" s="133"/>
      <c r="K204" s="133"/>
      <c r="L204" s="136"/>
      <c r="M204" s="136"/>
      <c r="N204" s="136"/>
      <c r="O204" s="136"/>
      <c r="P204" s="136"/>
      <c r="Q204" s="136"/>
      <c r="R204" s="136"/>
      <c r="S204" s="136"/>
      <c r="T204" s="137"/>
      <c r="U204" s="137"/>
      <c r="V204" s="133"/>
    </row>
    <row r="205" spans="1:22" s="36" customFormat="1" ht="10.5" customHeight="1" outlineLevel="3">
      <c r="A205" s="35"/>
      <c r="B205" s="133"/>
      <c r="C205" s="133"/>
      <c r="D205" s="133"/>
      <c r="E205" s="133"/>
      <c r="F205" s="133"/>
      <c r="G205" s="133"/>
      <c r="H205" s="134"/>
      <c r="I205" s="135"/>
      <c r="J205" s="133"/>
      <c r="K205" s="133"/>
      <c r="L205" s="136"/>
      <c r="M205" s="136"/>
      <c r="N205" s="136"/>
      <c r="O205" s="136"/>
      <c r="P205" s="136"/>
      <c r="Q205" s="136"/>
      <c r="R205" s="136"/>
      <c r="S205" s="136"/>
      <c r="T205" s="137"/>
      <c r="U205" s="137"/>
      <c r="V205" s="133"/>
    </row>
    <row r="206" spans="1:22" ht="12.75" outlineLevel="1">
      <c r="A206" s="3"/>
      <c r="B206" s="106"/>
      <c r="C206" s="75" t="s">
        <v>29</v>
      </c>
      <c r="D206" s="76" t="s">
        <v>4</v>
      </c>
      <c r="E206" s="77"/>
      <c r="F206" s="77" t="s">
        <v>34</v>
      </c>
      <c r="G206" s="78" t="s">
        <v>50</v>
      </c>
      <c r="H206" s="77"/>
      <c r="I206" s="76"/>
      <c r="J206" s="77"/>
      <c r="K206" s="107">
        <f>SUBTOTAL(9,K207:K235)</f>
        <v>0</v>
      </c>
      <c r="L206" s="80">
        <f>SUBTOTAL(9,L207:L235)</f>
        <v>0</v>
      </c>
      <c r="M206" s="80">
        <f>SUBTOTAL(9,M207:M235)</f>
        <v>0</v>
      </c>
      <c r="N206" s="80">
        <f>SUBTOTAL(9,N207:N235)</f>
        <v>0</v>
      </c>
      <c r="O206" s="80">
        <f>SUBTOTAL(9,O207:O235)</f>
        <v>0</v>
      </c>
      <c r="P206" s="81">
        <f>SUMPRODUCT(P207:P235,$H207:$H235)</f>
        <v>0.09878939650002164</v>
      </c>
      <c r="Q206" s="81">
        <f>SUMPRODUCT(Q207:Q235,$H207:$H235)</f>
        <v>0.0031</v>
      </c>
      <c r="R206" s="81">
        <f>SUMPRODUCT(R207:R235,$H207:$H235)</f>
        <v>26.844249999990165</v>
      </c>
      <c r="S206" s="80">
        <f>SUMPRODUCT(S207:S235,$H207:$H235)</f>
        <v>3895.1006749985727</v>
      </c>
      <c r="T206" s="108">
        <f>SUMPRODUCT(T207:T235,$K207:$K235)/100</f>
        <v>0</v>
      </c>
      <c r="U206" s="108">
        <f>K206+T206</f>
        <v>0</v>
      </c>
      <c r="V206" s="105"/>
    </row>
    <row r="207" spans="1:22" ht="12.75" outlineLevel="2">
      <c r="A207" s="3"/>
      <c r="B207" s="109"/>
      <c r="C207" s="110"/>
      <c r="D207" s="111"/>
      <c r="E207" s="112" t="s">
        <v>214</v>
      </c>
      <c r="F207" s="113"/>
      <c r="G207" s="114"/>
      <c r="H207" s="113"/>
      <c r="I207" s="111"/>
      <c r="J207" s="113"/>
      <c r="K207" s="115"/>
      <c r="L207" s="116"/>
      <c r="M207" s="116"/>
      <c r="N207" s="116"/>
      <c r="O207" s="116"/>
      <c r="P207" s="117"/>
      <c r="Q207" s="117"/>
      <c r="R207" s="117"/>
      <c r="S207" s="117"/>
      <c r="T207" s="118"/>
      <c r="U207" s="118"/>
      <c r="V207" s="105"/>
    </row>
    <row r="208" spans="1:22" ht="12.75" outlineLevel="2">
      <c r="A208" s="3"/>
      <c r="B208" s="105"/>
      <c r="C208" s="105"/>
      <c r="D208" s="119" t="s">
        <v>5</v>
      </c>
      <c r="E208" s="120">
        <v>1</v>
      </c>
      <c r="F208" s="121" t="s">
        <v>129</v>
      </c>
      <c r="G208" s="122" t="s">
        <v>232</v>
      </c>
      <c r="H208" s="123">
        <v>46.44</v>
      </c>
      <c r="I208" s="124" t="s">
        <v>17</v>
      </c>
      <c r="J208" s="125"/>
      <c r="K208" s="126">
        <f>H208*J208</f>
        <v>0</v>
      </c>
      <c r="L208" s="127">
        <f>IF(D208="S",K208,"")</f>
      </c>
      <c r="M208" s="128">
        <f>IF(OR(D208="P",D208="U"),K208,"")</f>
        <v>0</v>
      </c>
      <c r="N208" s="128">
        <f>IF(D208="H",K208,"")</f>
      </c>
      <c r="O208" s="128">
        <f>IF(D208="V",K208,"")</f>
      </c>
      <c r="P208" s="129">
        <v>0</v>
      </c>
      <c r="Q208" s="129">
        <v>0</v>
      </c>
      <c r="R208" s="129">
        <v>0.012000000000000455</v>
      </c>
      <c r="S208" s="125">
        <v>1.741200000000066</v>
      </c>
      <c r="T208" s="130">
        <v>15</v>
      </c>
      <c r="U208" s="131">
        <f>K208*(T208+100)/100</f>
        <v>0</v>
      </c>
      <c r="V208" s="132"/>
    </row>
    <row r="209" spans="1:22" s="36" customFormat="1" ht="10.5" customHeight="1" outlineLevel="3">
      <c r="A209" s="35"/>
      <c r="B209" s="133"/>
      <c r="C209" s="133"/>
      <c r="D209" s="133"/>
      <c r="E209" s="133"/>
      <c r="F209" s="133"/>
      <c r="G209" s="133" t="s">
        <v>70</v>
      </c>
      <c r="H209" s="134">
        <v>7.84</v>
      </c>
      <c r="I209" s="135"/>
      <c r="J209" s="133"/>
      <c r="K209" s="133"/>
      <c r="L209" s="136"/>
      <c r="M209" s="136"/>
      <c r="N209" s="136"/>
      <c r="O209" s="136"/>
      <c r="P209" s="136"/>
      <c r="Q209" s="136"/>
      <c r="R209" s="136"/>
      <c r="S209" s="136"/>
      <c r="T209" s="137"/>
      <c r="U209" s="137"/>
      <c r="V209" s="133"/>
    </row>
    <row r="210" spans="1:22" s="36" customFormat="1" ht="10.5" customHeight="1" outlineLevel="3">
      <c r="A210" s="35"/>
      <c r="B210" s="133"/>
      <c r="C210" s="133"/>
      <c r="D210" s="133"/>
      <c r="E210" s="133"/>
      <c r="F210" s="133"/>
      <c r="G210" s="133" t="s">
        <v>85</v>
      </c>
      <c r="H210" s="134">
        <v>24.42</v>
      </c>
      <c r="I210" s="135"/>
      <c r="J210" s="133"/>
      <c r="K210" s="133"/>
      <c r="L210" s="136"/>
      <c r="M210" s="136"/>
      <c r="N210" s="136"/>
      <c r="O210" s="136"/>
      <c r="P210" s="136"/>
      <c r="Q210" s="136"/>
      <c r="R210" s="136"/>
      <c r="S210" s="136"/>
      <c r="T210" s="137"/>
      <c r="U210" s="137"/>
      <c r="V210" s="133"/>
    </row>
    <row r="211" spans="1:22" s="36" customFormat="1" ht="10.5" customHeight="1" outlineLevel="3">
      <c r="A211" s="35"/>
      <c r="B211" s="133"/>
      <c r="C211" s="133"/>
      <c r="D211" s="133"/>
      <c r="E211" s="133"/>
      <c r="F211" s="133"/>
      <c r="G211" s="133" t="s">
        <v>66</v>
      </c>
      <c r="H211" s="134">
        <v>8.58</v>
      </c>
      <c r="I211" s="135"/>
      <c r="J211" s="133"/>
      <c r="K211" s="133"/>
      <c r="L211" s="136"/>
      <c r="M211" s="136"/>
      <c r="N211" s="136"/>
      <c r="O211" s="136"/>
      <c r="P211" s="136"/>
      <c r="Q211" s="136"/>
      <c r="R211" s="136"/>
      <c r="S211" s="136"/>
      <c r="T211" s="137"/>
      <c r="U211" s="137"/>
      <c r="V211" s="133"/>
    </row>
    <row r="212" spans="1:22" s="36" customFormat="1" ht="10.5" customHeight="1" outlineLevel="3">
      <c r="A212" s="35"/>
      <c r="B212" s="133"/>
      <c r="C212" s="133"/>
      <c r="D212" s="133"/>
      <c r="E212" s="133"/>
      <c r="F212" s="133"/>
      <c r="G212" s="133" t="s">
        <v>92</v>
      </c>
      <c r="H212" s="134">
        <v>0</v>
      </c>
      <c r="I212" s="135"/>
      <c r="J212" s="133"/>
      <c r="K212" s="133"/>
      <c r="L212" s="136"/>
      <c r="M212" s="136"/>
      <c r="N212" s="136"/>
      <c r="O212" s="136"/>
      <c r="P212" s="136"/>
      <c r="Q212" s="136"/>
      <c r="R212" s="136"/>
      <c r="S212" s="136"/>
      <c r="T212" s="137"/>
      <c r="U212" s="137"/>
      <c r="V212" s="133"/>
    </row>
    <row r="213" spans="1:22" s="36" customFormat="1" ht="10.5" customHeight="1" outlineLevel="3">
      <c r="A213" s="35"/>
      <c r="B213" s="133"/>
      <c r="C213" s="133"/>
      <c r="D213" s="133"/>
      <c r="E213" s="133"/>
      <c r="F213" s="133"/>
      <c r="G213" s="133" t="s">
        <v>59</v>
      </c>
      <c r="H213" s="134">
        <v>5.6</v>
      </c>
      <c r="I213" s="135"/>
      <c r="J213" s="133"/>
      <c r="K213" s="133"/>
      <c r="L213" s="136"/>
      <c r="M213" s="136"/>
      <c r="N213" s="136"/>
      <c r="O213" s="136"/>
      <c r="P213" s="136"/>
      <c r="Q213" s="136"/>
      <c r="R213" s="136"/>
      <c r="S213" s="136"/>
      <c r="T213" s="137"/>
      <c r="U213" s="137"/>
      <c r="V213" s="133"/>
    </row>
    <row r="214" spans="1:22" ht="26.25" outlineLevel="2">
      <c r="A214" s="3"/>
      <c r="B214" s="105"/>
      <c r="C214" s="105"/>
      <c r="D214" s="119" t="s">
        <v>5</v>
      </c>
      <c r="E214" s="120">
        <v>2</v>
      </c>
      <c r="F214" s="121" t="s">
        <v>130</v>
      </c>
      <c r="G214" s="122" t="s">
        <v>261</v>
      </c>
      <c r="H214" s="123">
        <v>25</v>
      </c>
      <c r="I214" s="124" t="s">
        <v>17</v>
      </c>
      <c r="J214" s="125"/>
      <c r="K214" s="126">
        <f>H214*J214</f>
        <v>0</v>
      </c>
      <c r="L214" s="127">
        <f>IF(D214="S",K214,"")</f>
      </c>
      <c r="M214" s="128">
        <f>IF(OR(D214="P",D214="U"),K214,"")</f>
        <v>0</v>
      </c>
      <c r="N214" s="128">
        <f>IF(D214="H",K214,"")</f>
      </c>
      <c r="O214" s="128">
        <f>IF(D214="V",K214,"")</f>
      </c>
      <c r="P214" s="129">
        <v>0</v>
      </c>
      <c r="Q214" s="129">
        <v>0</v>
      </c>
      <c r="R214" s="129">
        <v>0.028999999999996362</v>
      </c>
      <c r="S214" s="125">
        <v>4.207899999999472</v>
      </c>
      <c r="T214" s="130">
        <v>15</v>
      </c>
      <c r="U214" s="131">
        <f>K214*(T214+100)/100</f>
        <v>0</v>
      </c>
      <c r="V214" s="132"/>
    </row>
    <row r="215" spans="1:22" ht="12.75" outlineLevel="2">
      <c r="A215" s="3"/>
      <c r="B215" s="105"/>
      <c r="C215" s="105"/>
      <c r="D215" s="119" t="s">
        <v>5</v>
      </c>
      <c r="E215" s="120">
        <v>3</v>
      </c>
      <c r="F215" s="121" t="s">
        <v>122</v>
      </c>
      <c r="G215" s="122" t="s">
        <v>227</v>
      </c>
      <c r="H215" s="123">
        <v>10</v>
      </c>
      <c r="I215" s="124" t="s">
        <v>17</v>
      </c>
      <c r="J215" s="125"/>
      <c r="K215" s="126">
        <f>H215*J215</f>
        <v>0</v>
      </c>
      <c r="L215" s="127">
        <f>IF(D215="S",K215,"")</f>
      </c>
      <c r="M215" s="128">
        <f>IF(OR(D215="P",D215="U"),K215,"")</f>
        <v>0</v>
      </c>
      <c r="N215" s="128">
        <f>IF(D215="H",K215,"")</f>
      </c>
      <c r="O215" s="128">
        <f>IF(D215="V",K215,"")</f>
      </c>
      <c r="P215" s="129">
        <v>0.0009999999999994458</v>
      </c>
      <c r="Q215" s="129">
        <v>0.00031</v>
      </c>
      <c r="R215" s="129">
        <v>0.07399999999995543</v>
      </c>
      <c r="S215" s="125">
        <v>10.737399999993535</v>
      </c>
      <c r="T215" s="130">
        <v>15</v>
      </c>
      <c r="U215" s="131">
        <f>K215*(T215+100)/100</f>
        <v>0</v>
      </c>
      <c r="V215" s="132"/>
    </row>
    <row r="216" spans="1:22" ht="12.75" outlineLevel="2">
      <c r="A216" s="3"/>
      <c r="B216" s="105"/>
      <c r="C216" s="105"/>
      <c r="D216" s="119" t="s">
        <v>5</v>
      </c>
      <c r="E216" s="120">
        <v>4</v>
      </c>
      <c r="F216" s="121" t="s">
        <v>123</v>
      </c>
      <c r="G216" s="122" t="s">
        <v>256</v>
      </c>
      <c r="H216" s="123">
        <v>10</v>
      </c>
      <c r="I216" s="124" t="s">
        <v>17</v>
      </c>
      <c r="J216" s="125"/>
      <c r="K216" s="126">
        <f>H216*J216</f>
        <v>0</v>
      </c>
      <c r="L216" s="127">
        <f>IF(D216="S",K216,"")</f>
      </c>
      <c r="M216" s="128">
        <f>IF(OR(D216="P",D216="U"),K216,"")</f>
        <v>0</v>
      </c>
      <c r="N216" s="128">
        <f>IF(D216="H",K216,"")</f>
      </c>
      <c r="O216" s="128">
        <f>IF(D216="V",K216,"")</f>
      </c>
      <c r="P216" s="129">
        <v>0</v>
      </c>
      <c r="Q216" s="129">
        <v>0</v>
      </c>
      <c r="R216" s="129">
        <v>0.03699999999997772</v>
      </c>
      <c r="S216" s="125">
        <v>5.3686999999967675</v>
      </c>
      <c r="T216" s="130">
        <v>15</v>
      </c>
      <c r="U216" s="131">
        <f>K216*(T216+100)/100</f>
        <v>0</v>
      </c>
      <c r="V216" s="132"/>
    </row>
    <row r="217" spans="1:22" ht="12.75" outlineLevel="2">
      <c r="A217" s="3"/>
      <c r="B217" s="105"/>
      <c r="C217" s="105"/>
      <c r="D217" s="119" t="s">
        <v>5</v>
      </c>
      <c r="E217" s="120">
        <v>5</v>
      </c>
      <c r="F217" s="121" t="s">
        <v>124</v>
      </c>
      <c r="G217" s="122" t="s">
        <v>229</v>
      </c>
      <c r="H217" s="123">
        <v>10</v>
      </c>
      <c r="I217" s="124" t="s">
        <v>17</v>
      </c>
      <c r="J217" s="125"/>
      <c r="K217" s="126">
        <f>H217*J217</f>
        <v>0</v>
      </c>
      <c r="L217" s="127">
        <f>IF(D217="S",K217,"")</f>
      </c>
      <c r="M217" s="128">
        <f>IF(OR(D217="P",D217="U"),K217,"")</f>
        <v>0</v>
      </c>
      <c r="N217" s="128">
        <f>IF(D217="H",K217,"")</f>
      </c>
      <c r="O217" s="128">
        <f>IF(D217="V",K217,"")</f>
      </c>
      <c r="P217" s="129">
        <v>2.500000000000569E-05</v>
      </c>
      <c r="Q217" s="129">
        <v>0</v>
      </c>
      <c r="R217" s="129">
        <v>0.040000000000020464</v>
      </c>
      <c r="S217" s="125">
        <v>5.8040000000029695</v>
      </c>
      <c r="T217" s="130">
        <v>15</v>
      </c>
      <c r="U217" s="131">
        <f>K217*(T217+100)/100</f>
        <v>0</v>
      </c>
      <c r="V217" s="132"/>
    </row>
    <row r="218" spans="1:22" ht="12.75" outlineLevel="2">
      <c r="A218" s="3"/>
      <c r="B218" s="105"/>
      <c r="C218" s="105"/>
      <c r="D218" s="119" t="s">
        <v>5</v>
      </c>
      <c r="E218" s="120">
        <v>6</v>
      </c>
      <c r="F218" s="121" t="s">
        <v>131</v>
      </c>
      <c r="G218" s="122" t="s">
        <v>234</v>
      </c>
      <c r="H218" s="123">
        <v>33</v>
      </c>
      <c r="I218" s="124" t="s">
        <v>17</v>
      </c>
      <c r="J218" s="125"/>
      <c r="K218" s="126">
        <f>H218*J218</f>
        <v>0</v>
      </c>
      <c r="L218" s="127">
        <f>IF(D218="S",K218,"")</f>
      </c>
      <c r="M218" s="128">
        <f>IF(OR(D218="P",D218="U"),K218,"")</f>
        <v>0</v>
      </c>
      <c r="N218" s="128">
        <f>IF(D218="H",K218,"")</f>
      </c>
      <c r="O218" s="128">
        <f>IF(D218="V",K218,"")</f>
      </c>
      <c r="P218" s="129">
        <v>0.00021000000000003904</v>
      </c>
      <c r="Q218" s="129">
        <v>0</v>
      </c>
      <c r="R218" s="129">
        <v>0.03100000000000591</v>
      </c>
      <c r="S218" s="125">
        <v>4.498100000000858</v>
      </c>
      <c r="T218" s="130">
        <v>15</v>
      </c>
      <c r="U218" s="131">
        <f>K218*(T218+100)/100</f>
        <v>0</v>
      </c>
      <c r="V218" s="132"/>
    </row>
    <row r="219" spans="1:22" s="36" customFormat="1" ht="10.5" customHeight="1" outlineLevel="3">
      <c r="A219" s="35"/>
      <c r="B219" s="133"/>
      <c r="C219" s="133"/>
      <c r="D219" s="133"/>
      <c r="E219" s="133"/>
      <c r="F219" s="133"/>
      <c r="G219" s="133" t="s">
        <v>43</v>
      </c>
      <c r="H219" s="134">
        <v>33</v>
      </c>
      <c r="I219" s="135"/>
      <c r="J219" s="133"/>
      <c r="K219" s="133"/>
      <c r="L219" s="136"/>
      <c r="M219" s="136"/>
      <c r="N219" s="136"/>
      <c r="O219" s="136"/>
      <c r="P219" s="136"/>
      <c r="Q219" s="136"/>
      <c r="R219" s="136"/>
      <c r="S219" s="136"/>
      <c r="T219" s="137"/>
      <c r="U219" s="137"/>
      <c r="V219" s="133"/>
    </row>
    <row r="220" spans="1:22" ht="26.25" outlineLevel="2">
      <c r="A220" s="3"/>
      <c r="B220" s="105"/>
      <c r="C220" s="105"/>
      <c r="D220" s="119" t="s">
        <v>5</v>
      </c>
      <c r="E220" s="120">
        <v>7</v>
      </c>
      <c r="F220" s="121" t="s">
        <v>126</v>
      </c>
      <c r="G220" s="122" t="s">
        <v>262</v>
      </c>
      <c r="H220" s="123">
        <v>35</v>
      </c>
      <c r="I220" s="124" t="s">
        <v>8</v>
      </c>
      <c r="J220" s="125"/>
      <c r="K220" s="126">
        <f>H220*J220</f>
        <v>0</v>
      </c>
      <c r="L220" s="127">
        <f>IF(D220="S",K220,"")</f>
      </c>
      <c r="M220" s="128">
        <f>IF(OR(D220="P",D220="U"),K220,"")</f>
        <v>0</v>
      </c>
      <c r="N220" s="128">
        <f>IF(D220="H",K220,"")</f>
      </c>
      <c r="O220" s="128">
        <f>IF(D220="V",K220,"")</f>
      </c>
      <c r="P220" s="129">
        <v>1.1559900000007985E-05</v>
      </c>
      <c r="Q220" s="129">
        <v>0</v>
      </c>
      <c r="R220" s="129">
        <v>0.043000000000006366</v>
      </c>
      <c r="S220" s="125">
        <v>6.239300000000924</v>
      </c>
      <c r="T220" s="130">
        <v>15</v>
      </c>
      <c r="U220" s="131">
        <f>K220*(T220+100)/100</f>
        <v>0</v>
      </c>
      <c r="V220" s="132"/>
    </row>
    <row r="221" spans="1:22" s="36" customFormat="1" ht="10.5" customHeight="1" outlineLevel="3">
      <c r="A221" s="35"/>
      <c r="B221" s="133"/>
      <c r="C221" s="133"/>
      <c r="D221" s="133"/>
      <c r="E221" s="133"/>
      <c r="F221" s="133"/>
      <c r="G221" s="133" t="s">
        <v>13</v>
      </c>
      <c r="H221" s="134">
        <v>35</v>
      </c>
      <c r="I221" s="135"/>
      <c r="J221" s="133"/>
      <c r="K221" s="133"/>
      <c r="L221" s="136"/>
      <c r="M221" s="136"/>
      <c r="N221" s="136"/>
      <c r="O221" s="136"/>
      <c r="P221" s="136"/>
      <c r="Q221" s="136"/>
      <c r="R221" s="136"/>
      <c r="S221" s="136"/>
      <c r="T221" s="137"/>
      <c r="U221" s="137"/>
      <c r="V221" s="133"/>
    </row>
    <row r="222" spans="1:22" ht="26.25" outlineLevel="2">
      <c r="A222" s="3"/>
      <c r="B222" s="105"/>
      <c r="C222" s="105"/>
      <c r="D222" s="119" t="s">
        <v>5</v>
      </c>
      <c r="E222" s="120">
        <v>8</v>
      </c>
      <c r="F222" s="121" t="s">
        <v>127</v>
      </c>
      <c r="G222" s="122" t="s">
        <v>264</v>
      </c>
      <c r="H222" s="123">
        <v>50</v>
      </c>
      <c r="I222" s="124" t="s">
        <v>37</v>
      </c>
      <c r="J222" s="125"/>
      <c r="K222" s="126">
        <f>H222*J222</f>
        <v>0</v>
      </c>
      <c r="L222" s="127">
        <f>IF(D222="S",K222,"")</f>
      </c>
      <c r="M222" s="128">
        <f>IF(OR(D222="P",D222="U"),K222,"")</f>
        <v>0</v>
      </c>
      <c r="N222" s="128">
        <f>IF(D222="H",K222,"")</f>
      </c>
      <c r="O222" s="128">
        <f>IF(D222="V",K222,"")</f>
      </c>
      <c r="P222" s="129">
        <v>0.00048000000000025095</v>
      </c>
      <c r="Q222" s="129">
        <v>0</v>
      </c>
      <c r="R222" s="129">
        <v>0.06399999999996453</v>
      </c>
      <c r="S222" s="125">
        <v>9.286399999994853</v>
      </c>
      <c r="T222" s="130">
        <v>15</v>
      </c>
      <c r="U222" s="131">
        <f>K222*(T222+100)/100</f>
        <v>0</v>
      </c>
      <c r="V222" s="132"/>
    </row>
    <row r="223" spans="1:22" s="36" customFormat="1" ht="10.5" customHeight="1" outlineLevel="3">
      <c r="A223" s="35"/>
      <c r="B223" s="133"/>
      <c r="C223" s="133"/>
      <c r="D223" s="133"/>
      <c r="E223" s="133"/>
      <c r="F223" s="133"/>
      <c r="G223" s="133" t="s">
        <v>207</v>
      </c>
      <c r="H223" s="134">
        <v>0</v>
      </c>
      <c r="I223" s="135"/>
      <c r="J223" s="133"/>
      <c r="K223" s="133"/>
      <c r="L223" s="136"/>
      <c r="M223" s="136"/>
      <c r="N223" s="136"/>
      <c r="O223" s="136"/>
      <c r="P223" s="136"/>
      <c r="Q223" s="136"/>
      <c r="R223" s="136"/>
      <c r="S223" s="136"/>
      <c r="T223" s="137"/>
      <c r="U223" s="137"/>
      <c r="V223" s="133"/>
    </row>
    <row r="224" spans="1:22" s="36" customFormat="1" ht="10.5" customHeight="1" outlineLevel="3">
      <c r="A224" s="35"/>
      <c r="B224" s="133"/>
      <c r="C224" s="133"/>
      <c r="D224" s="133"/>
      <c r="E224" s="133"/>
      <c r="F224" s="133"/>
      <c r="G224" s="133" t="s">
        <v>14</v>
      </c>
      <c r="H224" s="134">
        <v>50</v>
      </c>
      <c r="I224" s="135"/>
      <c r="J224" s="133"/>
      <c r="K224" s="133"/>
      <c r="L224" s="136"/>
      <c r="M224" s="136"/>
      <c r="N224" s="136"/>
      <c r="O224" s="136"/>
      <c r="P224" s="136"/>
      <c r="Q224" s="136"/>
      <c r="R224" s="136"/>
      <c r="S224" s="136"/>
      <c r="T224" s="137"/>
      <c r="U224" s="137"/>
      <c r="V224" s="133"/>
    </row>
    <row r="225" spans="1:22" ht="12.75" outlineLevel="2">
      <c r="A225" s="3"/>
      <c r="B225" s="105"/>
      <c r="C225" s="105"/>
      <c r="D225" s="119" t="s">
        <v>5</v>
      </c>
      <c r="E225" s="120">
        <v>9</v>
      </c>
      <c r="F225" s="121" t="s">
        <v>128</v>
      </c>
      <c r="G225" s="122" t="s">
        <v>247</v>
      </c>
      <c r="H225" s="123">
        <v>35</v>
      </c>
      <c r="I225" s="124" t="s">
        <v>8</v>
      </c>
      <c r="J225" s="125"/>
      <c r="K225" s="126">
        <f>H225*J225</f>
        <v>0</v>
      </c>
      <c r="L225" s="127">
        <f>IF(D225="S",K225,"")</f>
      </c>
      <c r="M225" s="128">
        <f>IF(OR(D225="P",D225="U"),K225,"")</f>
        <v>0</v>
      </c>
      <c r="N225" s="128">
        <f>IF(D225="H",K225,"")</f>
      </c>
      <c r="O225" s="128">
        <f>IF(D225="V",K225,"")</f>
      </c>
      <c r="P225" s="129">
        <v>0</v>
      </c>
      <c r="Q225" s="129">
        <v>0</v>
      </c>
      <c r="R225" s="129">
        <v>0.022999999999996135</v>
      </c>
      <c r="S225" s="125">
        <v>3.337299999999439</v>
      </c>
      <c r="T225" s="130">
        <v>15</v>
      </c>
      <c r="U225" s="131">
        <f>K225*(T225+100)/100</f>
        <v>0</v>
      </c>
      <c r="V225" s="132"/>
    </row>
    <row r="226" spans="1:22" ht="26.25" outlineLevel="2">
      <c r="A226" s="3"/>
      <c r="B226" s="105"/>
      <c r="C226" s="105"/>
      <c r="D226" s="119" t="s">
        <v>5</v>
      </c>
      <c r="E226" s="120">
        <v>10</v>
      </c>
      <c r="F226" s="121" t="s">
        <v>132</v>
      </c>
      <c r="G226" s="122" t="s">
        <v>263</v>
      </c>
      <c r="H226" s="123">
        <v>178.765</v>
      </c>
      <c r="I226" s="124" t="s">
        <v>17</v>
      </c>
      <c r="J226" s="125"/>
      <c r="K226" s="126">
        <f>H226*J226</f>
        <v>0</v>
      </c>
      <c r="L226" s="127">
        <f>IF(D226="S",K226,"")</f>
      </c>
      <c r="M226" s="128">
        <f>IF(OR(D226="P",D226="U"),K226,"")</f>
        <v>0</v>
      </c>
      <c r="N226" s="128">
        <f>IF(D226="H",K226,"")</f>
      </c>
      <c r="O226" s="128">
        <f>IF(D226="V",K226,"")</f>
      </c>
      <c r="P226" s="129">
        <v>0.0003200000000000727</v>
      </c>
      <c r="Q226" s="129">
        <v>0</v>
      </c>
      <c r="R226" s="129">
        <v>0.09799999999995633</v>
      </c>
      <c r="S226" s="125">
        <v>14.219799999993663</v>
      </c>
      <c r="T226" s="130">
        <v>15</v>
      </c>
      <c r="U226" s="131">
        <f>K226*(T226+100)/100</f>
        <v>0</v>
      </c>
      <c r="V226" s="132"/>
    </row>
    <row r="227" spans="1:22" s="36" customFormat="1" ht="10.5" customHeight="1" outlineLevel="3">
      <c r="A227" s="35"/>
      <c r="B227" s="133"/>
      <c r="C227" s="133"/>
      <c r="D227" s="133"/>
      <c r="E227" s="133"/>
      <c r="F227" s="133"/>
      <c r="G227" s="133" t="s">
        <v>45</v>
      </c>
      <c r="H227" s="134">
        <v>46.44</v>
      </c>
      <c r="I227" s="135"/>
      <c r="J227" s="133"/>
      <c r="K227" s="133"/>
      <c r="L227" s="136"/>
      <c r="M227" s="136"/>
      <c r="N227" s="136"/>
      <c r="O227" s="136"/>
      <c r="P227" s="136"/>
      <c r="Q227" s="136"/>
      <c r="R227" s="136"/>
      <c r="S227" s="136"/>
      <c r="T227" s="137"/>
      <c r="U227" s="137"/>
      <c r="V227" s="133"/>
    </row>
    <row r="228" spans="1:22" s="36" customFormat="1" ht="10.5" customHeight="1" outlineLevel="3">
      <c r="A228" s="35"/>
      <c r="B228" s="133"/>
      <c r="C228" s="133"/>
      <c r="D228" s="133"/>
      <c r="E228" s="133"/>
      <c r="F228" s="133"/>
      <c r="G228" s="133" t="s">
        <v>158</v>
      </c>
      <c r="H228" s="134">
        <v>29.68</v>
      </c>
      <c r="I228" s="135"/>
      <c r="J228" s="133"/>
      <c r="K228" s="133"/>
      <c r="L228" s="136"/>
      <c r="M228" s="136"/>
      <c r="N228" s="136"/>
      <c r="O228" s="136"/>
      <c r="P228" s="136"/>
      <c r="Q228" s="136"/>
      <c r="R228" s="136"/>
      <c r="S228" s="136"/>
      <c r="T228" s="137"/>
      <c r="U228" s="137"/>
      <c r="V228" s="133"/>
    </row>
    <row r="229" spans="1:22" s="36" customFormat="1" ht="10.5" customHeight="1" outlineLevel="3">
      <c r="A229" s="35"/>
      <c r="B229" s="133"/>
      <c r="C229" s="133"/>
      <c r="D229" s="133"/>
      <c r="E229" s="133"/>
      <c r="F229" s="133"/>
      <c r="G229" s="133" t="s">
        <v>141</v>
      </c>
      <c r="H229" s="134">
        <v>7.42</v>
      </c>
      <c r="I229" s="135"/>
      <c r="J229" s="133"/>
      <c r="K229" s="133"/>
      <c r="L229" s="136"/>
      <c r="M229" s="136"/>
      <c r="N229" s="136"/>
      <c r="O229" s="136"/>
      <c r="P229" s="136"/>
      <c r="Q229" s="136"/>
      <c r="R229" s="136"/>
      <c r="S229" s="136"/>
      <c r="T229" s="137"/>
      <c r="U229" s="137"/>
      <c r="V229" s="133"/>
    </row>
    <row r="230" spans="1:22" s="36" customFormat="1" ht="10.5" customHeight="1" outlineLevel="3">
      <c r="A230" s="35"/>
      <c r="B230" s="133"/>
      <c r="C230" s="133"/>
      <c r="D230" s="133"/>
      <c r="E230" s="133"/>
      <c r="F230" s="133"/>
      <c r="G230" s="133" t="s">
        <v>166</v>
      </c>
      <c r="H230" s="134">
        <v>29.415</v>
      </c>
      <c r="I230" s="135"/>
      <c r="J230" s="133"/>
      <c r="K230" s="133"/>
      <c r="L230" s="136"/>
      <c r="M230" s="136"/>
      <c r="N230" s="136"/>
      <c r="O230" s="136"/>
      <c r="P230" s="136"/>
      <c r="Q230" s="136"/>
      <c r="R230" s="136"/>
      <c r="S230" s="136"/>
      <c r="T230" s="137"/>
      <c r="U230" s="137"/>
      <c r="V230" s="133"/>
    </row>
    <row r="231" spans="1:22" s="36" customFormat="1" ht="10.5" customHeight="1" outlineLevel="3">
      <c r="A231" s="35"/>
      <c r="B231" s="133"/>
      <c r="C231" s="133"/>
      <c r="D231" s="133"/>
      <c r="E231" s="133"/>
      <c r="F231" s="133"/>
      <c r="G231" s="133" t="s">
        <v>154</v>
      </c>
      <c r="H231" s="134">
        <v>23.32</v>
      </c>
      <c r="I231" s="135"/>
      <c r="J231" s="133"/>
      <c r="K231" s="133"/>
      <c r="L231" s="136"/>
      <c r="M231" s="136"/>
      <c r="N231" s="136"/>
      <c r="O231" s="136"/>
      <c r="P231" s="136"/>
      <c r="Q231" s="136"/>
      <c r="R231" s="136"/>
      <c r="S231" s="136"/>
      <c r="T231" s="137"/>
      <c r="U231" s="137"/>
      <c r="V231" s="133"/>
    </row>
    <row r="232" spans="1:22" s="36" customFormat="1" ht="10.5" customHeight="1" outlineLevel="3">
      <c r="A232" s="35"/>
      <c r="B232" s="133"/>
      <c r="C232" s="133"/>
      <c r="D232" s="133"/>
      <c r="E232" s="133"/>
      <c r="F232" s="133"/>
      <c r="G232" s="133" t="s">
        <v>152</v>
      </c>
      <c r="H232" s="134">
        <v>17.49</v>
      </c>
      <c r="I232" s="135"/>
      <c r="J232" s="133"/>
      <c r="K232" s="133"/>
      <c r="L232" s="136"/>
      <c r="M232" s="136"/>
      <c r="N232" s="136"/>
      <c r="O232" s="136"/>
      <c r="P232" s="136"/>
      <c r="Q232" s="136"/>
      <c r="R232" s="136"/>
      <c r="S232" s="136"/>
      <c r="T232" s="137"/>
      <c r="U232" s="137"/>
      <c r="V232" s="133"/>
    </row>
    <row r="233" spans="1:22" s="36" customFormat="1" ht="10.5" customHeight="1" outlineLevel="3">
      <c r="A233" s="35"/>
      <c r="B233" s="133"/>
      <c r="C233" s="133"/>
      <c r="D233" s="133"/>
      <c r="E233" s="133"/>
      <c r="F233" s="133"/>
      <c r="G233" s="133" t="s">
        <v>147</v>
      </c>
      <c r="H233" s="134">
        <v>13.78</v>
      </c>
      <c r="I233" s="135"/>
      <c r="J233" s="133"/>
      <c r="K233" s="133"/>
      <c r="L233" s="136"/>
      <c r="M233" s="136"/>
      <c r="N233" s="136"/>
      <c r="O233" s="136"/>
      <c r="P233" s="136"/>
      <c r="Q233" s="136"/>
      <c r="R233" s="136"/>
      <c r="S233" s="136"/>
      <c r="T233" s="137"/>
      <c r="U233" s="137"/>
      <c r="V233" s="133"/>
    </row>
    <row r="234" spans="1:22" s="36" customFormat="1" ht="10.5" customHeight="1" outlineLevel="3">
      <c r="A234" s="35"/>
      <c r="B234" s="133"/>
      <c r="C234" s="133"/>
      <c r="D234" s="133"/>
      <c r="E234" s="133"/>
      <c r="F234" s="133"/>
      <c r="G234" s="133" t="s">
        <v>94</v>
      </c>
      <c r="H234" s="134">
        <v>3.52</v>
      </c>
      <c r="I234" s="135"/>
      <c r="J234" s="133"/>
      <c r="K234" s="133"/>
      <c r="L234" s="136"/>
      <c r="M234" s="136"/>
      <c r="N234" s="136"/>
      <c r="O234" s="136"/>
      <c r="P234" s="136"/>
      <c r="Q234" s="136"/>
      <c r="R234" s="136"/>
      <c r="S234" s="136"/>
      <c r="T234" s="137"/>
      <c r="U234" s="137"/>
      <c r="V234" s="133"/>
    </row>
    <row r="235" spans="1:22" s="36" customFormat="1" ht="10.5" customHeight="1" outlineLevel="3">
      <c r="A235" s="35"/>
      <c r="B235" s="133"/>
      <c r="C235" s="133"/>
      <c r="D235" s="133"/>
      <c r="E235" s="133"/>
      <c r="F235" s="133"/>
      <c r="G235" s="133" t="s">
        <v>98</v>
      </c>
      <c r="H235" s="134">
        <v>7.7</v>
      </c>
      <c r="I235" s="135"/>
      <c r="J235" s="133"/>
      <c r="K235" s="133"/>
      <c r="L235" s="136"/>
      <c r="M235" s="136"/>
      <c r="N235" s="136"/>
      <c r="O235" s="136"/>
      <c r="P235" s="136"/>
      <c r="Q235" s="136"/>
      <c r="R235" s="136"/>
      <c r="S235" s="136"/>
      <c r="T235" s="137"/>
      <c r="U235" s="137"/>
      <c r="V235" s="133"/>
    </row>
    <row r="236" spans="1:22" ht="8.25" customHeight="1">
      <c r="A236" s="3"/>
      <c r="B236" s="3"/>
      <c r="C236" s="3"/>
      <c r="D236" s="3"/>
      <c r="E236" s="3"/>
      <c r="F236" s="3"/>
      <c r="G236" s="3"/>
      <c r="H236" s="3"/>
      <c r="I236" s="102"/>
      <c r="J236" s="3"/>
      <c r="K236" s="3"/>
      <c r="L236" s="39"/>
      <c r="M236" s="39"/>
      <c r="N236" s="39"/>
      <c r="O236" s="39"/>
      <c r="P236" s="39"/>
      <c r="Q236" s="39"/>
      <c r="R236" s="39"/>
      <c r="S236" s="39"/>
      <c r="T236" s="91"/>
      <c r="U236" s="91"/>
      <c r="V236" s="3"/>
    </row>
    <row r="237" spans="1:22" ht="15">
      <c r="A237" s="3"/>
      <c r="B237" s="103" t="s">
        <v>22</v>
      </c>
      <c r="C237" s="70"/>
      <c r="D237" s="69" t="s">
        <v>3</v>
      </c>
      <c r="E237" s="70"/>
      <c r="F237" s="71"/>
      <c r="G237" s="72" t="s">
        <v>226</v>
      </c>
      <c r="H237" s="70"/>
      <c r="I237" s="69"/>
      <c r="J237" s="70"/>
      <c r="K237" s="67">
        <f aca="true" t="shared" si="10" ref="K237:T237">SUMIF($D238:$D292,"O",K238:K292)</f>
        <v>0</v>
      </c>
      <c r="L237" s="74">
        <f t="shared" si="10"/>
        <v>0</v>
      </c>
      <c r="M237" s="74">
        <f t="shared" si="10"/>
        <v>0</v>
      </c>
      <c r="N237" s="74">
        <f t="shared" si="10"/>
        <v>0</v>
      </c>
      <c r="O237" s="74">
        <f t="shared" si="10"/>
        <v>0</v>
      </c>
      <c r="P237" s="68">
        <f t="shared" si="10"/>
        <v>1.7673003215002823</v>
      </c>
      <c r="Q237" s="68">
        <f t="shared" si="10"/>
        <v>0.0031</v>
      </c>
      <c r="R237" s="68">
        <f t="shared" si="10"/>
        <v>102.27288426114785</v>
      </c>
      <c r="S237" s="74">
        <f t="shared" si="10"/>
        <v>15982.198675434036</v>
      </c>
      <c r="T237" s="104">
        <f t="shared" si="10"/>
        <v>0</v>
      </c>
      <c r="U237" s="104">
        <f>K237+T237</f>
        <v>0</v>
      </c>
      <c r="V237" s="105"/>
    </row>
    <row r="238" spans="1:22" ht="12.75" outlineLevel="1">
      <c r="A238" s="3"/>
      <c r="B238" s="106"/>
      <c r="C238" s="75" t="s">
        <v>23</v>
      </c>
      <c r="D238" s="76" t="s">
        <v>4</v>
      </c>
      <c r="E238" s="77"/>
      <c r="F238" s="77" t="s">
        <v>30</v>
      </c>
      <c r="G238" s="78" t="s">
        <v>211</v>
      </c>
      <c r="H238" s="77"/>
      <c r="I238" s="76"/>
      <c r="J238" s="77"/>
      <c r="K238" s="107">
        <f>SUBTOTAL(9,K239:K253)</f>
        <v>0</v>
      </c>
      <c r="L238" s="80">
        <f>SUBTOTAL(9,L239:L253)</f>
        <v>0</v>
      </c>
      <c r="M238" s="80">
        <f>SUBTOTAL(9,M239:M253)</f>
        <v>0</v>
      </c>
      <c r="N238" s="80">
        <f>SUBTOTAL(9,N239:N253)</f>
        <v>0</v>
      </c>
      <c r="O238" s="80">
        <f>SUBTOTAL(9,O239:O253)</f>
        <v>0</v>
      </c>
      <c r="P238" s="81">
        <f>SUMPRODUCT(P239:P253,$H239:$H253)</f>
        <v>1.6489960000002564</v>
      </c>
      <c r="Q238" s="81">
        <f>SUMPRODUCT(Q239:Q253,$H239:$H253)</f>
        <v>0</v>
      </c>
      <c r="R238" s="81">
        <f>SUMPRODUCT(R239:R253,$H239:$H253)</f>
        <v>47.248800000007186</v>
      </c>
      <c r="S238" s="80">
        <f>SUMPRODUCT(S239:S253,$H239:$H253)</f>
        <v>8097.738180001279</v>
      </c>
      <c r="T238" s="108">
        <f>SUMPRODUCT(T239:T253,$K239:$K253)/100</f>
        <v>0</v>
      </c>
      <c r="U238" s="108">
        <f>K238+T238</f>
        <v>0</v>
      </c>
      <c r="V238" s="105"/>
    </row>
    <row r="239" spans="1:22" ht="12.75" outlineLevel="2">
      <c r="A239" s="3"/>
      <c r="B239" s="109"/>
      <c r="C239" s="110"/>
      <c r="D239" s="111"/>
      <c r="E239" s="112" t="s">
        <v>214</v>
      </c>
      <c r="F239" s="113"/>
      <c r="G239" s="114"/>
      <c r="H239" s="113"/>
      <c r="I239" s="111"/>
      <c r="J239" s="113"/>
      <c r="K239" s="115"/>
      <c r="L239" s="116"/>
      <c r="M239" s="116"/>
      <c r="N239" s="116"/>
      <c r="O239" s="116"/>
      <c r="P239" s="117"/>
      <c r="Q239" s="117"/>
      <c r="R239" s="117"/>
      <c r="S239" s="117"/>
      <c r="T239" s="118"/>
      <c r="U239" s="118"/>
      <c r="V239" s="105"/>
    </row>
    <row r="240" spans="1:22" ht="12.75" outlineLevel="2">
      <c r="A240" s="3"/>
      <c r="B240" s="105"/>
      <c r="C240" s="105"/>
      <c r="D240" s="119" t="s">
        <v>5</v>
      </c>
      <c r="E240" s="120">
        <v>1</v>
      </c>
      <c r="F240" s="121" t="s">
        <v>110</v>
      </c>
      <c r="G240" s="122" t="s">
        <v>204</v>
      </c>
      <c r="H240" s="123">
        <v>24.5</v>
      </c>
      <c r="I240" s="124" t="s">
        <v>17</v>
      </c>
      <c r="J240" s="125"/>
      <c r="K240" s="126">
        <f>H240*J240</f>
        <v>0</v>
      </c>
      <c r="L240" s="127">
        <f>IF(D240="S",K240,"")</f>
      </c>
      <c r="M240" s="128">
        <f>IF(OR(D240="P",D240="U"),K240,"")</f>
        <v>0</v>
      </c>
      <c r="N240" s="128">
        <f>IF(D240="H",K240,"")</f>
      </c>
      <c r="O240" s="128">
        <f>IF(D240="V",K240,"")</f>
      </c>
      <c r="P240" s="129">
        <v>0.00032</v>
      </c>
      <c r="Q240" s="129">
        <v>0</v>
      </c>
      <c r="R240" s="129">
        <v>0</v>
      </c>
      <c r="S240" s="125">
        <v>0</v>
      </c>
      <c r="T240" s="130">
        <v>15</v>
      </c>
      <c r="U240" s="131">
        <f>K240*(T240+100)/100</f>
        <v>0</v>
      </c>
      <c r="V240" s="132"/>
    </row>
    <row r="241" spans="1:22" s="36" customFormat="1" ht="10.5" customHeight="1" outlineLevel="3">
      <c r="A241" s="35"/>
      <c r="B241" s="133"/>
      <c r="C241" s="133"/>
      <c r="D241" s="133"/>
      <c r="E241" s="133"/>
      <c r="F241" s="133"/>
      <c r="G241" s="133" t="s">
        <v>213</v>
      </c>
      <c r="H241" s="134">
        <v>0</v>
      </c>
      <c r="I241" s="135"/>
      <c r="J241" s="133"/>
      <c r="K241" s="133"/>
      <c r="L241" s="136"/>
      <c r="M241" s="136"/>
      <c r="N241" s="136"/>
      <c r="O241" s="136"/>
      <c r="P241" s="136"/>
      <c r="Q241" s="136"/>
      <c r="R241" s="136"/>
      <c r="S241" s="136"/>
      <c r="T241" s="137"/>
      <c r="U241" s="137"/>
      <c r="V241" s="133"/>
    </row>
    <row r="242" spans="1:22" s="36" customFormat="1" ht="10.5" customHeight="1" outlineLevel="3">
      <c r="A242" s="35"/>
      <c r="B242" s="133"/>
      <c r="C242" s="133"/>
      <c r="D242" s="133"/>
      <c r="E242" s="133"/>
      <c r="F242" s="133"/>
      <c r="G242" s="133" t="s">
        <v>12</v>
      </c>
      <c r="H242" s="134">
        <v>24</v>
      </c>
      <c r="I242" s="135"/>
      <c r="J242" s="133"/>
      <c r="K242" s="133"/>
      <c r="L242" s="136"/>
      <c r="M242" s="136"/>
      <c r="N242" s="136"/>
      <c r="O242" s="136"/>
      <c r="P242" s="136"/>
      <c r="Q242" s="136"/>
      <c r="R242" s="136"/>
      <c r="S242" s="136"/>
      <c r="T242" s="137"/>
      <c r="U242" s="137"/>
      <c r="V242" s="133"/>
    </row>
    <row r="243" spans="1:22" ht="12.75" outlineLevel="2">
      <c r="A243" s="3"/>
      <c r="B243" s="105"/>
      <c r="C243" s="105"/>
      <c r="D243" s="119" t="s">
        <v>5</v>
      </c>
      <c r="E243" s="120">
        <v>2</v>
      </c>
      <c r="F243" s="121" t="s">
        <v>100</v>
      </c>
      <c r="G243" s="122" t="s">
        <v>236</v>
      </c>
      <c r="H243" s="123">
        <v>2.2</v>
      </c>
      <c r="I243" s="124" t="s">
        <v>17</v>
      </c>
      <c r="J243" s="125"/>
      <c r="K243" s="126">
        <f>H243*J243</f>
        <v>0</v>
      </c>
      <c r="L243" s="127">
        <f>IF(D243="S",K243,"")</f>
      </c>
      <c r="M243" s="128">
        <f>IF(OR(D243="P",D243="U"),K243,"")</f>
        <v>0</v>
      </c>
      <c r="N243" s="128">
        <f>IF(D243="H",K243,"")</f>
      </c>
      <c r="O243" s="128">
        <f>IF(D243="V",K243,"")</f>
      </c>
      <c r="P243" s="129">
        <v>0.040000000000020464</v>
      </c>
      <c r="Q243" s="129">
        <v>0</v>
      </c>
      <c r="R243" s="129">
        <v>0.7600000000000477</v>
      </c>
      <c r="S243" s="125">
        <v>125.9570000000036</v>
      </c>
      <c r="T243" s="130">
        <v>15</v>
      </c>
      <c r="U243" s="131">
        <f>K243*(T243+100)/100</f>
        <v>0</v>
      </c>
      <c r="V243" s="132"/>
    </row>
    <row r="244" spans="1:22" ht="12.75" outlineLevel="2">
      <c r="A244" s="3"/>
      <c r="B244" s="105"/>
      <c r="C244" s="105"/>
      <c r="D244" s="119" t="s">
        <v>5</v>
      </c>
      <c r="E244" s="120">
        <v>3</v>
      </c>
      <c r="F244" s="121" t="s">
        <v>103</v>
      </c>
      <c r="G244" s="122" t="s">
        <v>255</v>
      </c>
      <c r="H244" s="123">
        <v>1</v>
      </c>
      <c r="I244" s="124" t="s">
        <v>37</v>
      </c>
      <c r="J244" s="125"/>
      <c r="K244" s="126">
        <f>H244*J244</f>
        <v>0</v>
      </c>
      <c r="L244" s="127">
        <f>IF(D244="S",K244,"")</f>
      </c>
      <c r="M244" s="128">
        <f>IF(OR(D244="P",D244="U"),K244,"")</f>
        <v>0</v>
      </c>
      <c r="N244" s="128">
        <f>IF(D244="H",K244,"")</f>
      </c>
      <c r="O244" s="128">
        <f>IF(D244="V",K244,"")</f>
      </c>
      <c r="P244" s="129">
        <v>0.010200000000005538</v>
      </c>
      <c r="Q244" s="129">
        <v>0</v>
      </c>
      <c r="R244" s="129">
        <v>0.5679999999999978</v>
      </c>
      <c r="S244" s="125">
        <v>99.85580000000046</v>
      </c>
      <c r="T244" s="130">
        <v>15</v>
      </c>
      <c r="U244" s="131">
        <f>K244*(T244+100)/100</f>
        <v>0</v>
      </c>
      <c r="V244" s="132"/>
    </row>
    <row r="245" spans="1:22" ht="12.75" outlineLevel="2">
      <c r="A245" s="3"/>
      <c r="B245" s="105"/>
      <c r="C245" s="105"/>
      <c r="D245" s="119" t="s">
        <v>5</v>
      </c>
      <c r="E245" s="120">
        <v>4</v>
      </c>
      <c r="F245" s="121" t="s">
        <v>102</v>
      </c>
      <c r="G245" s="122" t="s">
        <v>254</v>
      </c>
      <c r="H245" s="123">
        <v>2</v>
      </c>
      <c r="I245" s="124" t="s">
        <v>37</v>
      </c>
      <c r="J245" s="125"/>
      <c r="K245" s="126">
        <f>H245*J245</f>
        <v>0</v>
      </c>
      <c r="L245" s="127">
        <f>IF(D245="S",K245,"")</f>
      </c>
      <c r="M245" s="128">
        <f>IF(OR(D245="P",D245="U"),K245,"")</f>
        <v>0</v>
      </c>
      <c r="N245" s="128">
        <f>IF(D245="H",K245,"")</f>
      </c>
      <c r="O245" s="128">
        <f>IF(D245="V",K245,"")</f>
      </c>
      <c r="P245" s="129">
        <v>0.0037000000000007027</v>
      </c>
      <c r="Q245" s="129">
        <v>0</v>
      </c>
      <c r="R245" s="129">
        <v>0.31999999999997186</v>
      </c>
      <c r="S245" s="125">
        <v>56.880999999995225</v>
      </c>
      <c r="T245" s="130">
        <v>15</v>
      </c>
      <c r="U245" s="131">
        <f>K245*(T245+100)/100</f>
        <v>0</v>
      </c>
      <c r="V245" s="132"/>
    </row>
    <row r="246" spans="1:22" ht="12.75" outlineLevel="2">
      <c r="A246" s="3"/>
      <c r="B246" s="105"/>
      <c r="C246" s="105"/>
      <c r="D246" s="119" t="s">
        <v>5</v>
      </c>
      <c r="E246" s="120">
        <v>5</v>
      </c>
      <c r="F246" s="121" t="s">
        <v>101</v>
      </c>
      <c r="G246" s="122" t="s">
        <v>237</v>
      </c>
      <c r="H246" s="123">
        <v>2.1</v>
      </c>
      <c r="I246" s="124" t="s">
        <v>17</v>
      </c>
      <c r="J246" s="125"/>
      <c r="K246" s="126">
        <f>H246*J246</f>
        <v>0</v>
      </c>
      <c r="L246" s="127">
        <f>IF(D246="S",K246,"")</f>
      </c>
      <c r="M246" s="128">
        <f>IF(OR(D246="P",D246="U"),K246,"")</f>
        <v>0</v>
      </c>
      <c r="N246" s="128">
        <f>IF(D246="H",K246,"")</f>
      </c>
      <c r="O246" s="128">
        <f>IF(D246="V",K246,"")</f>
      </c>
      <c r="P246" s="129">
        <v>0.04062999999999661</v>
      </c>
      <c r="Q246" s="129">
        <v>0</v>
      </c>
      <c r="R246" s="129">
        <v>2.123999999999171</v>
      </c>
      <c r="S246" s="125">
        <v>373.27139999985235</v>
      </c>
      <c r="T246" s="130">
        <v>15</v>
      </c>
      <c r="U246" s="131">
        <f>K246*(T246+100)/100</f>
        <v>0</v>
      </c>
      <c r="V246" s="132"/>
    </row>
    <row r="247" spans="1:22" ht="12.75" outlineLevel="2">
      <c r="A247" s="3"/>
      <c r="B247" s="105"/>
      <c r="C247" s="105"/>
      <c r="D247" s="119" t="s">
        <v>5</v>
      </c>
      <c r="E247" s="120">
        <v>6</v>
      </c>
      <c r="F247" s="121" t="s">
        <v>104</v>
      </c>
      <c r="G247" s="122" t="s">
        <v>233</v>
      </c>
      <c r="H247" s="123">
        <v>16.1</v>
      </c>
      <c r="I247" s="124" t="s">
        <v>17</v>
      </c>
      <c r="J247" s="125"/>
      <c r="K247" s="126">
        <f>H247*J247</f>
        <v>0</v>
      </c>
      <c r="L247" s="127">
        <f>IF(D247="S",K247,"")</f>
      </c>
      <c r="M247" s="128">
        <f>IF(OR(D247="P",D247="U"),K247,"")</f>
        <v>0</v>
      </c>
      <c r="N247" s="128">
        <f>IF(D247="H",K247,"")</f>
      </c>
      <c r="O247" s="128">
        <f>IF(D247="V",K247,"")</f>
      </c>
      <c r="P247" s="129">
        <v>0.040000000000020464</v>
      </c>
      <c r="Q247" s="129">
        <v>0</v>
      </c>
      <c r="R247" s="129">
        <v>0.6240000000000521</v>
      </c>
      <c r="S247" s="125">
        <v>102.3474000000049</v>
      </c>
      <c r="T247" s="130">
        <v>15</v>
      </c>
      <c r="U247" s="131">
        <f>K247*(T247+100)/100</f>
        <v>0</v>
      </c>
      <c r="V247" s="132"/>
    </row>
    <row r="248" spans="1:22" s="36" customFormat="1" ht="10.5" customHeight="1" outlineLevel="3">
      <c r="A248" s="35"/>
      <c r="B248" s="133"/>
      <c r="C248" s="133"/>
      <c r="D248" s="133"/>
      <c r="E248" s="133"/>
      <c r="F248" s="133"/>
      <c r="G248" s="133" t="s">
        <v>80</v>
      </c>
      <c r="H248" s="134">
        <v>16.1</v>
      </c>
      <c r="I248" s="135"/>
      <c r="J248" s="133"/>
      <c r="K248" s="133"/>
      <c r="L248" s="136"/>
      <c r="M248" s="136"/>
      <c r="N248" s="136"/>
      <c r="O248" s="136"/>
      <c r="P248" s="136"/>
      <c r="Q248" s="136"/>
      <c r="R248" s="136"/>
      <c r="S248" s="136"/>
      <c r="T248" s="137"/>
      <c r="U248" s="137"/>
      <c r="V248" s="133"/>
    </row>
    <row r="249" spans="1:22" ht="12.75" outlineLevel="2">
      <c r="A249" s="3"/>
      <c r="B249" s="105"/>
      <c r="C249" s="105"/>
      <c r="D249" s="119" t="s">
        <v>5</v>
      </c>
      <c r="E249" s="120">
        <v>7</v>
      </c>
      <c r="F249" s="121" t="s">
        <v>105</v>
      </c>
      <c r="G249" s="122" t="s">
        <v>245</v>
      </c>
      <c r="H249" s="123">
        <v>13.2</v>
      </c>
      <c r="I249" s="124" t="s">
        <v>17</v>
      </c>
      <c r="J249" s="125"/>
      <c r="K249" s="126">
        <f>H249*J249</f>
        <v>0</v>
      </c>
      <c r="L249" s="127">
        <f>IF(D249="S",K249,"")</f>
      </c>
      <c r="M249" s="128">
        <f>IF(OR(D249="P",D249="U"),K249,"")</f>
        <v>0</v>
      </c>
      <c r="N249" s="128">
        <f>IF(D249="H",K249,"")</f>
      </c>
      <c r="O249" s="128">
        <f>IF(D249="V",K249,"")</f>
      </c>
      <c r="P249" s="129">
        <v>0.04152999999999096</v>
      </c>
      <c r="Q249" s="129">
        <v>0</v>
      </c>
      <c r="R249" s="129">
        <v>1.6910000000005139</v>
      </c>
      <c r="S249" s="125">
        <v>295.575100000096</v>
      </c>
      <c r="T249" s="130">
        <v>15</v>
      </c>
      <c r="U249" s="131">
        <f>K249*(T249+100)/100</f>
        <v>0</v>
      </c>
      <c r="V249" s="132"/>
    </row>
    <row r="250" spans="1:22" ht="12.75" outlineLevel="2">
      <c r="A250" s="3"/>
      <c r="B250" s="105"/>
      <c r="C250" s="105"/>
      <c r="D250" s="119" t="s">
        <v>5</v>
      </c>
      <c r="E250" s="120">
        <v>8</v>
      </c>
      <c r="F250" s="121" t="s">
        <v>106</v>
      </c>
      <c r="G250" s="122" t="s">
        <v>246</v>
      </c>
      <c r="H250" s="123">
        <v>2.9</v>
      </c>
      <c r="I250" s="124" t="s">
        <v>17</v>
      </c>
      <c r="J250" s="125"/>
      <c r="K250" s="126">
        <f>H250*J250</f>
        <v>0</v>
      </c>
      <c r="L250" s="127">
        <f>IF(D250="S",K250,"")</f>
      </c>
      <c r="M250" s="128">
        <f>IF(OR(D250="P",D250="U"),K250,"")</f>
        <v>0</v>
      </c>
      <c r="N250" s="128">
        <f>IF(D250="H",K250,"")</f>
      </c>
      <c r="O250" s="128">
        <f>IF(D250="V",K250,"")</f>
      </c>
      <c r="P250" s="129">
        <v>0.04152999999999096</v>
      </c>
      <c r="Q250" s="129">
        <v>0</v>
      </c>
      <c r="R250" s="129">
        <v>1.3320000000001357</v>
      </c>
      <c r="S250" s="125">
        <v>230.56020000002746</v>
      </c>
      <c r="T250" s="130">
        <v>15</v>
      </c>
      <c r="U250" s="131">
        <f>K250*(T250+100)/100</f>
        <v>0</v>
      </c>
      <c r="V250" s="132"/>
    </row>
    <row r="251" spans="1:22" ht="12.75" outlineLevel="2">
      <c r="A251" s="3"/>
      <c r="B251" s="105"/>
      <c r="C251" s="105"/>
      <c r="D251" s="119" t="s">
        <v>5</v>
      </c>
      <c r="E251" s="120">
        <v>9</v>
      </c>
      <c r="F251" s="121" t="s">
        <v>109</v>
      </c>
      <c r="G251" s="122" t="s">
        <v>248</v>
      </c>
      <c r="H251" s="123">
        <v>2</v>
      </c>
      <c r="I251" s="124" t="s">
        <v>37</v>
      </c>
      <c r="J251" s="125"/>
      <c r="K251" s="126">
        <f>H251*J251</f>
        <v>0</v>
      </c>
      <c r="L251" s="127">
        <f>IF(D251="S",K251,"")</f>
      </c>
      <c r="M251" s="128">
        <f>IF(OR(D251="P",D251="U"),K251,"")</f>
        <v>0</v>
      </c>
      <c r="N251" s="128">
        <f>IF(D251="H",K251,"")</f>
      </c>
      <c r="O251" s="128">
        <f>IF(D251="V",K251,"")</f>
      </c>
      <c r="P251" s="129">
        <v>0.0389</v>
      </c>
      <c r="Q251" s="129">
        <v>0</v>
      </c>
      <c r="R251" s="129">
        <v>0.5909999999999229</v>
      </c>
      <c r="S251" s="125">
        <v>84.51119999998751</v>
      </c>
      <c r="T251" s="130">
        <v>15</v>
      </c>
      <c r="U251" s="131">
        <f>K251*(T251+100)/100</f>
        <v>0</v>
      </c>
      <c r="V251" s="132"/>
    </row>
    <row r="252" spans="1:22" ht="12.75" outlineLevel="2">
      <c r="A252" s="3"/>
      <c r="B252" s="105"/>
      <c r="C252" s="105"/>
      <c r="D252" s="119" t="s">
        <v>5</v>
      </c>
      <c r="E252" s="120">
        <v>10</v>
      </c>
      <c r="F252" s="121" t="s">
        <v>108</v>
      </c>
      <c r="G252" s="122" t="s">
        <v>252</v>
      </c>
      <c r="H252" s="123">
        <v>4</v>
      </c>
      <c r="I252" s="124" t="s">
        <v>37</v>
      </c>
      <c r="J252" s="125"/>
      <c r="K252" s="126">
        <f>H252*J252</f>
        <v>0</v>
      </c>
      <c r="L252" s="127">
        <f>IF(D252="S",K252,"")</f>
      </c>
      <c r="M252" s="128">
        <f>IF(OR(D252="P",D252="U"),K252,"")</f>
        <v>0</v>
      </c>
      <c r="N252" s="128">
        <f>IF(D252="H",K252,"")</f>
      </c>
      <c r="O252" s="128">
        <f>IF(D252="V",K252,"")</f>
      </c>
      <c r="P252" s="129">
        <v>0.009700000000005815</v>
      </c>
      <c r="Q252" s="129">
        <v>0</v>
      </c>
      <c r="R252" s="129">
        <v>0.3420000000001622</v>
      </c>
      <c r="S252" s="125">
        <v>59.33520000002963</v>
      </c>
      <c r="T252" s="130">
        <v>15</v>
      </c>
      <c r="U252" s="131">
        <f>K252*(T252+100)/100</f>
        <v>0</v>
      </c>
      <c r="V252" s="132"/>
    </row>
    <row r="253" spans="1:22" ht="12.75" outlineLevel="2">
      <c r="A253" s="3"/>
      <c r="B253" s="105"/>
      <c r="C253" s="105"/>
      <c r="D253" s="119" t="s">
        <v>5</v>
      </c>
      <c r="E253" s="120">
        <v>11</v>
      </c>
      <c r="F253" s="121" t="s">
        <v>107</v>
      </c>
      <c r="G253" s="122" t="s">
        <v>251</v>
      </c>
      <c r="H253" s="123">
        <v>6</v>
      </c>
      <c r="I253" s="124" t="s">
        <v>37</v>
      </c>
      <c r="J253" s="125"/>
      <c r="K253" s="126">
        <f>H253*J253</f>
        <v>0</v>
      </c>
      <c r="L253" s="127">
        <f>IF(D253="S",K253,"")</f>
      </c>
      <c r="M253" s="128">
        <f>IF(OR(D253="P",D253="U"),K253,"")</f>
        <v>0</v>
      </c>
      <c r="N253" s="128">
        <f>IF(D253="H",K253,"")</f>
      </c>
      <c r="O253" s="128">
        <f>IF(D253="V",K253,"")</f>
      </c>
      <c r="P253" s="129">
        <v>0.0035000000000007248</v>
      </c>
      <c r="Q253" s="129">
        <v>0</v>
      </c>
      <c r="R253" s="129">
        <v>0.18800000000006278</v>
      </c>
      <c r="S253" s="125">
        <v>33.12880000001188</v>
      </c>
      <c r="T253" s="130">
        <v>15</v>
      </c>
      <c r="U253" s="131">
        <f>K253*(T253+100)/100</f>
        <v>0</v>
      </c>
      <c r="V253" s="132"/>
    </row>
    <row r="254" spans="1:22" ht="12.75" outlineLevel="1">
      <c r="A254" s="3"/>
      <c r="B254" s="106"/>
      <c r="C254" s="75" t="s">
        <v>24</v>
      </c>
      <c r="D254" s="76" t="s">
        <v>4</v>
      </c>
      <c r="E254" s="77"/>
      <c r="F254" s="77" t="s">
        <v>30</v>
      </c>
      <c r="G254" s="78" t="s">
        <v>217</v>
      </c>
      <c r="H254" s="77"/>
      <c r="I254" s="76"/>
      <c r="J254" s="77"/>
      <c r="K254" s="107">
        <f>SUBTOTAL(9,K255:K256)</f>
        <v>0</v>
      </c>
      <c r="L254" s="80">
        <f>SUBTOTAL(9,L255:L256)</f>
        <v>0</v>
      </c>
      <c r="M254" s="80">
        <f>SUBTOTAL(9,M255:M256)</f>
        <v>0</v>
      </c>
      <c r="N254" s="80">
        <f>SUBTOTAL(9,N255:N256)</f>
        <v>0</v>
      </c>
      <c r="O254" s="80">
        <f>SUBTOTAL(9,O255:O256)</f>
        <v>0</v>
      </c>
      <c r="P254" s="81">
        <f>SUMPRODUCT(P255:P256,$H255:$H256)</f>
        <v>0.002375925000000361</v>
      </c>
      <c r="Q254" s="81">
        <f>SUMPRODUCT(Q255:Q256,$H255:$H256)</f>
        <v>0</v>
      </c>
      <c r="R254" s="81">
        <f>SUMPRODUCT(R255:R256,$H255:$H256)</f>
        <v>18.526199999999562</v>
      </c>
      <c r="S254" s="80">
        <f>SUMPRODUCT(S255:S256,$H255:$H256)</f>
        <v>2688.1516199999364</v>
      </c>
      <c r="T254" s="108">
        <f>SUMPRODUCT(T255:T256,$K255:$K256)/100</f>
        <v>0</v>
      </c>
      <c r="U254" s="108">
        <f>K254+T254</f>
        <v>0</v>
      </c>
      <c r="V254" s="105"/>
    </row>
    <row r="255" spans="1:22" ht="12.75" outlineLevel="2">
      <c r="A255" s="3"/>
      <c r="B255" s="109"/>
      <c r="C255" s="110"/>
      <c r="D255" s="111"/>
      <c r="E255" s="112" t="s">
        <v>214</v>
      </c>
      <c r="F255" s="113"/>
      <c r="G255" s="114"/>
      <c r="H255" s="113"/>
      <c r="I255" s="111"/>
      <c r="J255" s="113"/>
      <c r="K255" s="115"/>
      <c r="L255" s="116"/>
      <c r="M255" s="116"/>
      <c r="N255" s="116"/>
      <c r="O255" s="116"/>
      <c r="P255" s="117"/>
      <c r="Q255" s="117"/>
      <c r="R255" s="117"/>
      <c r="S255" s="117"/>
      <c r="T255" s="118"/>
      <c r="U255" s="118"/>
      <c r="V255" s="105"/>
    </row>
    <row r="256" spans="1:22" ht="12.75" outlineLevel="2">
      <c r="A256" s="3"/>
      <c r="B256" s="105"/>
      <c r="C256" s="105"/>
      <c r="D256" s="119" t="s">
        <v>5</v>
      </c>
      <c r="E256" s="120">
        <v>1</v>
      </c>
      <c r="F256" s="121" t="s">
        <v>133</v>
      </c>
      <c r="G256" s="122" t="s">
        <v>257</v>
      </c>
      <c r="H256" s="123">
        <v>60.15</v>
      </c>
      <c r="I256" s="124" t="s">
        <v>17</v>
      </c>
      <c r="J256" s="125"/>
      <c r="K256" s="126">
        <f>H256*J256</f>
        <v>0</v>
      </c>
      <c r="L256" s="127">
        <f>IF(D256="S",K256,"")</f>
      </c>
      <c r="M256" s="128">
        <f>IF(OR(D256="P",D256="U"),K256,"")</f>
        <v>0</v>
      </c>
      <c r="N256" s="128">
        <f>IF(D256="H",K256,"")</f>
      </c>
      <c r="O256" s="128">
        <f>IF(D256="V",K256,"")</f>
      </c>
      <c r="P256" s="129">
        <v>3.9500000000006E-05</v>
      </c>
      <c r="Q256" s="129">
        <v>0</v>
      </c>
      <c r="R256" s="129">
        <v>0.3079999999999927</v>
      </c>
      <c r="S256" s="125">
        <v>44.690799999998944</v>
      </c>
      <c r="T256" s="130">
        <v>15</v>
      </c>
      <c r="U256" s="131">
        <f>K256*(T256+100)/100</f>
        <v>0</v>
      </c>
      <c r="V256" s="132"/>
    </row>
    <row r="257" spans="1:22" ht="12.75" outlineLevel="1">
      <c r="A257" s="3"/>
      <c r="B257" s="106"/>
      <c r="C257" s="75" t="s">
        <v>25</v>
      </c>
      <c r="D257" s="76" t="s">
        <v>4</v>
      </c>
      <c r="E257" s="77"/>
      <c r="F257" s="77" t="s">
        <v>30</v>
      </c>
      <c r="G257" s="78" t="s">
        <v>193</v>
      </c>
      <c r="H257" s="77"/>
      <c r="I257" s="76"/>
      <c r="J257" s="77"/>
      <c r="K257" s="107">
        <f>SUBTOTAL(9,K258:K259)</f>
        <v>0</v>
      </c>
      <c r="L257" s="80">
        <f>SUBTOTAL(9,L258:L259)</f>
        <v>0</v>
      </c>
      <c r="M257" s="80">
        <f>SUBTOTAL(9,M258:M259)</f>
        <v>0</v>
      </c>
      <c r="N257" s="80">
        <f>SUBTOTAL(9,N258:N259)</f>
        <v>0</v>
      </c>
      <c r="O257" s="80">
        <f>SUBTOTAL(9,O258:O259)</f>
        <v>0</v>
      </c>
      <c r="P257" s="81">
        <f>SUMPRODUCT(P258:P259,$H258:$H259)</f>
        <v>0</v>
      </c>
      <c r="Q257" s="81">
        <f>SUMPRODUCT(Q258:Q259,$H258:$H259)</f>
        <v>0</v>
      </c>
      <c r="R257" s="81">
        <f>SUMPRODUCT(R258:R259,$H258:$H259)</f>
        <v>4.290264261153222</v>
      </c>
      <c r="S257" s="80">
        <f>SUMPRODUCT(S258:S259,$H258:$H259)</f>
        <v>522.9832134345779</v>
      </c>
      <c r="T257" s="108">
        <f>SUMPRODUCT(T258:T259,$K258:$K259)/100</f>
        <v>0</v>
      </c>
      <c r="U257" s="108">
        <f>K257+T257</f>
        <v>0</v>
      </c>
      <c r="V257" s="105"/>
    </row>
    <row r="258" spans="1:22" ht="12.75" outlineLevel="2">
      <c r="A258" s="3"/>
      <c r="B258" s="109"/>
      <c r="C258" s="110"/>
      <c r="D258" s="111"/>
      <c r="E258" s="112" t="s">
        <v>214</v>
      </c>
      <c r="F258" s="113"/>
      <c r="G258" s="114"/>
      <c r="H258" s="113"/>
      <c r="I258" s="111"/>
      <c r="J258" s="113"/>
      <c r="K258" s="115"/>
      <c r="L258" s="116"/>
      <c r="M258" s="116"/>
      <c r="N258" s="116"/>
      <c r="O258" s="116"/>
      <c r="P258" s="117"/>
      <c r="Q258" s="117"/>
      <c r="R258" s="117"/>
      <c r="S258" s="117"/>
      <c r="T258" s="118"/>
      <c r="U258" s="118"/>
      <c r="V258" s="105"/>
    </row>
    <row r="259" spans="1:22" ht="12.75" outlineLevel="2">
      <c r="A259" s="3"/>
      <c r="B259" s="105"/>
      <c r="C259" s="105"/>
      <c r="D259" s="119" t="s">
        <v>7</v>
      </c>
      <c r="E259" s="120">
        <v>1</v>
      </c>
      <c r="F259" s="121" t="s">
        <v>134</v>
      </c>
      <c r="G259" s="122" t="s">
        <v>230</v>
      </c>
      <c r="H259" s="123">
        <v>1.6513719250002568</v>
      </c>
      <c r="I259" s="124" t="s">
        <v>9</v>
      </c>
      <c r="J259" s="125"/>
      <c r="K259" s="126">
        <f>H259*J259</f>
        <v>0</v>
      </c>
      <c r="L259" s="127">
        <f>IF(D259="S",K259,"")</f>
      </c>
      <c r="M259" s="128">
        <f>IF(OR(D259="P",D259="U"),K259,"")</f>
        <v>0</v>
      </c>
      <c r="N259" s="128">
        <f>IF(D259="H",K259,"")</f>
      </c>
      <c r="O259" s="128">
        <f>IF(D259="V",K259,"")</f>
      </c>
      <c r="P259" s="129">
        <v>0</v>
      </c>
      <c r="Q259" s="129">
        <v>0</v>
      </c>
      <c r="R259" s="129">
        <v>2.5980000000015475</v>
      </c>
      <c r="S259" s="125">
        <v>316.6962000001887</v>
      </c>
      <c r="T259" s="130">
        <v>15</v>
      </c>
      <c r="U259" s="131">
        <f>K259*(T259+100)/100</f>
        <v>0</v>
      </c>
      <c r="V259" s="132"/>
    </row>
    <row r="260" spans="1:22" ht="12.75" outlineLevel="1">
      <c r="A260" s="3"/>
      <c r="B260" s="106"/>
      <c r="C260" s="75" t="s">
        <v>29</v>
      </c>
      <c r="D260" s="76" t="s">
        <v>4</v>
      </c>
      <c r="E260" s="77"/>
      <c r="F260" s="77" t="s">
        <v>34</v>
      </c>
      <c r="G260" s="78" t="s">
        <v>50</v>
      </c>
      <c r="H260" s="77"/>
      <c r="I260" s="76"/>
      <c r="J260" s="77"/>
      <c r="K260" s="107">
        <f>SUBTOTAL(9,K261:K292)</f>
        <v>0</v>
      </c>
      <c r="L260" s="80">
        <f>SUBTOTAL(9,L261:L292)</f>
        <v>0</v>
      </c>
      <c r="M260" s="80">
        <f>SUBTOTAL(9,M261:M292)</f>
        <v>0</v>
      </c>
      <c r="N260" s="80">
        <f>SUBTOTAL(9,N261:N292)</f>
        <v>0</v>
      </c>
      <c r="O260" s="80">
        <f>SUBTOTAL(9,O261:O292)</f>
        <v>0</v>
      </c>
      <c r="P260" s="81">
        <f>SUMPRODUCT(P261:P292,$H261:$H292)</f>
        <v>0.11592839650002552</v>
      </c>
      <c r="Q260" s="81">
        <f>SUMPRODUCT(Q261:Q292,$H261:$H292)</f>
        <v>0.0031</v>
      </c>
      <c r="R260" s="81">
        <f>SUMPRODUCT(R261:R292,$H261:$H292)</f>
        <v>32.207619999987884</v>
      </c>
      <c r="S260" s="80">
        <f>SUMPRODUCT(S261:S292,$H261:$H292)</f>
        <v>4673.325661998243</v>
      </c>
      <c r="T260" s="108">
        <f>SUMPRODUCT(T261:T292,$K261:$K292)/100</f>
        <v>0</v>
      </c>
      <c r="U260" s="108">
        <f>K260+T260</f>
        <v>0</v>
      </c>
      <c r="V260" s="105"/>
    </row>
    <row r="261" spans="1:22" ht="12.75" outlineLevel="2">
      <c r="A261" s="3"/>
      <c r="B261" s="109"/>
      <c r="C261" s="110"/>
      <c r="D261" s="111"/>
      <c r="E261" s="112" t="s">
        <v>214</v>
      </c>
      <c r="F261" s="113"/>
      <c r="G261" s="114"/>
      <c r="H261" s="113"/>
      <c r="I261" s="111"/>
      <c r="J261" s="113"/>
      <c r="K261" s="115"/>
      <c r="L261" s="116"/>
      <c r="M261" s="116"/>
      <c r="N261" s="116"/>
      <c r="O261" s="116"/>
      <c r="P261" s="117"/>
      <c r="Q261" s="117"/>
      <c r="R261" s="117"/>
      <c r="S261" s="117"/>
      <c r="T261" s="118"/>
      <c r="U261" s="118"/>
      <c r="V261" s="105"/>
    </row>
    <row r="262" spans="1:22" ht="12.75" outlineLevel="2">
      <c r="A262" s="3"/>
      <c r="B262" s="105"/>
      <c r="C262" s="105"/>
      <c r="D262" s="119" t="s">
        <v>5</v>
      </c>
      <c r="E262" s="120">
        <v>1</v>
      </c>
      <c r="F262" s="121" t="s">
        <v>129</v>
      </c>
      <c r="G262" s="122" t="s">
        <v>232</v>
      </c>
      <c r="H262" s="123">
        <v>60.15</v>
      </c>
      <c r="I262" s="124" t="s">
        <v>17</v>
      </c>
      <c r="J262" s="125"/>
      <c r="K262" s="126">
        <f>H262*J262</f>
        <v>0</v>
      </c>
      <c r="L262" s="127">
        <f>IF(D262="S",K262,"")</f>
      </c>
      <c r="M262" s="128">
        <f>IF(OR(D262="P",D262="U"),K262,"")</f>
        <v>0</v>
      </c>
      <c r="N262" s="128">
        <f>IF(D262="H",K262,"")</f>
      </c>
      <c r="O262" s="128">
        <f>IF(D262="V",K262,"")</f>
      </c>
      <c r="P262" s="129">
        <v>0</v>
      </c>
      <c r="Q262" s="129">
        <v>0</v>
      </c>
      <c r="R262" s="129">
        <v>0.012000000000000455</v>
      </c>
      <c r="S262" s="125">
        <v>1.7412000000000658</v>
      </c>
      <c r="T262" s="130">
        <v>15</v>
      </c>
      <c r="U262" s="131">
        <f>K262*(T262+100)/100</f>
        <v>0</v>
      </c>
      <c r="V262" s="132"/>
    </row>
    <row r="263" spans="1:22" s="36" customFormat="1" ht="10.5" customHeight="1" outlineLevel="3">
      <c r="A263" s="35"/>
      <c r="B263" s="133"/>
      <c r="C263" s="133"/>
      <c r="D263" s="133"/>
      <c r="E263" s="133"/>
      <c r="F263" s="133"/>
      <c r="G263" s="133" t="s">
        <v>69</v>
      </c>
      <c r="H263" s="134">
        <v>7.14</v>
      </c>
      <c r="I263" s="135"/>
      <c r="J263" s="133"/>
      <c r="K263" s="133"/>
      <c r="L263" s="136"/>
      <c r="M263" s="136"/>
      <c r="N263" s="136"/>
      <c r="O263" s="136"/>
      <c r="P263" s="136"/>
      <c r="Q263" s="136"/>
      <c r="R263" s="136"/>
      <c r="S263" s="136"/>
      <c r="T263" s="137"/>
      <c r="U263" s="137"/>
      <c r="V263" s="133"/>
    </row>
    <row r="264" spans="1:22" s="36" customFormat="1" ht="10.5" customHeight="1" outlineLevel="3">
      <c r="A264" s="35"/>
      <c r="B264" s="133"/>
      <c r="C264" s="133"/>
      <c r="D264" s="133"/>
      <c r="E264" s="133"/>
      <c r="F264" s="133"/>
      <c r="G264" s="133" t="s">
        <v>68</v>
      </c>
      <c r="H264" s="134">
        <v>23.46</v>
      </c>
      <c r="I264" s="135"/>
      <c r="J264" s="133"/>
      <c r="K264" s="133"/>
      <c r="L264" s="136"/>
      <c r="M264" s="136"/>
      <c r="N264" s="136"/>
      <c r="O264" s="136"/>
      <c r="P264" s="136"/>
      <c r="Q264" s="136"/>
      <c r="R264" s="136"/>
      <c r="S264" s="136"/>
      <c r="T264" s="137"/>
      <c r="U264" s="137"/>
      <c r="V264" s="133"/>
    </row>
    <row r="265" spans="1:22" s="36" customFormat="1" ht="10.5" customHeight="1" outlineLevel="3">
      <c r="A265" s="35"/>
      <c r="B265" s="133"/>
      <c r="C265" s="133"/>
      <c r="D265" s="133"/>
      <c r="E265" s="133"/>
      <c r="F265" s="133"/>
      <c r="G265" s="133" t="s">
        <v>64</v>
      </c>
      <c r="H265" s="134">
        <v>13.92</v>
      </c>
      <c r="I265" s="135"/>
      <c r="J265" s="133"/>
      <c r="K265" s="133"/>
      <c r="L265" s="136"/>
      <c r="M265" s="136"/>
      <c r="N265" s="136"/>
      <c r="O265" s="136"/>
      <c r="P265" s="136"/>
      <c r="Q265" s="136"/>
      <c r="R265" s="136"/>
      <c r="S265" s="136"/>
      <c r="T265" s="137"/>
      <c r="U265" s="137"/>
      <c r="V265" s="133"/>
    </row>
    <row r="266" spans="1:22" s="36" customFormat="1" ht="10.5" customHeight="1" outlineLevel="3">
      <c r="A266" s="35"/>
      <c r="B266" s="133"/>
      <c r="C266" s="133"/>
      <c r="D266" s="133"/>
      <c r="E266" s="133"/>
      <c r="F266" s="133"/>
      <c r="G266" s="133" t="s">
        <v>67</v>
      </c>
      <c r="H266" s="134">
        <v>8.91</v>
      </c>
      <c r="I266" s="135"/>
      <c r="J266" s="133"/>
      <c r="K266" s="133"/>
      <c r="L266" s="136"/>
      <c r="M266" s="136"/>
      <c r="N266" s="136"/>
      <c r="O266" s="136"/>
      <c r="P266" s="136"/>
      <c r="Q266" s="136"/>
      <c r="R266" s="136"/>
      <c r="S266" s="136"/>
      <c r="T266" s="137"/>
      <c r="U266" s="137"/>
      <c r="V266" s="133"/>
    </row>
    <row r="267" spans="1:22" s="36" customFormat="1" ht="10.5" customHeight="1" outlineLevel="3">
      <c r="A267" s="35"/>
      <c r="B267" s="133"/>
      <c r="C267" s="133"/>
      <c r="D267" s="133"/>
      <c r="E267" s="133"/>
      <c r="F267" s="133"/>
      <c r="G267" s="133" t="s">
        <v>92</v>
      </c>
      <c r="H267" s="134">
        <v>0</v>
      </c>
      <c r="I267" s="135"/>
      <c r="J267" s="133"/>
      <c r="K267" s="133"/>
      <c r="L267" s="136"/>
      <c r="M267" s="136"/>
      <c r="N267" s="136"/>
      <c r="O267" s="136"/>
      <c r="P267" s="136"/>
      <c r="Q267" s="136"/>
      <c r="R267" s="136"/>
      <c r="S267" s="136"/>
      <c r="T267" s="137"/>
      <c r="U267" s="137"/>
      <c r="V267" s="133"/>
    </row>
    <row r="268" spans="1:22" s="36" customFormat="1" ht="10.5" customHeight="1" outlineLevel="3">
      <c r="A268" s="35"/>
      <c r="B268" s="133"/>
      <c r="C268" s="133"/>
      <c r="D268" s="133"/>
      <c r="E268" s="133"/>
      <c r="F268" s="133"/>
      <c r="G268" s="133" t="s">
        <v>65</v>
      </c>
      <c r="H268" s="134">
        <v>6.72</v>
      </c>
      <c r="I268" s="135"/>
      <c r="J268" s="133"/>
      <c r="K268" s="133"/>
      <c r="L268" s="136"/>
      <c r="M268" s="136"/>
      <c r="N268" s="136"/>
      <c r="O268" s="136"/>
      <c r="P268" s="136"/>
      <c r="Q268" s="136"/>
      <c r="R268" s="136"/>
      <c r="S268" s="136"/>
      <c r="T268" s="137"/>
      <c r="U268" s="137"/>
      <c r="V268" s="133"/>
    </row>
    <row r="269" spans="1:22" ht="26.25" outlineLevel="2">
      <c r="A269" s="3"/>
      <c r="B269" s="105"/>
      <c r="C269" s="105"/>
      <c r="D269" s="119" t="s">
        <v>5</v>
      </c>
      <c r="E269" s="120">
        <v>2</v>
      </c>
      <c r="F269" s="121" t="s">
        <v>130</v>
      </c>
      <c r="G269" s="122" t="s">
        <v>261</v>
      </c>
      <c r="H269" s="123">
        <v>25</v>
      </c>
      <c r="I269" s="124" t="s">
        <v>17</v>
      </c>
      <c r="J269" s="125"/>
      <c r="K269" s="126">
        <f>H269*J269</f>
        <v>0</v>
      </c>
      <c r="L269" s="127">
        <f>IF(D269="S",K269,"")</f>
      </c>
      <c r="M269" s="128">
        <f>IF(OR(D269="P",D269="U"),K269,"")</f>
        <v>0</v>
      </c>
      <c r="N269" s="128">
        <f>IF(D269="H",K269,"")</f>
      </c>
      <c r="O269" s="128">
        <f>IF(D269="V",K269,"")</f>
      </c>
      <c r="P269" s="129">
        <v>0</v>
      </c>
      <c r="Q269" s="129">
        <v>0</v>
      </c>
      <c r="R269" s="129">
        <v>0.028999999999996362</v>
      </c>
      <c r="S269" s="125">
        <v>4.207899999999472</v>
      </c>
      <c r="T269" s="130">
        <v>15</v>
      </c>
      <c r="U269" s="131">
        <f>K269*(T269+100)/100</f>
        <v>0</v>
      </c>
      <c r="V269" s="132"/>
    </row>
    <row r="270" spans="1:22" ht="12.75" outlineLevel="2">
      <c r="A270" s="3"/>
      <c r="B270" s="105"/>
      <c r="C270" s="105"/>
      <c r="D270" s="119" t="s">
        <v>5</v>
      </c>
      <c r="E270" s="120">
        <v>3</v>
      </c>
      <c r="F270" s="121" t="s">
        <v>122</v>
      </c>
      <c r="G270" s="122" t="s">
        <v>227</v>
      </c>
      <c r="H270" s="123">
        <v>10</v>
      </c>
      <c r="I270" s="124" t="s">
        <v>17</v>
      </c>
      <c r="J270" s="125"/>
      <c r="K270" s="126">
        <f>H270*J270</f>
        <v>0</v>
      </c>
      <c r="L270" s="127">
        <f>IF(D270="S",K270,"")</f>
      </c>
      <c r="M270" s="128">
        <f>IF(OR(D270="P",D270="U"),K270,"")</f>
        <v>0</v>
      </c>
      <c r="N270" s="128">
        <f>IF(D270="H",K270,"")</f>
      </c>
      <c r="O270" s="128">
        <f>IF(D270="V",K270,"")</f>
      </c>
      <c r="P270" s="129">
        <v>0.0009999999999994458</v>
      </c>
      <c r="Q270" s="129">
        <v>0.00031</v>
      </c>
      <c r="R270" s="129">
        <v>0.07399999999995543</v>
      </c>
      <c r="S270" s="125">
        <v>10.737399999993535</v>
      </c>
      <c r="T270" s="130">
        <v>15</v>
      </c>
      <c r="U270" s="131">
        <f>K270*(T270+100)/100</f>
        <v>0</v>
      </c>
      <c r="V270" s="132"/>
    </row>
    <row r="271" spans="1:22" ht="12.75" outlineLevel="2">
      <c r="A271" s="3"/>
      <c r="B271" s="105"/>
      <c r="C271" s="105"/>
      <c r="D271" s="119" t="s">
        <v>5</v>
      </c>
      <c r="E271" s="120">
        <v>4</v>
      </c>
      <c r="F271" s="121" t="s">
        <v>123</v>
      </c>
      <c r="G271" s="122" t="s">
        <v>256</v>
      </c>
      <c r="H271" s="123">
        <v>10</v>
      </c>
      <c r="I271" s="124" t="s">
        <v>17</v>
      </c>
      <c r="J271" s="125"/>
      <c r="K271" s="126">
        <f>H271*J271</f>
        <v>0</v>
      </c>
      <c r="L271" s="127">
        <f>IF(D271="S",K271,"")</f>
      </c>
      <c r="M271" s="128">
        <f>IF(OR(D271="P",D271="U"),K271,"")</f>
        <v>0</v>
      </c>
      <c r="N271" s="128">
        <f>IF(D271="H",K271,"")</f>
      </c>
      <c r="O271" s="128">
        <f>IF(D271="V",K271,"")</f>
      </c>
      <c r="P271" s="129">
        <v>0</v>
      </c>
      <c r="Q271" s="129">
        <v>0</v>
      </c>
      <c r="R271" s="129">
        <v>0.03699999999997772</v>
      </c>
      <c r="S271" s="125">
        <v>5.3686999999967675</v>
      </c>
      <c r="T271" s="130">
        <v>15</v>
      </c>
      <c r="U271" s="131">
        <f>K271*(T271+100)/100</f>
        <v>0</v>
      </c>
      <c r="V271" s="132"/>
    </row>
    <row r="272" spans="1:22" ht="12.75" outlineLevel="2">
      <c r="A272" s="3"/>
      <c r="B272" s="105"/>
      <c r="C272" s="105"/>
      <c r="D272" s="119" t="s">
        <v>5</v>
      </c>
      <c r="E272" s="120">
        <v>5</v>
      </c>
      <c r="F272" s="121" t="s">
        <v>124</v>
      </c>
      <c r="G272" s="122" t="s">
        <v>229</v>
      </c>
      <c r="H272" s="123">
        <v>10</v>
      </c>
      <c r="I272" s="124" t="s">
        <v>17</v>
      </c>
      <c r="J272" s="125"/>
      <c r="K272" s="126">
        <f>H272*J272</f>
        <v>0</v>
      </c>
      <c r="L272" s="127">
        <f>IF(D272="S",K272,"")</f>
      </c>
      <c r="M272" s="128">
        <f>IF(OR(D272="P",D272="U"),K272,"")</f>
        <v>0</v>
      </c>
      <c r="N272" s="128">
        <f>IF(D272="H",K272,"")</f>
      </c>
      <c r="O272" s="128">
        <f>IF(D272="V",K272,"")</f>
      </c>
      <c r="P272" s="129">
        <v>2.500000000000569E-05</v>
      </c>
      <c r="Q272" s="129">
        <v>0</v>
      </c>
      <c r="R272" s="129">
        <v>0.040000000000020464</v>
      </c>
      <c r="S272" s="125">
        <v>5.8040000000029695</v>
      </c>
      <c r="T272" s="130">
        <v>15</v>
      </c>
      <c r="U272" s="131">
        <f>K272*(T272+100)/100</f>
        <v>0</v>
      </c>
      <c r="V272" s="132"/>
    </row>
    <row r="273" spans="1:22" ht="12.75" outlineLevel="2">
      <c r="A273" s="3"/>
      <c r="B273" s="105"/>
      <c r="C273" s="105"/>
      <c r="D273" s="119" t="s">
        <v>5</v>
      </c>
      <c r="E273" s="120">
        <v>6</v>
      </c>
      <c r="F273" s="121" t="s">
        <v>131</v>
      </c>
      <c r="G273" s="122" t="s">
        <v>234</v>
      </c>
      <c r="H273" s="123">
        <v>34.5</v>
      </c>
      <c r="I273" s="124" t="s">
        <v>17</v>
      </c>
      <c r="J273" s="125"/>
      <c r="K273" s="126">
        <f>H273*J273</f>
        <v>0</v>
      </c>
      <c r="L273" s="127">
        <f>IF(D273="S",K273,"")</f>
      </c>
      <c r="M273" s="128">
        <f>IF(OR(D273="P",D273="U"),K273,"")</f>
        <v>0</v>
      </c>
      <c r="N273" s="128">
        <f>IF(D273="H",K273,"")</f>
      </c>
      <c r="O273" s="128">
        <f>IF(D273="V",K273,"")</f>
      </c>
      <c r="P273" s="129">
        <v>0.00021000000000003904</v>
      </c>
      <c r="Q273" s="129">
        <v>0</v>
      </c>
      <c r="R273" s="129">
        <v>0.03100000000000591</v>
      </c>
      <c r="S273" s="125">
        <v>4.498100000000859</v>
      </c>
      <c r="T273" s="130">
        <v>15</v>
      </c>
      <c r="U273" s="131">
        <f>K273*(T273+100)/100</f>
        <v>0</v>
      </c>
      <c r="V273" s="132"/>
    </row>
    <row r="274" spans="1:22" s="36" customFormat="1" ht="10.5" customHeight="1" outlineLevel="3">
      <c r="A274" s="35"/>
      <c r="B274" s="133"/>
      <c r="C274" s="133"/>
      <c r="D274" s="133"/>
      <c r="E274" s="133"/>
      <c r="F274" s="133"/>
      <c r="G274" s="133" t="s">
        <v>61</v>
      </c>
      <c r="H274" s="134">
        <v>34.5</v>
      </c>
      <c r="I274" s="135"/>
      <c r="J274" s="133"/>
      <c r="K274" s="133"/>
      <c r="L274" s="136"/>
      <c r="M274" s="136"/>
      <c r="N274" s="136"/>
      <c r="O274" s="136"/>
      <c r="P274" s="136"/>
      <c r="Q274" s="136"/>
      <c r="R274" s="136"/>
      <c r="S274" s="136"/>
      <c r="T274" s="137"/>
      <c r="U274" s="137"/>
      <c r="V274" s="133"/>
    </row>
    <row r="275" spans="1:22" ht="26.25" outlineLevel="2">
      <c r="A275" s="3"/>
      <c r="B275" s="105"/>
      <c r="C275" s="105"/>
      <c r="D275" s="119" t="s">
        <v>5</v>
      </c>
      <c r="E275" s="120">
        <v>7</v>
      </c>
      <c r="F275" s="121" t="s">
        <v>126</v>
      </c>
      <c r="G275" s="122" t="s">
        <v>262</v>
      </c>
      <c r="H275" s="123">
        <v>35</v>
      </c>
      <c r="I275" s="124" t="s">
        <v>8</v>
      </c>
      <c r="J275" s="125"/>
      <c r="K275" s="126">
        <f>H275*J275</f>
        <v>0</v>
      </c>
      <c r="L275" s="127">
        <f>IF(D275="S",K275,"")</f>
      </c>
      <c r="M275" s="128">
        <f>IF(OR(D275="P",D275="U"),K275,"")</f>
        <v>0</v>
      </c>
      <c r="N275" s="128">
        <f>IF(D275="H",K275,"")</f>
      </c>
      <c r="O275" s="128">
        <f>IF(D275="V",K275,"")</f>
      </c>
      <c r="P275" s="129">
        <v>1.1559900000007985E-05</v>
      </c>
      <c r="Q275" s="129">
        <v>0</v>
      </c>
      <c r="R275" s="129">
        <v>0.043000000000006366</v>
      </c>
      <c r="S275" s="125">
        <v>6.239300000000924</v>
      </c>
      <c r="T275" s="130">
        <v>15</v>
      </c>
      <c r="U275" s="131">
        <f>K275*(T275+100)/100</f>
        <v>0</v>
      </c>
      <c r="V275" s="132"/>
    </row>
    <row r="276" spans="1:22" s="36" customFormat="1" ht="10.5" customHeight="1" outlineLevel="3">
      <c r="A276" s="35"/>
      <c r="B276" s="133"/>
      <c r="C276" s="133"/>
      <c r="D276" s="133"/>
      <c r="E276" s="133"/>
      <c r="F276" s="133"/>
      <c r="G276" s="133" t="s">
        <v>13</v>
      </c>
      <c r="H276" s="134">
        <v>35</v>
      </c>
      <c r="I276" s="135"/>
      <c r="J276" s="133"/>
      <c r="K276" s="133"/>
      <c r="L276" s="136"/>
      <c r="M276" s="136"/>
      <c r="N276" s="136"/>
      <c r="O276" s="136"/>
      <c r="P276" s="136"/>
      <c r="Q276" s="136"/>
      <c r="R276" s="136"/>
      <c r="S276" s="136"/>
      <c r="T276" s="137"/>
      <c r="U276" s="137"/>
      <c r="V276" s="133"/>
    </row>
    <row r="277" spans="1:22" ht="26.25" outlineLevel="2">
      <c r="A277" s="3"/>
      <c r="B277" s="105"/>
      <c r="C277" s="105"/>
      <c r="D277" s="119" t="s">
        <v>5</v>
      </c>
      <c r="E277" s="120">
        <v>8</v>
      </c>
      <c r="F277" s="121" t="s">
        <v>127</v>
      </c>
      <c r="G277" s="122" t="s">
        <v>264</v>
      </c>
      <c r="H277" s="123">
        <v>50</v>
      </c>
      <c r="I277" s="124" t="s">
        <v>37</v>
      </c>
      <c r="J277" s="125"/>
      <c r="K277" s="126">
        <f>H277*J277</f>
        <v>0</v>
      </c>
      <c r="L277" s="127">
        <f>IF(D277="S",K277,"")</f>
      </c>
      <c r="M277" s="128">
        <f>IF(OR(D277="P",D277="U"),K277,"")</f>
        <v>0</v>
      </c>
      <c r="N277" s="128">
        <f>IF(D277="H",K277,"")</f>
      </c>
      <c r="O277" s="128">
        <f>IF(D277="V",K277,"")</f>
      </c>
      <c r="P277" s="129">
        <v>0.00048000000000025095</v>
      </c>
      <c r="Q277" s="129">
        <v>0</v>
      </c>
      <c r="R277" s="129">
        <v>0.06399999999996453</v>
      </c>
      <c r="S277" s="125">
        <v>9.286399999994853</v>
      </c>
      <c r="T277" s="130">
        <v>15</v>
      </c>
      <c r="U277" s="131">
        <f>K277*(T277+100)/100</f>
        <v>0</v>
      </c>
      <c r="V277" s="132"/>
    </row>
    <row r="278" spans="1:22" s="36" customFormat="1" ht="10.5" customHeight="1" outlineLevel="3">
      <c r="A278" s="35"/>
      <c r="B278" s="133"/>
      <c r="C278" s="133"/>
      <c r="D278" s="133"/>
      <c r="E278" s="133"/>
      <c r="F278" s="133"/>
      <c r="G278" s="133" t="s">
        <v>207</v>
      </c>
      <c r="H278" s="134">
        <v>0</v>
      </c>
      <c r="I278" s="135"/>
      <c r="J278" s="133"/>
      <c r="K278" s="133"/>
      <c r="L278" s="136"/>
      <c r="M278" s="136"/>
      <c r="N278" s="136"/>
      <c r="O278" s="136"/>
      <c r="P278" s="136"/>
      <c r="Q278" s="136"/>
      <c r="R278" s="136"/>
      <c r="S278" s="136"/>
      <c r="T278" s="137"/>
      <c r="U278" s="137"/>
      <c r="V278" s="133"/>
    </row>
    <row r="279" spans="1:22" s="36" customFormat="1" ht="10.5" customHeight="1" outlineLevel="3">
      <c r="A279" s="35"/>
      <c r="B279" s="133"/>
      <c r="C279" s="133"/>
      <c r="D279" s="133"/>
      <c r="E279" s="133"/>
      <c r="F279" s="133"/>
      <c r="G279" s="133" t="s">
        <v>14</v>
      </c>
      <c r="H279" s="134">
        <v>50</v>
      </c>
      <c r="I279" s="135"/>
      <c r="J279" s="133"/>
      <c r="K279" s="133"/>
      <c r="L279" s="136"/>
      <c r="M279" s="136"/>
      <c r="N279" s="136"/>
      <c r="O279" s="136"/>
      <c r="P279" s="136"/>
      <c r="Q279" s="136"/>
      <c r="R279" s="136"/>
      <c r="S279" s="136"/>
      <c r="T279" s="137"/>
      <c r="U279" s="137"/>
      <c r="V279" s="133"/>
    </row>
    <row r="280" spans="1:22" ht="12.75" outlineLevel="2">
      <c r="A280" s="3"/>
      <c r="B280" s="105"/>
      <c r="C280" s="105"/>
      <c r="D280" s="119" t="s">
        <v>5</v>
      </c>
      <c r="E280" s="120">
        <v>9</v>
      </c>
      <c r="F280" s="121" t="s">
        <v>128</v>
      </c>
      <c r="G280" s="122" t="s">
        <v>247</v>
      </c>
      <c r="H280" s="123">
        <v>35</v>
      </c>
      <c r="I280" s="124" t="s">
        <v>8</v>
      </c>
      <c r="J280" s="125"/>
      <c r="K280" s="126">
        <f>H280*J280</f>
        <v>0</v>
      </c>
      <c r="L280" s="127">
        <f>IF(D280="S",K280,"")</f>
      </c>
      <c r="M280" s="128">
        <f>IF(OR(D280="P",D280="U"),K280,"")</f>
        <v>0</v>
      </c>
      <c r="N280" s="128">
        <f>IF(D280="H",K280,"")</f>
      </c>
      <c r="O280" s="128">
        <f>IF(D280="V",K280,"")</f>
      </c>
      <c r="P280" s="129">
        <v>0</v>
      </c>
      <c r="Q280" s="129">
        <v>0</v>
      </c>
      <c r="R280" s="129">
        <v>0.022999999999996135</v>
      </c>
      <c r="S280" s="125">
        <v>3.337299999999439</v>
      </c>
      <c r="T280" s="130">
        <v>15</v>
      </c>
      <c r="U280" s="131">
        <f>K280*(T280+100)/100</f>
        <v>0</v>
      </c>
      <c r="V280" s="132"/>
    </row>
    <row r="281" spans="1:22" ht="26.25" outlineLevel="2">
      <c r="A281" s="3"/>
      <c r="B281" s="105"/>
      <c r="C281" s="105"/>
      <c r="D281" s="119" t="s">
        <v>5</v>
      </c>
      <c r="E281" s="120">
        <v>10</v>
      </c>
      <c r="F281" s="121" t="s">
        <v>132</v>
      </c>
      <c r="G281" s="122" t="s">
        <v>263</v>
      </c>
      <c r="H281" s="123">
        <v>231.34</v>
      </c>
      <c r="I281" s="124" t="s">
        <v>17</v>
      </c>
      <c r="J281" s="125"/>
      <c r="K281" s="126">
        <f>H281*J281</f>
        <v>0</v>
      </c>
      <c r="L281" s="127">
        <f>IF(D281="S",K281,"")</f>
      </c>
      <c r="M281" s="128">
        <f>IF(OR(D281="P",D281="U"),K281,"")</f>
        <v>0</v>
      </c>
      <c r="N281" s="128">
        <f>IF(D281="H",K281,"")</f>
      </c>
      <c r="O281" s="128">
        <f>IF(D281="V",K281,"")</f>
      </c>
      <c r="P281" s="129">
        <v>0.0003200000000000728</v>
      </c>
      <c r="Q281" s="129">
        <v>0</v>
      </c>
      <c r="R281" s="129">
        <v>0.09799999999995633</v>
      </c>
      <c r="S281" s="125">
        <v>14.219799999993665</v>
      </c>
      <c r="T281" s="130">
        <v>15</v>
      </c>
      <c r="U281" s="131">
        <f>K281*(T281+100)/100</f>
        <v>0</v>
      </c>
      <c r="V281" s="132"/>
    </row>
    <row r="282" spans="1:22" s="36" customFormat="1" ht="10.5" customHeight="1" outlineLevel="3">
      <c r="A282" s="35"/>
      <c r="B282" s="133"/>
      <c r="C282" s="133"/>
      <c r="D282" s="133"/>
      <c r="E282" s="133"/>
      <c r="F282" s="133"/>
      <c r="G282" s="133" t="s">
        <v>46</v>
      </c>
      <c r="H282" s="134">
        <v>60.15</v>
      </c>
      <c r="I282" s="135"/>
      <c r="J282" s="133"/>
      <c r="K282" s="133"/>
      <c r="L282" s="136"/>
      <c r="M282" s="136"/>
      <c r="N282" s="136"/>
      <c r="O282" s="136"/>
      <c r="P282" s="136"/>
      <c r="Q282" s="136"/>
      <c r="R282" s="136"/>
      <c r="S282" s="136"/>
      <c r="T282" s="137"/>
      <c r="U282" s="137"/>
      <c r="V282" s="133"/>
    </row>
    <row r="283" spans="1:22" s="36" customFormat="1" ht="10.5" customHeight="1" outlineLevel="3">
      <c r="A283" s="35"/>
      <c r="B283" s="133"/>
      <c r="C283" s="133"/>
      <c r="D283" s="133"/>
      <c r="E283" s="133"/>
      <c r="F283" s="133"/>
      <c r="G283" s="133" t="s">
        <v>157</v>
      </c>
      <c r="H283" s="134">
        <v>27.03</v>
      </c>
      <c r="I283" s="135"/>
      <c r="J283" s="133"/>
      <c r="K283" s="133"/>
      <c r="L283" s="136"/>
      <c r="M283" s="136"/>
      <c r="N283" s="136"/>
      <c r="O283" s="136"/>
      <c r="P283" s="136"/>
      <c r="Q283" s="136"/>
      <c r="R283" s="136"/>
      <c r="S283" s="136"/>
      <c r="T283" s="137"/>
      <c r="U283" s="137"/>
      <c r="V283" s="133"/>
    </row>
    <row r="284" spans="1:22" s="36" customFormat="1" ht="10.5" customHeight="1" outlineLevel="3">
      <c r="A284" s="35"/>
      <c r="B284" s="133"/>
      <c r="C284" s="133"/>
      <c r="D284" s="133"/>
      <c r="E284" s="133"/>
      <c r="F284" s="133"/>
      <c r="G284" s="133" t="s">
        <v>141</v>
      </c>
      <c r="H284" s="134">
        <v>7.42</v>
      </c>
      <c r="I284" s="135"/>
      <c r="J284" s="133"/>
      <c r="K284" s="133"/>
      <c r="L284" s="136"/>
      <c r="M284" s="136"/>
      <c r="N284" s="136"/>
      <c r="O284" s="136"/>
      <c r="P284" s="136"/>
      <c r="Q284" s="136"/>
      <c r="R284" s="136"/>
      <c r="S284" s="136"/>
      <c r="T284" s="137"/>
      <c r="U284" s="137"/>
      <c r="V284" s="133"/>
    </row>
    <row r="285" spans="1:22" s="36" customFormat="1" ht="10.5" customHeight="1" outlineLevel="3">
      <c r="A285" s="35"/>
      <c r="B285" s="133"/>
      <c r="C285" s="133"/>
      <c r="D285" s="133"/>
      <c r="E285" s="133"/>
      <c r="F285" s="133"/>
      <c r="G285" s="133" t="s">
        <v>155</v>
      </c>
      <c r="H285" s="134">
        <v>24.38</v>
      </c>
      <c r="I285" s="135"/>
      <c r="J285" s="133"/>
      <c r="K285" s="133"/>
      <c r="L285" s="136"/>
      <c r="M285" s="136"/>
      <c r="N285" s="136"/>
      <c r="O285" s="136"/>
      <c r="P285" s="136"/>
      <c r="Q285" s="136"/>
      <c r="R285" s="136"/>
      <c r="S285" s="136"/>
      <c r="T285" s="137"/>
      <c r="U285" s="137"/>
      <c r="V285" s="133"/>
    </row>
    <row r="286" spans="1:22" s="36" customFormat="1" ht="10.5" customHeight="1" outlineLevel="3">
      <c r="A286" s="35"/>
      <c r="B286" s="133"/>
      <c r="C286" s="133"/>
      <c r="D286" s="133"/>
      <c r="E286" s="133"/>
      <c r="F286" s="133"/>
      <c r="G286" s="133" t="s">
        <v>157</v>
      </c>
      <c r="H286" s="134">
        <v>27.03</v>
      </c>
      <c r="I286" s="135"/>
      <c r="J286" s="133"/>
      <c r="K286" s="133"/>
      <c r="L286" s="136"/>
      <c r="M286" s="136"/>
      <c r="N286" s="136"/>
      <c r="O286" s="136"/>
      <c r="P286" s="136"/>
      <c r="Q286" s="136"/>
      <c r="R286" s="136"/>
      <c r="S286" s="136"/>
      <c r="T286" s="137"/>
      <c r="U286" s="137"/>
      <c r="V286" s="133"/>
    </row>
    <row r="287" spans="1:22" s="36" customFormat="1" ht="10.5" customHeight="1" outlineLevel="3">
      <c r="A287" s="35"/>
      <c r="B287" s="133"/>
      <c r="C287" s="133"/>
      <c r="D287" s="133"/>
      <c r="E287" s="133"/>
      <c r="F287" s="133"/>
      <c r="G287" s="133" t="s">
        <v>150</v>
      </c>
      <c r="H287" s="134">
        <v>15.37</v>
      </c>
      <c r="I287" s="135"/>
      <c r="J287" s="133"/>
      <c r="K287" s="133"/>
      <c r="L287" s="136"/>
      <c r="M287" s="136"/>
      <c r="N287" s="136"/>
      <c r="O287" s="136"/>
      <c r="P287" s="136"/>
      <c r="Q287" s="136"/>
      <c r="R287" s="136"/>
      <c r="S287" s="136"/>
      <c r="T287" s="137"/>
      <c r="U287" s="137"/>
      <c r="V287" s="133"/>
    </row>
    <row r="288" spans="1:22" s="36" customFormat="1" ht="10.5" customHeight="1" outlineLevel="3">
      <c r="A288" s="35"/>
      <c r="B288" s="133"/>
      <c r="C288" s="133"/>
      <c r="D288" s="133"/>
      <c r="E288" s="133"/>
      <c r="F288" s="133"/>
      <c r="G288" s="133" t="s">
        <v>156</v>
      </c>
      <c r="H288" s="134">
        <v>25.44</v>
      </c>
      <c r="I288" s="135"/>
      <c r="J288" s="133"/>
      <c r="K288" s="133"/>
      <c r="L288" s="136"/>
      <c r="M288" s="136"/>
      <c r="N288" s="136"/>
      <c r="O288" s="136"/>
      <c r="P288" s="136"/>
      <c r="Q288" s="136"/>
      <c r="R288" s="136"/>
      <c r="S288" s="136"/>
      <c r="T288" s="137"/>
      <c r="U288" s="137"/>
      <c r="V288" s="133"/>
    </row>
    <row r="289" spans="1:22" s="36" customFormat="1" ht="10.5" customHeight="1" outlineLevel="3">
      <c r="A289" s="35"/>
      <c r="B289" s="133"/>
      <c r="C289" s="133"/>
      <c r="D289" s="133"/>
      <c r="E289" s="133"/>
      <c r="F289" s="133"/>
      <c r="G289" s="133" t="s">
        <v>152</v>
      </c>
      <c r="H289" s="134">
        <v>17.49</v>
      </c>
      <c r="I289" s="135"/>
      <c r="J289" s="133"/>
      <c r="K289" s="133"/>
      <c r="L289" s="136"/>
      <c r="M289" s="136"/>
      <c r="N289" s="136"/>
      <c r="O289" s="136"/>
      <c r="P289" s="136"/>
      <c r="Q289" s="136"/>
      <c r="R289" s="136"/>
      <c r="S289" s="136"/>
      <c r="T289" s="137"/>
      <c r="U289" s="137"/>
      <c r="V289" s="133"/>
    </row>
    <row r="290" spans="1:22" s="36" customFormat="1" ht="10.5" customHeight="1" outlineLevel="3">
      <c r="A290" s="35"/>
      <c r="B290" s="133"/>
      <c r="C290" s="133"/>
      <c r="D290" s="133"/>
      <c r="E290" s="133"/>
      <c r="F290" s="133"/>
      <c r="G290" s="133" t="s">
        <v>148</v>
      </c>
      <c r="H290" s="134">
        <v>14.31</v>
      </c>
      <c r="I290" s="135"/>
      <c r="J290" s="133"/>
      <c r="K290" s="133"/>
      <c r="L290" s="136"/>
      <c r="M290" s="136"/>
      <c r="N290" s="136"/>
      <c r="O290" s="136"/>
      <c r="P290" s="136"/>
      <c r="Q290" s="136"/>
      <c r="R290" s="136"/>
      <c r="S290" s="136"/>
      <c r="T290" s="137"/>
      <c r="U290" s="137"/>
      <c r="V290" s="133"/>
    </row>
    <row r="291" spans="1:22" s="36" customFormat="1" ht="10.5" customHeight="1" outlineLevel="3">
      <c r="A291" s="35"/>
      <c r="B291" s="133"/>
      <c r="C291" s="133"/>
      <c r="D291" s="133"/>
      <c r="E291" s="133"/>
      <c r="F291" s="133"/>
      <c r="G291" s="133" t="s">
        <v>97</v>
      </c>
      <c r="H291" s="134">
        <v>7.68</v>
      </c>
      <c r="I291" s="135"/>
      <c r="J291" s="133"/>
      <c r="K291" s="133"/>
      <c r="L291" s="136"/>
      <c r="M291" s="136"/>
      <c r="N291" s="136"/>
      <c r="O291" s="136"/>
      <c r="P291" s="136"/>
      <c r="Q291" s="136"/>
      <c r="R291" s="136"/>
      <c r="S291" s="136"/>
      <c r="T291" s="137"/>
      <c r="U291" s="137"/>
      <c r="V291" s="133"/>
    </row>
    <row r="292" spans="1:22" s="36" customFormat="1" ht="10.5" customHeight="1" outlineLevel="3">
      <c r="A292" s="35"/>
      <c r="B292" s="133"/>
      <c r="C292" s="133"/>
      <c r="D292" s="133"/>
      <c r="E292" s="133"/>
      <c r="F292" s="133"/>
      <c r="G292" s="133" t="s">
        <v>95</v>
      </c>
      <c r="H292" s="134">
        <v>5.04</v>
      </c>
      <c r="I292" s="135"/>
      <c r="J292" s="133"/>
      <c r="K292" s="133"/>
      <c r="L292" s="136"/>
      <c r="M292" s="136"/>
      <c r="N292" s="136"/>
      <c r="O292" s="136"/>
      <c r="P292" s="136"/>
      <c r="Q292" s="136"/>
      <c r="R292" s="136"/>
      <c r="S292" s="136"/>
      <c r="T292" s="137"/>
      <c r="U292" s="137"/>
      <c r="V292" s="133"/>
    </row>
  </sheetData>
  <mergeCells count="4">
    <mergeCell ref="D3:F3"/>
    <mergeCell ref="G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60"/>
  <headerFooter alignWithMargins="0">
    <oddFooter>&amp;LST Systém - www.softtrio.cz&amp;C&amp;"Times New Roman,obyčejné"&amp;12Stránka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kovarik</cp:lastModifiedBy>
  <dcterms:created xsi:type="dcterms:W3CDTF">2021-04-01T09:43:21Z</dcterms:created>
  <dcterms:modified xsi:type="dcterms:W3CDTF">2021-04-01T09:43:21Z</dcterms:modified>
  <cp:category/>
  <cp:version/>
  <cp:contentType/>
  <cp:contentStatus/>
</cp:coreProperties>
</file>