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4\Andrle\ZŠ Janáčkovo náměstí – výměna povrchu v tělocvičně\"/>
    </mc:Choice>
  </mc:AlternateContent>
  <bookViews>
    <workbookView xWindow="-105" yWindow="-105" windowWidth="38625" windowHeight="21105" activeTab="2"/>
  </bookViews>
  <sheets>
    <sheet name="Stavba" sheetId="1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Pol'!$A$1:$Y$58</definedName>
    <definedName name="_xlnm.Print_Area" localSheetId="0">Stavba!$A$1:$J$56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2" i="12" l="1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I10" i="12" s="1"/>
  <c r="K11" i="12"/>
  <c r="K10" i="12" s="1"/>
  <c r="O11" i="12"/>
  <c r="O10" i="12" s="1"/>
  <c r="Q11" i="12"/>
  <c r="Q10" i="12" s="1"/>
  <c r="V11" i="12"/>
  <c r="V10" i="12" s="1"/>
  <c r="G13" i="12"/>
  <c r="M13" i="12" s="1"/>
  <c r="I13" i="12"/>
  <c r="K13" i="12"/>
  <c r="O13" i="12"/>
  <c r="Q13" i="12"/>
  <c r="V13" i="12"/>
  <c r="G18" i="12"/>
  <c r="M18" i="12" s="1"/>
  <c r="I18" i="12"/>
  <c r="K18" i="12"/>
  <c r="O18" i="12"/>
  <c r="Q18" i="12"/>
  <c r="V18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I25" i="12" s="1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4" i="12"/>
  <c r="M34" i="12" s="1"/>
  <c r="I34" i="12"/>
  <c r="K34" i="12"/>
  <c r="K25" i="12" s="1"/>
  <c r="O34" i="12"/>
  <c r="Q34" i="12"/>
  <c r="V34" i="12"/>
  <c r="G36" i="12"/>
  <c r="I36" i="12"/>
  <c r="I35" i="12" s="1"/>
  <c r="K36" i="12"/>
  <c r="K35" i="12" s="1"/>
  <c r="O36" i="12"/>
  <c r="O35" i="12" s="1"/>
  <c r="Q36" i="12"/>
  <c r="Q35" i="12" s="1"/>
  <c r="V36" i="12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V35" i="12" s="1"/>
  <c r="G39" i="12"/>
  <c r="M39" i="12" s="1"/>
  <c r="I39" i="12"/>
  <c r="K39" i="12"/>
  <c r="O39" i="12"/>
  <c r="Q39" i="12"/>
  <c r="V39" i="12"/>
  <c r="AE41" i="12"/>
  <c r="F41" i="1" s="1"/>
  <c r="I20" i="1"/>
  <c r="I19" i="1"/>
  <c r="I18" i="1"/>
  <c r="J28" i="1"/>
  <c r="J26" i="1"/>
  <c r="G38" i="1"/>
  <c r="F38" i="1"/>
  <c r="J23" i="1"/>
  <c r="J24" i="1"/>
  <c r="J25" i="1"/>
  <c r="J27" i="1"/>
  <c r="E24" i="1"/>
  <c r="E26" i="1"/>
  <c r="G35" i="12" l="1"/>
  <c r="I55" i="1" s="1"/>
  <c r="I16" i="1" s="1"/>
  <c r="M36" i="12"/>
  <c r="G10" i="12"/>
  <c r="I53" i="1" s="1"/>
  <c r="M11" i="12"/>
  <c r="M10" i="12" s="1"/>
  <c r="M9" i="12"/>
  <c r="M8" i="12" s="1"/>
  <c r="F40" i="1"/>
  <c r="I52" i="1"/>
  <c r="F39" i="1"/>
  <c r="M25" i="12"/>
  <c r="M35" i="12"/>
  <c r="G25" i="12"/>
  <c r="I54" i="1" s="1"/>
  <c r="AF41" i="12"/>
  <c r="G41" i="12" l="1"/>
  <c r="G41" i="1"/>
  <c r="H41" i="1" s="1"/>
  <c r="I41" i="1" s="1"/>
  <c r="G39" i="1"/>
  <c r="G42" i="1" s="1"/>
  <c r="G25" i="1" s="1"/>
  <c r="A25" i="1" s="1"/>
  <c r="A26" i="1" s="1"/>
  <c r="G26" i="1" s="1"/>
  <c r="G40" i="1"/>
  <c r="H40" i="1" s="1"/>
  <c r="I40" i="1" s="1"/>
  <c r="F42" i="1"/>
  <c r="I56" i="1"/>
  <c r="I17" i="1"/>
  <c r="I21" i="1" s="1"/>
  <c r="J39" i="1"/>
  <c r="J41" i="1"/>
  <c r="J40" i="1"/>
  <c r="H39" i="1" l="1"/>
  <c r="H42" i="1" s="1"/>
  <c r="J42" i="1"/>
  <c r="G23" i="1"/>
  <c r="A23" i="1" s="1"/>
  <c r="A24" i="1" s="1"/>
  <c r="G24" i="1" s="1"/>
  <c r="A27" i="1" s="1"/>
  <c r="A29" i="1" s="1"/>
  <c r="G29" i="1" s="1"/>
  <c r="G27" i="1" s="1"/>
  <c r="G28" i="1"/>
  <c r="J54" i="1"/>
  <c r="J52" i="1"/>
  <c r="J55" i="1"/>
  <c r="J53" i="1"/>
  <c r="I39" i="1" l="1"/>
  <c r="I42" i="1" s="1"/>
  <c r="J56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Hynek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<sst xmlns="http://schemas.openxmlformats.org/spreadsheetml/2006/main" count="312" uniqueCount="165">
  <si>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</si>
  <si>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</si>
  <si>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</si>
  <si>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</si>
  <si>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</si>
  <si>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</si>
  <si>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</si>
  <si>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</si>
  <si>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</si>
  <si>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</si>
  <si>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</si>
  <si>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</si>
  <si>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</si>
  <si>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</si>
  <si>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</si>
  <si>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</si>
  <si>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</si>
  <si>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</si>
  <si>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</si>
  <si>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</si>
  <si>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</si>
  <si>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</si>
  <si>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</si>
  <si>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</si>
  <si>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</si>
  <si>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</si>
  <si>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</si>
  <si>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</si>
  <si>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</si>
  <si>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</si>
  <si>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</si>
  <si>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</si>
  <si>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</si>
  <si>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</si>
  <si>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</si>
  <si>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</si>
  <si>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</si>
  <si>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</si>
  <si>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</si>
  <si>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</si>
  <si>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</si>
  <si>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</si>
  <si>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Krnov ZŠ Janáčkovo náměstí-výměna nášlapné vrstvy podlahy v tělocvičně PUR akt.2024</t>
  </si>
  <si>
    <t>Sportovní podlaha</t>
  </si>
  <si>
    <t>Objekt:</t>
  </si>
  <si>
    <t>Rozpočet:</t>
  </si>
  <si>
    <t>001</t>
  </si>
  <si>
    <t>Tělocvična</t>
  </si>
  <si>
    <t>Stavba</t>
  </si>
  <si>
    <t>Celkem za stavbu</t>
  </si>
  <si>
    <t>CZK</t>
  </si>
  <si>
    <t>#POPS</t>
  </si>
  <si>
    <t>Popis stavby: 001 - Tělocvična</t>
  </si>
  <si>
    <t>#POPO</t>
  </si>
  <si>
    <t>Popis objektu: 01 - Sportovní podlaha</t>
  </si>
  <si>
    <t>#POPR</t>
  </si>
  <si>
    <t>Popis rozpočtu: 01 - Krnov ZŠ Janáčkovo náměstí-výměna nášlapné vrstvy podlahy v tělocvičně PUR akt.2024</t>
  </si>
  <si>
    <t>Rekapitulace dílů</t>
  </si>
  <si>
    <t>Typ dílu</t>
  </si>
  <si>
    <t>768</t>
  </si>
  <si>
    <t>Konstrukce sportovního vybavení</t>
  </si>
  <si>
    <t>775</t>
  </si>
  <si>
    <t>Podlahy vlysové a parketové</t>
  </si>
  <si>
    <t>777</t>
  </si>
  <si>
    <t>Podlahy ze syntetických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</si>
  <si>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</si>
  <si>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</si>
  <si>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</si>
  <si>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</si>
  <si>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</si>
  <si>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</si>
  <si>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</si>
  <si>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</si>
  <si>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</si>
  <si>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</si>
  <si>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</si>
  <si>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</si>
  <si>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</si>
  <si>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</si>
  <si>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</si>
  <si>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</si>
  <si>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</si>
  <si>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</si>
  <si>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</si>
  <si>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</si>
  <si>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</si>
  <si>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</si>
  <si>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</si>
  <si>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</si>
  <si>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</si>
  <si>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</si>
  <si>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</si>
  <si>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</si>
  <si>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</si>
  <si>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</si>
  <si>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</si>
  <si>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</si>
  <si>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</si>
  <si>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768901001T03</t>
  </si>
  <si>
    <t>soubor</t>
  </si>
  <si>
    <t>Vlastní</t>
  </si>
  <si>
    <t>Indiv</t>
  </si>
  <si>
    <t>Práce</t>
  </si>
  <si>
    <t>Běžná</t>
  </si>
  <si>
    <t>POL1_</t>
  </si>
  <si>
    <t>775511800R00</t>
  </si>
  <si>
    <t>Demontáž podlah vlysových lepených včetně lišt</t>
  </si>
  <si>
    <t>m2</t>
  </si>
  <si>
    <t>RTS 24/ I</t>
  </si>
  <si>
    <t>tv</t>
  </si>
  <si>
    <t>VV</t>
  </si>
  <si>
    <t>775599130R00</t>
  </si>
  <si>
    <t xml:space="preserve">Celoplošné tmelení </t>
  </si>
  <si>
    <t>Tmelení dřevěného nášlapu v nářaďovnách.</t>
  </si>
  <si>
    <t>POP</t>
  </si>
  <si>
    <t>Vyspravení povrchu tělocvičny po demontáži dřevěného nášlapu.</t>
  </si>
  <si>
    <t>nř</t>
  </si>
  <si>
    <t>775591900R00</t>
  </si>
  <si>
    <t>Oprava podlah, broušení vlysů, parket trojnásobné</t>
  </si>
  <si>
    <t>775841000-RT01</t>
  </si>
  <si>
    <t>Lak podlah dřevěných sportovních- Z+ 3x, vč.mezibroušení 2k pur polomat na vodní bázi</t>
  </si>
  <si>
    <t>s atestem na kluznost pro sportovní plochy</t>
  </si>
  <si>
    <t>775891010T02</t>
  </si>
  <si>
    <t>m</t>
  </si>
  <si>
    <t>768801002RT02</t>
  </si>
  <si>
    <t>Zavíčkování kotevních prvků pod podlahou do PU podlahy pr.159mm</t>
  </si>
  <si>
    <t>ks</t>
  </si>
  <si>
    <t>777101101R00</t>
  </si>
  <si>
    <t>Příprava podkladu - vysávání podlah prům.vysavačem</t>
  </si>
  <si>
    <t>777155090RT90</t>
  </si>
  <si>
    <t>Vlastní CÚ</t>
  </si>
  <si>
    <t>4*89+146+234+220+50+4*35+3*100</t>
  </si>
  <si>
    <t>777155090T03</t>
  </si>
  <si>
    <t>998777101R00</t>
  </si>
  <si>
    <t>Přesun hmot pro podlahy syntetické, výšky do 6 m</t>
  </si>
  <si>
    <t>t</t>
  </si>
  <si>
    <t>RTS 22/ I</t>
  </si>
  <si>
    <t>Přesun hmot</t>
  </si>
  <si>
    <t>POL7_</t>
  </si>
  <si>
    <t>979084212R00</t>
  </si>
  <si>
    <t>Vodorovná doprava vybour. hmot po suchu do 50 m</t>
  </si>
  <si>
    <t>Přesun suti</t>
  </si>
  <si>
    <t>POL8_</t>
  </si>
  <si>
    <t>979086213R00</t>
  </si>
  <si>
    <t>Nakládání vybouraných hmot na dopravní prostředek</t>
  </si>
  <si>
    <t>979990161R00</t>
  </si>
  <si>
    <t>SUM</t>
  </si>
  <si>
    <t>Proměnné:</t>
  </si>
  <si>
    <t>plocha nářaďoven</t>
  </si>
  <si>
    <t>VAR</t>
  </si>
  <si>
    <t>plocha nářaďoven : 90+37</t>
  </si>
  <si>
    <t>plocha tělocvičny</t>
  </si>
  <si>
    <t>hrací plocha 1105 m2 : 1105</t>
  </si>
  <si>
    <t>Poznámky uchazeče k zadání</t>
  </si>
  <si>
    <t>POPUZIV</t>
  </si>
  <si>
    <t>END</t>
  </si>
  <si>
    <t>Demontáž a zpětná montáž sportovního vybavení vč. kotevních bodů a vč.potřebných úprav pro novou výšku podlahy a nátěru kovových částí</t>
  </si>
  <si>
    <t>D + M soklová lišta neprovětrávací š.50mm, multifine</t>
  </si>
  <si>
    <t>Podlahy lité polyuretanové sportovní značení hřišť š.50 mm pur barvou  (florbal, házená, volejbal centrál, volejbal 3x 1/3, badminton, basketbal…)</t>
  </si>
  <si>
    <t>Litá pur podlaha ve složení: pružná podložka celoplošně lepená pur lepidlem, stěrka pro vyplnění pórů, 2x samonivelační pur vrstva, 2x pur nátěr. (tažnost 150%)</t>
  </si>
  <si>
    <t>Vodorovné přemístění suti na skládku do 22 000 m</t>
  </si>
  <si>
    <t>Poplatek za likvidaci - dřevo, skupina odpadu 170201</t>
  </si>
  <si>
    <t>979083217R00</t>
  </si>
  <si>
    <t>tv: vč. kontroly podkladního roštu</t>
  </si>
  <si>
    <t>Podlahy lité polyuretanové sportovní 6+2 mm (čtyřbarevná plocha)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</si>
</sst>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10"/>
      <color indexed="12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/>
    </xf>
    <xf numFmtId="165" fontId="19" fillId="0" borderId="0" xfId="0" applyNumberFormat="1" applyFont="1" applyBorder="1" applyAlignment="1">
      <alignment vertical="top" wrapTex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opLeftCell="B1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7" t="s">
        <v>4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2"/>
      <c r="B2" s="77" t="s">
        <v>24</v>
      </c>
      <c r="C2" s="78"/>
      <c r="D2" s="79" t="s">
        <v>46</v>
      </c>
      <c r="E2" s="206" t="s">
        <v>47</v>
      </c>
      <c r="F2" s="207"/>
      <c r="G2" s="207"/>
      <c r="H2" s="207"/>
      <c r="I2" s="207"/>
      <c r="J2" s="208"/>
      <c r="O2" s="1"/>
    </row>
    <row r="3" spans="1:15" ht="27" customHeight="1" x14ac:dyDescent="0.2">
      <c r="A3" s="2"/>
      <c r="B3" s="80" t="s">
        <v>44</v>
      </c>
      <c r="C3" s="78"/>
      <c r="D3" s="81" t="s">
        <v>41</v>
      </c>
      <c r="E3" s="209" t="s">
        <v>43</v>
      </c>
      <c r="F3" s="210"/>
      <c r="G3" s="210"/>
      <c r="H3" s="210"/>
      <c r="I3" s="210"/>
      <c r="J3" s="211"/>
    </row>
    <row r="4" spans="1:15" ht="23.25" customHeight="1" x14ac:dyDescent="0.2">
      <c r="A4" s="76">
        <v>1819</v>
      </c>
      <c r="B4" s="82" t="s">
        <v>45</v>
      </c>
      <c r="C4" s="83"/>
      <c r="D4" s="84" t="s">
        <v>41</v>
      </c>
      <c r="E4" s="219" t="s">
        <v>42</v>
      </c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23</v>
      </c>
      <c r="D5" s="224"/>
      <c r="E5" s="225"/>
      <c r="F5" s="225"/>
      <c r="G5" s="225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6"/>
      <c r="E6" s="227"/>
      <c r="F6" s="227"/>
      <c r="G6" s="22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8"/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3"/>
      <c r="E11" s="213"/>
      <c r="F11" s="213"/>
      <c r="G11" s="213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2"/>
      <c r="F15" s="212"/>
      <c r="G15" s="214"/>
      <c r="H15" s="214"/>
      <c r="I15" s="214" t="s">
        <v>31</v>
      </c>
      <c r="J15" s="215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3"/>
      <c r="F16" s="204"/>
      <c r="G16" s="203"/>
      <c r="H16" s="204"/>
      <c r="I16" s="203">
        <f>SUMIF(F52:F55,A16,I52:I55)+SUMIF(F52:F55,"PSU",I52:I55)</f>
        <v>0</v>
      </c>
      <c r="J16" s="205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3"/>
      <c r="F17" s="204"/>
      <c r="G17" s="203"/>
      <c r="H17" s="204"/>
      <c r="I17" s="203">
        <f>SUMIF(F52:F55,A17,I52:I55)</f>
        <v>0</v>
      </c>
      <c r="J17" s="205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3"/>
      <c r="F18" s="204"/>
      <c r="G18" s="203"/>
      <c r="H18" s="204"/>
      <c r="I18" s="203">
        <f>SUMIF(F52:F55,A18,I52:I55)</f>
        <v>0</v>
      </c>
      <c r="J18" s="205"/>
    </row>
    <row r="19" spans="1:10" ht="23.25" customHeight="1" x14ac:dyDescent="0.2">
      <c r="A19" s="139" t="s">
        <v>68</v>
      </c>
      <c r="B19" s="38" t="s">
        <v>29</v>
      </c>
      <c r="C19" s="62"/>
      <c r="D19" s="63"/>
      <c r="E19" s="203"/>
      <c r="F19" s="204"/>
      <c r="G19" s="203"/>
      <c r="H19" s="204"/>
      <c r="I19" s="203">
        <f>SUMIF(F52:F55,A19,I52:I55)</f>
        <v>0</v>
      </c>
      <c r="J19" s="205"/>
    </row>
    <row r="20" spans="1:10" ht="23.25" customHeight="1" x14ac:dyDescent="0.2">
      <c r="A20" s="139" t="s">
        <v>69</v>
      </c>
      <c r="B20" s="38" t="s">
        <v>30</v>
      </c>
      <c r="C20" s="62"/>
      <c r="D20" s="63"/>
      <c r="E20" s="203"/>
      <c r="F20" s="204"/>
      <c r="G20" s="203"/>
      <c r="H20" s="204"/>
      <c r="I20" s="203">
        <f>SUMIF(F52:F55,A20,I52:I55)</f>
        <v>0</v>
      </c>
      <c r="J20" s="205"/>
    </row>
    <row r="21" spans="1:10" ht="23.25" customHeight="1" x14ac:dyDescent="0.2">
      <c r="A21" s="2"/>
      <c r="B21" s="48" t="s">
        <v>31</v>
      </c>
      <c r="C21" s="64"/>
      <c r="D21" s="65"/>
      <c r="E21" s="216"/>
      <c r="F21" s="217"/>
      <c r="G21" s="216"/>
      <c r="H21" s="217"/>
      <c r="I21" s="216">
        <f>SUM(I16:J20)</f>
        <v>0</v>
      </c>
      <c r="J21" s="235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3">
        <f>ZakladDPHSniVypocet</f>
        <v>0</v>
      </c>
      <c r="H23" s="234"/>
      <c r="I23" s="23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31">
        <f>IF(A24&gt;50, ROUNDUP(A23, 0), ROUNDDOWN(A23, 0))</f>
        <v>0</v>
      </c>
      <c r="H24" s="232"/>
      <c r="I24" s="23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3">
        <f>ZakladDPHZaklVypocet</f>
        <v>0</v>
      </c>
      <c r="H25" s="234"/>
      <c r="I25" s="23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0">
        <f>IF(A26&gt;50, ROUNDUP(A25, 0), ROUNDDOWN(A25, 0))</f>
        <v>0</v>
      </c>
      <c r="H26" s="201"/>
      <c r="I26" s="20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2">
        <f>CenaCelkem-(ZakladDPHSni+DPHSni+ZakladDPHZakl+DPHZakl)</f>
        <v>0</v>
      </c>
      <c r="H27" s="202"/>
      <c r="I27" s="202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36">
        <f>ZakladDPHSniVypocet+ZakladDPHZaklVypocet</f>
        <v>0</v>
      </c>
      <c r="H28" s="237"/>
      <c r="I28" s="237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36">
        <f>IF(A29&gt;50, ROUNDUP(A27, 0), ROUNDDOWN(A27, 0))</f>
        <v>0</v>
      </c>
      <c r="H29" s="236"/>
      <c r="I29" s="236"/>
      <c r="J29" s="119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8"/>
      <c r="E34" s="239"/>
      <c r="G34" s="240"/>
      <c r="H34" s="241"/>
      <c r="I34" s="241"/>
      <c r="J34" s="25"/>
    </row>
    <row r="35" spans="1:10" ht="12.75" customHeight="1" x14ac:dyDescent="0.2">
      <c r="A35" s="2"/>
      <c r="B35" s="2"/>
      <c r="D35" s="230" t="s">
        <v>2</v>
      </c>
      <c r="E35" s="23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48</v>
      </c>
      <c r="C39" s="244"/>
      <c r="D39" s="244"/>
      <c r="E39" s="244"/>
      <c r="F39" s="99">
        <f>'01 01 Pol'!AE41</f>
        <v>0</v>
      </c>
      <c r="G39" s="100">
        <f>'01 01 Pol'!AF41</f>
        <v>0</v>
      </c>
      <c r="H39" s="101">
        <f>(F39*SazbaDPH1/100)+(G39*SazbaDPH2/100)</f>
        <v>0</v>
      </c>
      <c r="I39" s="101">
        <f>F39+G39+H39</f>
        <v>0</v>
      </c>
      <c r="J39" s="102" t="e">
        <f ca="1">IF(_xlfn.SINGLE(CenaCelkemVypocet)=0,"",I39/_xlfn.SINGLE(CenaCelkemVypocet)*100)</f>
        <v>#NAME?</v>
      </c>
    </row>
    <row r="40" spans="1:10" ht="25.5" hidden="1" customHeight="1" x14ac:dyDescent="0.2">
      <c r="A40" s="88">
        <v>2</v>
      </c>
      <c r="B40" s="103" t="s">
        <v>41</v>
      </c>
      <c r="C40" s="245" t="s">
        <v>43</v>
      </c>
      <c r="D40" s="245"/>
      <c r="E40" s="245"/>
      <c r="F40" s="104">
        <f>'01 01 Pol'!AE41</f>
        <v>0</v>
      </c>
      <c r="G40" s="105">
        <f>'01 01 Pol'!AF41</f>
        <v>0</v>
      </c>
      <c r="H40" s="105">
        <f>(F40*SazbaDPH1/100)+(G40*SazbaDPH2/100)</f>
        <v>0</v>
      </c>
      <c r="I40" s="105">
        <f>F40+G40+H40</f>
        <v>0</v>
      </c>
      <c r="J40" s="106" t="e">
        <f ca="1">IF(_xlfn.SINGLE(CenaCelkemVypocet)=0,"",I40/_xlfn.SINGLE(CenaCelkemVypocet)*100)</f>
        <v>#NAME?</v>
      </c>
    </row>
    <row r="41" spans="1:10" ht="25.5" hidden="1" customHeight="1" x14ac:dyDescent="0.2">
      <c r="A41" s="88">
        <v>3</v>
      </c>
      <c r="B41" s="107" t="s">
        <v>41</v>
      </c>
      <c r="C41" s="244" t="s">
        <v>42</v>
      </c>
      <c r="D41" s="244"/>
      <c r="E41" s="244"/>
      <c r="F41" s="108">
        <f>'01 01 Pol'!AE41</f>
        <v>0</v>
      </c>
      <c r="G41" s="101">
        <f>'01 01 Pol'!AF41</f>
        <v>0</v>
      </c>
      <c r="H41" s="101">
        <f>(F41*SazbaDPH1/100)+(G41*SazbaDPH2/100)</f>
        <v>0</v>
      </c>
      <c r="I41" s="101">
        <f>F41+G41+H41</f>
        <v>0</v>
      </c>
      <c r="J41" s="102" t="e">
        <f ca="1">IF(_xlfn.SINGLE(CenaCelkemVypocet)=0,"",I41/_xlfn.SINGLE(CenaCelkemVypocet)*100)</f>
        <v>#NAME?</v>
      </c>
    </row>
    <row r="42" spans="1:10" ht="25.5" hidden="1" customHeight="1" x14ac:dyDescent="0.2">
      <c r="A42" s="88"/>
      <c r="B42" s="246" t="s">
        <v>49</v>
      </c>
      <c r="C42" s="247"/>
      <c r="D42" s="247"/>
      <c r="E42" s="248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 t="e">
        <f ca="1">SUMIF(A39:A41,"=1",J39:J41)</f>
        <v>#NAME?</v>
      </c>
    </row>
    <row r="44" spans="1:10" x14ac:dyDescent="0.2">
      <c r="A44" t="s">
        <v>51</v>
      </c>
      <c r="B44" t="s">
        <v>52</v>
      </c>
    </row>
    <row r="45" spans="1:10" x14ac:dyDescent="0.2">
      <c r="A45" t="s">
        <v>53</v>
      </c>
      <c r="B45" t="s">
        <v>54</v>
      </c>
    </row>
    <row r="46" spans="1:10" x14ac:dyDescent="0.2">
      <c r="A46" t="s">
        <v>55</v>
      </c>
      <c r="B46" t="s">
        <v>56</v>
      </c>
    </row>
    <row r="49" spans="1:10" ht="15.75" x14ac:dyDescent="0.25">
      <c r="B49" s="120" t="s">
        <v>57</v>
      </c>
    </row>
    <row r="51" spans="1:10" ht="25.5" customHeight="1" x14ac:dyDescent="0.2">
      <c r="A51" s="122"/>
      <c r="B51" s="125" t="s">
        <v>18</v>
      </c>
      <c r="C51" s="125" t="s">
        <v>6</v>
      </c>
      <c r="D51" s="126"/>
      <c r="E51" s="126"/>
      <c r="F51" s="127" t="s">
        <v>58</v>
      </c>
      <c r="G51" s="127"/>
      <c r="H51" s="127"/>
      <c r="I51" s="127" t="s">
        <v>31</v>
      </c>
      <c r="J51" s="127" t="s">
        <v>0</v>
      </c>
    </row>
    <row r="52" spans="1:10" ht="36.75" customHeight="1" x14ac:dyDescent="0.2">
      <c r="A52" s="123"/>
      <c r="B52" s="128" t="s">
        <v>59</v>
      </c>
      <c r="C52" s="242" t="s">
        <v>60</v>
      </c>
      <c r="D52" s="243"/>
      <c r="E52" s="243"/>
      <c r="F52" s="137" t="s">
        <v>27</v>
      </c>
      <c r="G52" s="129"/>
      <c r="H52" s="129"/>
      <c r="I52" s="129">
        <f>'01 01 Pol'!G8</f>
        <v>0</v>
      </c>
      <c r="J52" s="134" t="str">
        <f>IF(I56=0,"",I52/I56*100)</f>
        <v/>
      </c>
    </row>
    <row r="53" spans="1:10" ht="36.75" customHeight="1" x14ac:dyDescent="0.2">
      <c r="A53" s="123"/>
      <c r="B53" s="128" t="s">
        <v>61</v>
      </c>
      <c r="C53" s="242" t="s">
        <v>62</v>
      </c>
      <c r="D53" s="243"/>
      <c r="E53" s="243"/>
      <c r="F53" s="137" t="s">
        <v>27</v>
      </c>
      <c r="G53" s="129"/>
      <c r="H53" s="129"/>
      <c r="I53" s="129">
        <f>'01 01 Pol'!G10</f>
        <v>0</v>
      </c>
      <c r="J53" s="134" t="str">
        <f>IF(I56=0,"",I53/I56*100)</f>
        <v/>
      </c>
    </row>
    <row r="54" spans="1:10" ht="36.75" customHeight="1" x14ac:dyDescent="0.2">
      <c r="A54" s="123"/>
      <c r="B54" s="128" t="s">
        <v>63</v>
      </c>
      <c r="C54" s="242" t="s">
        <v>64</v>
      </c>
      <c r="D54" s="243"/>
      <c r="E54" s="243"/>
      <c r="F54" s="137" t="s">
        <v>27</v>
      </c>
      <c r="G54" s="129"/>
      <c r="H54" s="129"/>
      <c r="I54" s="129">
        <f>'01 01 Pol'!G25</f>
        <v>0</v>
      </c>
      <c r="J54" s="134" t="str">
        <f>IF(I56=0,"",I54/I56*100)</f>
        <v/>
      </c>
    </row>
    <row r="55" spans="1:10" ht="36.75" customHeight="1" x14ac:dyDescent="0.2">
      <c r="A55" s="123"/>
      <c r="B55" s="128" t="s">
        <v>65</v>
      </c>
      <c r="C55" s="242" t="s">
        <v>66</v>
      </c>
      <c r="D55" s="243"/>
      <c r="E55" s="243"/>
      <c r="F55" s="137" t="s">
        <v>67</v>
      </c>
      <c r="G55" s="129"/>
      <c r="H55" s="129"/>
      <c r="I55" s="129">
        <f>'01 01 Pol'!G35</f>
        <v>0</v>
      </c>
      <c r="J55" s="134" t="str">
        <f>IF(I56=0,"",I55/I56*100)</f>
        <v/>
      </c>
    </row>
    <row r="56" spans="1:10" ht="25.5" customHeight="1" x14ac:dyDescent="0.2">
      <c r="A56" s="124"/>
      <c r="B56" s="130" t="s">
        <v>1</v>
      </c>
      <c r="C56" s="131"/>
      <c r="D56" s="132"/>
      <c r="E56" s="132"/>
      <c r="F56" s="138"/>
      <c r="G56" s="133"/>
      <c r="H56" s="133"/>
      <c r="I56" s="133">
        <f>SUM(I52:I55)</f>
        <v>0</v>
      </c>
      <c r="J56" s="135">
        <f>SUM(J52:J55)</f>
        <v>0</v>
      </c>
    </row>
    <row r="57" spans="1:10" x14ac:dyDescent="0.2">
      <c r="F57" s="87"/>
      <c r="G57" s="87"/>
      <c r="H57" s="87"/>
      <c r="I57" s="87"/>
      <c r="J57" s="136"/>
    </row>
    <row r="58" spans="1:10" x14ac:dyDescent="0.2">
      <c r="F58" s="87"/>
      <c r="G58" s="87"/>
      <c r="H58" s="87"/>
      <c r="I58" s="87"/>
      <c r="J58" s="136"/>
    </row>
    <row r="59" spans="1:10" x14ac:dyDescent="0.2">
      <c r="F59" s="87"/>
      <c r="G59" s="87"/>
      <c r="H59" s="87"/>
      <c r="I59" s="87"/>
      <c r="J59" s="136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C53:E53"/>
    <mergeCell ref="C54:E54"/>
    <mergeCell ref="C55:E55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7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8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9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10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20" activePane="bottomLeft" state="frozen"/>
      <selection pane="bottomLeft" activeCell="C32" sqref="C32:G32"/>
    </sheetView>
  </sheetViews>
  <sheetFormatPr defaultRowHeight="12.75" outlineLevelRow="3" x14ac:dyDescent="0.2"/>
  <cols>
    <col min="1" max="1" width="3.42578125" customWidth="1"/>
    <col min="2" max="2" width="12.42578125" style="121" customWidth="1"/>
    <col min="3" max="3" width="38.140625" style="121" customWidth="1"/>
    <col min="4" max="4" width="4.85546875" customWidth="1"/>
    <col min="5" max="5" width="12.42578125" customWidth="1"/>
    <col min="6" max="6" width="9.85546875" customWidth="1"/>
    <col min="7" max="7" width="12.5703125" customWidth="1"/>
    <col min="8" max="13" width="0" hidden="1" customWidth="1"/>
    <col min="1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  <col min="53" max="53" width="73.570312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70</v>
      </c>
    </row>
    <row r="2" spans="1:60" ht="24.95" customHeight="1" x14ac:dyDescent="0.2">
      <c r="A2" s="140" t="s">
        <v>8</v>
      </c>
      <c r="B2" s="49" t="s">
        <v>46</v>
      </c>
      <c r="C2" s="254" t="s">
        <v>47</v>
      </c>
      <c r="D2" s="255"/>
      <c r="E2" s="255"/>
      <c r="F2" s="255"/>
      <c r="G2" s="256"/>
      <c r="AG2" t="s">
        <v>71</v>
      </c>
    </row>
    <row r="3" spans="1:60" ht="24.95" customHeight="1" x14ac:dyDescent="0.2">
      <c r="A3" s="140" t="s">
        <v>9</v>
      </c>
      <c r="B3" s="49" t="s">
        <v>41</v>
      </c>
      <c r="C3" s="254" t="s">
        <v>43</v>
      </c>
      <c r="D3" s="255"/>
      <c r="E3" s="255"/>
      <c r="F3" s="255"/>
      <c r="G3" s="256"/>
      <c r="AC3" s="121" t="s">
        <v>71</v>
      </c>
      <c r="AG3" t="s">
        <v>72</v>
      </c>
    </row>
    <row r="4" spans="1:60" ht="24.95" customHeight="1" x14ac:dyDescent="0.2">
      <c r="A4" s="141" t="s">
        <v>10</v>
      </c>
      <c r="B4" s="142" t="s">
        <v>41</v>
      </c>
      <c r="C4" s="257" t="s">
        <v>42</v>
      </c>
      <c r="D4" s="258"/>
      <c r="E4" s="258"/>
      <c r="F4" s="258"/>
      <c r="G4" s="259"/>
      <c r="AG4" t="s">
        <v>73</v>
      </c>
    </row>
    <row r="5" spans="1:60" x14ac:dyDescent="0.2">
      <c r="D5" s="10"/>
    </row>
    <row r="6" spans="1:60" ht="38.25" x14ac:dyDescent="0.2">
      <c r="A6" s="144" t="s">
        <v>74</v>
      </c>
      <c r="B6" s="146" t="s">
        <v>75</v>
      </c>
      <c r="C6" s="146" t="s">
        <v>76</v>
      </c>
      <c r="D6" s="145" t="s">
        <v>77</v>
      </c>
      <c r="E6" s="144" t="s">
        <v>78</v>
      </c>
      <c r="F6" s="143" t="s">
        <v>79</v>
      </c>
      <c r="G6" s="144" t="s">
        <v>31</v>
      </c>
      <c r="H6" s="147" t="s">
        <v>32</v>
      </c>
      <c r="I6" s="147" t="s">
        <v>80</v>
      </c>
      <c r="J6" s="147" t="s">
        <v>33</v>
      </c>
      <c r="K6" s="147" t="s">
        <v>81</v>
      </c>
      <c r="L6" s="147" t="s">
        <v>82</v>
      </c>
      <c r="M6" s="147" t="s">
        <v>83</v>
      </c>
      <c r="N6" s="147" t="s">
        <v>84</v>
      </c>
      <c r="O6" s="147" t="s">
        <v>85</v>
      </c>
      <c r="P6" s="147" t="s">
        <v>86</v>
      </c>
      <c r="Q6" s="147" t="s">
        <v>87</v>
      </c>
      <c r="R6" s="147" t="s">
        <v>88</v>
      </c>
      <c r="S6" s="147" t="s">
        <v>89</v>
      </c>
      <c r="T6" s="147" t="s">
        <v>90</v>
      </c>
      <c r="U6" s="147" t="s">
        <v>91</v>
      </c>
      <c r="V6" s="147" t="s">
        <v>92</v>
      </c>
      <c r="W6" s="147" t="s">
        <v>93</v>
      </c>
      <c r="X6" s="147" t="s">
        <v>94</v>
      </c>
      <c r="Y6" s="147" t="s">
        <v>95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6" t="s">
        <v>96</v>
      </c>
      <c r="B8" s="167" t="s">
        <v>59</v>
      </c>
      <c r="C8" s="188" t="s">
        <v>60</v>
      </c>
      <c r="D8" s="168"/>
      <c r="E8" s="169"/>
      <c r="F8" s="170"/>
      <c r="G8" s="170">
        <f>SUMIF(AG9:AG9,"&lt;&gt;NOR",G9:G9)</f>
        <v>0</v>
      </c>
      <c r="H8" s="170"/>
      <c r="I8" s="170">
        <f>SUM(I9:I9)</f>
        <v>0</v>
      </c>
      <c r="J8" s="170"/>
      <c r="K8" s="170">
        <f>SUM(K9:K9)</f>
        <v>10000</v>
      </c>
      <c r="L8" s="170"/>
      <c r="M8" s="170">
        <f>SUM(M9:M9)</f>
        <v>0</v>
      </c>
      <c r="N8" s="169"/>
      <c r="O8" s="169">
        <f>SUM(O9:O9)</f>
        <v>0</v>
      </c>
      <c r="P8" s="169"/>
      <c r="Q8" s="169">
        <f>SUM(Q9:Q9)</f>
        <v>0</v>
      </c>
      <c r="R8" s="170"/>
      <c r="S8" s="170"/>
      <c r="T8" s="171"/>
      <c r="U8" s="165"/>
      <c r="V8" s="165">
        <f>SUM(V9:V9)</f>
        <v>0</v>
      </c>
      <c r="W8" s="165"/>
      <c r="X8" s="165"/>
      <c r="Y8" s="165"/>
      <c r="AG8" t="s">
        <v>97</v>
      </c>
    </row>
    <row r="9" spans="1:60" ht="33.75" outlineLevel="1" x14ac:dyDescent="0.2">
      <c r="A9" s="180">
        <v>1</v>
      </c>
      <c r="B9" s="181" t="s">
        <v>98</v>
      </c>
      <c r="C9" s="189" t="s">
        <v>156</v>
      </c>
      <c r="D9" s="182" t="s">
        <v>99</v>
      </c>
      <c r="E9" s="183">
        <v>1</v>
      </c>
      <c r="F9" s="184">
        <v>0</v>
      </c>
      <c r="G9" s="185">
        <f>ROUND(E9*F9,2)</f>
        <v>0</v>
      </c>
      <c r="H9" s="184">
        <v>0</v>
      </c>
      <c r="I9" s="185">
        <f>ROUND(E9*H9,2)</f>
        <v>0</v>
      </c>
      <c r="J9" s="184">
        <v>10000</v>
      </c>
      <c r="K9" s="185">
        <f>ROUND(E9*J9,2)</f>
        <v>10000</v>
      </c>
      <c r="L9" s="185">
        <v>21</v>
      </c>
      <c r="M9" s="185">
        <f>G9*(1+L9/100)</f>
        <v>0</v>
      </c>
      <c r="N9" s="183">
        <v>0</v>
      </c>
      <c r="O9" s="183">
        <f>ROUND(E9*N9,2)</f>
        <v>0</v>
      </c>
      <c r="P9" s="183">
        <v>0</v>
      </c>
      <c r="Q9" s="183">
        <f>ROUND(E9*P9,2)</f>
        <v>0</v>
      </c>
      <c r="R9" s="185"/>
      <c r="S9" s="185" t="s">
        <v>100</v>
      </c>
      <c r="T9" s="186" t="s">
        <v>101</v>
      </c>
      <c r="U9" s="160">
        <v>0</v>
      </c>
      <c r="V9" s="160">
        <f>ROUND(E9*U9,2)</f>
        <v>0</v>
      </c>
      <c r="W9" s="160"/>
      <c r="X9" s="160" t="s">
        <v>102</v>
      </c>
      <c r="Y9" s="160" t="s">
        <v>103</v>
      </c>
      <c r="Z9" s="148"/>
      <c r="AA9" s="148"/>
      <c r="AB9" s="148"/>
      <c r="AC9" s="148"/>
      <c r="AD9" s="148"/>
      <c r="AE9" s="148"/>
      <c r="AF9" s="148"/>
      <c r="AG9" s="148" t="s">
        <v>104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">
      <c r="A10" s="166" t="s">
        <v>96</v>
      </c>
      <c r="B10" s="167" t="s">
        <v>61</v>
      </c>
      <c r="C10" s="188" t="s">
        <v>62</v>
      </c>
      <c r="D10" s="168"/>
      <c r="E10" s="169"/>
      <c r="F10" s="170"/>
      <c r="G10" s="170">
        <f>SUMIF(AG11:AG24,"&lt;&gt;NOR",G11:G24)</f>
        <v>0</v>
      </c>
      <c r="H10" s="170"/>
      <c r="I10" s="170">
        <f>SUM(I11:I24)</f>
        <v>166701.91999999998</v>
      </c>
      <c r="J10" s="170"/>
      <c r="K10" s="170">
        <f>SUM(K11:K24)</f>
        <v>525237.58000000007</v>
      </c>
      <c r="L10" s="170"/>
      <c r="M10" s="170">
        <f>SUM(M11:M24)</f>
        <v>0</v>
      </c>
      <c r="N10" s="169"/>
      <c r="O10" s="169">
        <f>SUM(O11:O24)</f>
        <v>0.61</v>
      </c>
      <c r="P10" s="169"/>
      <c r="Q10" s="169">
        <f>SUM(Q11:Q24)</f>
        <v>10.5</v>
      </c>
      <c r="R10" s="170"/>
      <c r="S10" s="170"/>
      <c r="T10" s="171"/>
      <c r="U10" s="165"/>
      <c r="V10" s="165">
        <f>SUM(V11:V24)</f>
        <v>800.04</v>
      </c>
      <c r="W10" s="165"/>
      <c r="X10" s="165"/>
      <c r="Y10" s="165"/>
      <c r="AG10" t="s">
        <v>97</v>
      </c>
    </row>
    <row r="11" spans="1:60" outlineLevel="1" x14ac:dyDescent="0.2">
      <c r="A11" s="173">
        <v>2</v>
      </c>
      <c r="B11" s="174" t="s">
        <v>105</v>
      </c>
      <c r="C11" s="190" t="s">
        <v>106</v>
      </c>
      <c r="D11" s="175" t="s">
        <v>107</v>
      </c>
      <c r="E11" s="176">
        <v>1105</v>
      </c>
      <c r="F11" s="177">
        <v>0</v>
      </c>
      <c r="G11" s="178">
        <f>ROUND(E11*F11,2)</f>
        <v>0</v>
      </c>
      <c r="H11" s="177">
        <v>0</v>
      </c>
      <c r="I11" s="178">
        <f>ROUND(E11*H11,2)</f>
        <v>0</v>
      </c>
      <c r="J11" s="177">
        <v>90.7</v>
      </c>
      <c r="K11" s="178">
        <f>ROUND(E11*J11,2)</f>
        <v>100223.5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9.4999999999999998E-3</v>
      </c>
      <c r="Q11" s="176">
        <f>ROUND(E11*P11,2)</f>
        <v>10.5</v>
      </c>
      <c r="R11" s="178"/>
      <c r="S11" s="178" t="s">
        <v>108</v>
      </c>
      <c r="T11" s="179" t="s">
        <v>108</v>
      </c>
      <c r="U11" s="160">
        <v>0.2</v>
      </c>
      <c r="V11" s="160">
        <f>ROUND(E11*U11,2)</f>
        <v>221</v>
      </c>
      <c r="W11" s="160"/>
      <c r="X11" s="160" t="s">
        <v>102</v>
      </c>
      <c r="Y11" s="160" t="s">
        <v>103</v>
      </c>
      <c r="Z11" s="148"/>
      <c r="AA11" s="148"/>
      <c r="AB11" s="148"/>
      <c r="AC11" s="148"/>
      <c r="AD11" s="148"/>
      <c r="AE11" s="148"/>
      <c r="AF11" s="148"/>
      <c r="AG11" s="148" t="s">
        <v>104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7"/>
      <c r="B12" s="158"/>
      <c r="C12" s="191" t="s">
        <v>163</v>
      </c>
      <c r="D12" s="161"/>
      <c r="E12" s="162">
        <v>1105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8"/>
      <c r="AA12" s="148"/>
      <c r="AB12" s="148"/>
      <c r="AC12" s="148"/>
      <c r="AD12" s="148"/>
      <c r="AE12" s="148"/>
      <c r="AF12" s="148"/>
      <c r="AG12" s="148" t="s">
        <v>110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3">
        <v>3</v>
      </c>
      <c r="B13" s="174" t="s">
        <v>111</v>
      </c>
      <c r="C13" s="190" t="s">
        <v>112</v>
      </c>
      <c r="D13" s="175" t="s">
        <v>107</v>
      </c>
      <c r="E13" s="176">
        <v>1232</v>
      </c>
      <c r="F13" s="177">
        <v>0</v>
      </c>
      <c r="G13" s="178">
        <f>ROUND(E13*F13,2)</f>
        <v>0</v>
      </c>
      <c r="H13" s="177">
        <v>103.66</v>
      </c>
      <c r="I13" s="178">
        <f>ROUND(E13*H13,2)</f>
        <v>127709.12</v>
      </c>
      <c r="J13" s="177">
        <v>41.34</v>
      </c>
      <c r="K13" s="178">
        <f>ROUND(E13*J13,2)</f>
        <v>50930.879999999997</v>
      </c>
      <c r="L13" s="178">
        <v>21</v>
      </c>
      <c r="M13" s="178">
        <f>G13*(1+L13/100)</f>
        <v>0</v>
      </c>
      <c r="N13" s="176">
        <v>4.8999999999999998E-4</v>
      </c>
      <c r="O13" s="176">
        <f>ROUND(E13*N13,2)</f>
        <v>0.6</v>
      </c>
      <c r="P13" s="176">
        <v>0</v>
      </c>
      <c r="Q13" s="176">
        <f>ROUND(E13*P13,2)</f>
        <v>0</v>
      </c>
      <c r="R13" s="178"/>
      <c r="S13" s="178" t="s">
        <v>108</v>
      </c>
      <c r="T13" s="179" t="s">
        <v>101</v>
      </c>
      <c r="U13" s="160">
        <v>0.13</v>
      </c>
      <c r="V13" s="160">
        <f>ROUND(E13*U13,2)</f>
        <v>160.16</v>
      </c>
      <c r="W13" s="160"/>
      <c r="X13" s="160" t="s">
        <v>102</v>
      </c>
      <c r="Y13" s="160" t="s">
        <v>103</v>
      </c>
      <c r="Z13" s="148"/>
      <c r="AA13" s="148"/>
      <c r="AB13" s="148"/>
      <c r="AC13" s="148"/>
      <c r="AD13" s="148"/>
      <c r="AE13" s="148"/>
      <c r="AF13" s="148"/>
      <c r="AG13" s="148" t="s">
        <v>104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7"/>
      <c r="B14" s="158"/>
      <c r="C14" s="273" t="s">
        <v>113</v>
      </c>
      <c r="D14" s="274"/>
      <c r="E14" s="274"/>
      <c r="F14" s="274"/>
      <c r="G14" s="274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48"/>
      <c r="AA14" s="148"/>
      <c r="AB14" s="148"/>
      <c r="AC14" s="148"/>
      <c r="AD14" s="148"/>
      <c r="AE14" s="148"/>
      <c r="AF14" s="148"/>
      <c r="AG14" s="148" t="s">
        <v>114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7"/>
      <c r="B15" s="158"/>
      <c r="C15" s="275" t="s">
        <v>115</v>
      </c>
      <c r="D15" s="276"/>
      <c r="E15" s="276"/>
      <c r="F15" s="276"/>
      <c r="G15" s="276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48"/>
      <c r="AA15" s="148"/>
      <c r="AB15" s="148"/>
      <c r="AC15" s="148"/>
      <c r="AD15" s="148"/>
      <c r="AE15" s="148"/>
      <c r="AF15" s="148"/>
      <c r="AG15" s="148" t="s">
        <v>114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7"/>
      <c r="B16" s="158"/>
      <c r="C16" s="191" t="s">
        <v>116</v>
      </c>
      <c r="D16" s="161"/>
      <c r="E16" s="162">
        <v>127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48"/>
      <c r="AA16" s="148"/>
      <c r="AB16" s="148"/>
      <c r="AC16" s="148"/>
      <c r="AD16" s="148"/>
      <c r="AE16" s="148"/>
      <c r="AF16" s="148"/>
      <c r="AG16" s="148" t="s">
        <v>110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7"/>
      <c r="B17" s="158"/>
      <c r="C17" s="191" t="s">
        <v>109</v>
      </c>
      <c r="D17" s="161"/>
      <c r="E17" s="162">
        <v>1105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48"/>
      <c r="AA17" s="148"/>
      <c r="AB17" s="148"/>
      <c r="AC17" s="148"/>
      <c r="AD17" s="148"/>
      <c r="AE17" s="148"/>
      <c r="AF17" s="148"/>
      <c r="AG17" s="148" t="s">
        <v>110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3">
        <v>4</v>
      </c>
      <c r="B18" s="174" t="s">
        <v>117</v>
      </c>
      <c r="C18" s="190" t="s">
        <v>118</v>
      </c>
      <c r="D18" s="175" t="s">
        <v>107</v>
      </c>
      <c r="E18" s="176">
        <v>1232</v>
      </c>
      <c r="F18" s="177">
        <v>0</v>
      </c>
      <c r="G18" s="178">
        <f>ROUND(E18*F18,2)</f>
        <v>0</v>
      </c>
      <c r="H18" s="177">
        <v>31.65</v>
      </c>
      <c r="I18" s="178">
        <f>ROUND(E18*H18,2)</f>
        <v>38992.800000000003</v>
      </c>
      <c r="J18" s="177">
        <v>231.35</v>
      </c>
      <c r="K18" s="178">
        <f>ROUND(E18*J18,2)</f>
        <v>285023.2</v>
      </c>
      <c r="L18" s="178">
        <v>21</v>
      </c>
      <c r="M18" s="178">
        <f>G18*(1+L18/100)</f>
        <v>0</v>
      </c>
      <c r="N18" s="176">
        <v>1.0000000000000001E-5</v>
      </c>
      <c r="O18" s="176">
        <f>ROUND(E18*N18,2)</f>
        <v>0.01</v>
      </c>
      <c r="P18" s="176">
        <v>0</v>
      </c>
      <c r="Q18" s="176">
        <f>ROUND(E18*P18,2)</f>
        <v>0</v>
      </c>
      <c r="R18" s="178"/>
      <c r="S18" s="178" t="s">
        <v>108</v>
      </c>
      <c r="T18" s="179" t="s">
        <v>108</v>
      </c>
      <c r="U18" s="160">
        <v>0.34</v>
      </c>
      <c r="V18" s="160">
        <f>ROUND(E18*U18,2)</f>
        <v>418.88</v>
      </c>
      <c r="W18" s="160"/>
      <c r="X18" s="160" t="s">
        <v>102</v>
      </c>
      <c r="Y18" s="160" t="s">
        <v>103</v>
      </c>
      <c r="Z18" s="148"/>
      <c r="AA18" s="148"/>
      <c r="AB18" s="148"/>
      <c r="AC18" s="148"/>
      <c r="AD18" s="148"/>
      <c r="AE18" s="148"/>
      <c r="AF18" s="148"/>
      <c r="AG18" s="148" t="s">
        <v>104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7"/>
      <c r="B19" s="158"/>
      <c r="C19" s="191" t="s">
        <v>116</v>
      </c>
      <c r="D19" s="161"/>
      <c r="E19" s="162">
        <v>127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8"/>
      <c r="AA19" s="148"/>
      <c r="AB19" s="148"/>
      <c r="AC19" s="148"/>
      <c r="AD19" s="148"/>
      <c r="AE19" s="148"/>
      <c r="AF19" s="148"/>
      <c r="AG19" s="148" t="s">
        <v>110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7"/>
      <c r="B20" s="158"/>
      <c r="C20" s="191" t="s">
        <v>109</v>
      </c>
      <c r="D20" s="161"/>
      <c r="E20" s="162">
        <v>1105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8"/>
      <c r="AA20" s="148"/>
      <c r="AB20" s="148"/>
      <c r="AC20" s="148"/>
      <c r="AD20" s="148"/>
      <c r="AE20" s="148"/>
      <c r="AF20" s="148"/>
      <c r="AG20" s="148" t="s">
        <v>110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73">
        <v>5</v>
      </c>
      <c r="B21" s="174" t="s">
        <v>119</v>
      </c>
      <c r="C21" s="190" t="s">
        <v>120</v>
      </c>
      <c r="D21" s="175" t="s">
        <v>107</v>
      </c>
      <c r="E21" s="176">
        <v>127</v>
      </c>
      <c r="F21" s="177">
        <v>0</v>
      </c>
      <c r="G21" s="178">
        <f>ROUND(E21*F21,2)</f>
        <v>0</v>
      </c>
      <c r="H21" s="177">
        <v>0</v>
      </c>
      <c r="I21" s="178">
        <f>ROUND(E21*H21,2)</f>
        <v>0</v>
      </c>
      <c r="J21" s="177">
        <v>280</v>
      </c>
      <c r="K21" s="178">
        <f>ROUND(E21*J21,2)</f>
        <v>35560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100</v>
      </c>
      <c r="T21" s="179" t="s">
        <v>101</v>
      </c>
      <c r="U21" s="160">
        <v>0</v>
      </c>
      <c r="V21" s="160">
        <f>ROUND(E21*U21,2)</f>
        <v>0</v>
      </c>
      <c r="W21" s="160"/>
      <c r="X21" s="160" t="s">
        <v>102</v>
      </c>
      <c r="Y21" s="160" t="s">
        <v>103</v>
      </c>
      <c r="Z21" s="148"/>
      <c r="AA21" s="148"/>
      <c r="AB21" s="148"/>
      <c r="AC21" s="148"/>
      <c r="AD21" s="148"/>
      <c r="AE21" s="148"/>
      <c r="AF21" s="148"/>
      <c r="AG21" s="148" t="s">
        <v>104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7"/>
      <c r="B22" s="158"/>
      <c r="C22" s="273" t="s">
        <v>121</v>
      </c>
      <c r="D22" s="274"/>
      <c r="E22" s="274"/>
      <c r="F22" s="274"/>
      <c r="G22" s="274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8"/>
      <c r="AA22" s="148"/>
      <c r="AB22" s="148"/>
      <c r="AC22" s="148"/>
      <c r="AD22" s="148"/>
      <c r="AE22" s="148"/>
      <c r="AF22" s="148"/>
      <c r="AG22" s="148" t="s">
        <v>114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7"/>
      <c r="B23" s="158"/>
      <c r="C23" s="191" t="s">
        <v>116</v>
      </c>
      <c r="D23" s="161"/>
      <c r="E23" s="162">
        <v>127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8"/>
      <c r="AA23" s="148"/>
      <c r="AB23" s="148"/>
      <c r="AC23" s="148"/>
      <c r="AD23" s="148"/>
      <c r="AE23" s="148"/>
      <c r="AF23" s="148"/>
      <c r="AG23" s="148" t="s">
        <v>110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80">
        <v>6</v>
      </c>
      <c r="B24" s="181" t="s">
        <v>122</v>
      </c>
      <c r="C24" s="189" t="s">
        <v>157</v>
      </c>
      <c r="D24" s="182" t="s">
        <v>123</v>
      </c>
      <c r="E24" s="183">
        <v>214</v>
      </c>
      <c r="F24" s="184">
        <v>0</v>
      </c>
      <c r="G24" s="185">
        <f>ROUND(E24*F24,2)</f>
        <v>0</v>
      </c>
      <c r="H24" s="184">
        <v>0</v>
      </c>
      <c r="I24" s="185">
        <f>ROUND(E24*H24,2)</f>
        <v>0</v>
      </c>
      <c r="J24" s="184">
        <v>250</v>
      </c>
      <c r="K24" s="185">
        <f>ROUND(E24*J24,2)</f>
        <v>53500</v>
      </c>
      <c r="L24" s="185">
        <v>21</v>
      </c>
      <c r="M24" s="185">
        <f>G24*(1+L24/100)</f>
        <v>0</v>
      </c>
      <c r="N24" s="183">
        <v>0</v>
      </c>
      <c r="O24" s="183">
        <f>ROUND(E24*N24,2)</f>
        <v>0</v>
      </c>
      <c r="P24" s="183">
        <v>0</v>
      </c>
      <c r="Q24" s="183">
        <f>ROUND(E24*P24,2)</f>
        <v>0</v>
      </c>
      <c r="R24" s="185"/>
      <c r="S24" s="185" t="s">
        <v>100</v>
      </c>
      <c r="T24" s="186" t="s">
        <v>101</v>
      </c>
      <c r="U24" s="160">
        <v>0</v>
      </c>
      <c r="V24" s="160">
        <f>ROUND(E24*U24,2)</f>
        <v>0</v>
      </c>
      <c r="W24" s="160"/>
      <c r="X24" s="160" t="s">
        <v>102</v>
      </c>
      <c r="Y24" s="160" t="s">
        <v>103</v>
      </c>
      <c r="Z24" s="148"/>
      <c r="AA24" s="148"/>
      <c r="AB24" s="148"/>
      <c r="AC24" s="148"/>
      <c r="AD24" s="148"/>
      <c r="AE24" s="148"/>
      <c r="AF24" s="148"/>
      <c r="AG24" s="148" t="s">
        <v>104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6" t="s">
        <v>96</v>
      </c>
      <c r="B25" s="167" t="s">
        <v>63</v>
      </c>
      <c r="C25" s="188" t="s">
        <v>64</v>
      </c>
      <c r="D25" s="168"/>
      <c r="E25" s="169"/>
      <c r="F25" s="170"/>
      <c r="G25" s="170">
        <f>SUMIF(AG26:AG34,"&lt;&gt;NOR",G26:G34)</f>
        <v>0</v>
      </c>
      <c r="H25" s="170"/>
      <c r="I25" s="170">
        <f>SUM(I26:I34)</f>
        <v>0</v>
      </c>
      <c r="J25" s="170"/>
      <c r="K25" s="170">
        <f>SUM(K26:K34)</f>
        <v>1326424.3400000001</v>
      </c>
      <c r="L25" s="170"/>
      <c r="M25" s="170">
        <f>SUM(M26:M34)</f>
        <v>0</v>
      </c>
      <c r="N25" s="169"/>
      <c r="O25" s="169">
        <f>SUM(O26:O34)</f>
        <v>9.17</v>
      </c>
      <c r="P25" s="169"/>
      <c r="Q25" s="169">
        <f>SUM(Q26:Q34)</f>
        <v>0</v>
      </c>
      <c r="R25" s="170"/>
      <c r="S25" s="170"/>
      <c r="T25" s="171"/>
      <c r="U25" s="165"/>
      <c r="V25" s="165">
        <f>SUM(V26:V34)</f>
        <v>31.43</v>
      </c>
      <c r="W25" s="165"/>
      <c r="X25" s="165"/>
      <c r="Y25" s="165"/>
      <c r="AG25" t="s">
        <v>97</v>
      </c>
    </row>
    <row r="26" spans="1:60" ht="22.5" outlineLevel="1" x14ac:dyDescent="0.2">
      <c r="A26" s="180">
        <v>7</v>
      </c>
      <c r="B26" s="181" t="s">
        <v>124</v>
      </c>
      <c r="C26" s="189" t="s">
        <v>125</v>
      </c>
      <c r="D26" s="182" t="s">
        <v>126</v>
      </c>
      <c r="E26" s="183">
        <v>10</v>
      </c>
      <c r="F26" s="184">
        <v>0</v>
      </c>
      <c r="G26" s="185">
        <f>ROUND(E26*F26,2)</f>
        <v>0</v>
      </c>
      <c r="H26" s="184">
        <v>0</v>
      </c>
      <c r="I26" s="185">
        <f>ROUND(E26*H26,2)</f>
        <v>0</v>
      </c>
      <c r="J26" s="184">
        <v>950</v>
      </c>
      <c r="K26" s="185">
        <f>ROUND(E26*J26,2)</f>
        <v>9500</v>
      </c>
      <c r="L26" s="185">
        <v>21</v>
      </c>
      <c r="M26" s="185">
        <f>G26*(1+L26/100)</f>
        <v>0</v>
      </c>
      <c r="N26" s="183">
        <v>0</v>
      </c>
      <c r="O26" s="183">
        <f>ROUND(E26*N26,2)</f>
        <v>0</v>
      </c>
      <c r="P26" s="183">
        <v>0</v>
      </c>
      <c r="Q26" s="183">
        <f>ROUND(E26*P26,2)</f>
        <v>0</v>
      </c>
      <c r="R26" s="185"/>
      <c r="S26" s="185" t="s">
        <v>100</v>
      </c>
      <c r="T26" s="186" t="s">
        <v>101</v>
      </c>
      <c r="U26" s="160">
        <v>0</v>
      </c>
      <c r="V26" s="160">
        <f>ROUND(E26*U26,2)</f>
        <v>0</v>
      </c>
      <c r="W26" s="160"/>
      <c r="X26" s="160" t="s">
        <v>102</v>
      </c>
      <c r="Y26" s="160" t="s">
        <v>103</v>
      </c>
      <c r="Z26" s="148"/>
      <c r="AA26" s="148"/>
      <c r="AB26" s="148"/>
      <c r="AC26" s="148"/>
      <c r="AD26" s="148"/>
      <c r="AE26" s="148"/>
      <c r="AF26" s="148"/>
      <c r="AG26" s="148" t="s">
        <v>104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73">
        <v>8</v>
      </c>
      <c r="B27" s="174" t="s">
        <v>127</v>
      </c>
      <c r="C27" s="190" t="s">
        <v>128</v>
      </c>
      <c r="D27" s="175" t="s">
        <v>107</v>
      </c>
      <c r="E27" s="176">
        <v>1105</v>
      </c>
      <c r="F27" s="177">
        <v>0</v>
      </c>
      <c r="G27" s="178">
        <f>ROUND(E27*F27,2)</f>
        <v>0</v>
      </c>
      <c r="H27" s="177">
        <v>0</v>
      </c>
      <c r="I27" s="178">
        <f>ROUND(E27*H27,2)</f>
        <v>0</v>
      </c>
      <c r="J27" s="177">
        <v>8.1</v>
      </c>
      <c r="K27" s="178">
        <f>ROUND(E27*J27,2)</f>
        <v>8950.5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108</v>
      </c>
      <c r="T27" s="179" t="s">
        <v>108</v>
      </c>
      <c r="U27" s="160">
        <v>1.6E-2</v>
      </c>
      <c r="V27" s="160">
        <f>ROUND(E27*U27,2)</f>
        <v>17.68</v>
      </c>
      <c r="W27" s="160"/>
      <c r="X27" s="160" t="s">
        <v>102</v>
      </c>
      <c r="Y27" s="160" t="s">
        <v>103</v>
      </c>
      <c r="Z27" s="148"/>
      <c r="AA27" s="148"/>
      <c r="AB27" s="148"/>
      <c r="AC27" s="148"/>
      <c r="AD27" s="148"/>
      <c r="AE27" s="148"/>
      <c r="AF27" s="148"/>
      <c r="AG27" s="148" t="s">
        <v>104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7"/>
      <c r="B28" s="158"/>
      <c r="C28" s="191" t="s">
        <v>109</v>
      </c>
      <c r="D28" s="161"/>
      <c r="E28" s="162">
        <v>1105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8"/>
      <c r="AA28" s="148"/>
      <c r="AB28" s="148"/>
      <c r="AC28" s="148"/>
      <c r="AD28" s="148"/>
      <c r="AE28" s="148"/>
      <c r="AF28" s="148"/>
      <c r="AG28" s="148" t="s">
        <v>110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33.75" outlineLevel="1" x14ac:dyDescent="0.2">
      <c r="A29" s="173">
        <v>9</v>
      </c>
      <c r="B29" s="174" t="s">
        <v>129</v>
      </c>
      <c r="C29" s="190" t="s">
        <v>158</v>
      </c>
      <c r="D29" s="175" t="s">
        <v>123</v>
      </c>
      <c r="E29" s="176">
        <v>1446</v>
      </c>
      <c r="F29" s="177">
        <v>0</v>
      </c>
      <c r="G29" s="178">
        <f>ROUND(E29*F29,2)</f>
        <v>0</v>
      </c>
      <c r="H29" s="177">
        <v>0</v>
      </c>
      <c r="I29" s="178">
        <f>ROUND(E29*H29,2)</f>
        <v>0</v>
      </c>
      <c r="J29" s="177">
        <v>60</v>
      </c>
      <c r="K29" s="178">
        <f>ROUND(E29*J29,2)</f>
        <v>86760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100</v>
      </c>
      <c r="T29" s="179" t="s">
        <v>130</v>
      </c>
      <c r="U29" s="160">
        <v>0</v>
      </c>
      <c r="V29" s="160">
        <f>ROUND(E29*U29,2)</f>
        <v>0</v>
      </c>
      <c r="W29" s="160"/>
      <c r="X29" s="160" t="s">
        <v>102</v>
      </c>
      <c r="Y29" s="160" t="s">
        <v>103</v>
      </c>
      <c r="Z29" s="148"/>
      <c r="AA29" s="148"/>
      <c r="AB29" s="148"/>
      <c r="AC29" s="148"/>
      <c r="AD29" s="148"/>
      <c r="AE29" s="148"/>
      <c r="AF29" s="148"/>
      <c r="AG29" s="148" t="s">
        <v>104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7"/>
      <c r="B30" s="158"/>
      <c r="C30" s="191" t="s">
        <v>131</v>
      </c>
      <c r="D30" s="161"/>
      <c r="E30" s="162">
        <v>1446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8"/>
      <c r="AA30" s="148"/>
      <c r="AB30" s="148"/>
      <c r="AC30" s="148"/>
      <c r="AD30" s="148"/>
      <c r="AE30" s="148"/>
      <c r="AF30" s="148"/>
      <c r="AG30" s="148" t="s">
        <v>110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73">
        <v>10</v>
      </c>
      <c r="B31" s="174" t="s">
        <v>132</v>
      </c>
      <c r="C31" s="190" t="s">
        <v>164</v>
      </c>
      <c r="D31" s="175" t="s">
        <v>107</v>
      </c>
      <c r="E31" s="176">
        <v>1105</v>
      </c>
      <c r="F31" s="177">
        <v>0</v>
      </c>
      <c r="G31" s="178">
        <f>ROUND(E31*F31,2)</f>
        <v>0</v>
      </c>
      <c r="H31" s="177">
        <v>0</v>
      </c>
      <c r="I31" s="178">
        <f>ROUND(E31*H31,2)</f>
        <v>0</v>
      </c>
      <c r="J31" s="177">
        <v>1100</v>
      </c>
      <c r="K31" s="178">
        <f>ROUND(E31*J31,2)</f>
        <v>1215500</v>
      </c>
      <c r="L31" s="178">
        <v>21</v>
      </c>
      <c r="M31" s="178">
        <f>G31*(1+L31/100)</f>
        <v>0</v>
      </c>
      <c r="N31" s="176">
        <v>8.3000000000000001E-3</v>
      </c>
      <c r="O31" s="176">
        <f>ROUND(E31*N31,2)</f>
        <v>9.17</v>
      </c>
      <c r="P31" s="176">
        <v>0</v>
      </c>
      <c r="Q31" s="176">
        <f>ROUND(E31*P31,2)</f>
        <v>0</v>
      </c>
      <c r="R31" s="178"/>
      <c r="S31" s="178" t="s">
        <v>100</v>
      </c>
      <c r="T31" s="179" t="s">
        <v>130</v>
      </c>
      <c r="U31" s="160">
        <v>0</v>
      </c>
      <c r="V31" s="160">
        <f>ROUND(E31*U31,2)</f>
        <v>0</v>
      </c>
      <c r="W31" s="160"/>
      <c r="X31" s="160" t="s">
        <v>102</v>
      </c>
      <c r="Y31" s="160" t="s">
        <v>103</v>
      </c>
      <c r="Z31" s="148"/>
      <c r="AA31" s="148"/>
      <c r="AB31" s="148"/>
      <c r="AC31" s="148"/>
      <c r="AD31" s="148"/>
      <c r="AE31" s="148"/>
      <c r="AF31" s="148"/>
      <c r="AG31" s="148" t="s">
        <v>104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2" x14ac:dyDescent="0.2">
      <c r="A32" s="157"/>
      <c r="B32" s="158"/>
      <c r="C32" s="273" t="s">
        <v>159</v>
      </c>
      <c r="D32" s="274"/>
      <c r="E32" s="274"/>
      <c r="F32" s="274"/>
      <c r="G32" s="274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48"/>
      <c r="AA32" s="148"/>
      <c r="AB32" s="148"/>
      <c r="AC32" s="148"/>
      <c r="AD32" s="148"/>
      <c r="AE32" s="148"/>
      <c r="AF32" s="148"/>
      <c r="AG32" s="148" t="s">
        <v>114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87" t="str">
        <f>C32</f>
        <v>Litá pur podlaha ve složení: pružná podložka celoplošně lepená pur lepidlem, stěrka pro vyplnění pórů, 2x samonivelační pur vrstva, 2x pur nátěr. (tažnost 150%)</v>
      </c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7"/>
      <c r="B33" s="158"/>
      <c r="C33" s="191" t="s">
        <v>109</v>
      </c>
      <c r="D33" s="161"/>
      <c r="E33" s="162">
        <v>1105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8"/>
      <c r="AA33" s="148"/>
      <c r="AB33" s="148"/>
      <c r="AC33" s="148"/>
      <c r="AD33" s="148"/>
      <c r="AE33" s="148"/>
      <c r="AF33" s="148"/>
      <c r="AG33" s="148" t="s">
        <v>110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0">
        <v>11</v>
      </c>
      <c r="B34" s="181" t="s">
        <v>133</v>
      </c>
      <c r="C34" s="189" t="s">
        <v>134</v>
      </c>
      <c r="D34" s="182" t="s">
        <v>135</v>
      </c>
      <c r="E34" s="183">
        <v>9.1715</v>
      </c>
      <c r="F34" s="184">
        <v>0</v>
      </c>
      <c r="G34" s="185">
        <f>ROUND(E34*F34,2)</f>
        <v>0</v>
      </c>
      <c r="H34" s="184">
        <v>0</v>
      </c>
      <c r="I34" s="185">
        <f>ROUND(E34*H34,2)</f>
        <v>0</v>
      </c>
      <c r="J34" s="184">
        <v>623</v>
      </c>
      <c r="K34" s="185">
        <f>ROUND(E34*J34,2)</f>
        <v>5713.84</v>
      </c>
      <c r="L34" s="185">
        <v>21</v>
      </c>
      <c r="M34" s="185">
        <f>G34*(1+L34/100)</f>
        <v>0</v>
      </c>
      <c r="N34" s="183">
        <v>0</v>
      </c>
      <c r="O34" s="183">
        <f>ROUND(E34*N34,2)</f>
        <v>0</v>
      </c>
      <c r="P34" s="183">
        <v>0</v>
      </c>
      <c r="Q34" s="183">
        <f>ROUND(E34*P34,2)</f>
        <v>0</v>
      </c>
      <c r="R34" s="185"/>
      <c r="S34" s="185" t="s">
        <v>108</v>
      </c>
      <c r="T34" s="186" t="s">
        <v>136</v>
      </c>
      <c r="U34" s="160">
        <v>1.4990000000000001</v>
      </c>
      <c r="V34" s="160">
        <f>ROUND(E34*U34,2)</f>
        <v>13.75</v>
      </c>
      <c r="W34" s="160"/>
      <c r="X34" s="160" t="s">
        <v>137</v>
      </c>
      <c r="Y34" s="160" t="s">
        <v>103</v>
      </c>
      <c r="Z34" s="148"/>
      <c r="AA34" s="148"/>
      <c r="AB34" s="148"/>
      <c r="AC34" s="148"/>
      <c r="AD34" s="148"/>
      <c r="AE34" s="148"/>
      <c r="AF34" s="148"/>
      <c r="AG34" s="148" t="s">
        <v>138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6" t="s">
        <v>96</v>
      </c>
      <c r="B35" s="167" t="s">
        <v>65</v>
      </c>
      <c r="C35" s="188" t="s">
        <v>66</v>
      </c>
      <c r="D35" s="168"/>
      <c r="E35" s="169"/>
      <c r="F35" s="170"/>
      <c r="G35" s="170">
        <f>SUMIF(AG36:AG39,"&lt;&gt;NOR",G36:G39)</f>
        <v>0</v>
      </c>
      <c r="H35" s="170"/>
      <c r="I35" s="170">
        <f>SUM(I36:I39)</f>
        <v>43.46</v>
      </c>
      <c r="J35" s="170"/>
      <c r="K35" s="170">
        <f>SUM(K36:K39)</f>
        <v>35653.29</v>
      </c>
      <c r="L35" s="170"/>
      <c r="M35" s="170">
        <f>SUM(M36:M39)</f>
        <v>0</v>
      </c>
      <c r="N35" s="169"/>
      <c r="O35" s="169">
        <f>SUM(O36:O39)</f>
        <v>0</v>
      </c>
      <c r="P35" s="169"/>
      <c r="Q35" s="169">
        <f>SUM(Q36:Q39)</f>
        <v>0</v>
      </c>
      <c r="R35" s="170"/>
      <c r="S35" s="170"/>
      <c r="T35" s="171"/>
      <c r="U35" s="165"/>
      <c r="V35" s="165">
        <f>SUM(V36:V39)</f>
        <v>21.42</v>
      </c>
      <c r="W35" s="165"/>
      <c r="X35" s="165"/>
      <c r="Y35" s="165"/>
      <c r="AG35" t="s">
        <v>97</v>
      </c>
    </row>
    <row r="36" spans="1:60" outlineLevel="1" x14ac:dyDescent="0.2">
      <c r="A36" s="180">
        <v>12</v>
      </c>
      <c r="B36" s="181" t="s">
        <v>139</v>
      </c>
      <c r="C36" s="189" t="s">
        <v>140</v>
      </c>
      <c r="D36" s="182" t="s">
        <v>135</v>
      </c>
      <c r="E36" s="183">
        <v>10.4975</v>
      </c>
      <c r="F36" s="184">
        <v>0</v>
      </c>
      <c r="G36" s="185">
        <f>ROUND(E36*F36,2)</f>
        <v>0</v>
      </c>
      <c r="H36" s="184">
        <v>0</v>
      </c>
      <c r="I36" s="185">
        <f>ROUND(E36*H36,2)</f>
        <v>0</v>
      </c>
      <c r="J36" s="184">
        <v>433</v>
      </c>
      <c r="K36" s="185">
        <f>ROUND(E36*J36,2)</f>
        <v>4545.42</v>
      </c>
      <c r="L36" s="185">
        <v>21</v>
      </c>
      <c r="M36" s="185">
        <f>G36*(1+L36/100)</f>
        <v>0</v>
      </c>
      <c r="N36" s="183">
        <v>0</v>
      </c>
      <c r="O36" s="183">
        <f>ROUND(E36*N36,2)</f>
        <v>0</v>
      </c>
      <c r="P36" s="183">
        <v>0</v>
      </c>
      <c r="Q36" s="183">
        <f>ROUND(E36*P36,2)</f>
        <v>0</v>
      </c>
      <c r="R36" s="185"/>
      <c r="S36" s="185" t="s">
        <v>108</v>
      </c>
      <c r="T36" s="186" t="s">
        <v>108</v>
      </c>
      <c r="U36" s="160">
        <v>0.85799999999999998</v>
      </c>
      <c r="V36" s="160">
        <f>ROUND(E36*U36,2)</f>
        <v>9.01</v>
      </c>
      <c r="W36" s="160"/>
      <c r="X36" s="160" t="s">
        <v>141</v>
      </c>
      <c r="Y36" s="160" t="s">
        <v>103</v>
      </c>
      <c r="Z36" s="148"/>
      <c r="AA36" s="148"/>
      <c r="AB36" s="148"/>
      <c r="AC36" s="148"/>
      <c r="AD36" s="148"/>
      <c r="AE36" s="148"/>
      <c r="AF36" s="148"/>
      <c r="AG36" s="148" t="s">
        <v>142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80">
        <v>13</v>
      </c>
      <c r="B37" s="181" t="s">
        <v>143</v>
      </c>
      <c r="C37" s="189" t="s">
        <v>144</v>
      </c>
      <c r="D37" s="182" t="s">
        <v>135</v>
      </c>
      <c r="E37" s="183">
        <v>10.4975</v>
      </c>
      <c r="F37" s="184">
        <v>0</v>
      </c>
      <c r="G37" s="185">
        <f>ROUND(E37*F37,2)</f>
        <v>0</v>
      </c>
      <c r="H37" s="184">
        <v>0</v>
      </c>
      <c r="I37" s="185">
        <f>ROUND(E37*H37,2)</f>
        <v>0</v>
      </c>
      <c r="J37" s="184">
        <v>1084</v>
      </c>
      <c r="K37" s="185">
        <f>ROUND(E37*J37,2)</f>
        <v>11379.29</v>
      </c>
      <c r="L37" s="185">
        <v>21</v>
      </c>
      <c r="M37" s="185">
        <f>G37*(1+L37/100)</f>
        <v>0</v>
      </c>
      <c r="N37" s="183">
        <v>0</v>
      </c>
      <c r="O37" s="183">
        <f>ROUND(E37*N37,2)</f>
        <v>0</v>
      </c>
      <c r="P37" s="183">
        <v>0</v>
      </c>
      <c r="Q37" s="183">
        <f>ROUND(E37*P37,2)</f>
        <v>0</v>
      </c>
      <c r="R37" s="185"/>
      <c r="S37" s="185" t="s">
        <v>108</v>
      </c>
      <c r="T37" s="186" t="s">
        <v>108</v>
      </c>
      <c r="U37" s="160">
        <v>1.1399999999999999</v>
      </c>
      <c r="V37" s="160">
        <f>ROUND(E37*U37,2)</f>
        <v>11.97</v>
      </c>
      <c r="W37" s="160"/>
      <c r="X37" s="160" t="s">
        <v>141</v>
      </c>
      <c r="Y37" s="160" t="s">
        <v>103</v>
      </c>
      <c r="Z37" s="148"/>
      <c r="AA37" s="148"/>
      <c r="AB37" s="148"/>
      <c r="AC37" s="148"/>
      <c r="AD37" s="148"/>
      <c r="AE37" s="148"/>
      <c r="AF37" s="148"/>
      <c r="AG37" s="148" t="s">
        <v>142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80">
        <v>14</v>
      </c>
      <c r="B38" s="181" t="s">
        <v>162</v>
      </c>
      <c r="C38" s="189" t="s">
        <v>160</v>
      </c>
      <c r="D38" s="182" t="s">
        <v>135</v>
      </c>
      <c r="E38" s="183">
        <v>10.4975</v>
      </c>
      <c r="F38" s="184">
        <v>0</v>
      </c>
      <c r="G38" s="185">
        <f>ROUND(E38*F38,2)</f>
        <v>0</v>
      </c>
      <c r="H38" s="184">
        <v>4.1399999999999997</v>
      </c>
      <c r="I38" s="185">
        <f>ROUND(E38*H38,2)</f>
        <v>43.46</v>
      </c>
      <c r="J38" s="184">
        <v>379.36</v>
      </c>
      <c r="K38" s="185">
        <f>ROUND(E38*J38,2)</f>
        <v>3982.33</v>
      </c>
      <c r="L38" s="185">
        <v>21</v>
      </c>
      <c r="M38" s="185">
        <f>G38*(1+L38/100)</f>
        <v>0</v>
      </c>
      <c r="N38" s="183">
        <v>0</v>
      </c>
      <c r="O38" s="183">
        <f>ROUND(E38*N38,2)</f>
        <v>0</v>
      </c>
      <c r="P38" s="183">
        <v>0</v>
      </c>
      <c r="Q38" s="183">
        <f>ROUND(E38*P38,2)</f>
        <v>0</v>
      </c>
      <c r="R38" s="185"/>
      <c r="S38" s="185" t="s">
        <v>108</v>
      </c>
      <c r="T38" s="186" t="s">
        <v>108</v>
      </c>
      <c r="U38" s="160">
        <v>4.2000000000000003E-2</v>
      </c>
      <c r="V38" s="160">
        <f>ROUND(E38*U38,2)</f>
        <v>0.44</v>
      </c>
      <c r="W38" s="160"/>
      <c r="X38" s="160" t="s">
        <v>141</v>
      </c>
      <c r="Y38" s="160" t="s">
        <v>103</v>
      </c>
      <c r="Z38" s="148"/>
      <c r="AA38" s="148"/>
      <c r="AB38" s="148"/>
      <c r="AC38" s="148"/>
      <c r="AD38" s="148"/>
      <c r="AE38" s="148"/>
      <c r="AF38" s="148"/>
      <c r="AG38" s="148" t="s">
        <v>142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73">
        <v>15</v>
      </c>
      <c r="B39" s="174" t="s">
        <v>145</v>
      </c>
      <c r="C39" s="190" t="s">
        <v>161</v>
      </c>
      <c r="D39" s="175" t="s">
        <v>135</v>
      </c>
      <c r="E39" s="176">
        <v>10.4975</v>
      </c>
      <c r="F39" s="177">
        <v>0</v>
      </c>
      <c r="G39" s="178">
        <f>ROUND(E39*F39,2)</f>
        <v>0</v>
      </c>
      <c r="H39" s="177">
        <v>0</v>
      </c>
      <c r="I39" s="178">
        <f>ROUND(E39*H39,2)</f>
        <v>0</v>
      </c>
      <c r="J39" s="177">
        <v>1500</v>
      </c>
      <c r="K39" s="178">
        <f>ROUND(E39*J39,2)</f>
        <v>15746.25</v>
      </c>
      <c r="L39" s="178">
        <v>21</v>
      </c>
      <c r="M39" s="178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8"/>
      <c r="S39" s="178" t="s">
        <v>108</v>
      </c>
      <c r="T39" s="179" t="s">
        <v>108</v>
      </c>
      <c r="U39" s="160">
        <v>0</v>
      </c>
      <c r="V39" s="160">
        <f>ROUND(E39*U39,2)</f>
        <v>0</v>
      </c>
      <c r="W39" s="160"/>
      <c r="X39" s="160" t="s">
        <v>141</v>
      </c>
      <c r="Y39" s="160" t="s">
        <v>103</v>
      </c>
      <c r="Z39" s="148"/>
      <c r="AA39" s="148"/>
      <c r="AB39" s="148"/>
      <c r="AC39" s="148"/>
      <c r="AD39" s="148"/>
      <c r="AE39" s="148"/>
      <c r="AF39" s="148"/>
      <c r="AG39" s="148" t="s">
        <v>142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">
      <c r="A40" s="3"/>
      <c r="B40" s="4"/>
      <c r="C40" s="192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v>15</v>
      </c>
      <c r="AF40">
        <v>21</v>
      </c>
      <c r="AG40" t="s">
        <v>82</v>
      </c>
    </row>
    <row r="41" spans="1:60" x14ac:dyDescent="0.2">
      <c r="A41" s="151"/>
      <c r="B41" s="152" t="s">
        <v>31</v>
      </c>
      <c r="C41" s="193"/>
      <c r="D41" s="153"/>
      <c r="E41" s="154"/>
      <c r="F41" s="154"/>
      <c r="G41" s="172">
        <f>G8+G10+G25+G35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f>SUMIF(L7:L39,AE40,G7:G39)</f>
        <v>0</v>
      </c>
      <c r="AF41">
        <f>SUMIF(L7:L39,AF40,G7:G39)</f>
        <v>0</v>
      </c>
      <c r="AG41" t="s">
        <v>146</v>
      </c>
    </row>
    <row r="42" spans="1:60" x14ac:dyDescent="0.2">
      <c r="A42" s="3"/>
      <c r="B42" s="4"/>
      <c r="C42" s="192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60" t="s">
        <v>147</v>
      </c>
      <c r="B43" s="260"/>
      <c r="C43" s="192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3"/>
      <c r="B44" s="4" t="s">
        <v>116</v>
      </c>
      <c r="C44" s="192" t="s">
        <v>148</v>
      </c>
      <c r="D44" s="6"/>
      <c r="E44" s="3">
        <v>127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G44" t="s">
        <v>149</v>
      </c>
    </row>
    <row r="45" spans="1:60" x14ac:dyDescent="0.2">
      <c r="A45" s="155"/>
      <c r="B45" s="156"/>
      <c r="C45" s="194" t="s">
        <v>150</v>
      </c>
      <c r="D45" s="163"/>
      <c r="E45" s="164">
        <v>127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AG45" t="s">
        <v>110</v>
      </c>
      <c r="AH45">
        <v>0</v>
      </c>
    </row>
    <row r="46" spans="1:60" x14ac:dyDescent="0.2">
      <c r="A46" s="155"/>
      <c r="B46" s="156" t="s">
        <v>109</v>
      </c>
      <c r="C46" s="195" t="s">
        <v>151</v>
      </c>
      <c r="D46" s="163"/>
      <c r="E46" s="164">
        <v>1105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AG46" t="s">
        <v>149</v>
      </c>
    </row>
    <row r="47" spans="1:60" x14ac:dyDescent="0.2">
      <c r="A47" s="155"/>
      <c r="B47" s="156"/>
      <c r="C47" s="194" t="s">
        <v>152</v>
      </c>
      <c r="D47" s="163"/>
      <c r="E47" s="164">
        <v>1105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AG47" t="s">
        <v>110</v>
      </c>
      <c r="AH47">
        <v>0</v>
      </c>
    </row>
    <row r="48" spans="1:60" x14ac:dyDescent="0.2">
      <c r="A48" s="3"/>
      <c r="B48" s="4"/>
      <c r="C48" s="192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3"/>
      <c r="B49" s="4"/>
      <c r="C49" s="192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3"/>
      <c r="B50" s="4"/>
      <c r="C50" s="192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60" t="s">
        <v>153</v>
      </c>
      <c r="B51" s="260"/>
      <c r="C51" s="277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61"/>
      <c r="B52" s="262"/>
      <c r="C52" s="263"/>
      <c r="D52" s="262"/>
      <c r="E52" s="262"/>
      <c r="F52" s="262"/>
      <c r="G52" s="26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G52" t="s">
        <v>154</v>
      </c>
    </row>
    <row r="53" spans="1:33" x14ac:dyDescent="0.2">
      <c r="A53" s="265"/>
      <c r="B53" s="266"/>
      <c r="C53" s="267"/>
      <c r="D53" s="266"/>
      <c r="E53" s="266"/>
      <c r="F53" s="266"/>
      <c r="G53" s="268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65"/>
      <c r="B54" s="266"/>
      <c r="C54" s="267"/>
      <c r="D54" s="266"/>
      <c r="E54" s="266"/>
      <c r="F54" s="266"/>
      <c r="G54" s="26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A55" s="265"/>
      <c r="B55" s="266"/>
      <c r="C55" s="267"/>
      <c r="D55" s="266"/>
      <c r="E55" s="266"/>
      <c r="F55" s="266"/>
      <c r="G55" s="268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69"/>
      <c r="B56" s="270"/>
      <c r="C56" s="271"/>
      <c r="D56" s="270"/>
      <c r="E56" s="270"/>
      <c r="F56" s="270"/>
      <c r="G56" s="27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3"/>
      <c r="B57" s="4"/>
      <c r="C57" s="192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C58" s="196"/>
      <c r="D58" s="10"/>
      <c r="AG58" t="s">
        <v>155</v>
      </c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11">
    <mergeCell ref="A52:G56"/>
    <mergeCell ref="C14:G14"/>
    <mergeCell ref="C15:G15"/>
    <mergeCell ref="C22:G22"/>
    <mergeCell ref="C32:G32"/>
    <mergeCell ref="A51:C51"/>
    <mergeCell ref="A1:G1"/>
    <mergeCell ref="C2:G2"/>
    <mergeCell ref="C3:G3"/>
    <mergeCell ref="C4:G4"/>
    <mergeCell ref="A43:B4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Pavlacký</dc:creator>
  <cp:lastModifiedBy>Pavel Andrle</cp:lastModifiedBy>
  <cp:lastPrinted>2019-03-19T12:27:02Z</cp:lastPrinted>
  <dcterms:created xsi:type="dcterms:W3CDTF">2009-04-08T07:15:50Z</dcterms:created>
  <dcterms:modified xsi:type="dcterms:W3CDTF">2024-04-02T11:56:00Z</dcterms:modified>
</cp:coreProperties>
</file>