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david\Krnov_dřevěné domky\"/>
    </mc:Choice>
  </mc:AlternateContent>
  <xr:revisionPtr revIDLastSave="0" documentId="13_ncr:1_{777C292E-356D-44B5-BB43-F39B0EDA8F3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Rekapitulace stavby" sheetId="1" r:id="rId1"/>
    <sheet name="01 - Domek" sheetId="2" r:id="rId2"/>
    <sheet name="02 - Elektroinstalace" sheetId="3" r:id="rId3"/>
    <sheet name="Pokyny pro vyplnění" sheetId="4" r:id="rId4"/>
  </sheets>
  <definedNames>
    <definedName name="_xlnm._FilterDatabase" localSheetId="1" hidden="1">'01 - Domek'!$C$86:$K$332</definedName>
    <definedName name="_xlnm._FilterDatabase" localSheetId="2" hidden="1">'02 - Elektroinstalace'!$C$80:$K$143</definedName>
    <definedName name="_xlnm.Print_Titles" localSheetId="1">'01 - Domek'!$86:$86</definedName>
    <definedName name="_xlnm.Print_Titles" localSheetId="2">'02 - Elektroinstalace'!$80:$80</definedName>
    <definedName name="_xlnm.Print_Titles" localSheetId="0">'Rekapitulace stavby'!$52:$52</definedName>
    <definedName name="_xlnm.Print_Area" localSheetId="1">'01 - Domek'!$C$4:$J$39,'01 - Domek'!$C$45:$J$68,'01 - Domek'!$C$74:$J$332</definedName>
    <definedName name="_xlnm.Print_Area" localSheetId="2">'02 - Elektroinstalace'!$C$4:$J$39,'02 - Elektroinstalace'!$C$45:$J$62,'02 - Elektroinstalace'!$C$68:$J$143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7" i="3"/>
  <c r="BH97" i="3"/>
  <c r="BG97" i="3"/>
  <c r="BF97" i="3"/>
  <c r="T97" i="3"/>
  <c r="R97" i="3"/>
  <c r="P97" i="3"/>
  <c r="BI93" i="3"/>
  <c r="BH93" i="3"/>
  <c r="BG93" i="3"/>
  <c r="BF93" i="3"/>
  <c r="T93" i="3"/>
  <c r="R93" i="3"/>
  <c r="P93" i="3"/>
  <c r="BI89" i="3"/>
  <c r="BH89" i="3"/>
  <c r="BG89" i="3"/>
  <c r="BF89" i="3"/>
  <c r="T89" i="3"/>
  <c r="R89" i="3"/>
  <c r="P89" i="3"/>
  <c r="BI86" i="3"/>
  <c r="BH86" i="3"/>
  <c r="BG86" i="3"/>
  <c r="BF86" i="3"/>
  <c r="T86" i="3"/>
  <c r="R86" i="3"/>
  <c r="P86" i="3"/>
  <c r="BI84" i="3"/>
  <c r="BH84" i="3"/>
  <c r="BG84" i="3"/>
  <c r="BF84" i="3"/>
  <c r="T84" i="3"/>
  <c r="R84" i="3"/>
  <c r="P84" i="3"/>
  <c r="F75" i="3"/>
  <c r="E73" i="3"/>
  <c r="F52" i="3"/>
  <c r="E50" i="3"/>
  <c r="J24" i="3"/>
  <c r="E24" i="3"/>
  <c r="J78" i="3" s="1"/>
  <c r="J23" i="3"/>
  <c r="J21" i="3"/>
  <c r="E21" i="3"/>
  <c r="J77" i="3" s="1"/>
  <c r="J20" i="3"/>
  <c r="J18" i="3"/>
  <c r="E18" i="3"/>
  <c r="F55" i="3" s="1"/>
  <c r="J17" i="3"/>
  <c r="J15" i="3"/>
  <c r="E15" i="3"/>
  <c r="F54" i="3" s="1"/>
  <c r="J14" i="3"/>
  <c r="J12" i="3"/>
  <c r="J52" i="3"/>
  <c r="E7" i="3"/>
  <c r="E71" i="3"/>
  <c r="J37" i="2"/>
  <c r="J36" i="2"/>
  <c r="AY55" i="1" s="1"/>
  <c r="J35" i="2"/>
  <c r="AX55" i="1" s="1"/>
  <c r="BI325" i="2"/>
  <c r="BH325" i="2"/>
  <c r="BG325" i="2"/>
  <c r="BF325" i="2"/>
  <c r="T325" i="2"/>
  <c r="R325" i="2"/>
  <c r="P325" i="2"/>
  <c r="BI317" i="2"/>
  <c r="BH317" i="2"/>
  <c r="BG317" i="2"/>
  <c r="BF317" i="2"/>
  <c r="T317" i="2"/>
  <c r="R317" i="2"/>
  <c r="P317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89" i="2"/>
  <c r="BH289" i="2"/>
  <c r="BG289" i="2"/>
  <c r="BF289" i="2"/>
  <c r="T289" i="2"/>
  <c r="R289" i="2"/>
  <c r="P289" i="2"/>
  <c r="BI286" i="2"/>
  <c r="BH286" i="2"/>
  <c r="BG286" i="2"/>
  <c r="BF286" i="2"/>
  <c r="T286" i="2"/>
  <c r="R286" i="2"/>
  <c r="P286" i="2"/>
  <c r="BI279" i="2"/>
  <c r="BH279" i="2"/>
  <c r="BG279" i="2"/>
  <c r="BF279" i="2"/>
  <c r="T279" i="2"/>
  <c r="R279" i="2"/>
  <c r="P279" i="2"/>
  <c r="BI276" i="2"/>
  <c r="BH276" i="2"/>
  <c r="BG276" i="2"/>
  <c r="BF276" i="2"/>
  <c r="T276" i="2"/>
  <c r="R276" i="2"/>
  <c r="P276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5" i="2"/>
  <c r="BH265" i="2"/>
  <c r="BG265" i="2"/>
  <c r="BF265" i="2"/>
  <c r="T265" i="2"/>
  <c r="R265" i="2"/>
  <c r="P265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49" i="2"/>
  <c r="BH249" i="2"/>
  <c r="BG249" i="2"/>
  <c r="BF249" i="2"/>
  <c r="T249" i="2"/>
  <c r="R249" i="2"/>
  <c r="P249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R209" i="2"/>
  <c r="P209" i="2"/>
  <c r="BI202" i="2"/>
  <c r="BH202" i="2"/>
  <c r="BG202" i="2"/>
  <c r="BF202" i="2"/>
  <c r="T202" i="2"/>
  <c r="R202" i="2"/>
  <c r="P202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3" i="2"/>
  <c r="BH183" i="2"/>
  <c r="BG183" i="2"/>
  <c r="BF183" i="2"/>
  <c r="T183" i="2"/>
  <c r="R183" i="2"/>
  <c r="P183" i="2"/>
  <c r="BI175" i="2"/>
  <c r="BH175" i="2"/>
  <c r="BG175" i="2"/>
  <c r="BF175" i="2"/>
  <c r="T175" i="2"/>
  <c r="R175" i="2"/>
  <c r="P175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26" i="2"/>
  <c r="BH126" i="2"/>
  <c r="BG126" i="2"/>
  <c r="BF126" i="2"/>
  <c r="T126" i="2"/>
  <c r="R126" i="2"/>
  <c r="P126" i="2"/>
  <c r="BI113" i="2"/>
  <c r="BH113" i="2"/>
  <c r="BG113" i="2"/>
  <c r="BF113" i="2"/>
  <c r="T113" i="2"/>
  <c r="R113" i="2"/>
  <c r="P113" i="2"/>
  <c r="BI100" i="2"/>
  <c r="BH100" i="2"/>
  <c r="BG100" i="2"/>
  <c r="BF100" i="2"/>
  <c r="T100" i="2"/>
  <c r="R100" i="2"/>
  <c r="P100" i="2"/>
  <c r="BI97" i="2"/>
  <c r="BH97" i="2"/>
  <c r="BG97" i="2"/>
  <c r="BF97" i="2"/>
  <c r="T97" i="2"/>
  <c r="R97" i="2"/>
  <c r="P97" i="2"/>
  <c r="BI94" i="2"/>
  <c r="BH94" i="2"/>
  <c r="BG94" i="2"/>
  <c r="BF94" i="2"/>
  <c r="T94" i="2"/>
  <c r="R94" i="2"/>
  <c r="P94" i="2"/>
  <c r="BI90" i="2"/>
  <c r="BH90" i="2"/>
  <c r="BG90" i="2"/>
  <c r="BF90" i="2"/>
  <c r="T90" i="2"/>
  <c r="R90" i="2"/>
  <c r="P90" i="2"/>
  <c r="F81" i="2"/>
  <c r="E79" i="2"/>
  <c r="F52" i="2"/>
  <c r="E50" i="2"/>
  <c r="J24" i="2"/>
  <c r="E24" i="2"/>
  <c r="J84" i="2" s="1"/>
  <c r="J23" i="2"/>
  <c r="J21" i="2"/>
  <c r="E21" i="2"/>
  <c r="J83" i="2"/>
  <c r="J20" i="2"/>
  <c r="J18" i="2"/>
  <c r="E18" i="2"/>
  <c r="F55" i="2" s="1"/>
  <c r="J17" i="2"/>
  <c r="J15" i="2"/>
  <c r="E15" i="2"/>
  <c r="F83" i="2" s="1"/>
  <c r="J14" i="2"/>
  <c r="J12" i="2"/>
  <c r="J52" i="2"/>
  <c r="E7" i="2"/>
  <c r="E77" i="2" s="1"/>
  <c r="L50" i="1"/>
  <c r="AM50" i="1"/>
  <c r="AM49" i="1"/>
  <c r="L49" i="1"/>
  <c r="AM47" i="1"/>
  <c r="L47" i="1"/>
  <c r="L45" i="1"/>
  <c r="L44" i="1"/>
  <c r="J265" i="2"/>
  <c r="BK113" i="2"/>
  <c r="BK119" i="3"/>
  <c r="J140" i="3"/>
  <c r="J209" i="2"/>
  <c r="J110" i="3"/>
  <c r="J279" i="2"/>
  <c r="J245" i="2"/>
  <c r="J123" i="3"/>
  <c r="BK241" i="2"/>
  <c r="BK302" i="2"/>
  <c r="BK168" i="2"/>
  <c r="J117" i="3"/>
  <c r="J126" i="2"/>
  <c r="BK249" i="2"/>
  <c r="BK276" i="2"/>
  <c r="J310" i="2"/>
  <c r="BK133" i="3"/>
  <c r="BK100" i="2"/>
  <c r="BK193" i="2"/>
  <c r="BK112" i="3"/>
  <c r="BK84" i="3"/>
  <c r="BK167" i="2"/>
  <c r="BK157" i="2"/>
  <c r="J122" i="3"/>
  <c r="BK129" i="3"/>
  <c r="J272" i="2"/>
  <c r="J189" i="2"/>
  <c r="J134" i="3"/>
  <c r="J260" i="2"/>
  <c r="BK245" i="2"/>
  <c r="BK310" i="2"/>
  <c r="BK116" i="3"/>
  <c r="BK122" i="3"/>
  <c r="J302" i="2"/>
  <c r="J307" i="2"/>
  <c r="J107" i="3"/>
  <c r="J202" i="2"/>
  <c r="J169" i="2"/>
  <c r="J296" i="2"/>
  <c r="J157" i="2"/>
  <c r="J113" i="3"/>
  <c r="BK226" i="2"/>
  <c r="BK196" i="2"/>
  <c r="J137" i="3"/>
  <c r="J129" i="3"/>
  <c r="J100" i="2"/>
  <c r="BK261" i="2"/>
  <c r="J136" i="3"/>
  <c r="J106" i="3"/>
  <c r="BK209" i="2"/>
  <c r="BK256" i="2"/>
  <c r="BK99" i="3"/>
  <c r="BK296" i="2"/>
  <c r="BK305" i="2"/>
  <c r="J84" i="3"/>
  <c r="J89" i="3"/>
  <c r="J232" i="2"/>
  <c r="J109" i="3"/>
  <c r="J227" i="2"/>
  <c r="J305" i="2"/>
  <c r="BK169" i="2"/>
  <c r="J325" i="2"/>
  <c r="BK128" i="3"/>
  <c r="J253" i="2"/>
  <c r="J304" i="2"/>
  <c r="BK325" i="2"/>
  <c r="BK113" i="3"/>
  <c r="J131" i="3"/>
  <c r="BK242" i="2"/>
  <c r="J276" i="2"/>
  <c r="BK106" i="3"/>
  <c r="BK102" i="3"/>
  <c r="BK90" i="2"/>
  <c r="BK317" i="2"/>
  <c r="J104" i="3"/>
  <c r="BK299" i="2"/>
  <c r="J261" i="2"/>
  <c r="J102" i="3"/>
  <c r="BK216" i="2"/>
  <c r="BK114" i="3"/>
  <c r="J97" i="3"/>
  <c r="J242" i="2"/>
  <c r="J97" i="2"/>
  <c r="J306" i="2"/>
  <c r="J86" i="3"/>
  <c r="BK189" i="2"/>
  <c r="J241" i="2"/>
  <c r="J126" i="3"/>
  <c r="J112" i="3"/>
  <c r="J226" i="2"/>
  <c r="BK175" i="2"/>
  <c r="BK131" i="3"/>
  <c r="BK126" i="2"/>
  <c r="J228" i="2"/>
  <c r="J256" i="2"/>
  <c r="J139" i="3"/>
  <c r="J193" i="2"/>
  <c r="BK306" i="2"/>
  <c r="BK100" i="3"/>
  <c r="J125" i="3"/>
  <c r="J216" i="2"/>
  <c r="BK158" i="2"/>
  <c r="BK89" i="3"/>
  <c r="BK237" i="2"/>
  <c r="J113" i="2"/>
  <c r="BK304" i="2"/>
  <c r="J249" i="2"/>
  <c r="BK93" i="3"/>
  <c r="BK104" i="3"/>
  <c r="J196" i="2"/>
  <c r="BK86" i="3"/>
  <c r="J114" i="3"/>
  <c r="BK97" i="2"/>
  <c r="AS54" i="1"/>
  <c r="BK123" i="3"/>
  <c r="BK202" i="2"/>
  <c r="BK236" i="2"/>
  <c r="J133" i="3"/>
  <c r="BK279" i="2"/>
  <c r="BK265" i="2"/>
  <c r="BK139" i="3"/>
  <c r="BK227" i="2"/>
  <c r="J183" i="2"/>
  <c r="J236" i="2"/>
  <c r="J93" i="3"/>
  <c r="BK183" i="2"/>
  <c r="J286" i="2"/>
  <c r="BK137" i="3"/>
  <c r="BK136" i="3"/>
  <c r="J299" i="2"/>
  <c r="J237" i="2"/>
  <c r="BK140" i="3"/>
  <c r="BK289" i="2"/>
  <c r="BK286" i="2"/>
  <c r="J167" i="2"/>
  <c r="J119" i="3"/>
  <c r="BK294" i="2"/>
  <c r="J90" i="2"/>
  <c r="J100" i="3"/>
  <c r="J293" i="2"/>
  <c r="J175" i="2"/>
  <c r="BK126" i="3"/>
  <c r="J116" i="3"/>
  <c r="BK94" i="2"/>
  <c r="BK238" i="2"/>
  <c r="J213" i="2"/>
  <c r="BK110" i="3"/>
  <c r="BK293" i="2"/>
  <c r="BK232" i="2"/>
  <c r="J99" i="3"/>
  <c r="BK97" i="3"/>
  <c r="J269" i="2"/>
  <c r="BK228" i="2"/>
  <c r="BK117" i="3"/>
  <c r="J120" i="3"/>
  <c r="J289" i="2"/>
  <c r="J168" i="2"/>
  <c r="BK109" i="3"/>
  <c r="BK269" i="2"/>
  <c r="BK260" i="2"/>
  <c r="J94" i="2"/>
  <c r="BK134" i="3"/>
  <c r="J158" i="2"/>
  <c r="J317" i="2"/>
  <c r="BK120" i="3"/>
  <c r="J294" i="2"/>
  <c r="BK253" i="2"/>
  <c r="J238" i="2"/>
  <c r="BK213" i="2"/>
  <c r="J128" i="3"/>
  <c r="BK107" i="3"/>
  <c r="BK272" i="2"/>
  <c r="BK307" i="2"/>
  <c r="BK125" i="3"/>
  <c r="BK89" i="2" l="1"/>
  <c r="J89" i="2" s="1"/>
  <c r="J61" i="2" s="1"/>
  <c r="R255" i="2"/>
  <c r="P301" i="2"/>
  <c r="P255" i="2"/>
  <c r="R301" i="2"/>
  <c r="P89" i="2"/>
  <c r="R89" i="2"/>
  <c r="T89" i="2"/>
  <c r="BK255" i="2"/>
  <c r="J255" i="2" s="1"/>
  <c r="J64" i="2" s="1"/>
  <c r="T278" i="2"/>
  <c r="R309" i="2"/>
  <c r="P83" i="3"/>
  <c r="P82" i="3" s="1"/>
  <c r="P81" i="3" s="1"/>
  <c r="AU56" i="1" s="1"/>
  <c r="BK99" i="2"/>
  <c r="J99" i="2" s="1"/>
  <c r="J62" i="2" s="1"/>
  <c r="P244" i="2"/>
  <c r="BK278" i="2"/>
  <c r="J278" i="2" s="1"/>
  <c r="J65" i="2" s="1"/>
  <c r="BK301" i="2"/>
  <c r="J301" i="2"/>
  <c r="J66" i="2" s="1"/>
  <c r="T301" i="2"/>
  <c r="R99" i="2"/>
  <c r="R244" i="2"/>
  <c r="P278" i="2"/>
  <c r="P309" i="2"/>
  <c r="BK83" i="3"/>
  <c r="J83" i="3" s="1"/>
  <c r="J61" i="3" s="1"/>
  <c r="P99" i="2"/>
  <c r="BK244" i="2"/>
  <c r="J244" i="2" s="1"/>
  <c r="J63" i="2" s="1"/>
  <c r="T255" i="2"/>
  <c r="BK309" i="2"/>
  <c r="J309" i="2"/>
  <c r="J67" i="2" s="1"/>
  <c r="R83" i="3"/>
  <c r="R82" i="3"/>
  <c r="R81" i="3"/>
  <c r="T99" i="2"/>
  <c r="T88" i="2" s="1"/>
  <c r="T87" i="2" s="1"/>
  <c r="T244" i="2"/>
  <c r="R278" i="2"/>
  <c r="T309" i="2"/>
  <c r="T83" i="3"/>
  <c r="T82" i="3"/>
  <c r="T81" i="3" s="1"/>
  <c r="J54" i="3"/>
  <c r="BE99" i="3"/>
  <c r="BE100" i="3"/>
  <c r="BE137" i="3"/>
  <c r="BE140" i="3"/>
  <c r="J55" i="3"/>
  <c r="BE113" i="3"/>
  <c r="BE116" i="3"/>
  <c r="BE84" i="3"/>
  <c r="BE112" i="3"/>
  <c r="F77" i="3"/>
  <c r="BE102" i="3"/>
  <c r="BE126" i="3"/>
  <c r="BE128" i="3"/>
  <c r="E48" i="3"/>
  <c r="F78" i="3"/>
  <c r="BE89" i="3"/>
  <c r="BE110" i="3"/>
  <c r="BE129" i="3"/>
  <c r="BE86" i="3"/>
  <c r="BE117" i="3"/>
  <c r="BE119" i="3"/>
  <c r="BE120" i="3"/>
  <c r="BE122" i="3"/>
  <c r="BE123" i="3"/>
  <c r="BE139" i="3"/>
  <c r="J75" i="3"/>
  <c r="BE97" i="3"/>
  <c r="BE104" i="3"/>
  <c r="BE131" i="3"/>
  <c r="BE93" i="3"/>
  <c r="BE106" i="3"/>
  <c r="BE107" i="3"/>
  <c r="BE109" i="3"/>
  <c r="BE114" i="3"/>
  <c r="BE125" i="3"/>
  <c r="BE133" i="3"/>
  <c r="BE134" i="3"/>
  <c r="BE136" i="3"/>
  <c r="J55" i="2"/>
  <c r="F84" i="2"/>
  <c r="BE97" i="2"/>
  <c r="BE100" i="2"/>
  <c r="BE226" i="2"/>
  <c r="BE305" i="2"/>
  <c r="BE307" i="2"/>
  <c r="BE310" i="2"/>
  <c r="BE317" i="2"/>
  <c r="BE325" i="2"/>
  <c r="J81" i="2"/>
  <c r="BE113" i="2"/>
  <c r="BE227" i="2"/>
  <c r="BE238" i="2"/>
  <c r="BE253" i="2"/>
  <c r="BE289" i="2"/>
  <c r="BE294" i="2"/>
  <c r="BE94" i="2"/>
  <c r="BE228" i="2"/>
  <c r="BE241" i="2"/>
  <c r="BE269" i="2"/>
  <c r="BE272" i="2"/>
  <c r="BE276" i="2"/>
  <c r="E48" i="2"/>
  <c r="F54" i="2"/>
  <c r="BE90" i="2"/>
  <c r="BE167" i="2"/>
  <c r="BE169" i="2"/>
  <c r="BE175" i="2"/>
  <c r="BE293" i="2"/>
  <c r="BE126" i="2"/>
  <c r="BE157" i="2"/>
  <c r="BE168" i="2"/>
  <c r="BE189" i="2"/>
  <c r="BE249" i="2"/>
  <c r="BE256" i="2"/>
  <c r="BE279" i="2"/>
  <c r="BE299" i="2"/>
  <c r="BE302" i="2"/>
  <c r="BE183" i="2"/>
  <c r="BE209" i="2"/>
  <c r="BE213" i="2"/>
  <c r="BE232" i="2"/>
  <c r="BE242" i="2"/>
  <c r="BE245" i="2"/>
  <c r="BE286" i="2"/>
  <c r="BE296" i="2"/>
  <c r="J54" i="2"/>
  <c r="BE158" i="2"/>
  <c r="BE193" i="2"/>
  <c r="BE196" i="2"/>
  <c r="BE202" i="2"/>
  <c r="BE260" i="2"/>
  <c r="BE261" i="2"/>
  <c r="BE304" i="2"/>
  <c r="BE216" i="2"/>
  <c r="BE236" i="2"/>
  <c r="BE237" i="2"/>
  <c r="BE265" i="2"/>
  <c r="BE306" i="2"/>
  <c r="F36" i="3"/>
  <c r="BC56" i="1" s="1"/>
  <c r="F35" i="3"/>
  <c r="BB56" i="1" s="1"/>
  <c r="F37" i="2"/>
  <c r="BD55" i="1" s="1"/>
  <c r="J34" i="2"/>
  <c r="AW55" i="1" s="1"/>
  <c r="F34" i="3"/>
  <c r="BA56" i="1" s="1"/>
  <c r="F35" i="2"/>
  <c r="BB55" i="1" s="1"/>
  <c r="F36" i="2"/>
  <c r="BC55" i="1" s="1"/>
  <c r="F37" i="3"/>
  <c r="BD56" i="1" s="1"/>
  <c r="F34" i="2"/>
  <c r="BA55" i="1" s="1"/>
  <c r="J34" i="3"/>
  <c r="AW56" i="1" s="1"/>
  <c r="BK88" i="2" l="1"/>
  <c r="J88" i="2" s="1"/>
  <c r="J60" i="2" s="1"/>
  <c r="R88" i="2"/>
  <c r="R87" i="2"/>
  <c r="P88" i="2"/>
  <c r="P87" i="2"/>
  <c r="AU55" i="1"/>
  <c r="AU54" i="1" s="1"/>
  <c r="BK82" i="3"/>
  <c r="BK81" i="3" s="1"/>
  <c r="J81" i="3" s="1"/>
  <c r="J59" i="3" s="1"/>
  <c r="BD54" i="1"/>
  <c r="W33" i="1" s="1"/>
  <c r="BA54" i="1"/>
  <c r="W30" i="1" s="1"/>
  <c r="F33" i="2"/>
  <c r="AZ55" i="1" s="1"/>
  <c r="J33" i="2"/>
  <c r="AV55" i="1" s="1"/>
  <c r="AT55" i="1" s="1"/>
  <c r="BB54" i="1"/>
  <c r="AX54" i="1" s="1"/>
  <c r="F33" i="3"/>
  <c r="AZ56" i="1" s="1"/>
  <c r="BC54" i="1"/>
  <c r="AY54" i="1" s="1"/>
  <c r="J33" i="3"/>
  <c r="AV56" i="1" s="1"/>
  <c r="AT56" i="1" s="1"/>
  <c r="BK87" i="2" l="1"/>
  <c r="J87" i="2" s="1"/>
  <c r="J30" i="2" s="1"/>
  <c r="AG55" i="1" s="1"/>
  <c r="AN55" i="1" s="1"/>
  <c r="J82" i="3"/>
  <c r="J60" i="3" s="1"/>
  <c r="W31" i="1"/>
  <c r="J30" i="3"/>
  <c r="AG56" i="1" s="1"/>
  <c r="AW54" i="1"/>
  <c r="AK30" i="1" s="1"/>
  <c r="AZ54" i="1"/>
  <c r="W29" i="1" s="1"/>
  <c r="W32" i="1"/>
  <c r="J59" i="2" l="1"/>
  <c r="J39" i="2"/>
  <c r="J39" i="3"/>
  <c r="AN56" i="1"/>
  <c r="AG54" i="1"/>
  <c r="AV54" i="1"/>
  <c r="AK29" i="1" s="1"/>
  <c r="AK26" i="1" l="1"/>
  <c r="AT54" i="1"/>
  <c r="AN54" i="1" l="1"/>
  <c r="AK35" i="1"/>
</calcChain>
</file>

<file path=xl/sharedStrings.xml><?xml version="1.0" encoding="utf-8"?>
<sst xmlns="http://schemas.openxmlformats.org/spreadsheetml/2006/main" count="3737" uniqueCount="707">
  <si>
    <t>Export Komplet</t>
  </si>
  <si>
    <t>VZ</t>
  </si>
  <si>
    <t>2.0</t>
  </si>
  <si>
    <t/>
  </si>
  <si>
    <t>False</t>
  </si>
  <si>
    <t>{ebcabb49-4b14-4c1d-91b5-8820136101c8}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</si>
  <si>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</si>
  <si>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</si>
  <si>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</si>
  <si>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</si>
  <si>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</si>
  <si>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</si>
  <si>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</si>
  <si>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</si>
  <si>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230418</t>
  </si>
  <si>
    <t>Stavba:</t>
  </si>
  <si>
    <t>Dřevěný domek Krnov - ÚRS-2024-1.</t>
  </si>
  <si>
    <t>KSO:</t>
  </si>
  <si>
    <t>CC-CZ:</t>
  </si>
  <si>
    <t>Místo:</t>
  </si>
  <si>
    <t xml:space="preserve"> </t>
  </si>
  <si>
    <t>Datum:</t>
  </si>
  <si>
    <t>6. 5. 2024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</si>
  <si>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</si>
  <si>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</si>
  <si>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</si>
  <si>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</si>
  <si>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</si>
  <si>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</si>
  <si>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</si>
  <si>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</si>
  <si>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</si>
  <si>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</si>
  <si>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</si>
  <si>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</si>
  <si>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</si>
  <si>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</si>
  <si>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</si>
  <si>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</si>
  <si>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</si>
  <si>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</si>
  <si>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</si>
  <si>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</si>
  <si>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</si>
  <si>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</si>
  <si>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</si>
  <si>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</si>
  <si>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</si>
  <si>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</si>
  <si>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</si>
  <si>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</si>
  <si>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</si>
  <si>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</si>
  <si>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</si>
  <si>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</si>
  <si>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</si>
  <si>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</si>
  <si>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</si>
  <si>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</si>
  <si>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</si>
  <si>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</si>
  <si>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</si>
  <si>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</si>
  <si>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</si>
  <si>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</si>
  <si>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</si>
  <si>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</si>
  <si>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</si>
  <si>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</si>
  <si>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</si>
  <si>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</si>
  <si>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</si>
  <si>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Domek</t>
  </si>
  <si>
    <t>STA</t>
  </si>
  <si>
    <t>1</t>
  </si>
  <si>
    <t>{3d8a6a3b-2e1e-441b-9fae-c65dc96e5b99}</t>
  </si>
  <si>
    <t>2</t>
  </si>
  <si>
    <t>02</t>
  </si>
  <si>
    <t>Elektroinstalace</t>
  </si>
  <si>
    <t>{cee81866-4c29-4f0c-9384-126a02928873}</t>
  </si>
  <si>
    <t>KRYCÍ LIST SOUPISU PRACÍ</t>
  </si>
  <si>
    <t>Objekt:</t>
  </si>
  <si>
    <t>01 - Domek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</si>
  <si>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</si>
  <si>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</si>
  <si>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</si>
  <si>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</si>
  <si>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</si>
  <si>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712 - Povlakové krytiny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</si>
  <si>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</si>
  <si>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</si>
  <si>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</si>
  <si>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</si>
  <si>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</si>
  <si>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</si>
  <si>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</si>
  <si>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</si>
  <si>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</si>
  <si>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</si>
  <si>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</si>
  <si>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</si>
  <si>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</si>
  <si>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</si>
  <si>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</si>
  <si>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</si>
  <si>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</si>
  <si>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</si>
  <si>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</si>
  <si>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</si>
  <si>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</si>
  <si>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</si>
  <si>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712</t>
  </si>
  <si>
    <t>Povlakové krytiny</t>
  </si>
  <si>
    <t>K</t>
  </si>
  <si>
    <t>712431111</t>
  </si>
  <si>
    <t>Provedení povlakové krytiny střech šikmých přes 10° do 30° pásy na sucho podkladní samolepící asfaltový pás</t>
  </si>
  <si>
    <t>m2</t>
  </si>
  <si>
    <t>16</t>
  </si>
  <si>
    <t>Online PSC</t>
  </si>
  <si>
    <t>https://podminky.urs.cz/item/CS_URS_2024_01/712431111</t>
  </si>
  <si>
    <t>VV</t>
  </si>
  <si>
    <t>"S-01 - 03-S"2,7*1,5*2</t>
  </si>
  <si>
    <t>Součet</t>
  </si>
  <si>
    <t>4</t>
  </si>
  <si>
    <t>M</t>
  </si>
  <si>
    <t>62866281</t>
  </si>
  <si>
    <t>pás asfaltový samolepicí modifikovaný SBS s vložkou ze skleněné tkaniny se spalitelnou fólií nebo jemnozrnným minerálním posypem nebo textilií na horním povrchu tl 3,0mm</t>
  </si>
  <si>
    <t>32</t>
  </si>
  <si>
    <t>8,1*1,1655 "Přepočtené koeficientem množství</t>
  </si>
  <si>
    <t>3</t>
  </si>
  <si>
    <t>998712101</t>
  </si>
  <si>
    <t>Přesun hmot pro povlakové krytiny stanovený z hmotnosti přesunovaného materiálu vodorovná dopravní vzdálenost do 50 m základní v objektech výšky do 6 m</t>
  </si>
  <si>
    <t>t</t>
  </si>
  <si>
    <t>6</t>
  </si>
  <si>
    <t>https://podminky.urs.cz/item/CS_URS_2024_01/998712101</t>
  </si>
  <si>
    <t>762</t>
  </si>
  <si>
    <t>Konstrukce tesařské</t>
  </si>
  <si>
    <t>762081150</t>
  </si>
  <si>
    <t>Hoblování hraněného řeziva přímo na staveništi ve staveništní dílně</t>
  </si>
  <si>
    <t>m3</t>
  </si>
  <si>
    <t>8</t>
  </si>
  <si>
    <t>https://podminky.urs.cz/item/CS_URS_2024_01/762081150</t>
  </si>
  <si>
    <t>OS</t>
  </si>
  <si>
    <t>"rozměr 120/60"67,67*0,0072</t>
  </si>
  <si>
    <t>"průřez 100/120"2,91*0,012</t>
  </si>
  <si>
    <t>"průřez 120/120"18,6*0,0144</t>
  </si>
  <si>
    <t>S01</t>
  </si>
  <si>
    <t>"průřez 60/40"18,0*0,0024</t>
  </si>
  <si>
    <t>"průřez 80/80"8,66*0,0064</t>
  </si>
  <si>
    <t>P01</t>
  </si>
  <si>
    <t>"průřez 60/40"6,96*0,0024</t>
  </si>
  <si>
    <t>"průřez 120/120"29,16*0,0144</t>
  </si>
  <si>
    <t>5</t>
  </si>
  <si>
    <t>762083122</t>
  </si>
  <si>
    <t>Impregnace řeziva máčením proti dřevokaznému hmyzu, houbám a plísním, třída ohrožení 3 a 4 (dřevo v exteriéru)</t>
  </si>
  <si>
    <t>10</t>
  </si>
  <si>
    <t>https://podminky.urs.cz/item/CS_URS_2024_01/762083122</t>
  </si>
  <si>
    <t>762123110</t>
  </si>
  <si>
    <t>Montáž konstrukce stěn a příček vázaných z fošen, hranolů, hranolků průřezové plochy do 100 cm2</t>
  </si>
  <si>
    <t>m</t>
  </si>
  <si>
    <t>https://podminky.urs.cz/item/CS_URS_2024_01/762123110</t>
  </si>
  <si>
    <t>"OS-01 - 01-V"2,16*2</t>
  </si>
  <si>
    <t>"OS-01 - 02-V"2,40*1</t>
  </si>
  <si>
    <t>"OS-01 - 05-V"0,40*2</t>
  </si>
  <si>
    <t>"OS-01 - 06-V"0,46*2</t>
  </si>
  <si>
    <t>"OS-01 - 01-S"1,87*2</t>
  </si>
  <si>
    <t>"OS-01 - 02-S"0,75*4</t>
  </si>
  <si>
    <t>"OS-01 - 04-S"0,10*7</t>
  </si>
  <si>
    <t>"OS-01 - 05-S"1,00*2</t>
  </si>
  <si>
    <t>"OS-02 - 01-V"2,40*1</t>
  </si>
  <si>
    <t>"OS-02 - 02-V"2,70*1</t>
  </si>
  <si>
    <t>"OS-02 - 03-V"0,15*2</t>
  </si>
  <si>
    <t>"OS-02 - 04-V"2,16*1</t>
  </si>
  <si>
    <t>"OS-02 - 05-V"0,48*8</t>
  </si>
  <si>
    <t>"OS-02 - 02-S"2,07*2</t>
  </si>
  <si>
    <t>"OS-03 - 01-V "0,68*2</t>
  </si>
  <si>
    <t>"OS-03 - 02-V"2,16*1</t>
  </si>
  <si>
    <t>"OS-03 - 03-V "2,40*1</t>
  </si>
  <si>
    <t>"OS-03 - 04-V "0,92*1</t>
  </si>
  <si>
    <t>"OS-03 - 05-V "0,44*4</t>
  </si>
  <si>
    <t>"OS-03 - 01-S"2,07*2</t>
  </si>
  <si>
    <t>"OS-03 - 03-S"2,01*2</t>
  </si>
  <si>
    <t>"OS-04 - 01-V"2,40*1</t>
  </si>
  <si>
    <t>"OS-04 - 02-V"2,70*1</t>
  </si>
  <si>
    <t>"OS-04 - 03-V"0,15*2</t>
  </si>
  <si>
    <t>"OS-04 - 04-V"2,16*1</t>
  </si>
  <si>
    <t>"OS-04 - 05-V"0,48*4</t>
  </si>
  <si>
    <t>"OS-04 - 06-V"0,45*4</t>
  </si>
  <si>
    <t>"OS-04 - 02-S"2,07*3</t>
  </si>
  <si>
    <t>7</t>
  </si>
  <si>
    <t>60512125</t>
  </si>
  <si>
    <t>hranol stavební řezivo průřezu do 120cm2 do dl 6m</t>
  </si>
  <si>
    <t>14</t>
  </si>
  <si>
    <t>762123120</t>
  </si>
  <si>
    <t>Montáž konstrukce stěn a příček vázaných z fošen, hranolů, hranolků průřezové plochy přes 100 do 144 cm2</t>
  </si>
  <si>
    <t>https://podminky.urs.cz/item/CS_URS_2024_01/762123120</t>
  </si>
  <si>
    <t>"OS-01 - 03-V"2,16*1</t>
  </si>
  <si>
    <t>"OS-01 - 03-S"0,75*1</t>
  </si>
  <si>
    <t>"OS-01 - 04-V"2,04*1</t>
  </si>
  <si>
    <t>"OS-02 - 01-S"2,07*3</t>
  </si>
  <si>
    <t>"OS-03 - 02-S"2,07*2</t>
  </si>
  <si>
    <t>"OS-04 - 01-S"2,07*3</t>
  </si>
  <si>
    <t>9</t>
  </si>
  <si>
    <t>18</t>
  </si>
  <si>
    <t>60512130</t>
  </si>
  <si>
    <t>hranol stavební řezivo průřezu do 224cm2 do dl 6m</t>
  </si>
  <si>
    <t>20</t>
  </si>
  <si>
    <t>11</t>
  </si>
  <si>
    <t>762195000</t>
  </si>
  <si>
    <t>Spojovací prostředky stěn a příček hřebíky, svorníky, fixační prkna</t>
  </si>
  <si>
    <t>22</t>
  </si>
  <si>
    <t>https://podminky.urs.cz/item/CS_URS_2024_01/762195000</t>
  </si>
  <si>
    <t>762332131</t>
  </si>
  <si>
    <t>Montáž vázaných konstrukcí krovů střech pultových, sedlových, valbových, stanových čtvercového nebo obdélníkového půdorysu z řeziva hraněného průřezové plochy přes 50 do 120 cm2</t>
  </si>
  <si>
    <t>24</t>
  </si>
  <si>
    <t>https://podminky.urs.cz/item/CS_URS_2024_01/762332131</t>
  </si>
  <si>
    <t>"S-01 - 01-V"1,50*12</t>
  </si>
  <si>
    <t>"S-01 - 02-V"2,70*2</t>
  </si>
  <si>
    <t>"S-01 - 03-V"2,70*1</t>
  </si>
  <si>
    <t>"S-01 - 01-S"0,05*4</t>
  </si>
  <si>
    <t>"S-01 - 02-S"0,18*2</t>
  </si>
  <si>
    <t>13</t>
  </si>
  <si>
    <t>26</t>
  </si>
  <si>
    <t>0,098*1,15 "Přepočtené koeficientem množství</t>
  </si>
  <si>
    <t>762341275</t>
  </si>
  <si>
    <t>Montáž bednění střech rovných a šikmých sklonu do 60° s vyřezáním otvorů z desek dřevotřískových nebo dřevoštěpkových na pero a drážku</t>
  </si>
  <si>
    <t>28</t>
  </si>
  <si>
    <t>https://podminky.urs.cz/item/CS_URS_2024_01/762341275</t>
  </si>
  <si>
    <t>15</t>
  </si>
  <si>
    <t>60726274</t>
  </si>
  <si>
    <t>deska dřevoštěpková OSB 3 P+D nebroušená tl 18mm</t>
  </si>
  <si>
    <t>30</t>
  </si>
  <si>
    <t>8,1*1,1 "Přepočtené koeficientem množství</t>
  </si>
  <si>
    <t>762395000</t>
  </si>
  <si>
    <t>Spojovací prostředky krovů, bednění a laťování, nadstřešních konstrukcí svorníky, prkna, hřebíky, pásová ocel, vruty</t>
  </si>
  <si>
    <t>https://podminky.urs.cz/item/CS_URS_2024_01/762395000</t>
  </si>
  <si>
    <t>"bednění"2,7*1,5*2*0,018</t>
  </si>
  <si>
    <t>17</t>
  </si>
  <si>
    <t>762431024</t>
  </si>
  <si>
    <t>Obložení stěn z dřevoštěpkových desek OSB přibíjených na pero a drážku nebroušených, tloušťky desky 18 mm</t>
  </si>
  <si>
    <t>34</t>
  </si>
  <si>
    <t>https://podminky.urs.cz/item/CS_URS_2024_01/762431024</t>
  </si>
  <si>
    <t>"OS-01"2,436*2,365</t>
  </si>
  <si>
    <t>"OS-02"2,418*2,385</t>
  </si>
  <si>
    <t>"OS-03"2,4*2,5</t>
  </si>
  <si>
    <t>"OS-04"2,418*2,385</t>
  </si>
  <si>
    <t>762512245</t>
  </si>
  <si>
    <t>Podlahové konstrukce podkladové montáž z desek dřevotřískových, dřevoštěpkových nebo cementotřískových na podklad dřevěný šroubováním</t>
  </si>
  <si>
    <t>36</t>
  </si>
  <si>
    <t>https://podminky.urs.cz/item/CS_URS_2024_01/762512245</t>
  </si>
  <si>
    <t>"P-01"2,7*2,16</t>
  </si>
  <si>
    <t>19</t>
  </si>
  <si>
    <t>60621153</t>
  </si>
  <si>
    <t>překližka vodovzdorná protiskl/hladká bříza tl 18mm</t>
  </si>
  <si>
    <t>38</t>
  </si>
  <si>
    <t>5,832*1,15 "Přepočtené koeficientem množství</t>
  </si>
  <si>
    <t>762512261</t>
  </si>
  <si>
    <t>Podlahové konstrukce podkladové montáž roštu podkladového</t>
  </si>
  <si>
    <t>40</t>
  </si>
  <si>
    <t>https://podminky.urs.cz/item/CS_URS_2024_01/762512261</t>
  </si>
  <si>
    <t>"P-01 - 01-V"2,40*2</t>
  </si>
  <si>
    <t>"P-01 - 02-V"2,16*2</t>
  </si>
  <si>
    <t>"P-01 - 03-V"1,02*2</t>
  </si>
  <si>
    <t>"P-01 - 04-V"2,16*1</t>
  </si>
  <si>
    <t>"P-01 - 05-V"2,16*4</t>
  </si>
  <si>
    <t>"P-01 - 06-V"2,40*3</t>
  </si>
  <si>
    <t>"P-01 - 07-V"0,58*12</t>
  </si>
  <si>
    <t>42</t>
  </si>
  <si>
    <t>44</t>
  </si>
  <si>
    <t>23</t>
  </si>
  <si>
    <t>762595001</t>
  </si>
  <si>
    <t>Spojovací prostředky podlah a podkladových konstrukcí hřebíky, vruty</t>
  </si>
  <si>
    <t>46</t>
  </si>
  <si>
    <t>https://podminky.urs.cz/item/CS_URS_2024_01/762595001</t>
  </si>
  <si>
    <t>"P-01"2,4*2,4</t>
  </si>
  <si>
    <t>762621120</t>
  </si>
  <si>
    <t>Osazení dveří tesařských jednokřídlových</t>
  </si>
  <si>
    <t>48</t>
  </si>
  <si>
    <t>https://podminky.urs.cz/item/CS_URS_2024_01/762621120</t>
  </si>
  <si>
    <t>"D-01"0,825*2,065</t>
  </si>
  <si>
    <t>25</t>
  </si>
  <si>
    <t>7626211M</t>
  </si>
  <si>
    <t>D-01 - dveřní křídlo včetně kování</t>
  </si>
  <si>
    <t>kus</t>
  </si>
  <si>
    <t>50</t>
  </si>
  <si>
    <t>7629212R</t>
  </si>
  <si>
    <t>Montáž vnitřního pultu š přes 0,52 m z voděodolné překližky tl18mm</t>
  </si>
  <si>
    <t>52</t>
  </si>
  <si>
    <t>54</t>
  </si>
  <si>
    <t>4,248*1,15 "Přepočtené koeficientem množství</t>
  </si>
  <si>
    <t>29</t>
  </si>
  <si>
    <t>56</t>
  </si>
  <si>
    <t>998762101</t>
  </si>
  <si>
    <t>Přesun hmot pro konstrukce tesařské stanovený z hmotnosti přesunovaného materiálu vodorovná dopravní vzdálenost do 50 m základní v objektech výšky do 6 m</t>
  </si>
  <si>
    <t>58</t>
  </si>
  <si>
    <t>https://podminky.urs.cz/item/CS_URS_2024_01/998762101</t>
  </si>
  <si>
    <t>764</t>
  </si>
  <si>
    <t>Konstrukce klempířské</t>
  </si>
  <si>
    <t>31</t>
  </si>
  <si>
    <t>764212402</t>
  </si>
  <si>
    <t>Oplechování střešních prvků z pozinkovaného plechu štítu závětrnou lištou rš 200 mm</t>
  </si>
  <si>
    <t>60</t>
  </si>
  <si>
    <t>https://podminky.urs.cz/item/CS_URS_2024_01/764212402</t>
  </si>
  <si>
    <t>"S-01"1,5*4</t>
  </si>
  <si>
    <t>764212432</t>
  </si>
  <si>
    <t>Oplechování střešních prvků z pozinkovaného plechu okapu okapovým plechem střechy rovné rš 200 mm</t>
  </si>
  <si>
    <t>62</t>
  </si>
  <si>
    <t>https://podminky.urs.cz/item/CS_URS_2024_01/764212432</t>
  </si>
  <si>
    <t>"S-01"2,7*2</t>
  </si>
  <si>
    <t>33</t>
  </si>
  <si>
    <t>998764101</t>
  </si>
  <si>
    <t>Přesun hmot pro konstrukce klempířské stanovený z hmotnosti přesunovaného materiálu vodorovná dopravní vzdálenost do 50 m základní v objektech výšky do 6 m</t>
  </si>
  <si>
    <t>64</t>
  </si>
  <si>
    <t>https://podminky.urs.cz/item/CS_URS_2024_01/998764101</t>
  </si>
  <si>
    <t>765</t>
  </si>
  <si>
    <t>Krytina skládaná</t>
  </si>
  <si>
    <t>765151001</t>
  </si>
  <si>
    <t>Montáž krytiny bitumenové ze šindelů na bednění, sklonu do 20°</t>
  </si>
  <si>
    <t>66</t>
  </si>
  <si>
    <t>https://podminky.urs.cz/item/CS_URS_2024_01/765151001</t>
  </si>
  <si>
    <t>35</t>
  </si>
  <si>
    <t>62866500</t>
  </si>
  <si>
    <t>šindel asfaltový na skelné vložce tvar obdélník</t>
  </si>
  <si>
    <t>68</t>
  </si>
  <si>
    <t>765151021</t>
  </si>
  <si>
    <t>Montáž krytiny bitumenové ze šindelů okapové hrany na plech</t>
  </si>
  <si>
    <t>70</t>
  </si>
  <si>
    <t>https://podminky.urs.cz/item/CS_URS_2024_01/765151021</t>
  </si>
  <si>
    <t>37</t>
  </si>
  <si>
    <t>765151041</t>
  </si>
  <si>
    <t>Montáž krytiny bitumenové ze šindelů hřebene oboustranně z hřebenového dílu</t>
  </si>
  <si>
    <t>72</t>
  </si>
  <si>
    <t>https://podminky.urs.cz/item/CS_URS_2024_01/765151041</t>
  </si>
  <si>
    <t>"S-01"2,7</t>
  </si>
  <si>
    <t>62852007</t>
  </si>
  <si>
    <t>hřebenáč bitumenový š 500mm</t>
  </si>
  <si>
    <t>74</t>
  </si>
  <si>
    <t>2,7*1,151 "Přepočtené koeficientem množství</t>
  </si>
  <si>
    <t>39</t>
  </si>
  <si>
    <t>765151061</t>
  </si>
  <si>
    <t>Montáž krytiny bitumenové ze šindelů štítové hrany plechem</t>
  </si>
  <si>
    <t>76</t>
  </si>
  <si>
    <t>https://podminky.urs.cz/item/CS_URS_2024_01/765151061</t>
  </si>
  <si>
    <t>998765101</t>
  </si>
  <si>
    <t>Přesun hmot pro krytiny skládané stanovený z hmotnosti přesunovaného materiálu vodorovná dopravní vzdálenost do 50 m základní na objektech výšky do 6 m</t>
  </si>
  <si>
    <t>78</t>
  </si>
  <si>
    <t>https://podminky.urs.cz/item/CS_URS_2024_01/998765101</t>
  </si>
  <si>
    <t>766</t>
  </si>
  <si>
    <t>Konstrukce truhlářské</t>
  </si>
  <si>
    <t>41</t>
  </si>
  <si>
    <t>766412213</t>
  </si>
  <si>
    <t>Montáž obložení stěn palubkami na pero a drážku plochy přes 5 m2 z měkkého dřeva, šířky přes 80 do 100 mm</t>
  </si>
  <si>
    <t>80</t>
  </si>
  <si>
    <t>https://podminky.urs.cz/item/CS_URS_2024_01/766412213</t>
  </si>
  <si>
    <t>61191120</t>
  </si>
  <si>
    <t>palubky obkladové smrk profil klasický 12,5x96mm jakost A/B</t>
  </si>
  <si>
    <t>82</t>
  </si>
  <si>
    <t>23,295*1,1 "Přepočtené koeficientem množství</t>
  </si>
  <si>
    <t>43</t>
  </si>
  <si>
    <t>766660727</t>
  </si>
  <si>
    <t>Montáž dveřních doplňků dveřního kování interiérového vrchní zástrče</t>
  </si>
  <si>
    <t>84</t>
  </si>
  <si>
    <t>https://podminky.urs.cz/item/CS_URS_2024_01/766660727</t>
  </si>
  <si>
    <t>"Pu-02"2+2</t>
  </si>
  <si>
    <t>549163R</t>
  </si>
  <si>
    <t>WRK 280c Zástrč zasouvací s dřev. koncovkou 280x80mm</t>
  </si>
  <si>
    <t>86</t>
  </si>
  <si>
    <t>45</t>
  </si>
  <si>
    <t>766699762</t>
  </si>
  <si>
    <t>Montáž ostatních truhlářských konstrukcí překrytí spár stěn lištou rohovou</t>
  </si>
  <si>
    <t>88</t>
  </si>
  <si>
    <t>https://podminky.urs.cz/item/CS_URS_2024_01/766699762</t>
  </si>
  <si>
    <t>RMAT0001</t>
  </si>
  <si>
    <t>rohová lišta 52x52mm</t>
  </si>
  <si>
    <t>90</t>
  </si>
  <si>
    <t>8,98*1,1 "Přepočtené koeficientem množství</t>
  </si>
  <si>
    <t>47</t>
  </si>
  <si>
    <t>998766101</t>
  </si>
  <si>
    <t>Přesun hmot pro konstrukce truhlářské stanovený z hmotnosti přesunovaného materiálu vodorovná dopravní vzdálenost do 50 m základní v objektech výšky do 6 m</t>
  </si>
  <si>
    <t>92</t>
  </si>
  <si>
    <t>https://podminky.urs.cz/item/CS_URS_2024_01/998766101</t>
  </si>
  <si>
    <t>767</t>
  </si>
  <si>
    <t>Konstrukce zámečnické</t>
  </si>
  <si>
    <t>767995111</t>
  </si>
  <si>
    <t>Montáž ostatních atypických zámečnických konstrukcí hmotnosti do 5 kg</t>
  </si>
  <si>
    <t>kg</t>
  </si>
  <si>
    <t>94</t>
  </si>
  <si>
    <t>https://podminky.urs.cz/item/CS_URS_2024_01/767995111</t>
  </si>
  <si>
    <t>49</t>
  </si>
  <si>
    <t>767R1</t>
  </si>
  <si>
    <t>L profil 250x300mm, nosnost 24 kg</t>
  </si>
  <si>
    <t>96</t>
  </si>
  <si>
    <t>767R2</t>
  </si>
  <si>
    <t>Pant nerezový 100x72mm</t>
  </si>
  <si>
    <t>98</t>
  </si>
  <si>
    <t>51</t>
  </si>
  <si>
    <t>767R3</t>
  </si>
  <si>
    <t>D+M regálový systém</t>
  </si>
  <si>
    <t>kpl</t>
  </si>
  <si>
    <t>100</t>
  </si>
  <si>
    <t>998767101</t>
  </si>
  <si>
    <t>Přesun hmot pro zámečnické konstrukce stanovený z hmotnosti přesunovaného materiálu vodorovná dopravní vzdálenost do 50 m základní v objektech výšky do 6 m</t>
  </si>
  <si>
    <t>102</t>
  </si>
  <si>
    <t>https://podminky.urs.cz/item/CS_URS_2024_01/998767101</t>
  </si>
  <si>
    <t>783</t>
  </si>
  <si>
    <t>Dokončovací práce - nátěry</t>
  </si>
  <si>
    <t>53</t>
  </si>
  <si>
    <t>783101203</t>
  </si>
  <si>
    <t>Příprava podkladu truhlářských konstrukcí před provedením nátěru broušení smirkovým papírem nebo plátnem jemné</t>
  </si>
  <si>
    <t>104</t>
  </si>
  <si>
    <t>https://podminky.urs.cz/item/CS_URS_2024_01/783101203</t>
  </si>
  <si>
    <t>783113111</t>
  </si>
  <si>
    <t>Napouštěcí nátěr truhlářských konstrukcí jednonásobný fungicidní syntetický</t>
  </si>
  <si>
    <t>106</t>
  </si>
  <si>
    <t>https://podminky.urs.cz/item/CS_URS_2024_01/783113111</t>
  </si>
  <si>
    <t>oboustranný nátěr palubek</t>
  </si>
  <si>
    <t>"OS-01"2,436*2,365*2</t>
  </si>
  <si>
    <t>"OS-02"2,418*2,385*2</t>
  </si>
  <si>
    <t>"OS-03"2,4*2,5*2</t>
  </si>
  <si>
    <t>"OS-04"2,418*2,385*2</t>
  </si>
  <si>
    <t>55</t>
  </si>
  <si>
    <t>783118211</t>
  </si>
  <si>
    <t>Lakovací nátěr truhlářských konstrukcí dvojnásobný s mezibroušením syntetický</t>
  </si>
  <si>
    <t>108</t>
  </si>
  <si>
    <t>https://podminky.urs.cz/item/CS_URS_2024_01/783118211</t>
  </si>
  <si>
    <t>02 - Elektroinstalace</t>
  </si>
  <si>
    <t xml:space="preserve">    741 - Elektroinstalace - silnoproud</t>
  </si>
  <si>
    <t>741</t>
  </si>
  <si>
    <t>Elektroinstalace - silnoproud</t>
  </si>
  <si>
    <t>741110511</t>
  </si>
  <si>
    <t>Montáž lišt a kanálků elektroinstalačních se spojkami, ohyby a rohy a s nasunutím do krabic vkládacích s víčkem, šířky do 60 mm</t>
  </si>
  <si>
    <t>https://podminky.urs.cz/item/CS_URS_2024_01/741110511</t>
  </si>
  <si>
    <t>RMAT0008</t>
  </si>
  <si>
    <t>lišta elektroinstalační 40×20 imitace dřeva světlá</t>
  </si>
  <si>
    <t>40*1,05 "Přepočtené koeficientem množství</t>
  </si>
  <si>
    <t>741122211</t>
  </si>
  <si>
    <t>Montáž kabelů měděných bez ukončení uložených volně nebo v liště plných kulatých (např. CYKY) počtu a průřezu žil 3x1,5 až 6 mm2</t>
  </si>
  <si>
    <t>https://podminky.urs.cz/item/CS_URS_2024_01/741122211</t>
  </si>
  <si>
    <t>50*1,2 "Přepočtené koeficientem množství</t>
  </si>
  <si>
    <t>34111030</t>
  </si>
  <si>
    <t>kabel instalační jádro Cu plné izolace PVC plášť PVC 450/750V (CYKY) 3x1,5mm2</t>
  </si>
  <si>
    <t>P</t>
  </si>
  <si>
    <t>Poznámka k položce:_x000D_
CYKY, průměr kabelu 8,6mm</t>
  </si>
  <si>
    <t>42*1,15 "Přepočtené koeficientem množství</t>
  </si>
  <si>
    <t>741210001</t>
  </si>
  <si>
    <t>Montáž rozvodnic oceloplechových nebo plastových bez zapojení vodičů běžných, hmotnosti do 20 kg</t>
  </si>
  <si>
    <t>https://podminky.urs.cz/item/CS_URS_2024_01/741210001</t>
  </si>
  <si>
    <t>ABB.1SLM004102A3104</t>
  </si>
  <si>
    <t>Rozvodnice nástěnná IP41/18M, Mistral41W vč. N/PE, plná dvířka</t>
  </si>
  <si>
    <t>741310031</t>
  </si>
  <si>
    <t>Montáž spínačů jedno nebo dvoupólových nástěnných se zapojením vodičů, pro prostředí venkovní nebo mokré spínačů, řazení 1-jednopólových</t>
  </si>
  <si>
    <t>https://podminky.urs.cz/item/CS_URS_2024_01/741310031</t>
  </si>
  <si>
    <t>ABB.355301929B</t>
  </si>
  <si>
    <t>Spínač jednopólový, řazení 1, IP44 Praktik</t>
  </si>
  <si>
    <t>Poznámka k položce:_x000D_
bílá</t>
  </si>
  <si>
    <t>741313051</t>
  </si>
  <si>
    <t>Montáž zásuvek domovních se zapojením vodičů šroubové připojení nástěnných do 25 A, provedení 3P + PE</t>
  </si>
  <si>
    <t>https://podminky.urs.cz/item/CS_URS_2024_01/741313051</t>
  </si>
  <si>
    <t>RMAT0002</t>
  </si>
  <si>
    <t>zásuvka jednonásobná IP 44, s ochranným kolíkem, s víčkem Praktik Bílá</t>
  </si>
  <si>
    <t>741313084</t>
  </si>
  <si>
    <t>Montáž zásuvek domovních se zapojením vodičů šroubové připojení venkovní nebo mokré, provedení 3P + PE</t>
  </si>
  <si>
    <t>https://podminky.urs.cz/item/CS_URS_2024_01/741313084</t>
  </si>
  <si>
    <t>RMAT0011</t>
  </si>
  <si>
    <t>zásuvka kompletní venkovní CEE</t>
  </si>
  <si>
    <t>741320103</t>
  </si>
  <si>
    <t>Montáž jističů se zapojením vodičů jednopólových nn do 25 A s krytem</t>
  </si>
  <si>
    <t>https://podminky.urs.cz/item/CS_URS_2024_01/741320103</t>
  </si>
  <si>
    <t>RMAT0005</t>
  </si>
  <si>
    <t>jistič jednopólový LMF-10C-1N-030A</t>
  </si>
  <si>
    <t>RMAT0006</t>
  </si>
  <si>
    <t>741320165</t>
  </si>
  <si>
    <t>Montáž jističů se zapojením vodičů třípólových nn do 25 A ve skříni</t>
  </si>
  <si>
    <t>https://podminky.urs.cz/item/CS_URS_2024_01/741320165</t>
  </si>
  <si>
    <t>RMAT0003</t>
  </si>
  <si>
    <t>jistič třípólový  25A/B-3</t>
  </si>
  <si>
    <t>741322061</t>
  </si>
  <si>
    <t>Montáž přepěťových ochran nn se zapojením vodičů svodiče přepětí - typ 2 třípólových jednodílných</t>
  </si>
  <si>
    <t>https://podminky.urs.cz/item/CS_URS_2024_01/741322061</t>
  </si>
  <si>
    <t>RMAT0004</t>
  </si>
  <si>
    <t>svodič přepětí SVC-350-3N-MZ</t>
  </si>
  <si>
    <t>741331032</t>
  </si>
  <si>
    <t>Montáž měřicích přístrojů bez zapojení vodičů elektroměru třífázového</t>
  </si>
  <si>
    <t>https://podminky.urs.cz/item/CS_URS_2024_01/741331032</t>
  </si>
  <si>
    <t>elektroměr třífázový DTS 353 4M, PŘÍMÉ MĚŘENÍ 5-80A, LCD</t>
  </si>
  <si>
    <t>741372062</t>
  </si>
  <si>
    <t>Montáž svítidel s integrovaným zdrojem LED se zapojením vodičů interiérových přisazených stropních hranatých nebo kruhových, plochy přes 0,09 do 0,36 m2</t>
  </si>
  <si>
    <t>https://podminky.urs.cz/item/CS_URS_2024_01/741372062</t>
  </si>
  <si>
    <t>RMAT0009</t>
  </si>
  <si>
    <t>Svítidlo stropní přisazené DP VAL 1800 34W 4000K IP65</t>
  </si>
  <si>
    <t>741378001</t>
  </si>
  <si>
    <t>Zřízení upevňovacích bodů pro svítidla s vyvrtáním díry s osazením závěsného háku v dřevěných stropech</t>
  </si>
  <si>
    <t>https://podminky.urs.cz/item/CS_URS_2024_01/741378001</t>
  </si>
  <si>
    <t>RMAT0010</t>
  </si>
  <si>
    <t>hák s vrutem Zn</t>
  </si>
  <si>
    <t>741810001</t>
  </si>
  <si>
    <t>Zkoušky a prohlídky elektrických rozvodů a zařízení celková prohlídka a vyhotovení revizní zprávy pro objem montážních prací do 100 tis. Kč</t>
  </si>
  <si>
    <t>https://podminky.urs.cz/item/CS_URS_2024_01/741810001</t>
  </si>
  <si>
    <t>27</t>
  </si>
  <si>
    <t>741910601</t>
  </si>
  <si>
    <t>Montáž ostatních nosných prvků příchytek plastových, počtu otvorů do 4</t>
  </si>
  <si>
    <t>https://podminky.urs.cz/item/CS_URS_2024_01/741910601</t>
  </si>
  <si>
    <t>RMAT0012</t>
  </si>
  <si>
    <t>příchytka plastová s třmenem</t>
  </si>
  <si>
    <t>741920511</t>
  </si>
  <si>
    <t>Montáž nehořlavé izolační podložky na hořlavý povrch při montáži elektroinstalačních materiálů</t>
  </si>
  <si>
    <t>https://podminky.urs.cz/item/CS_URS_2024_01/741920511</t>
  </si>
  <si>
    <t>RMAT0007</t>
  </si>
  <si>
    <t>podložka izolační 240x240x3mm</t>
  </si>
  <si>
    <t>998741101</t>
  </si>
  <si>
    <t>Přesun hmot pro silnoproud stanovený z hmotnosti přesunovaného materiálu vodorovná dopravní vzdálenost do 50 m základní v objektech výšky do 6 m</t>
  </si>
  <si>
    <t>https://podminky.urs.cz/item/CS_URS_2024_01/998741101</t>
  </si>
  <si>
    <t>RMAT0034</t>
  </si>
  <si>
    <t>Instalační zásuvka nástěnná 32A/400V/5-pól / IP44+</t>
  </si>
  <si>
    <t>ks</t>
  </si>
  <si>
    <t>RMAT0035</t>
  </si>
  <si>
    <t>kabel instalační jádro Cu plné izolace PVC plášť PVC 450/750V (CYKY) 5x6mm2</t>
  </si>
  <si>
    <t>Poznámka k položce:_x000D_
CYKY, průměr kabelu 15,1mm</t>
  </si>
  <si>
    <t>10*1,15 "Přepočtené koeficientem množství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</si>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</sst>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9" fillId="4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5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4" fontId="26" fillId="0" borderId="22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3" xfId="0" applyNumberFormat="1" applyFont="1" applyBorder="1"/>
    <xf numFmtId="166" fontId="29" fillId="0" borderId="14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167" fontId="19" fillId="0" borderId="23" xfId="0" applyNumberFormat="1" applyFont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6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1" applyFont="1" applyAlignment="1">
      <alignment vertical="center" wrapText="1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4" fillId="0" borderId="23" xfId="0" applyFont="1" applyBorder="1" applyAlignment="1" applyProtection="1">
      <alignment horizontal="center" vertical="center"/>
      <protection locked="0"/>
    </xf>
    <xf numFmtId="49" fontId="34" fillId="0" borderId="23" xfId="0" applyNumberFormat="1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center" vertical="center" wrapText="1"/>
      <protection locked="0"/>
    </xf>
    <xf numFmtId="167" fontId="34" fillId="0" borderId="23" xfId="0" applyNumberFormat="1" applyFont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  <protection locked="0"/>
    </xf>
    <xf numFmtId="0" fontId="35" fillId="0" borderId="23" xfId="0" applyFont="1" applyBorder="1" applyAlignment="1" applyProtection="1">
      <alignment vertical="center"/>
      <protection locked="0"/>
    </xf>
    <xf numFmtId="0" fontId="35" fillId="0" borderId="4" xfId="0" applyFont="1" applyBorder="1" applyAlignment="1">
      <alignment vertical="center"/>
    </xf>
    <xf numFmtId="0" fontId="34" fillId="0" borderId="15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7" fillId="0" borderId="1" xfId="0" applyFont="1" applyBorder="1" applyAlignment="1">
      <alignment vertical="top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49" fontId="47" fillId="0" borderId="1" xfId="0" applyNumberFormat="1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38" fillId="0" borderId="1" xfId="0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762512261" TargetMode="External"/><Relationship Id="rId18" Type="http://schemas.openxmlformats.org/officeDocument/2006/relationships/hyperlink" Target="https://podminky.urs.cz/item/CS_URS_2024_01/764212432" TargetMode="External"/><Relationship Id="rId26" Type="http://schemas.openxmlformats.org/officeDocument/2006/relationships/hyperlink" Target="https://podminky.urs.cz/item/CS_URS_2024_01/766660727" TargetMode="External"/><Relationship Id="rId3" Type="http://schemas.openxmlformats.org/officeDocument/2006/relationships/hyperlink" Target="https://podminky.urs.cz/item/CS_URS_2024_01/762081150" TargetMode="External"/><Relationship Id="rId21" Type="http://schemas.openxmlformats.org/officeDocument/2006/relationships/hyperlink" Target="https://podminky.urs.cz/item/CS_URS_2024_01/765151021" TargetMode="External"/><Relationship Id="rId34" Type="http://schemas.openxmlformats.org/officeDocument/2006/relationships/printerSettings" Target="../printerSettings/printerSettings2.bin"/><Relationship Id="rId7" Type="http://schemas.openxmlformats.org/officeDocument/2006/relationships/hyperlink" Target="https://podminky.urs.cz/item/CS_URS_2024_01/762195000" TargetMode="External"/><Relationship Id="rId12" Type="http://schemas.openxmlformats.org/officeDocument/2006/relationships/hyperlink" Target="https://podminky.urs.cz/item/CS_URS_2024_01/762512245" TargetMode="External"/><Relationship Id="rId17" Type="http://schemas.openxmlformats.org/officeDocument/2006/relationships/hyperlink" Target="https://podminky.urs.cz/item/CS_URS_2024_01/764212402" TargetMode="External"/><Relationship Id="rId25" Type="http://schemas.openxmlformats.org/officeDocument/2006/relationships/hyperlink" Target="https://podminky.urs.cz/item/CS_URS_2024_01/766412213" TargetMode="External"/><Relationship Id="rId33" Type="http://schemas.openxmlformats.org/officeDocument/2006/relationships/hyperlink" Target="https://podminky.urs.cz/item/CS_URS_2024_01/783118211" TargetMode="External"/><Relationship Id="rId2" Type="http://schemas.openxmlformats.org/officeDocument/2006/relationships/hyperlink" Target="https://podminky.urs.cz/item/CS_URS_2024_01/998712101" TargetMode="External"/><Relationship Id="rId16" Type="http://schemas.openxmlformats.org/officeDocument/2006/relationships/hyperlink" Target="https://podminky.urs.cz/item/CS_URS_2024_01/998762101" TargetMode="External"/><Relationship Id="rId20" Type="http://schemas.openxmlformats.org/officeDocument/2006/relationships/hyperlink" Target="https://podminky.urs.cz/item/CS_URS_2024_01/765151001" TargetMode="External"/><Relationship Id="rId29" Type="http://schemas.openxmlformats.org/officeDocument/2006/relationships/hyperlink" Target="https://podminky.urs.cz/item/CS_URS_2024_01/767995111" TargetMode="External"/><Relationship Id="rId1" Type="http://schemas.openxmlformats.org/officeDocument/2006/relationships/hyperlink" Target="https://podminky.urs.cz/item/CS_URS_2024_01/712431111" TargetMode="External"/><Relationship Id="rId6" Type="http://schemas.openxmlformats.org/officeDocument/2006/relationships/hyperlink" Target="https://podminky.urs.cz/item/CS_URS_2024_01/762123120" TargetMode="External"/><Relationship Id="rId11" Type="http://schemas.openxmlformats.org/officeDocument/2006/relationships/hyperlink" Target="https://podminky.urs.cz/item/CS_URS_2024_01/762431024" TargetMode="External"/><Relationship Id="rId24" Type="http://schemas.openxmlformats.org/officeDocument/2006/relationships/hyperlink" Target="https://podminky.urs.cz/item/CS_URS_2024_01/998765101" TargetMode="External"/><Relationship Id="rId32" Type="http://schemas.openxmlformats.org/officeDocument/2006/relationships/hyperlink" Target="https://podminky.urs.cz/item/CS_URS_2024_01/783113111" TargetMode="External"/><Relationship Id="rId5" Type="http://schemas.openxmlformats.org/officeDocument/2006/relationships/hyperlink" Target="https://podminky.urs.cz/item/CS_URS_2024_01/762123110" TargetMode="External"/><Relationship Id="rId15" Type="http://schemas.openxmlformats.org/officeDocument/2006/relationships/hyperlink" Target="https://podminky.urs.cz/item/CS_URS_2024_01/762621120" TargetMode="External"/><Relationship Id="rId23" Type="http://schemas.openxmlformats.org/officeDocument/2006/relationships/hyperlink" Target="https://podminky.urs.cz/item/CS_URS_2024_01/765151061" TargetMode="External"/><Relationship Id="rId28" Type="http://schemas.openxmlformats.org/officeDocument/2006/relationships/hyperlink" Target="https://podminky.urs.cz/item/CS_URS_2024_01/998766101" TargetMode="External"/><Relationship Id="rId10" Type="http://schemas.openxmlformats.org/officeDocument/2006/relationships/hyperlink" Target="https://podminky.urs.cz/item/CS_URS_2024_01/762395000" TargetMode="External"/><Relationship Id="rId19" Type="http://schemas.openxmlformats.org/officeDocument/2006/relationships/hyperlink" Target="https://podminky.urs.cz/item/CS_URS_2024_01/998764101" TargetMode="External"/><Relationship Id="rId31" Type="http://schemas.openxmlformats.org/officeDocument/2006/relationships/hyperlink" Target="https://podminky.urs.cz/item/CS_URS_2024_01/783101203" TargetMode="External"/><Relationship Id="rId4" Type="http://schemas.openxmlformats.org/officeDocument/2006/relationships/hyperlink" Target="https://podminky.urs.cz/item/CS_URS_2024_01/762083122" TargetMode="External"/><Relationship Id="rId9" Type="http://schemas.openxmlformats.org/officeDocument/2006/relationships/hyperlink" Target="https://podminky.urs.cz/item/CS_URS_2024_01/762341275" TargetMode="External"/><Relationship Id="rId14" Type="http://schemas.openxmlformats.org/officeDocument/2006/relationships/hyperlink" Target="https://podminky.urs.cz/item/CS_URS_2024_01/762595001" TargetMode="External"/><Relationship Id="rId22" Type="http://schemas.openxmlformats.org/officeDocument/2006/relationships/hyperlink" Target="https://podminky.urs.cz/item/CS_URS_2024_01/765151041" TargetMode="External"/><Relationship Id="rId27" Type="http://schemas.openxmlformats.org/officeDocument/2006/relationships/hyperlink" Target="https://podminky.urs.cz/item/CS_URS_2024_01/766699762" TargetMode="External"/><Relationship Id="rId30" Type="http://schemas.openxmlformats.org/officeDocument/2006/relationships/hyperlink" Target="https://podminky.urs.cz/item/CS_URS_2024_01/998767101" TargetMode="External"/><Relationship Id="rId35" Type="http://schemas.openxmlformats.org/officeDocument/2006/relationships/drawing" Target="../drawings/drawing2.xml"/><Relationship Id="rId8" Type="http://schemas.openxmlformats.org/officeDocument/2006/relationships/hyperlink" Target="https://podminky.urs.cz/item/CS_URS_2024_01/76233213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41320165" TargetMode="External"/><Relationship Id="rId13" Type="http://schemas.openxmlformats.org/officeDocument/2006/relationships/hyperlink" Target="https://podminky.urs.cz/item/CS_URS_2024_01/741810001" TargetMode="External"/><Relationship Id="rId18" Type="http://schemas.openxmlformats.org/officeDocument/2006/relationships/drawing" Target="../drawings/drawing3.xml"/><Relationship Id="rId3" Type="http://schemas.openxmlformats.org/officeDocument/2006/relationships/hyperlink" Target="https://podminky.urs.cz/item/CS_URS_2024_01/741210001" TargetMode="External"/><Relationship Id="rId7" Type="http://schemas.openxmlformats.org/officeDocument/2006/relationships/hyperlink" Target="https://podminky.urs.cz/item/CS_URS_2024_01/741320103" TargetMode="External"/><Relationship Id="rId12" Type="http://schemas.openxmlformats.org/officeDocument/2006/relationships/hyperlink" Target="https://podminky.urs.cz/item/CS_URS_2024_01/741378001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podminky.urs.cz/item/CS_URS_2024_01/741122211" TargetMode="External"/><Relationship Id="rId16" Type="http://schemas.openxmlformats.org/officeDocument/2006/relationships/hyperlink" Target="https://podminky.urs.cz/item/CS_URS_2024_01/998741101" TargetMode="External"/><Relationship Id="rId1" Type="http://schemas.openxmlformats.org/officeDocument/2006/relationships/hyperlink" Target="https://podminky.urs.cz/item/CS_URS_2024_01/741110511" TargetMode="External"/><Relationship Id="rId6" Type="http://schemas.openxmlformats.org/officeDocument/2006/relationships/hyperlink" Target="https://podminky.urs.cz/item/CS_URS_2024_01/741313084" TargetMode="External"/><Relationship Id="rId11" Type="http://schemas.openxmlformats.org/officeDocument/2006/relationships/hyperlink" Target="https://podminky.urs.cz/item/CS_URS_2024_01/741372062" TargetMode="External"/><Relationship Id="rId5" Type="http://schemas.openxmlformats.org/officeDocument/2006/relationships/hyperlink" Target="https://podminky.urs.cz/item/CS_URS_2024_01/741313051" TargetMode="External"/><Relationship Id="rId15" Type="http://schemas.openxmlformats.org/officeDocument/2006/relationships/hyperlink" Target="https://podminky.urs.cz/item/CS_URS_2024_01/741920511" TargetMode="External"/><Relationship Id="rId10" Type="http://schemas.openxmlformats.org/officeDocument/2006/relationships/hyperlink" Target="https://podminky.urs.cz/item/CS_URS_2024_01/741331032" TargetMode="External"/><Relationship Id="rId4" Type="http://schemas.openxmlformats.org/officeDocument/2006/relationships/hyperlink" Target="https://podminky.urs.cz/item/CS_URS_2024_01/741310031" TargetMode="External"/><Relationship Id="rId9" Type="http://schemas.openxmlformats.org/officeDocument/2006/relationships/hyperlink" Target="https://podminky.urs.cz/item/CS_URS_2024_01/741322061" TargetMode="External"/><Relationship Id="rId14" Type="http://schemas.openxmlformats.org/officeDocument/2006/relationships/hyperlink" Target="https://podminky.urs.cz/item/CS_URS_2024_01/74191060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>
      <selection activeCell="A55" sqref="A5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58" t="s">
        <v>6</v>
      </c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S2" s="17" t="s">
        <v>7</v>
      </c>
      <c r="BT2" s="17" t="s">
        <v>8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ht="24.95" customHeight="1">
      <c r="B4" s="20"/>
      <c r="D4" s="21" t="s">
        <v>10</v>
      </c>
      <c r="AR4" s="20"/>
      <c r="AS4" s="22" t="s">
        <v>11</v>
      </c>
      <c r="BS4" s="17" t="s">
        <v>12</v>
      </c>
    </row>
    <row r="5" spans="1:74" ht="12" customHeight="1">
      <c r="B5" s="20"/>
      <c r="D5" s="23" t="s">
        <v>13</v>
      </c>
      <c r="K5" s="285" t="s">
        <v>14</v>
      </c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R5" s="20"/>
      <c r="BS5" s="17" t="s">
        <v>7</v>
      </c>
    </row>
    <row r="6" spans="1:74" ht="36.950000000000003" customHeight="1">
      <c r="B6" s="20"/>
      <c r="D6" s="25" t="s">
        <v>15</v>
      </c>
      <c r="K6" s="286" t="s">
        <v>16</v>
      </c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R6" s="20"/>
      <c r="BS6" s="17" t="s">
        <v>7</v>
      </c>
    </row>
    <row r="7" spans="1:74" ht="12" customHeight="1">
      <c r="B7" s="20"/>
      <c r="D7" s="26" t="s">
        <v>17</v>
      </c>
      <c r="K7" s="24" t="s">
        <v>3</v>
      </c>
      <c r="AK7" s="26" t="s">
        <v>18</v>
      </c>
      <c r="AN7" s="24" t="s">
        <v>3</v>
      </c>
      <c r="AR7" s="20"/>
      <c r="BS7" s="17" t="s">
        <v>7</v>
      </c>
    </row>
    <row r="8" spans="1:74" ht="12" customHeight="1">
      <c r="B8" s="20"/>
      <c r="D8" s="26" t="s">
        <v>19</v>
      </c>
      <c r="K8" s="24" t="s">
        <v>20</v>
      </c>
      <c r="AK8" s="26" t="s">
        <v>21</v>
      </c>
      <c r="AN8" s="24" t="s">
        <v>22</v>
      </c>
      <c r="AR8" s="20"/>
      <c r="BS8" s="17" t="s">
        <v>7</v>
      </c>
    </row>
    <row r="9" spans="1:74" ht="14.45" customHeight="1">
      <c r="B9" s="20"/>
      <c r="AR9" s="20"/>
      <c r="BS9" s="17" t="s">
        <v>7</v>
      </c>
    </row>
    <row r="10" spans="1:74" ht="12" customHeight="1">
      <c r="B10" s="20"/>
      <c r="D10" s="26" t="s">
        <v>23</v>
      </c>
      <c r="AK10" s="26" t="s">
        <v>24</v>
      </c>
      <c r="AN10" s="24" t="s">
        <v>3</v>
      </c>
      <c r="AR10" s="20"/>
      <c r="BS10" s="17" t="s">
        <v>7</v>
      </c>
    </row>
    <row r="11" spans="1:74" ht="18.399999999999999" customHeight="1">
      <c r="B11" s="20"/>
      <c r="E11" s="24" t="s">
        <v>20</v>
      </c>
      <c r="AK11" s="26" t="s">
        <v>25</v>
      </c>
      <c r="AN11" s="24" t="s">
        <v>3</v>
      </c>
      <c r="AR11" s="20"/>
      <c r="BS11" s="17" t="s">
        <v>7</v>
      </c>
    </row>
    <row r="12" spans="1:74" ht="6.95" customHeight="1">
      <c r="B12" s="20"/>
      <c r="AR12" s="20"/>
      <c r="BS12" s="17" t="s">
        <v>7</v>
      </c>
    </row>
    <row r="13" spans="1:74" ht="12" customHeight="1">
      <c r="B13" s="20"/>
      <c r="D13" s="26" t="s">
        <v>26</v>
      </c>
      <c r="AK13" s="26" t="s">
        <v>24</v>
      </c>
      <c r="AN13" s="24" t="s">
        <v>3</v>
      </c>
      <c r="AR13" s="20"/>
      <c r="BS13" s="17" t="s">
        <v>7</v>
      </c>
    </row>
    <row r="14" spans="1:74" ht="12.75">
      <c r="B14" s="20"/>
      <c r="E14" s="24" t="s">
        <v>20</v>
      </c>
      <c r="AK14" s="26" t="s">
        <v>25</v>
      </c>
      <c r="AN14" s="24" t="s">
        <v>3</v>
      </c>
      <c r="AR14" s="20"/>
      <c r="BS14" s="17" t="s">
        <v>7</v>
      </c>
    </row>
    <row r="15" spans="1:74" ht="6.95" customHeight="1">
      <c r="B15" s="20"/>
      <c r="AR15" s="20"/>
      <c r="BS15" s="17" t="s">
        <v>4</v>
      </c>
    </row>
    <row r="16" spans="1:74" ht="12" customHeight="1">
      <c r="B16" s="20"/>
      <c r="D16" s="26" t="s">
        <v>27</v>
      </c>
      <c r="AK16" s="26" t="s">
        <v>24</v>
      </c>
      <c r="AN16" s="24" t="s">
        <v>3</v>
      </c>
      <c r="AR16" s="20"/>
      <c r="BS16" s="17" t="s">
        <v>4</v>
      </c>
    </row>
    <row r="17" spans="2:71" ht="18.399999999999999" customHeight="1">
      <c r="B17" s="20"/>
      <c r="E17" s="24" t="s">
        <v>20</v>
      </c>
      <c r="AK17" s="26" t="s">
        <v>25</v>
      </c>
      <c r="AN17" s="24" t="s">
        <v>3</v>
      </c>
      <c r="AR17" s="20"/>
      <c r="BS17" s="17" t="s">
        <v>28</v>
      </c>
    </row>
    <row r="18" spans="2:71" ht="6.95" customHeight="1">
      <c r="B18" s="20"/>
      <c r="AR18" s="20"/>
      <c r="BS18" s="17" t="s">
        <v>7</v>
      </c>
    </row>
    <row r="19" spans="2:71" ht="12" customHeight="1">
      <c r="B19" s="20"/>
      <c r="D19" s="26" t="s">
        <v>29</v>
      </c>
      <c r="AK19" s="26" t="s">
        <v>24</v>
      </c>
      <c r="AN19" s="24" t="s">
        <v>3</v>
      </c>
      <c r="AR19" s="20"/>
      <c r="BS19" s="17" t="s">
        <v>7</v>
      </c>
    </row>
    <row r="20" spans="2:71" ht="18.399999999999999" customHeight="1">
      <c r="B20" s="20"/>
      <c r="E20" s="24" t="s">
        <v>20</v>
      </c>
      <c r="AK20" s="26" t="s">
        <v>25</v>
      </c>
      <c r="AN20" s="24" t="s">
        <v>3</v>
      </c>
      <c r="AR20" s="20"/>
      <c r="BS20" s="17" t="s">
        <v>4</v>
      </c>
    </row>
    <row r="21" spans="2:71" ht="6.95" customHeight="1">
      <c r="B21" s="20"/>
      <c r="AR21" s="20"/>
    </row>
    <row r="22" spans="2:71" ht="12" customHeight="1">
      <c r="B22" s="20"/>
      <c r="D22" s="26" t="s">
        <v>30</v>
      </c>
      <c r="AR22" s="20"/>
    </row>
    <row r="23" spans="2:71" ht="47.25" customHeight="1">
      <c r="B23" s="20"/>
      <c r="E23" s="287" t="s">
        <v>31</v>
      </c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R23" s="20"/>
    </row>
    <row r="24" spans="2:71" ht="6.95" customHeight="1">
      <c r="B24" s="20"/>
      <c r="AR24" s="20"/>
    </row>
    <row r="25" spans="2:7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2:71" s="1" customFormat="1" ht="25.9" customHeight="1">
      <c r="B26" s="29"/>
      <c r="D26" s="30" t="s">
        <v>32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88">
        <f>ROUND(AG54,2)</f>
        <v>0</v>
      </c>
      <c r="AL26" s="289"/>
      <c r="AM26" s="289"/>
      <c r="AN26" s="289"/>
      <c r="AO26" s="289"/>
      <c r="AR26" s="29"/>
    </row>
    <row r="27" spans="2:71" s="1" customFormat="1" ht="6.95" customHeight="1">
      <c r="B27" s="29"/>
      <c r="AR27" s="29"/>
    </row>
    <row r="28" spans="2:71" s="1" customFormat="1" ht="12.75">
      <c r="B28" s="29"/>
      <c r="L28" s="290" t="s">
        <v>33</v>
      </c>
      <c r="M28" s="290"/>
      <c r="N28" s="290"/>
      <c r="O28" s="290"/>
      <c r="P28" s="290"/>
      <c r="W28" s="290" t="s">
        <v>34</v>
      </c>
      <c r="X28" s="290"/>
      <c r="Y28" s="290"/>
      <c r="Z28" s="290"/>
      <c r="AA28" s="290"/>
      <c r="AB28" s="290"/>
      <c r="AC28" s="290"/>
      <c r="AD28" s="290"/>
      <c r="AE28" s="290"/>
      <c r="AK28" s="290" t="s">
        <v>35</v>
      </c>
      <c r="AL28" s="290"/>
      <c r="AM28" s="290"/>
      <c r="AN28" s="290"/>
      <c r="AO28" s="290"/>
      <c r="AR28" s="29"/>
    </row>
    <row r="29" spans="2:71" s="2" customFormat="1" ht="14.45" customHeight="1">
      <c r="B29" s="33"/>
      <c r="D29" s="26" t="s">
        <v>36</v>
      </c>
      <c r="F29" s="26" t="s">
        <v>37</v>
      </c>
      <c r="L29" s="280">
        <v>0.21</v>
      </c>
      <c r="M29" s="279"/>
      <c r="N29" s="279"/>
      <c r="O29" s="279"/>
      <c r="P29" s="279"/>
      <c r="W29" s="278">
        <f>ROUND(AZ54, 2)</f>
        <v>0</v>
      </c>
      <c r="X29" s="279"/>
      <c r="Y29" s="279"/>
      <c r="Z29" s="279"/>
      <c r="AA29" s="279"/>
      <c r="AB29" s="279"/>
      <c r="AC29" s="279"/>
      <c r="AD29" s="279"/>
      <c r="AE29" s="279"/>
      <c r="AK29" s="278">
        <f>ROUND(AV54, 2)</f>
        <v>0</v>
      </c>
      <c r="AL29" s="279"/>
      <c r="AM29" s="279"/>
      <c r="AN29" s="279"/>
      <c r="AO29" s="279"/>
      <c r="AR29" s="33"/>
    </row>
    <row r="30" spans="2:71" s="2" customFormat="1" ht="14.45" customHeight="1">
      <c r="B30" s="33"/>
      <c r="F30" s="26" t="s">
        <v>38</v>
      </c>
      <c r="L30" s="280">
        <v>0.12</v>
      </c>
      <c r="M30" s="279"/>
      <c r="N30" s="279"/>
      <c r="O30" s="279"/>
      <c r="P30" s="279"/>
      <c r="W30" s="278">
        <f>ROUND(BA54, 2)</f>
        <v>0</v>
      </c>
      <c r="X30" s="279"/>
      <c r="Y30" s="279"/>
      <c r="Z30" s="279"/>
      <c r="AA30" s="279"/>
      <c r="AB30" s="279"/>
      <c r="AC30" s="279"/>
      <c r="AD30" s="279"/>
      <c r="AE30" s="279"/>
      <c r="AK30" s="278">
        <f>ROUND(AW54, 2)</f>
        <v>0</v>
      </c>
      <c r="AL30" s="279"/>
      <c r="AM30" s="279"/>
      <c r="AN30" s="279"/>
      <c r="AO30" s="279"/>
      <c r="AR30" s="33"/>
    </row>
    <row r="31" spans="2:71" s="2" customFormat="1" ht="14.45" hidden="1" customHeight="1">
      <c r="B31" s="33"/>
      <c r="F31" s="26" t="s">
        <v>39</v>
      </c>
      <c r="L31" s="280">
        <v>0.21</v>
      </c>
      <c r="M31" s="279"/>
      <c r="N31" s="279"/>
      <c r="O31" s="279"/>
      <c r="P31" s="279"/>
      <c r="W31" s="278">
        <f>ROUND(BB54, 2)</f>
        <v>0</v>
      </c>
      <c r="X31" s="279"/>
      <c r="Y31" s="279"/>
      <c r="Z31" s="279"/>
      <c r="AA31" s="279"/>
      <c r="AB31" s="279"/>
      <c r="AC31" s="279"/>
      <c r="AD31" s="279"/>
      <c r="AE31" s="279"/>
      <c r="AK31" s="278">
        <v>0</v>
      </c>
      <c r="AL31" s="279"/>
      <c r="AM31" s="279"/>
      <c r="AN31" s="279"/>
      <c r="AO31" s="279"/>
      <c r="AR31" s="33"/>
    </row>
    <row r="32" spans="2:71" s="2" customFormat="1" ht="14.45" hidden="1" customHeight="1">
      <c r="B32" s="33"/>
      <c r="F32" s="26" t="s">
        <v>40</v>
      </c>
      <c r="L32" s="280">
        <v>0.12</v>
      </c>
      <c r="M32" s="279"/>
      <c r="N32" s="279"/>
      <c r="O32" s="279"/>
      <c r="P32" s="279"/>
      <c r="W32" s="278">
        <f>ROUND(BC54, 2)</f>
        <v>0</v>
      </c>
      <c r="X32" s="279"/>
      <c r="Y32" s="279"/>
      <c r="Z32" s="279"/>
      <c r="AA32" s="279"/>
      <c r="AB32" s="279"/>
      <c r="AC32" s="279"/>
      <c r="AD32" s="279"/>
      <c r="AE32" s="279"/>
      <c r="AK32" s="278">
        <v>0</v>
      </c>
      <c r="AL32" s="279"/>
      <c r="AM32" s="279"/>
      <c r="AN32" s="279"/>
      <c r="AO32" s="279"/>
      <c r="AR32" s="33"/>
    </row>
    <row r="33" spans="2:44" s="2" customFormat="1" ht="14.45" hidden="1" customHeight="1">
      <c r="B33" s="33"/>
      <c r="F33" s="26" t="s">
        <v>41</v>
      </c>
      <c r="L33" s="280">
        <v>0</v>
      </c>
      <c r="M33" s="279"/>
      <c r="N33" s="279"/>
      <c r="O33" s="279"/>
      <c r="P33" s="279"/>
      <c r="W33" s="278">
        <f>ROUND(BD54, 2)</f>
        <v>0</v>
      </c>
      <c r="X33" s="279"/>
      <c r="Y33" s="279"/>
      <c r="Z33" s="279"/>
      <c r="AA33" s="279"/>
      <c r="AB33" s="279"/>
      <c r="AC33" s="279"/>
      <c r="AD33" s="279"/>
      <c r="AE33" s="279"/>
      <c r="AK33" s="278">
        <v>0</v>
      </c>
      <c r="AL33" s="279"/>
      <c r="AM33" s="279"/>
      <c r="AN33" s="279"/>
      <c r="AO33" s="279"/>
      <c r="AR33" s="33"/>
    </row>
    <row r="34" spans="2:44" s="1" customFormat="1" ht="6.95" customHeight="1">
      <c r="B34" s="29"/>
      <c r="AR34" s="29"/>
    </row>
    <row r="35" spans="2:44" s="1" customFormat="1" ht="25.9" customHeight="1">
      <c r="B35" s="29"/>
      <c r="C35" s="34"/>
      <c r="D35" s="35" t="s">
        <v>42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43</v>
      </c>
      <c r="U35" s="36"/>
      <c r="V35" s="36"/>
      <c r="W35" s="36"/>
      <c r="X35" s="281" t="s">
        <v>44</v>
      </c>
      <c r="Y35" s="282"/>
      <c r="Z35" s="282"/>
      <c r="AA35" s="282"/>
      <c r="AB35" s="282"/>
      <c r="AC35" s="36"/>
      <c r="AD35" s="36"/>
      <c r="AE35" s="36"/>
      <c r="AF35" s="36"/>
      <c r="AG35" s="36"/>
      <c r="AH35" s="36"/>
      <c r="AI35" s="36"/>
      <c r="AJ35" s="36"/>
      <c r="AK35" s="283">
        <f>SUM(AK26:AK33)</f>
        <v>0</v>
      </c>
      <c r="AL35" s="282"/>
      <c r="AM35" s="282"/>
      <c r="AN35" s="282"/>
      <c r="AO35" s="284"/>
      <c r="AP35" s="34"/>
      <c r="AQ35" s="34"/>
      <c r="AR35" s="29"/>
    </row>
    <row r="36" spans="2:44" s="1" customFormat="1" ht="6.95" customHeight="1">
      <c r="B36" s="29"/>
      <c r="AR36" s="29"/>
    </row>
    <row r="37" spans="2:44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29"/>
    </row>
    <row r="41" spans="2:44" s="1" customFormat="1" ht="6.95" customHeight="1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29"/>
    </row>
    <row r="42" spans="2:44" s="1" customFormat="1" ht="24.95" customHeight="1">
      <c r="B42" s="29"/>
      <c r="C42" s="21" t="s">
        <v>45</v>
      </c>
      <c r="AR42" s="29"/>
    </row>
    <row r="43" spans="2:44" s="1" customFormat="1" ht="6.95" customHeight="1">
      <c r="B43" s="29"/>
      <c r="AR43" s="29"/>
    </row>
    <row r="44" spans="2:44" s="3" customFormat="1" ht="12" customHeight="1">
      <c r="B44" s="42"/>
      <c r="C44" s="26" t="s">
        <v>13</v>
      </c>
      <c r="L44" s="3" t="str">
        <f>K5</f>
        <v>230418</v>
      </c>
      <c r="AR44" s="42"/>
    </row>
    <row r="45" spans="2:44" s="4" customFormat="1" ht="36.950000000000003" customHeight="1">
      <c r="B45" s="43"/>
      <c r="C45" s="44" t="s">
        <v>15</v>
      </c>
      <c r="L45" s="269" t="str">
        <f>K6</f>
        <v>Dřevěný domek Krnov - ÚRS-2024-1.</v>
      </c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270"/>
      <c r="AN45" s="270"/>
      <c r="AO45" s="270"/>
      <c r="AR45" s="43"/>
    </row>
    <row r="46" spans="2:44" s="1" customFormat="1" ht="6.95" customHeight="1">
      <c r="B46" s="29"/>
      <c r="AR46" s="29"/>
    </row>
    <row r="47" spans="2:44" s="1" customFormat="1" ht="12" customHeight="1">
      <c r="B47" s="29"/>
      <c r="C47" s="26" t="s">
        <v>19</v>
      </c>
      <c r="L47" s="45" t="str">
        <f>IF(K8="","",K8)</f>
        <v xml:space="preserve"> </v>
      </c>
      <c r="AI47" s="26" t="s">
        <v>21</v>
      </c>
      <c r="AM47" s="271" t="str">
        <f>IF(AN8= "","",AN8)</f>
        <v>6. 5. 2024</v>
      </c>
      <c r="AN47" s="271"/>
      <c r="AR47" s="29"/>
    </row>
    <row r="48" spans="2:44" s="1" customFormat="1" ht="6.95" customHeight="1">
      <c r="B48" s="29"/>
      <c r="AR48" s="29"/>
    </row>
    <row r="49" spans="1:91" s="1" customFormat="1" ht="15.2" customHeight="1">
      <c r="B49" s="29"/>
      <c r="C49" s="26" t="s">
        <v>23</v>
      </c>
      <c r="L49" s="3" t="str">
        <f>IF(E11= "","",E11)</f>
        <v xml:space="preserve"> </v>
      </c>
      <c r="AI49" s="26" t="s">
        <v>27</v>
      </c>
      <c r="AM49" s="272" t="str">
        <f>IF(E17="","",E17)</f>
        <v xml:space="preserve"> </v>
      </c>
      <c r="AN49" s="273"/>
      <c r="AO49" s="273"/>
      <c r="AP49" s="273"/>
      <c r="AR49" s="29"/>
      <c r="AS49" s="274" t="s">
        <v>46</v>
      </c>
      <c r="AT49" s="275"/>
      <c r="AU49" s="47"/>
      <c r="AV49" s="47"/>
      <c r="AW49" s="47"/>
      <c r="AX49" s="47"/>
      <c r="AY49" s="47"/>
      <c r="AZ49" s="47"/>
      <c r="BA49" s="47"/>
      <c r="BB49" s="47"/>
      <c r="BC49" s="47"/>
      <c r="BD49" s="48"/>
    </row>
    <row r="50" spans="1:91" s="1" customFormat="1" ht="15.2" customHeight="1">
      <c r="B50" s="29"/>
      <c r="C50" s="26" t="s">
        <v>26</v>
      </c>
      <c r="L50" s="3" t="str">
        <f>IF(E14="","",E14)</f>
        <v xml:space="preserve"> </v>
      </c>
      <c r="AI50" s="26" t="s">
        <v>29</v>
      </c>
      <c r="AM50" s="272" t="str">
        <f>IF(E20="","",E20)</f>
        <v xml:space="preserve"> </v>
      </c>
      <c r="AN50" s="273"/>
      <c r="AO50" s="273"/>
      <c r="AP50" s="273"/>
      <c r="AR50" s="29"/>
      <c r="AS50" s="276"/>
      <c r="AT50" s="277"/>
      <c r="BD50" s="50"/>
    </row>
    <row r="51" spans="1:91" s="1" customFormat="1" ht="10.9" customHeight="1">
      <c r="B51" s="29"/>
      <c r="AR51" s="29"/>
      <c r="AS51" s="276"/>
      <c r="AT51" s="277"/>
      <c r="BD51" s="50"/>
    </row>
    <row r="52" spans="1:91" s="1" customFormat="1" ht="29.25" customHeight="1">
      <c r="B52" s="29"/>
      <c r="C52" s="265" t="s">
        <v>47</v>
      </c>
      <c r="D52" s="266"/>
      <c r="E52" s="266"/>
      <c r="F52" s="266"/>
      <c r="G52" s="266"/>
      <c r="H52" s="51"/>
      <c r="I52" s="267" t="s">
        <v>48</v>
      </c>
      <c r="J52" s="266"/>
      <c r="K52" s="266"/>
      <c r="L52" s="266"/>
      <c r="M52" s="266"/>
      <c r="N52" s="266"/>
      <c r="O52" s="266"/>
      <c r="P52" s="266"/>
      <c r="Q52" s="266"/>
      <c r="R52" s="266"/>
      <c r="S52" s="266"/>
      <c r="T52" s="266"/>
      <c r="U52" s="266"/>
      <c r="V52" s="266"/>
      <c r="W52" s="266"/>
      <c r="X52" s="266"/>
      <c r="Y52" s="266"/>
      <c r="Z52" s="266"/>
      <c r="AA52" s="266"/>
      <c r="AB52" s="266"/>
      <c r="AC52" s="266"/>
      <c r="AD52" s="266"/>
      <c r="AE52" s="266"/>
      <c r="AF52" s="266"/>
      <c r="AG52" s="268" t="s">
        <v>49</v>
      </c>
      <c r="AH52" s="266"/>
      <c r="AI52" s="266"/>
      <c r="AJ52" s="266"/>
      <c r="AK52" s="266"/>
      <c r="AL52" s="266"/>
      <c r="AM52" s="266"/>
      <c r="AN52" s="267" t="s">
        <v>50</v>
      </c>
      <c r="AO52" s="266"/>
      <c r="AP52" s="266"/>
      <c r="AQ52" s="52" t="s">
        <v>51</v>
      </c>
      <c r="AR52" s="29"/>
      <c r="AS52" s="53" t="s">
        <v>52</v>
      </c>
      <c r="AT52" s="54" t="s">
        <v>53</v>
      </c>
      <c r="AU52" s="54" t="s">
        <v>54</v>
      </c>
      <c r="AV52" s="54" t="s">
        <v>55</v>
      </c>
      <c r="AW52" s="54" t="s">
        <v>56</v>
      </c>
      <c r="AX52" s="54" t="s">
        <v>57</v>
      </c>
      <c r="AY52" s="54" t="s">
        <v>58</v>
      </c>
      <c r="AZ52" s="54" t="s">
        <v>59</v>
      </c>
      <c r="BA52" s="54" t="s">
        <v>60</v>
      </c>
      <c r="BB52" s="54" t="s">
        <v>61</v>
      </c>
      <c r="BC52" s="54" t="s">
        <v>62</v>
      </c>
      <c r="BD52" s="55" t="s">
        <v>63</v>
      </c>
    </row>
    <row r="53" spans="1:91" s="1" customFormat="1" ht="10.9" customHeight="1">
      <c r="B53" s="29"/>
      <c r="AR53" s="29"/>
      <c r="AS53" s="56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8"/>
    </row>
    <row r="54" spans="1:91" s="5" customFormat="1" ht="32.450000000000003" customHeight="1">
      <c r="B54" s="57"/>
      <c r="C54" s="58" t="s">
        <v>64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263">
        <f>ROUND(SUM(AG55:AG56),2)</f>
        <v>0</v>
      </c>
      <c r="AH54" s="263"/>
      <c r="AI54" s="263"/>
      <c r="AJ54" s="263"/>
      <c r="AK54" s="263"/>
      <c r="AL54" s="263"/>
      <c r="AM54" s="263"/>
      <c r="AN54" s="264">
        <f>SUM(AG54,AT54)</f>
        <v>0</v>
      </c>
      <c r="AO54" s="264"/>
      <c r="AP54" s="264"/>
      <c r="AQ54" s="61" t="s">
        <v>3</v>
      </c>
      <c r="AR54" s="57"/>
      <c r="AS54" s="62">
        <f>ROUND(SUM(AS55:AS56),2)</f>
        <v>0</v>
      </c>
      <c r="AT54" s="63">
        <f>ROUND(SUM(AV54:AW54),2)</f>
        <v>0</v>
      </c>
      <c r="AU54" s="64">
        <f>ROUND(SUM(AU55:AU56),5)</f>
        <v>151.59614999999999</v>
      </c>
      <c r="AV54" s="63">
        <f>ROUND(AZ54*L29,2)</f>
        <v>0</v>
      </c>
      <c r="AW54" s="63">
        <f>ROUND(BA54*L30,2)</f>
        <v>0</v>
      </c>
      <c r="AX54" s="63">
        <f>ROUND(BB54*L29,2)</f>
        <v>0</v>
      </c>
      <c r="AY54" s="63">
        <f>ROUND(BC54*L30,2)</f>
        <v>0</v>
      </c>
      <c r="AZ54" s="63">
        <f>ROUND(SUM(AZ55:AZ56),2)</f>
        <v>0</v>
      </c>
      <c r="BA54" s="63">
        <f>ROUND(SUM(BA55:BA56),2)</f>
        <v>0</v>
      </c>
      <c r="BB54" s="63">
        <f>ROUND(SUM(BB55:BB56),2)</f>
        <v>0</v>
      </c>
      <c r="BC54" s="63">
        <f>ROUND(SUM(BC55:BC56),2)</f>
        <v>0</v>
      </c>
      <c r="BD54" s="65">
        <f>ROUND(SUM(BD55:BD56),2)</f>
        <v>0</v>
      </c>
      <c r="BS54" s="66" t="s">
        <v>65</v>
      </c>
      <c r="BT54" s="66" t="s">
        <v>66</v>
      </c>
      <c r="BU54" s="67" t="s">
        <v>67</v>
      </c>
      <c r="BV54" s="66" t="s">
        <v>68</v>
      </c>
      <c r="BW54" s="66" t="s">
        <v>5</v>
      </c>
      <c r="BX54" s="66" t="s">
        <v>69</v>
      </c>
      <c r="CL54" s="66" t="s">
        <v>3</v>
      </c>
    </row>
    <row r="55" spans="1:91" s="6" customFormat="1" ht="16.5" customHeight="1">
      <c r="A55" s="68" t="s">
        <v>70</v>
      </c>
      <c r="B55" s="69"/>
      <c r="C55" s="70"/>
      <c r="D55" s="262" t="s">
        <v>71</v>
      </c>
      <c r="E55" s="262"/>
      <c r="F55" s="262"/>
      <c r="G55" s="262"/>
      <c r="H55" s="262"/>
      <c r="I55" s="71"/>
      <c r="J55" s="262" t="s">
        <v>72</v>
      </c>
      <c r="K55" s="262"/>
      <c r="L55" s="262"/>
      <c r="M55" s="262"/>
      <c r="N55" s="262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262"/>
      <c r="Z55" s="262"/>
      <c r="AA55" s="262"/>
      <c r="AB55" s="262"/>
      <c r="AC55" s="262"/>
      <c r="AD55" s="262"/>
      <c r="AE55" s="262"/>
      <c r="AF55" s="262"/>
      <c r="AG55" s="260">
        <f>'01 - Domek'!J30</f>
        <v>0</v>
      </c>
      <c r="AH55" s="261"/>
      <c r="AI55" s="261"/>
      <c r="AJ55" s="261"/>
      <c r="AK55" s="261"/>
      <c r="AL55" s="261"/>
      <c r="AM55" s="261"/>
      <c r="AN55" s="260">
        <f>SUM(AG55,AT55)</f>
        <v>0</v>
      </c>
      <c r="AO55" s="261"/>
      <c r="AP55" s="261"/>
      <c r="AQ55" s="72" t="s">
        <v>73</v>
      </c>
      <c r="AR55" s="69"/>
      <c r="AS55" s="73">
        <v>0</v>
      </c>
      <c r="AT55" s="74">
        <f>ROUND(SUM(AV55:AW55),2)</f>
        <v>0</v>
      </c>
      <c r="AU55" s="75">
        <f>'01 - Domek'!P87</f>
        <v>115.07878000000002</v>
      </c>
      <c r="AV55" s="74">
        <f>'01 - Domek'!J33</f>
        <v>0</v>
      </c>
      <c r="AW55" s="74">
        <f>'01 - Domek'!J34</f>
        <v>0</v>
      </c>
      <c r="AX55" s="74">
        <f>'01 - Domek'!J35</f>
        <v>0</v>
      </c>
      <c r="AY55" s="74">
        <f>'01 - Domek'!J36</f>
        <v>0</v>
      </c>
      <c r="AZ55" s="74">
        <f>'01 - Domek'!F33</f>
        <v>0</v>
      </c>
      <c r="BA55" s="74">
        <f>'01 - Domek'!F34</f>
        <v>0</v>
      </c>
      <c r="BB55" s="74">
        <f>'01 - Domek'!F35</f>
        <v>0</v>
      </c>
      <c r="BC55" s="74">
        <f>'01 - Domek'!F36</f>
        <v>0</v>
      </c>
      <c r="BD55" s="76">
        <f>'01 - Domek'!F37</f>
        <v>0</v>
      </c>
      <c r="BT55" s="77" t="s">
        <v>74</v>
      </c>
      <c r="BV55" s="77" t="s">
        <v>68</v>
      </c>
      <c r="BW55" s="77" t="s">
        <v>75</v>
      </c>
      <c r="BX55" s="77" t="s">
        <v>5</v>
      </c>
      <c r="CL55" s="77" t="s">
        <v>3</v>
      </c>
      <c r="CM55" s="77" t="s">
        <v>76</v>
      </c>
    </row>
    <row r="56" spans="1:91" s="6" customFormat="1" ht="16.5" customHeight="1">
      <c r="A56" s="68" t="s">
        <v>70</v>
      </c>
      <c r="B56" s="69"/>
      <c r="C56" s="70"/>
      <c r="D56" s="262" t="s">
        <v>77</v>
      </c>
      <c r="E56" s="262"/>
      <c r="F56" s="262"/>
      <c r="G56" s="262"/>
      <c r="H56" s="262"/>
      <c r="I56" s="71"/>
      <c r="J56" s="262" t="s">
        <v>78</v>
      </c>
      <c r="K56" s="262"/>
      <c r="L56" s="262"/>
      <c r="M56" s="262"/>
      <c r="N56" s="262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262"/>
      <c r="Z56" s="262"/>
      <c r="AA56" s="262"/>
      <c r="AB56" s="262"/>
      <c r="AC56" s="262"/>
      <c r="AD56" s="262"/>
      <c r="AE56" s="262"/>
      <c r="AF56" s="262"/>
      <c r="AG56" s="260">
        <f>'02 - Elektroinstalace'!J30</f>
        <v>0</v>
      </c>
      <c r="AH56" s="261"/>
      <c r="AI56" s="261"/>
      <c r="AJ56" s="261"/>
      <c r="AK56" s="261"/>
      <c r="AL56" s="261"/>
      <c r="AM56" s="261"/>
      <c r="AN56" s="260">
        <f>SUM(AG56,AT56)</f>
        <v>0</v>
      </c>
      <c r="AO56" s="261"/>
      <c r="AP56" s="261"/>
      <c r="AQ56" s="72" t="s">
        <v>73</v>
      </c>
      <c r="AR56" s="69"/>
      <c r="AS56" s="78">
        <v>0</v>
      </c>
      <c r="AT56" s="79">
        <f>ROUND(SUM(AV56:AW56),2)</f>
        <v>0</v>
      </c>
      <c r="AU56" s="80">
        <f>'02 - Elektroinstalace'!P81</f>
        <v>36.517370000000007</v>
      </c>
      <c r="AV56" s="79">
        <f>'02 - Elektroinstalace'!J33</f>
        <v>0</v>
      </c>
      <c r="AW56" s="79">
        <f>'02 - Elektroinstalace'!J34</f>
        <v>0</v>
      </c>
      <c r="AX56" s="79">
        <f>'02 - Elektroinstalace'!J35</f>
        <v>0</v>
      </c>
      <c r="AY56" s="79">
        <f>'02 - Elektroinstalace'!J36</f>
        <v>0</v>
      </c>
      <c r="AZ56" s="79">
        <f>'02 - Elektroinstalace'!F33</f>
        <v>0</v>
      </c>
      <c r="BA56" s="79">
        <f>'02 - Elektroinstalace'!F34</f>
        <v>0</v>
      </c>
      <c r="BB56" s="79">
        <f>'02 - Elektroinstalace'!F35</f>
        <v>0</v>
      </c>
      <c r="BC56" s="79">
        <f>'02 - Elektroinstalace'!F36</f>
        <v>0</v>
      </c>
      <c r="BD56" s="81">
        <f>'02 - Elektroinstalace'!F37</f>
        <v>0</v>
      </c>
      <c r="BT56" s="77" t="s">
        <v>74</v>
      </c>
      <c r="BV56" s="77" t="s">
        <v>68</v>
      </c>
      <c r="BW56" s="77" t="s">
        <v>79</v>
      </c>
      <c r="BX56" s="77" t="s">
        <v>5</v>
      </c>
      <c r="CL56" s="77" t="s">
        <v>3</v>
      </c>
      <c r="CM56" s="77" t="s">
        <v>76</v>
      </c>
    </row>
    <row r="57" spans="1:91" s="1" customFormat="1" ht="30" customHeight="1">
      <c r="B57" s="29"/>
      <c r="AR57" s="29"/>
    </row>
    <row r="58" spans="1:91" s="1" customFormat="1" ht="6.95" customHeight="1"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29"/>
    </row>
  </sheetData>
  <mergeCells count="44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AM47:AN47"/>
    <mergeCell ref="AM49:AP49"/>
    <mergeCell ref="AS49:AT51"/>
    <mergeCell ref="AM50:AP50"/>
    <mergeCell ref="W33:AE33"/>
    <mergeCell ref="AK33:AO33"/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</mergeCells>
  <hyperlinks>
    <hyperlink ref="A55" location="'01 - Domek'!C2" display="/" xr:uid="{00000000-0004-0000-0000-000000000000}"/>
    <hyperlink ref="A56" location="'02 - Elektroinstalace'!C2" display="/" xr:uid="{00000000-0004-0000-0000-000001000000}"/>
  </hyperlink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33"/>
  <sheetViews>
    <sheetView showGridLines="0" workbookViewId="0">
      <selection activeCell="W18" sqref="W1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8" t="s">
        <v>6</v>
      </c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7" t="s">
        <v>75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80</v>
      </c>
      <c r="L4" s="20"/>
      <c r="M4" s="82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16.5" customHeight="1">
      <c r="B7" s="20"/>
      <c r="E7" s="292" t="str">
        <f>'Rekapitulace stavby'!K6</f>
        <v>Dřevěný domek Krnov - ÚRS-2024-1.</v>
      </c>
      <c r="F7" s="293"/>
      <c r="G7" s="293"/>
      <c r="H7" s="293"/>
      <c r="L7" s="20"/>
    </row>
    <row r="8" spans="2:46" s="1" customFormat="1" ht="12" customHeight="1">
      <c r="B8" s="29"/>
      <c r="D8" s="26" t="s">
        <v>81</v>
      </c>
      <c r="L8" s="29"/>
    </row>
    <row r="9" spans="2:46" s="1" customFormat="1" ht="16.5" customHeight="1">
      <c r="B9" s="29"/>
      <c r="E9" s="269" t="s">
        <v>82</v>
      </c>
      <c r="F9" s="291"/>
      <c r="G9" s="291"/>
      <c r="H9" s="291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17</v>
      </c>
      <c r="F11" s="24" t="s">
        <v>3</v>
      </c>
      <c r="I11" s="26" t="s">
        <v>18</v>
      </c>
      <c r="J11" s="24" t="s">
        <v>3</v>
      </c>
      <c r="L11" s="29"/>
    </row>
    <row r="12" spans="2:46" s="1" customFormat="1" ht="12" customHeight="1">
      <c r="B12" s="29"/>
      <c r="D12" s="26" t="s">
        <v>19</v>
      </c>
      <c r="F12" s="24" t="s">
        <v>20</v>
      </c>
      <c r="I12" s="26" t="s">
        <v>21</v>
      </c>
      <c r="J12" s="46" t="str">
        <f>'Rekapitulace stavby'!AN8</f>
        <v>6. 5. 2024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29"/>
    </row>
    <row r="15" spans="2:46" s="1" customFormat="1" ht="18" customHeight="1">
      <c r="B15" s="29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6" t="s">
        <v>26</v>
      </c>
      <c r="I17" s="26" t="s">
        <v>24</v>
      </c>
      <c r="J17" s="24" t="str">
        <f>'Rekapitulace stavby'!AN13</f>
        <v/>
      </c>
      <c r="L17" s="29"/>
    </row>
    <row r="18" spans="2:12" s="1" customFormat="1" ht="18" customHeight="1">
      <c r="B18" s="29"/>
      <c r="E18" s="285" t="str">
        <f>'Rekapitulace stavby'!E14</f>
        <v xml:space="preserve"> </v>
      </c>
      <c r="F18" s="285"/>
      <c r="G18" s="285"/>
      <c r="H18" s="285"/>
      <c r="I18" s="26" t="s">
        <v>25</v>
      </c>
      <c r="J18" s="24" t="str">
        <f>'Rekapitulace stavby'!AN14</f>
        <v/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27</v>
      </c>
      <c r="I20" s="26" t="s">
        <v>24</v>
      </c>
      <c r="J20" s="24" t="str">
        <f>IF('Rekapitulace stavby'!AN16="","",'Rekapitulace stavby'!AN16)</f>
        <v/>
      </c>
      <c r="L20" s="29"/>
    </row>
    <row r="21" spans="2:12" s="1" customFormat="1" ht="18" customHeight="1">
      <c r="B21" s="29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29</v>
      </c>
      <c r="I23" s="26" t="s">
        <v>24</v>
      </c>
      <c r="J23" s="24" t="str">
        <f>IF('Rekapitulace stavby'!AN19="","",'Rekapitulace stavby'!AN19)</f>
        <v/>
      </c>
      <c r="L23" s="29"/>
    </row>
    <row r="24" spans="2:12" s="1" customFormat="1" ht="18" customHeight="1">
      <c r="B24" s="29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30</v>
      </c>
      <c r="L26" s="29"/>
    </row>
    <row r="27" spans="2:12" s="7" customFormat="1" ht="16.5" customHeight="1">
      <c r="B27" s="83"/>
      <c r="E27" s="287" t="s">
        <v>3</v>
      </c>
      <c r="F27" s="287"/>
      <c r="G27" s="287"/>
      <c r="H27" s="287"/>
      <c r="L27" s="83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84" t="s">
        <v>32</v>
      </c>
      <c r="J30" s="60">
        <f>ROUND(J87, 2)</f>
        <v>0</v>
      </c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5" customHeight="1">
      <c r="B32" s="29"/>
      <c r="F32" s="32" t="s">
        <v>34</v>
      </c>
      <c r="I32" s="32" t="s">
        <v>33</v>
      </c>
      <c r="J32" s="32" t="s">
        <v>35</v>
      </c>
      <c r="L32" s="29"/>
    </row>
    <row r="33" spans="2:12" s="1" customFormat="1" ht="14.45" customHeight="1">
      <c r="B33" s="29"/>
      <c r="D33" s="49" t="s">
        <v>36</v>
      </c>
      <c r="E33" s="26" t="s">
        <v>37</v>
      </c>
      <c r="F33" s="85">
        <f>ROUND((SUM(BE87:BE332)),  2)</f>
        <v>0</v>
      </c>
      <c r="I33" s="86">
        <v>0.21</v>
      </c>
      <c r="J33" s="85">
        <f>ROUND(((SUM(BE87:BE332))*I33),  2)</f>
        <v>0</v>
      </c>
      <c r="L33" s="29"/>
    </row>
    <row r="34" spans="2:12" s="1" customFormat="1" ht="14.45" customHeight="1">
      <c r="B34" s="29"/>
      <c r="E34" s="26" t="s">
        <v>38</v>
      </c>
      <c r="F34" s="85">
        <f>ROUND((SUM(BF87:BF332)),  2)</f>
        <v>0</v>
      </c>
      <c r="I34" s="86">
        <v>0.12</v>
      </c>
      <c r="J34" s="85">
        <f>ROUND(((SUM(BF87:BF332))*I34),  2)</f>
        <v>0</v>
      </c>
      <c r="L34" s="29"/>
    </row>
    <row r="35" spans="2:12" s="1" customFormat="1" ht="14.45" hidden="1" customHeight="1">
      <c r="B35" s="29"/>
      <c r="E35" s="26" t="s">
        <v>39</v>
      </c>
      <c r="F35" s="85">
        <f>ROUND((SUM(BG87:BG332)),  2)</f>
        <v>0</v>
      </c>
      <c r="I35" s="86">
        <v>0.21</v>
      </c>
      <c r="J35" s="85">
        <f>0</f>
        <v>0</v>
      </c>
      <c r="L35" s="29"/>
    </row>
    <row r="36" spans="2:12" s="1" customFormat="1" ht="14.45" hidden="1" customHeight="1">
      <c r="B36" s="29"/>
      <c r="E36" s="26" t="s">
        <v>40</v>
      </c>
      <c r="F36" s="85">
        <f>ROUND((SUM(BH87:BH332)),  2)</f>
        <v>0</v>
      </c>
      <c r="I36" s="86">
        <v>0.12</v>
      </c>
      <c r="J36" s="85">
        <f>0</f>
        <v>0</v>
      </c>
      <c r="L36" s="29"/>
    </row>
    <row r="37" spans="2:12" s="1" customFormat="1" ht="14.45" hidden="1" customHeight="1">
      <c r="B37" s="29"/>
      <c r="E37" s="26" t="s">
        <v>41</v>
      </c>
      <c r="F37" s="85">
        <f>ROUND((SUM(BI87:BI332)),  2)</f>
        <v>0</v>
      </c>
      <c r="I37" s="86">
        <v>0</v>
      </c>
      <c r="J37" s="85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87"/>
      <c r="D39" s="88" t="s">
        <v>42</v>
      </c>
      <c r="E39" s="51"/>
      <c r="F39" s="51"/>
      <c r="G39" s="89" t="s">
        <v>43</v>
      </c>
      <c r="H39" s="90" t="s">
        <v>44</v>
      </c>
      <c r="I39" s="51"/>
      <c r="J39" s="91">
        <f>SUM(J30:J37)</f>
        <v>0</v>
      </c>
      <c r="K39" s="92"/>
      <c r="L39" s="29"/>
    </row>
    <row r="40" spans="2:12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5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5" customHeight="1">
      <c r="B45" s="29"/>
      <c r="C45" s="21" t="s">
        <v>83</v>
      </c>
      <c r="L45" s="29"/>
    </row>
    <row r="46" spans="2:12" s="1" customFormat="1" ht="6.95" customHeight="1">
      <c r="B46" s="29"/>
      <c r="L46" s="29"/>
    </row>
    <row r="47" spans="2:12" s="1" customFormat="1" ht="12" customHeight="1">
      <c r="B47" s="29"/>
      <c r="C47" s="26" t="s">
        <v>15</v>
      </c>
      <c r="L47" s="29"/>
    </row>
    <row r="48" spans="2:12" s="1" customFormat="1" ht="16.5" customHeight="1">
      <c r="B48" s="29"/>
      <c r="E48" s="292" t="str">
        <f>E7</f>
        <v>Dřevěný domek Krnov - ÚRS-2024-1.</v>
      </c>
      <c r="F48" s="293"/>
      <c r="G48" s="293"/>
      <c r="H48" s="293"/>
      <c r="L48" s="29"/>
    </row>
    <row r="49" spans="2:47" s="1" customFormat="1" ht="12" customHeight="1">
      <c r="B49" s="29"/>
      <c r="C49" s="26" t="s">
        <v>81</v>
      </c>
      <c r="L49" s="29"/>
    </row>
    <row r="50" spans="2:47" s="1" customFormat="1" ht="16.5" customHeight="1">
      <c r="B50" s="29"/>
      <c r="E50" s="269" t="str">
        <f>E9</f>
        <v>01 - Domek</v>
      </c>
      <c r="F50" s="291"/>
      <c r="G50" s="291"/>
      <c r="H50" s="291"/>
      <c r="L50" s="29"/>
    </row>
    <row r="51" spans="2:47" s="1" customFormat="1" ht="6.95" customHeight="1">
      <c r="B51" s="29"/>
      <c r="L51" s="29"/>
    </row>
    <row r="52" spans="2:47" s="1" customFormat="1" ht="12" customHeight="1">
      <c r="B52" s="29"/>
      <c r="C52" s="26" t="s">
        <v>19</v>
      </c>
      <c r="F52" s="24" t="str">
        <f>F12</f>
        <v xml:space="preserve"> </v>
      </c>
      <c r="I52" s="26" t="s">
        <v>21</v>
      </c>
      <c r="J52" s="46" t="str">
        <f>IF(J12="","",J12)</f>
        <v>6. 5. 2024</v>
      </c>
      <c r="L52" s="29"/>
    </row>
    <row r="53" spans="2:47" s="1" customFormat="1" ht="6.95" customHeight="1">
      <c r="B53" s="29"/>
      <c r="L53" s="29"/>
    </row>
    <row r="54" spans="2:47" s="1" customFormat="1" ht="15.2" customHeight="1">
      <c r="B54" s="29"/>
      <c r="C54" s="26" t="s">
        <v>23</v>
      </c>
      <c r="F54" s="24" t="str">
        <f>E15</f>
        <v xml:space="preserve"> </v>
      </c>
      <c r="I54" s="26" t="s">
        <v>27</v>
      </c>
      <c r="J54" s="27" t="str">
        <f>E21</f>
        <v xml:space="preserve"> </v>
      </c>
      <c r="L54" s="29"/>
    </row>
    <row r="55" spans="2:47" s="1" customFormat="1" ht="15.2" customHeight="1">
      <c r="B55" s="29"/>
      <c r="C55" s="26" t="s">
        <v>26</v>
      </c>
      <c r="F55" s="24" t="str">
        <f>IF(E18="","",E18)</f>
        <v xml:space="preserve"> </v>
      </c>
      <c r="I55" s="26" t="s">
        <v>29</v>
      </c>
      <c r="J55" s="27" t="str">
        <f>E24</f>
        <v xml:space="preserve"> 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93" t="s">
        <v>84</v>
      </c>
      <c r="D57" s="87"/>
      <c r="E57" s="87"/>
      <c r="F57" s="87"/>
      <c r="G57" s="87"/>
      <c r="H57" s="87"/>
      <c r="I57" s="87"/>
      <c r="J57" s="94" t="s">
        <v>85</v>
      </c>
      <c r="K57" s="87"/>
      <c r="L57" s="29"/>
    </row>
    <row r="58" spans="2:47" s="1" customFormat="1" ht="10.35" customHeight="1">
      <c r="B58" s="29"/>
      <c r="L58" s="29"/>
    </row>
    <row r="59" spans="2:47" s="1" customFormat="1" ht="22.9" customHeight="1">
      <c r="B59" s="29"/>
      <c r="C59" s="95" t="s">
        <v>64</v>
      </c>
      <c r="J59" s="60">
        <f>J87</f>
        <v>0</v>
      </c>
      <c r="L59" s="29"/>
      <c r="AU59" s="17" t="s">
        <v>86</v>
      </c>
    </row>
    <row r="60" spans="2:47" s="8" customFormat="1" ht="24.95" customHeight="1">
      <c r="B60" s="96"/>
      <c r="D60" s="97" t="s">
        <v>87</v>
      </c>
      <c r="E60" s="98"/>
      <c r="F60" s="98"/>
      <c r="G60" s="98"/>
      <c r="H60" s="98"/>
      <c r="I60" s="98"/>
      <c r="J60" s="99">
        <f>J88</f>
        <v>0</v>
      </c>
      <c r="L60" s="96"/>
    </row>
    <row r="61" spans="2:47" s="9" customFormat="1" ht="19.899999999999999" customHeight="1">
      <c r="B61" s="100"/>
      <c r="D61" s="101" t="s">
        <v>88</v>
      </c>
      <c r="E61" s="102"/>
      <c r="F61" s="102"/>
      <c r="G61" s="102"/>
      <c r="H61" s="102"/>
      <c r="I61" s="102"/>
      <c r="J61" s="103">
        <f>J89</f>
        <v>0</v>
      </c>
      <c r="L61" s="100"/>
    </row>
    <row r="62" spans="2:47" s="9" customFormat="1" ht="19.899999999999999" customHeight="1">
      <c r="B62" s="100"/>
      <c r="D62" s="101" t="s">
        <v>89</v>
      </c>
      <c r="E62" s="102"/>
      <c r="F62" s="102"/>
      <c r="G62" s="102"/>
      <c r="H62" s="102"/>
      <c r="I62" s="102"/>
      <c r="J62" s="103">
        <f>J99</f>
        <v>0</v>
      </c>
      <c r="L62" s="100"/>
    </row>
    <row r="63" spans="2:47" s="9" customFormat="1" ht="19.899999999999999" customHeight="1">
      <c r="B63" s="100"/>
      <c r="D63" s="101" t="s">
        <v>90</v>
      </c>
      <c r="E63" s="102"/>
      <c r="F63" s="102"/>
      <c r="G63" s="102"/>
      <c r="H63" s="102"/>
      <c r="I63" s="102"/>
      <c r="J63" s="103">
        <f>J244</f>
        <v>0</v>
      </c>
      <c r="L63" s="100"/>
    </row>
    <row r="64" spans="2:47" s="9" customFormat="1" ht="19.899999999999999" customHeight="1">
      <c r="B64" s="100"/>
      <c r="D64" s="101" t="s">
        <v>91</v>
      </c>
      <c r="E64" s="102"/>
      <c r="F64" s="102"/>
      <c r="G64" s="102"/>
      <c r="H64" s="102"/>
      <c r="I64" s="102"/>
      <c r="J64" s="103">
        <f>J255</f>
        <v>0</v>
      </c>
      <c r="L64" s="100"/>
    </row>
    <row r="65" spans="2:12" s="9" customFormat="1" ht="19.899999999999999" customHeight="1">
      <c r="B65" s="100"/>
      <c r="D65" s="101" t="s">
        <v>92</v>
      </c>
      <c r="E65" s="102"/>
      <c r="F65" s="102"/>
      <c r="G65" s="102"/>
      <c r="H65" s="102"/>
      <c r="I65" s="102"/>
      <c r="J65" s="103">
        <f>J278</f>
        <v>0</v>
      </c>
      <c r="L65" s="100"/>
    </row>
    <row r="66" spans="2:12" s="9" customFormat="1" ht="19.899999999999999" customHeight="1">
      <c r="B66" s="100"/>
      <c r="D66" s="101" t="s">
        <v>93</v>
      </c>
      <c r="E66" s="102"/>
      <c r="F66" s="102"/>
      <c r="G66" s="102"/>
      <c r="H66" s="102"/>
      <c r="I66" s="102"/>
      <c r="J66" s="103">
        <f>J301</f>
        <v>0</v>
      </c>
      <c r="L66" s="100"/>
    </row>
    <row r="67" spans="2:12" s="9" customFormat="1" ht="19.899999999999999" customHeight="1">
      <c r="B67" s="100"/>
      <c r="D67" s="101" t="s">
        <v>94</v>
      </c>
      <c r="E67" s="102"/>
      <c r="F67" s="102"/>
      <c r="G67" s="102"/>
      <c r="H67" s="102"/>
      <c r="I67" s="102"/>
      <c r="J67" s="103">
        <f>J309</f>
        <v>0</v>
      </c>
      <c r="L67" s="100"/>
    </row>
    <row r="68" spans="2:12" s="1" customFormat="1" ht="21.75" customHeight="1">
      <c r="B68" s="29"/>
      <c r="L68" s="29"/>
    </row>
    <row r="69" spans="2:12" s="1" customFormat="1" ht="6.95" customHeight="1"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29"/>
    </row>
    <row r="73" spans="2:12" s="1" customFormat="1" ht="6.95" customHeight="1"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29"/>
    </row>
    <row r="74" spans="2:12" s="1" customFormat="1" ht="24.95" customHeight="1">
      <c r="B74" s="29"/>
      <c r="C74" s="21" t="s">
        <v>95</v>
      </c>
      <c r="L74" s="29"/>
    </row>
    <row r="75" spans="2:12" s="1" customFormat="1" ht="6.95" customHeight="1">
      <c r="B75" s="29"/>
      <c r="L75" s="29"/>
    </row>
    <row r="76" spans="2:12" s="1" customFormat="1" ht="12" customHeight="1">
      <c r="B76" s="29"/>
      <c r="C76" s="26" t="s">
        <v>15</v>
      </c>
      <c r="L76" s="29"/>
    </row>
    <row r="77" spans="2:12" s="1" customFormat="1" ht="16.5" customHeight="1">
      <c r="B77" s="29"/>
      <c r="E77" s="292" t="str">
        <f>E7</f>
        <v>Dřevěný domek Krnov - ÚRS-2024-1.</v>
      </c>
      <c r="F77" s="293"/>
      <c r="G77" s="293"/>
      <c r="H77" s="293"/>
      <c r="L77" s="29"/>
    </row>
    <row r="78" spans="2:12" s="1" customFormat="1" ht="12" customHeight="1">
      <c r="B78" s="29"/>
      <c r="C78" s="26" t="s">
        <v>81</v>
      </c>
      <c r="L78" s="29"/>
    </row>
    <row r="79" spans="2:12" s="1" customFormat="1" ht="16.5" customHeight="1">
      <c r="B79" s="29"/>
      <c r="E79" s="269" t="str">
        <f>E9</f>
        <v>01 - Domek</v>
      </c>
      <c r="F79" s="291"/>
      <c r="G79" s="291"/>
      <c r="H79" s="291"/>
      <c r="L79" s="29"/>
    </row>
    <row r="80" spans="2:12" s="1" customFormat="1" ht="6.95" customHeight="1">
      <c r="B80" s="29"/>
      <c r="L80" s="29"/>
    </row>
    <row r="81" spans="2:65" s="1" customFormat="1" ht="12" customHeight="1">
      <c r="B81" s="29"/>
      <c r="C81" s="26" t="s">
        <v>19</v>
      </c>
      <c r="F81" s="24" t="str">
        <f>F12</f>
        <v xml:space="preserve"> </v>
      </c>
      <c r="I81" s="26" t="s">
        <v>21</v>
      </c>
      <c r="J81" s="46" t="str">
        <f>IF(J12="","",J12)</f>
        <v>6. 5. 2024</v>
      </c>
      <c r="L81" s="29"/>
    </row>
    <row r="82" spans="2:65" s="1" customFormat="1" ht="6.95" customHeight="1">
      <c r="B82" s="29"/>
      <c r="L82" s="29"/>
    </row>
    <row r="83" spans="2:65" s="1" customFormat="1" ht="15.2" customHeight="1">
      <c r="B83" s="29"/>
      <c r="C83" s="26" t="s">
        <v>23</v>
      </c>
      <c r="F83" s="24" t="str">
        <f>E15</f>
        <v xml:space="preserve"> </v>
      </c>
      <c r="I83" s="26" t="s">
        <v>27</v>
      </c>
      <c r="J83" s="27" t="str">
        <f>E21</f>
        <v xml:space="preserve"> </v>
      </c>
      <c r="L83" s="29"/>
    </row>
    <row r="84" spans="2:65" s="1" customFormat="1" ht="15.2" customHeight="1">
      <c r="B84" s="29"/>
      <c r="C84" s="26" t="s">
        <v>26</v>
      </c>
      <c r="F84" s="24" t="str">
        <f>IF(E18="","",E18)</f>
        <v xml:space="preserve"> </v>
      </c>
      <c r="I84" s="26" t="s">
        <v>29</v>
      </c>
      <c r="J84" s="27" t="str">
        <f>E24</f>
        <v xml:space="preserve"> </v>
      </c>
      <c r="L84" s="29"/>
    </row>
    <row r="85" spans="2:65" s="1" customFormat="1" ht="10.35" customHeight="1">
      <c r="B85" s="29"/>
      <c r="L85" s="29"/>
    </row>
    <row r="86" spans="2:65" s="10" customFormat="1" ht="29.25" customHeight="1">
      <c r="B86" s="104"/>
      <c r="C86" s="105" t="s">
        <v>96</v>
      </c>
      <c r="D86" s="106" t="s">
        <v>51</v>
      </c>
      <c r="E86" s="106" t="s">
        <v>47</v>
      </c>
      <c r="F86" s="106" t="s">
        <v>48</v>
      </c>
      <c r="G86" s="106" t="s">
        <v>97</v>
      </c>
      <c r="H86" s="106" t="s">
        <v>98</v>
      </c>
      <c r="I86" s="106" t="s">
        <v>99</v>
      </c>
      <c r="J86" s="107" t="s">
        <v>85</v>
      </c>
      <c r="K86" s="108" t="s">
        <v>100</v>
      </c>
      <c r="L86" s="104"/>
      <c r="M86" s="53" t="s">
        <v>3</v>
      </c>
      <c r="N86" s="54" t="s">
        <v>36</v>
      </c>
      <c r="O86" s="54" t="s">
        <v>101</v>
      </c>
      <c r="P86" s="54" t="s">
        <v>102</v>
      </c>
      <c r="Q86" s="54" t="s">
        <v>103</v>
      </c>
      <c r="R86" s="54" t="s">
        <v>104</v>
      </c>
      <c r="S86" s="54" t="s">
        <v>105</v>
      </c>
      <c r="T86" s="55" t="s">
        <v>106</v>
      </c>
    </row>
    <row r="87" spans="2:65" s="1" customFormat="1" ht="22.9" customHeight="1">
      <c r="B87" s="29"/>
      <c r="C87" s="58" t="s">
        <v>107</v>
      </c>
      <c r="J87" s="109">
        <f>BK87</f>
        <v>0</v>
      </c>
      <c r="L87" s="29"/>
      <c r="M87" s="56"/>
      <c r="N87" s="47"/>
      <c r="O87" s="47"/>
      <c r="P87" s="110">
        <f>P88</f>
        <v>115.07878000000002</v>
      </c>
      <c r="Q87" s="47"/>
      <c r="R87" s="110">
        <f>R88</f>
        <v>1.720880646511</v>
      </c>
      <c r="S87" s="47"/>
      <c r="T87" s="111">
        <f>T88</f>
        <v>0</v>
      </c>
      <c r="AT87" s="17" t="s">
        <v>65</v>
      </c>
      <c r="AU87" s="17" t="s">
        <v>86</v>
      </c>
      <c r="BK87" s="112">
        <f>BK88</f>
        <v>0</v>
      </c>
    </row>
    <row r="88" spans="2:65" s="11" customFormat="1" ht="25.9" customHeight="1">
      <c r="B88" s="113"/>
      <c r="D88" s="114" t="s">
        <v>65</v>
      </c>
      <c r="E88" s="115" t="s">
        <v>108</v>
      </c>
      <c r="F88" s="115" t="s">
        <v>109</v>
      </c>
      <c r="J88" s="116">
        <f>BK88</f>
        <v>0</v>
      </c>
      <c r="L88" s="113"/>
      <c r="M88" s="117"/>
      <c r="P88" s="118">
        <f>P89+P99+P244+P255+P278+P301+P309</f>
        <v>115.07878000000002</v>
      </c>
      <c r="R88" s="118">
        <f>R89+R99+R244+R255+R278+R301+R309</f>
        <v>1.720880646511</v>
      </c>
      <c r="T88" s="119">
        <f>T89+T99+T244+T255+T278+T301+T309</f>
        <v>0</v>
      </c>
      <c r="AR88" s="114" t="s">
        <v>76</v>
      </c>
      <c r="AT88" s="120" t="s">
        <v>65</v>
      </c>
      <c r="AU88" s="120" t="s">
        <v>66</v>
      </c>
      <c r="AY88" s="114" t="s">
        <v>110</v>
      </c>
      <c r="BK88" s="121">
        <f>BK89+BK99+BK244+BK255+BK278+BK301+BK309</f>
        <v>0</v>
      </c>
    </row>
    <row r="89" spans="2:65" s="11" customFormat="1" ht="22.9" customHeight="1">
      <c r="B89" s="113"/>
      <c r="D89" s="114" t="s">
        <v>65</v>
      </c>
      <c r="E89" s="122" t="s">
        <v>111</v>
      </c>
      <c r="F89" s="122" t="s">
        <v>112</v>
      </c>
      <c r="J89" s="123">
        <f>BK89</f>
        <v>0</v>
      </c>
      <c r="L89" s="113"/>
      <c r="M89" s="117"/>
      <c r="P89" s="118">
        <f>SUM(P90:P98)</f>
        <v>1.0499939999999999</v>
      </c>
      <c r="R89" s="118">
        <f>SUM(R90:R98)</f>
        <v>3.7764000000000006E-2</v>
      </c>
      <c r="T89" s="119">
        <f>SUM(T90:T98)</f>
        <v>0</v>
      </c>
      <c r="AR89" s="114" t="s">
        <v>76</v>
      </c>
      <c r="AT89" s="120" t="s">
        <v>65</v>
      </c>
      <c r="AU89" s="120" t="s">
        <v>74</v>
      </c>
      <c r="AY89" s="114" t="s">
        <v>110</v>
      </c>
      <c r="BK89" s="121">
        <f>SUM(BK90:BK98)</f>
        <v>0</v>
      </c>
    </row>
    <row r="90" spans="2:65" s="1" customFormat="1" ht="21.75" customHeight="1">
      <c r="B90" s="124"/>
      <c r="C90" s="125" t="s">
        <v>74</v>
      </c>
      <c r="D90" s="125" t="s">
        <v>113</v>
      </c>
      <c r="E90" s="126" t="s">
        <v>114</v>
      </c>
      <c r="F90" s="127" t="s">
        <v>115</v>
      </c>
      <c r="G90" s="128" t="s">
        <v>116</v>
      </c>
      <c r="H90" s="129">
        <v>8.1</v>
      </c>
      <c r="I90" s="130"/>
      <c r="J90" s="130">
        <f>ROUND(I90*H90,2)</f>
        <v>0</v>
      </c>
      <c r="K90" s="131"/>
      <c r="L90" s="29"/>
      <c r="M90" s="132" t="s">
        <v>3</v>
      </c>
      <c r="N90" s="133" t="s">
        <v>37</v>
      </c>
      <c r="O90" s="134">
        <v>0.123</v>
      </c>
      <c r="P90" s="134">
        <f>O90*H90</f>
        <v>0.99629999999999996</v>
      </c>
      <c r="Q90" s="134">
        <v>0</v>
      </c>
      <c r="R90" s="134">
        <f>Q90*H90</f>
        <v>0</v>
      </c>
      <c r="S90" s="134">
        <v>0</v>
      </c>
      <c r="T90" s="135">
        <f>S90*H90</f>
        <v>0</v>
      </c>
      <c r="AR90" s="136" t="s">
        <v>117</v>
      </c>
      <c r="AT90" s="136" t="s">
        <v>113</v>
      </c>
      <c r="AU90" s="136" t="s">
        <v>76</v>
      </c>
      <c r="AY90" s="17" t="s">
        <v>110</v>
      </c>
      <c r="BE90" s="137">
        <f>IF(N90="základní",J90,0)</f>
        <v>0</v>
      </c>
      <c r="BF90" s="137">
        <f>IF(N90="snížená",J90,0)</f>
        <v>0</v>
      </c>
      <c r="BG90" s="137">
        <f>IF(N90="zákl. přenesená",J90,0)</f>
        <v>0</v>
      </c>
      <c r="BH90" s="137">
        <f>IF(N90="sníž. přenesená",J90,0)</f>
        <v>0</v>
      </c>
      <c r="BI90" s="137">
        <f>IF(N90="nulová",J90,0)</f>
        <v>0</v>
      </c>
      <c r="BJ90" s="17" t="s">
        <v>74</v>
      </c>
      <c r="BK90" s="137">
        <f>ROUND(I90*H90,2)</f>
        <v>0</v>
      </c>
      <c r="BL90" s="17" t="s">
        <v>117</v>
      </c>
      <c r="BM90" s="136" t="s">
        <v>76</v>
      </c>
    </row>
    <row r="91" spans="2:65" s="1" customFormat="1">
      <c r="B91" s="29"/>
      <c r="D91" s="138" t="s">
        <v>118</v>
      </c>
      <c r="F91" s="139" t="s">
        <v>119</v>
      </c>
      <c r="L91" s="29"/>
      <c r="M91" s="140"/>
      <c r="T91" s="50"/>
      <c r="AT91" s="17" t="s">
        <v>118</v>
      </c>
      <c r="AU91" s="17" t="s">
        <v>76</v>
      </c>
    </row>
    <row r="92" spans="2:65" s="12" customFormat="1">
      <c r="B92" s="141"/>
      <c r="D92" s="142" t="s">
        <v>120</v>
      </c>
      <c r="E92" s="143" t="s">
        <v>3</v>
      </c>
      <c r="F92" s="144" t="s">
        <v>121</v>
      </c>
      <c r="H92" s="145">
        <v>8.1</v>
      </c>
      <c r="L92" s="141"/>
      <c r="M92" s="146"/>
      <c r="T92" s="147"/>
      <c r="AT92" s="143" t="s">
        <v>120</v>
      </c>
      <c r="AU92" s="143" t="s">
        <v>76</v>
      </c>
      <c r="AV92" s="12" t="s">
        <v>76</v>
      </c>
      <c r="AW92" s="12" t="s">
        <v>28</v>
      </c>
      <c r="AX92" s="12" t="s">
        <v>66</v>
      </c>
      <c r="AY92" s="143" t="s">
        <v>110</v>
      </c>
    </row>
    <row r="93" spans="2:65" s="13" customFormat="1">
      <c r="B93" s="148"/>
      <c r="D93" s="142" t="s">
        <v>120</v>
      </c>
      <c r="E93" s="149" t="s">
        <v>3</v>
      </c>
      <c r="F93" s="150" t="s">
        <v>122</v>
      </c>
      <c r="H93" s="151">
        <v>8.1</v>
      </c>
      <c r="L93" s="148"/>
      <c r="M93" s="152"/>
      <c r="T93" s="153"/>
      <c r="AT93" s="149" t="s">
        <v>120</v>
      </c>
      <c r="AU93" s="149" t="s">
        <v>76</v>
      </c>
      <c r="AV93" s="13" t="s">
        <v>123</v>
      </c>
      <c r="AW93" s="13" t="s">
        <v>28</v>
      </c>
      <c r="AX93" s="13" t="s">
        <v>74</v>
      </c>
      <c r="AY93" s="149" t="s">
        <v>110</v>
      </c>
    </row>
    <row r="94" spans="2:65" s="1" customFormat="1" ht="24.2" customHeight="1">
      <c r="B94" s="124"/>
      <c r="C94" s="154" t="s">
        <v>76</v>
      </c>
      <c r="D94" s="154" t="s">
        <v>124</v>
      </c>
      <c r="E94" s="155" t="s">
        <v>125</v>
      </c>
      <c r="F94" s="156" t="s">
        <v>126</v>
      </c>
      <c r="G94" s="157" t="s">
        <v>116</v>
      </c>
      <c r="H94" s="158">
        <v>9.4410000000000007</v>
      </c>
      <c r="I94" s="159"/>
      <c r="J94" s="159">
        <f>ROUND(I94*H94,2)</f>
        <v>0</v>
      </c>
      <c r="K94" s="160"/>
      <c r="L94" s="161"/>
      <c r="M94" s="162" t="s">
        <v>3</v>
      </c>
      <c r="N94" s="163" t="s">
        <v>37</v>
      </c>
      <c r="O94" s="134">
        <v>0</v>
      </c>
      <c r="P94" s="134">
        <f>O94*H94</f>
        <v>0</v>
      </c>
      <c r="Q94" s="134">
        <v>4.0000000000000001E-3</v>
      </c>
      <c r="R94" s="134">
        <f>Q94*H94</f>
        <v>3.7764000000000006E-2</v>
      </c>
      <c r="S94" s="134">
        <v>0</v>
      </c>
      <c r="T94" s="135">
        <f>S94*H94</f>
        <v>0</v>
      </c>
      <c r="AR94" s="136" t="s">
        <v>127</v>
      </c>
      <c r="AT94" s="136" t="s">
        <v>124</v>
      </c>
      <c r="AU94" s="136" t="s">
        <v>76</v>
      </c>
      <c r="AY94" s="17" t="s">
        <v>110</v>
      </c>
      <c r="BE94" s="137">
        <f>IF(N94="základní",J94,0)</f>
        <v>0</v>
      </c>
      <c r="BF94" s="137">
        <f>IF(N94="snížená",J94,0)</f>
        <v>0</v>
      </c>
      <c r="BG94" s="137">
        <f>IF(N94="zákl. přenesená",J94,0)</f>
        <v>0</v>
      </c>
      <c r="BH94" s="137">
        <f>IF(N94="sníž. přenesená",J94,0)</f>
        <v>0</v>
      </c>
      <c r="BI94" s="137">
        <f>IF(N94="nulová",J94,0)</f>
        <v>0</v>
      </c>
      <c r="BJ94" s="17" t="s">
        <v>74</v>
      </c>
      <c r="BK94" s="137">
        <f>ROUND(I94*H94,2)</f>
        <v>0</v>
      </c>
      <c r="BL94" s="17" t="s">
        <v>117</v>
      </c>
      <c r="BM94" s="136" t="s">
        <v>123</v>
      </c>
    </row>
    <row r="95" spans="2:65" s="12" customFormat="1">
      <c r="B95" s="141"/>
      <c r="D95" s="142" t="s">
        <v>120</v>
      </c>
      <c r="E95" s="143" t="s">
        <v>3</v>
      </c>
      <c r="F95" s="144" t="s">
        <v>128</v>
      </c>
      <c r="H95" s="145">
        <v>9.4410000000000007</v>
      </c>
      <c r="L95" s="141"/>
      <c r="M95" s="146"/>
      <c r="T95" s="147"/>
      <c r="AT95" s="143" t="s">
        <v>120</v>
      </c>
      <c r="AU95" s="143" t="s">
        <v>76</v>
      </c>
      <c r="AV95" s="12" t="s">
        <v>76</v>
      </c>
      <c r="AW95" s="12" t="s">
        <v>28</v>
      </c>
      <c r="AX95" s="12" t="s">
        <v>66</v>
      </c>
      <c r="AY95" s="143" t="s">
        <v>110</v>
      </c>
    </row>
    <row r="96" spans="2:65" s="13" customFormat="1">
      <c r="B96" s="148"/>
      <c r="D96" s="142" t="s">
        <v>120</v>
      </c>
      <c r="E96" s="149" t="s">
        <v>3</v>
      </c>
      <c r="F96" s="150" t="s">
        <v>122</v>
      </c>
      <c r="H96" s="151">
        <v>9.4410000000000007</v>
      </c>
      <c r="L96" s="148"/>
      <c r="M96" s="152"/>
      <c r="T96" s="153"/>
      <c r="AT96" s="149" t="s">
        <v>120</v>
      </c>
      <c r="AU96" s="149" t="s">
        <v>76</v>
      </c>
      <c r="AV96" s="13" t="s">
        <v>123</v>
      </c>
      <c r="AW96" s="13" t="s">
        <v>28</v>
      </c>
      <c r="AX96" s="13" t="s">
        <v>74</v>
      </c>
      <c r="AY96" s="149" t="s">
        <v>110</v>
      </c>
    </row>
    <row r="97" spans="2:65" s="1" customFormat="1" ht="24.2" customHeight="1">
      <c r="B97" s="124"/>
      <c r="C97" s="125" t="s">
        <v>129</v>
      </c>
      <c r="D97" s="125" t="s">
        <v>113</v>
      </c>
      <c r="E97" s="126" t="s">
        <v>130</v>
      </c>
      <c r="F97" s="127" t="s">
        <v>131</v>
      </c>
      <c r="G97" s="128" t="s">
        <v>132</v>
      </c>
      <c r="H97" s="129">
        <v>3.7999999999999999E-2</v>
      </c>
      <c r="I97" s="130"/>
      <c r="J97" s="130">
        <f>ROUND(I97*H97,2)</f>
        <v>0</v>
      </c>
      <c r="K97" s="131"/>
      <c r="L97" s="29"/>
      <c r="M97" s="132" t="s">
        <v>3</v>
      </c>
      <c r="N97" s="133" t="s">
        <v>37</v>
      </c>
      <c r="O97" s="134">
        <v>1.413</v>
      </c>
      <c r="P97" s="134">
        <f>O97*H97</f>
        <v>5.3693999999999999E-2</v>
      </c>
      <c r="Q97" s="134">
        <v>0</v>
      </c>
      <c r="R97" s="134">
        <f>Q97*H97</f>
        <v>0</v>
      </c>
      <c r="S97" s="134">
        <v>0</v>
      </c>
      <c r="T97" s="135">
        <f>S97*H97</f>
        <v>0</v>
      </c>
      <c r="AR97" s="136" t="s">
        <v>117</v>
      </c>
      <c r="AT97" s="136" t="s">
        <v>113</v>
      </c>
      <c r="AU97" s="136" t="s">
        <v>76</v>
      </c>
      <c r="AY97" s="17" t="s">
        <v>110</v>
      </c>
      <c r="BE97" s="137">
        <f>IF(N97="základní",J97,0)</f>
        <v>0</v>
      </c>
      <c r="BF97" s="137">
        <f>IF(N97="snížená",J97,0)</f>
        <v>0</v>
      </c>
      <c r="BG97" s="137">
        <f>IF(N97="zákl. přenesená",J97,0)</f>
        <v>0</v>
      </c>
      <c r="BH97" s="137">
        <f>IF(N97="sníž. přenesená",J97,0)</f>
        <v>0</v>
      </c>
      <c r="BI97" s="137">
        <f>IF(N97="nulová",J97,0)</f>
        <v>0</v>
      </c>
      <c r="BJ97" s="17" t="s">
        <v>74</v>
      </c>
      <c r="BK97" s="137">
        <f>ROUND(I97*H97,2)</f>
        <v>0</v>
      </c>
      <c r="BL97" s="17" t="s">
        <v>117</v>
      </c>
      <c r="BM97" s="136" t="s">
        <v>133</v>
      </c>
    </row>
    <row r="98" spans="2:65" s="1" customFormat="1">
      <c r="B98" s="29"/>
      <c r="D98" s="138" t="s">
        <v>118</v>
      </c>
      <c r="F98" s="139" t="s">
        <v>134</v>
      </c>
      <c r="L98" s="29"/>
      <c r="M98" s="140"/>
      <c r="T98" s="50"/>
      <c r="AT98" s="17" t="s">
        <v>118</v>
      </c>
      <c r="AU98" s="17" t="s">
        <v>76</v>
      </c>
    </row>
    <row r="99" spans="2:65" s="11" customFormat="1" ht="22.9" customHeight="1">
      <c r="B99" s="113"/>
      <c r="D99" s="114" t="s">
        <v>65</v>
      </c>
      <c r="E99" s="122" t="s">
        <v>135</v>
      </c>
      <c r="F99" s="122" t="s">
        <v>136</v>
      </c>
      <c r="J99" s="123">
        <f>BK99</f>
        <v>0</v>
      </c>
      <c r="L99" s="113"/>
      <c r="M99" s="117"/>
      <c r="P99" s="118">
        <f>SUM(P100:P243)</f>
        <v>60.862080999999996</v>
      </c>
      <c r="R99" s="118">
        <f>SUM(R100:R243)</f>
        <v>1.374672682436</v>
      </c>
      <c r="T99" s="119">
        <f>SUM(T100:T243)</f>
        <v>0</v>
      </c>
      <c r="AR99" s="114" t="s">
        <v>76</v>
      </c>
      <c r="AT99" s="120" t="s">
        <v>65</v>
      </c>
      <c r="AU99" s="120" t="s">
        <v>74</v>
      </c>
      <c r="AY99" s="114" t="s">
        <v>110</v>
      </c>
      <c r="BK99" s="121">
        <f>SUM(BK100:BK243)</f>
        <v>0</v>
      </c>
    </row>
    <row r="100" spans="2:65" s="1" customFormat="1" ht="16.5" customHeight="1">
      <c r="B100" s="124"/>
      <c r="C100" s="125" t="s">
        <v>123</v>
      </c>
      <c r="D100" s="125" t="s">
        <v>113</v>
      </c>
      <c r="E100" s="126" t="s">
        <v>137</v>
      </c>
      <c r="F100" s="127" t="s">
        <v>138</v>
      </c>
      <c r="G100" s="128" t="s">
        <v>139</v>
      </c>
      <c r="H100" s="129">
        <v>1.325</v>
      </c>
      <c r="I100" s="130"/>
      <c r="J100" s="130">
        <f>ROUND(I100*H100,2)</f>
        <v>0</v>
      </c>
      <c r="K100" s="131"/>
      <c r="L100" s="29"/>
      <c r="M100" s="132" t="s">
        <v>3</v>
      </c>
      <c r="N100" s="133" t="s">
        <v>37</v>
      </c>
      <c r="O100" s="134">
        <v>3.4</v>
      </c>
      <c r="P100" s="134">
        <f>O100*H100</f>
        <v>4.5049999999999999</v>
      </c>
      <c r="Q100" s="134">
        <v>0</v>
      </c>
      <c r="R100" s="134">
        <f>Q100*H100</f>
        <v>0</v>
      </c>
      <c r="S100" s="134">
        <v>0</v>
      </c>
      <c r="T100" s="135">
        <f>S100*H100</f>
        <v>0</v>
      </c>
      <c r="AR100" s="136" t="s">
        <v>117</v>
      </c>
      <c r="AT100" s="136" t="s">
        <v>113</v>
      </c>
      <c r="AU100" s="136" t="s">
        <v>76</v>
      </c>
      <c r="AY100" s="17" t="s">
        <v>110</v>
      </c>
      <c r="BE100" s="137">
        <f>IF(N100="základní",J100,0)</f>
        <v>0</v>
      </c>
      <c r="BF100" s="137">
        <f>IF(N100="snížená",J100,0)</f>
        <v>0</v>
      </c>
      <c r="BG100" s="137">
        <f>IF(N100="zákl. přenesená",J100,0)</f>
        <v>0</v>
      </c>
      <c r="BH100" s="137">
        <f>IF(N100="sníž. přenesená",J100,0)</f>
        <v>0</v>
      </c>
      <c r="BI100" s="137">
        <f>IF(N100="nulová",J100,0)</f>
        <v>0</v>
      </c>
      <c r="BJ100" s="17" t="s">
        <v>74</v>
      </c>
      <c r="BK100" s="137">
        <f>ROUND(I100*H100,2)</f>
        <v>0</v>
      </c>
      <c r="BL100" s="17" t="s">
        <v>117</v>
      </c>
      <c r="BM100" s="136" t="s">
        <v>140</v>
      </c>
    </row>
    <row r="101" spans="2:65" s="1" customFormat="1">
      <c r="B101" s="29"/>
      <c r="D101" s="138" t="s">
        <v>118</v>
      </c>
      <c r="F101" s="139" t="s">
        <v>141</v>
      </c>
      <c r="L101" s="29"/>
      <c r="M101" s="140"/>
      <c r="T101" s="50"/>
      <c r="AT101" s="17" t="s">
        <v>118</v>
      </c>
      <c r="AU101" s="17" t="s">
        <v>76</v>
      </c>
    </row>
    <row r="102" spans="2:65" s="14" customFormat="1">
      <c r="B102" s="164"/>
      <c r="D102" s="142" t="s">
        <v>120</v>
      </c>
      <c r="E102" s="165" t="s">
        <v>3</v>
      </c>
      <c r="F102" s="166" t="s">
        <v>142</v>
      </c>
      <c r="H102" s="165" t="s">
        <v>3</v>
      </c>
      <c r="L102" s="164"/>
      <c r="M102" s="167"/>
      <c r="T102" s="168"/>
      <c r="AT102" s="165" t="s">
        <v>120</v>
      </c>
      <c r="AU102" s="165" t="s">
        <v>76</v>
      </c>
      <c r="AV102" s="14" t="s">
        <v>74</v>
      </c>
      <c r="AW102" s="14" t="s">
        <v>28</v>
      </c>
      <c r="AX102" s="14" t="s">
        <v>66</v>
      </c>
      <c r="AY102" s="165" t="s">
        <v>110</v>
      </c>
    </row>
    <row r="103" spans="2:65" s="12" customFormat="1">
      <c r="B103" s="141"/>
      <c r="D103" s="142" t="s">
        <v>120</v>
      </c>
      <c r="E103" s="143" t="s">
        <v>3</v>
      </c>
      <c r="F103" s="144" t="s">
        <v>143</v>
      </c>
      <c r="H103" s="145">
        <v>0.48699999999999999</v>
      </c>
      <c r="L103" s="141"/>
      <c r="M103" s="146"/>
      <c r="T103" s="147"/>
      <c r="AT103" s="143" t="s">
        <v>120</v>
      </c>
      <c r="AU103" s="143" t="s">
        <v>76</v>
      </c>
      <c r="AV103" s="12" t="s">
        <v>76</v>
      </c>
      <c r="AW103" s="12" t="s">
        <v>28</v>
      </c>
      <c r="AX103" s="12" t="s">
        <v>66</v>
      </c>
      <c r="AY103" s="143" t="s">
        <v>110</v>
      </c>
    </row>
    <row r="104" spans="2:65" s="12" customFormat="1">
      <c r="B104" s="141"/>
      <c r="D104" s="142" t="s">
        <v>120</v>
      </c>
      <c r="E104" s="143" t="s">
        <v>3</v>
      </c>
      <c r="F104" s="144" t="s">
        <v>144</v>
      </c>
      <c r="H104" s="145">
        <v>3.5000000000000003E-2</v>
      </c>
      <c r="L104" s="141"/>
      <c r="M104" s="146"/>
      <c r="T104" s="147"/>
      <c r="AT104" s="143" t="s">
        <v>120</v>
      </c>
      <c r="AU104" s="143" t="s">
        <v>76</v>
      </c>
      <c r="AV104" s="12" t="s">
        <v>76</v>
      </c>
      <c r="AW104" s="12" t="s">
        <v>28</v>
      </c>
      <c r="AX104" s="12" t="s">
        <v>66</v>
      </c>
      <c r="AY104" s="143" t="s">
        <v>110</v>
      </c>
    </row>
    <row r="105" spans="2:65" s="12" customFormat="1">
      <c r="B105" s="141"/>
      <c r="D105" s="142" t="s">
        <v>120</v>
      </c>
      <c r="E105" s="143" t="s">
        <v>3</v>
      </c>
      <c r="F105" s="144" t="s">
        <v>145</v>
      </c>
      <c r="H105" s="145">
        <v>0.26800000000000002</v>
      </c>
      <c r="L105" s="141"/>
      <c r="M105" s="146"/>
      <c r="T105" s="147"/>
      <c r="AT105" s="143" t="s">
        <v>120</v>
      </c>
      <c r="AU105" s="143" t="s">
        <v>76</v>
      </c>
      <c r="AV105" s="12" t="s">
        <v>76</v>
      </c>
      <c r="AW105" s="12" t="s">
        <v>28</v>
      </c>
      <c r="AX105" s="12" t="s">
        <v>66</v>
      </c>
      <c r="AY105" s="143" t="s">
        <v>110</v>
      </c>
    </row>
    <row r="106" spans="2:65" s="14" customFormat="1">
      <c r="B106" s="164"/>
      <c r="D106" s="142" t="s">
        <v>120</v>
      </c>
      <c r="E106" s="165" t="s">
        <v>3</v>
      </c>
      <c r="F106" s="166" t="s">
        <v>146</v>
      </c>
      <c r="H106" s="165" t="s">
        <v>3</v>
      </c>
      <c r="L106" s="164"/>
      <c r="M106" s="167"/>
      <c r="T106" s="168"/>
      <c r="AT106" s="165" t="s">
        <v>120</v>
      </c>
      <c r="AU106" s="165" t="s">
        <v>76</v>
      </c>
      <c r="AV106" s="14" t="s">
        <v>74</v>
      </c>
      <c r="AW106" s="14" t="s">
        <v>28</v>
      </c>
      <c r="AX106" s="14" t="s">
        <v>66</v>
      </c>
      <c r="AY106" s="165" t="s">
        <v>110</v>
      </c>
    </row>
    <row r="107" spans="2:65" s="12" customFormat="1">
      <c r="B107" s="141"/>
      <c r="D107" s="142" t="s">
        <v>120</v>
      </c>
      <c r="E107" s="143" t="s">
        <v>3</v>
      </c>
      <c r="F107" s="144" t="s">
        <v>147</v>
      </c>
      <c r="H107" s="145">
        <v>4.2999999999999997E-2</v>
      </c>
      <c r="L107" s="141"/>
      <c r="M107" s="146"/>
      <c r="T107" s="147"/>
      <c r="AT107" s="143" t="s">
        <v>120</v>
      </c>
      <c r="AU107" s="143" t="s">
        <v>76</v>
      </c>
      <c r="AV107" s="12" t="s">
        <v>76</v>
      </c>
      <c r="AW107" s="12" t="s">
        <v>28</v>
      </c>
      <c r="AX107" s="12" t="s">
        <v>66</v>
      </c>
      <c r="AY107" s="143" t="s">
        <v>110</v>
      </c>
    </row>
    <row r="108" spans="2:65" s="12" customFormat="1">
      <c r="B108" s="141"/>
      <c r="D108" s="142" t="s">
        <v>120</v>
      </c>
      <c r="E108" s="143" t="s">
        <v>3</v>
      </c>
      <c r="F108" s="144" t="s">
        <v>148</v>
      </c>
      <c r="H108" s="145">
        <v>5.5E-2</v>
      </c>
      <c r="L108" s="141"/>
      <c r="M108" s="146"/>
      <c r="T108" s="147"/>
      <c r="AT108" s="143" t="s">
        <v>120</v>
      </c>
      <c r="AU108" s="143" t="s">
        <v>76</v>
      </c>
      <c r="AV108" s="12" t="s">
        <v>76</v>
      </c>
      <c r="AW108" s="12" t="s">
        <v>28</v>
      </c>
      <c r="AX108" s="12" t="s">
        <v>66</v>
      </c>
      <c r="AY108" s="143" t="s">
        <v>110</v>
      </c>
    </row>
    <row r="109" spans="2:65" s="14" customFormat="1">
      <c r="B109" s="164"/>
      <c r="D109" s="142" t="s">
        <v>120</v>
      </c>
      <c r="E109" s="165" t="s">
        <v>3</v>
      </c>
      <c r="F109" s="166" t="s">
        <v>149</v>
      </c>
      <c r="H109" s="165" t="s">
        <v>3</v>
      </c>
      <c r="L109" s="164"/>
      <c r="M109" s="167"/>
      <c r="T109" s="168"/>
      <c r="AT109" s="165" t="s">
        <v>120</v>
      </c>
      <c r="AU109" s="165" t="s">
        <v>76</v>
      </c>
      <c r="AV109" s="14" t="s">
        <v>74</v>
      </c>
      <c r="AW109" s="14" t="s">
        <v>28</v>
      </c>
      <c r="AX109" s="14" t="s">
        <v>66</v>
      </c>
      <c r="AY109" s="165" t="s">
        <v>110</v>
      </c>
    </row>
    <row r="110" spans="2:65" s="12" customFormat="1">
      <c r="B110" s="141"/>
      <c r="D110" s="142" t="s">
        <v>120</v>
      </c>
      <c r="E110" s="143" t="s">
        <v>3</v>
      </c>
      <c r="F110" s="144" t="s">
        <v>150</v>
      </c>
      <c r="H110" s="145">
        <v>1.7000000000000001E-2</v>
      </c>
      <c r="L110" s="141"/>
      <c r="M110" s="146"/>
      <c r="T110" s="147"/>
      <c r="AT110" s="143" t="s">
        <v>120</v>
      </c>
      <c r="AU110" s="143" t="s">
        <v>76</v>
      </c>
      <c r="AV110" s="12" t="s">
        <v>76</v>
      </c>
      <c r="AW110" s="12" t="s">
        <v>28</v>
      </c>
      <c r="AX110" s="12" t="s">
        <v>66</v>
      </c>
      <c r="AY110" s="143" t="s">
        <v>110</v>
      </c>
    </row>
    <row r="111" spans="2:65" s="12" customFormat="1">
      <c r="B111" s="141"/>
      <c r="D111" s="142" t="s">
        <v>120</v>
      </c>
      <c r="E111" s="143" t="s">
        <v>3</v>
      </c>
      <c r="F111" s="144" t="s">
        <v>151</v>
      </c>
      <c r="H111" s="145">
        <v>0.42</v>
      </c>
      <c r="L111" s="141"/>
      <c r="M111" s="146"/>
      <c r="T111" s="147"/>
      <c r="AT111" s="143" t="s">
        <v>120</v>
      </c>
      <c r="AU111" s="143" t="s">
        <v>76</v>
      </c>
      <c r="AV111" s="12" t="s">
        <v>76</v>
      </c>
      <c r="AW111" s="12" t="s">
        <v>28</v>
      </c>
      <c r="AX111" s="12" t="s">
        <v>66</v>
      </c>
      <c r="AY111" s="143" t="s">
        <v>110</v>
      </c>
    </row>
    <row r="112" spans="2:65" s="13" customFormat="1">
      <c r="B112" s="148"/>
      <c r="D112" s="142" t="s">
        <v>120</v>
      </c>
      <c r="E112" s="149" t="s">
        <v>3</v>
      </c>
      <c r="F112" s="150" t="s">
        <v>122</v>
      </c>
      <c r="H112" s="151">
        <v>1.3250000000000002</v>
      </c>
      <c r="L112" s="148"/>
      <c r="M112" s="152"/>
      <c r="T112" s="153"/>
      <c r="AT112" s="149" t="s">
        <v>120</v>
      </c>
      <c r="AU112" s="149" t="s">
        <v>76</v>
      </c>
      <c r="AV112" s="13" t="s">
        <v>123</v>
      </c>
      <c r="AW112" s="13" t="s">
        <v>28</v>
      </c>
      <c r="AX112" s="13" t="s">
        <v>74</v>
      </c>
      <c r="AY112" s="149" t="s">
        <v>110</v>
      </c>
    </row>
    <row r="113" spans="2:65" s="1" customFormat="1" ht="24.2" customHeight="1">
      <c r="B113" s="124"/>
      <c r="C113" s="125" t="s">
        <v>152</v>
      </c>
      <c r="D113" s="125" t="s">
        <v>113</v>
      </c>
      <c r="E113" s="126" t="s">
        <v>153</v>
      </c>
      <c r="F113" s="127" t="s">
        <v>154</v>
      </c>
      <c r="G113" s="128" t="s">
        <v>139</v>
      </c>
      <c r="H113" s="129">
        <v>1.325</v>
      </c>
      <c r="I113" s="130"/>
      <c r="J113" s="130">
        <f>ROUND(I113*H113,2)</f>
        <v>0</v>
      </c>
      <c r="K113" s="131"/>
      <c r="L113" s="29"/>
      <c r="M113" s="132" t="s">
        <v>3</v>
      </c>
      <c r="N113" s="133" t="s">
        <v>37</v>
      </c>
      <c r="O113" s="134">
        <v>1.56</v>
      </c>
      <c r="P113" s="134">
        <f>O113*H113</f>
        <v>2.0670000000000002</v>
      </c>
      <c r="Q113" s="134">
        <v>1.89E-3</v>
      </c>
      <c r="R113" s="134">
        <f>Q113*H113</f>
        <v>2.50425E-3</v>
      </c>
      <c r="S113" s="134">
        <v>0</v>
      </c>
      <c r="T113" s="135">
        <f>S113*H113</f>
        <v>0</v>
      </c>
      <c r="AR113" s="136" t="s">
        <v>117</v>
      </c>
      <c r="AT113" s="136" t="s">
        <v>113</v>
      </c>
      <c r="AU113" s="136" t="s">
        <v>76</v>
      </c>
      <c r="AY113" s="17" t="s">
        <v>110</v>
      </c>
      <c r="BE113" s="137">
        <f>IF(N113="základní",J113,0)</f>
        <v>0</v>
      </c>
      <c r="BF113" s="137">
        <f>IF(N113="snížená",J113,0)</f>
        <v>0</v>
      </c>
      <c r="BG113" s="137">
        <f>IF(N113="zákl. přenesená",J113,0)</f>
        <v>0</v>
      </c>
      <c r="BH113" s="137">
        <f>IF(N113="sníž. přenesená",J113,0)</f>
        <v>0</v>
      </c>
      <c r="BI113" s="137">
        <f>IF(N113="nulová",J113,0)</f>
        <v>0</v>
      </c>
      <c r="BJ113" s="17" t="s">
        <v>74</v>
      </c>
      <c r="BK113" s="137">
        <f>ROUND(I113*H113,2)</f>
        <v>0</v>
      </c>
      <c r="BL113" s="17" t="s">
        <v>117</v>
      </c>
      <c r="BM113" s="136" t="s">
        <v>155</v>
      </c>
    </row>
    <row r="114" spans="2:65" s="1" customFormat="1">
      <c r="B114" s="29"/>
      <c r="D114" s="138" t="s">
        <v>118</v>
      </c>
      <c r="F114" s="139" t="s">
        <v>156</v>
      </c>
      <c r="L114" s="29"/>
      <c r="M114" s="140"/>
      <c r="T114" s="50"/>
      <c r="AT114" s="17" t="s">
        <v>118</v>
      </c>
      <c r="AU114" s="17" t="s">
        <v>76</v>
      </c>
    </row>
    <row r="115" spans="2:65" s="14" customFormat="1">
      <c r="B115" s="164"/>
      <c r="D115" s="142" t="s">
        <v>120</v>
      </c>
      <c r="E115" s="165" t="s">
        <v>3</v>
      </c>
      <c r="F115" s="166" t="s">
        <v>142</v>
      </c>
      <c r="H115" s="165" t="s">
        <v>3</v>
      </c>
      <c r="L115" s="164"/>
      <c r="M115" s="167"/>
      <c r="T115" s="168"/>
      <c r="AT115" s="165" t="s">
        <v>120</v>
      </c>
      <c r="AU115" s="165" t="s">
        <v>76</v>
      </c>
      <c r="AV115" s="14" t="s">
        <v>74</v>
      </c>
      <c r="AW115" s="14" t="s">
        <v>28</v>
      </c>
      <c r="AX115" s="14" t="s">
        <v>66</v>
      </c>
      <c r="AY115" s="165" t="s">
        <v>110</v>
      </c>
    </row>
    <row r="116" spans="2:65" s="12" customFormat="1">
      <c r="B116" s="141"/>
      <c r="D116" s="142" t="s">
        <v>120</v>
      </c>
      <c r="E116" s="143" t="s">
        <v>3</v>
      </c>
      <c r="F116" s="144" t="s">
        <v>143</v>
      </c>
      <c r="H116" s="145">
        <v>0.48699999999999999</v>
      </c>
      <c r="L116" s="141"/>
      <c r="M116" s="146"/>
      <c r="T116" s="147"/>
      <c r="AT116" s="143" t="s">
        <v>120</v>
      </c>
      <c r="AU116" s="143" t="s">
        <v>76</v>
      </c>
      <c r="AV116" s="12" t="s">
        <v>76</v>
      </c>
      <c r="AW116" s="12" t="s">
        <v>28</v>
      </c>
      <c r="AX116" s="12" t="s">
        <v>66</v>
      </c>
      <c r="AY116" s="143" t="s">
        <v>110</v>
      </c>
    </row>
    <row r="117" spans="2:65" s="12" customFormat="1">
      <c r="B117" s="141"/>
      <c r="D117" s="142" t="s">
        <v>120</v>
      </c>
      <c r="E117" s="143" t="s">
        <v>3</v>
      </c>
      <c r="F117" s="144" t="s">
        <v>144</v>
      </c>
      <c r="H117" s="145">
        <v>3.5000000000000003E-2</v>
      </c>
      <c r="L117" s="141"/>
      <c r="M117" s="146"/>
      <c r="T117" s="147"/>
      <c r="AT117" s="143" t="s">
        <v>120</v>
      </c>
      <c r="AU117" s="143" t="s">
        <v>76</v>
      </c>
      <c r="AV117" s="12" t="s">
        <v>76</v>
      </c>
      <c r="AW117" s="12" t="s">
        <v>28</v>
      </c>
      <c r="AX117" s="12" t="s">
        <v>66</v>
      </c>
      <c r="AY117" s="143" t="s">
        <v>110</v>
      </c>
    </row>
    <row r="118" spans="2:65" s="12" customFormat="1">
      <c r="B118" s="141"/>
      <c r="D118" s="142" t="s">
        <v>120</v>
      </c>
      <c r="E118" s="143" t="s">
        <v>3</v>
      </c>
      <c r="F118" s="144" t="s">
        <v>145</v>
      </c>
      <c r="H118" s="145">
        <v>0.26800000000000002</v>
      </c>
      <c r="L118" s="141"/>
      <c r="M118" s="146"/>
      <c r="T118" s="147"/>
      <c r="AT118" s="143" t="s">
        <v>120</v>
      </c>
      <c r="AU118" s="143" t="s">
        <v>76</v>
      </c>
      <c r="AV118" s="12" t="s">
        <v>76</v>
      </c>
      <c r="AW118" s="12" t="s">
        <v>28</v>
      </c>
      <c r="AX118" s="12" t="s">
        <v>66</v>
      </c>
      <c r="AY118" s="143" t="s">
        <v>110</v>
      </c>
    </row>
    <row r="119" spans="2:65" s="14" customFormat="1">
      <c r="B119" s="164"/>
      <c r="D119" s="142" t="s">
        <v>120</v>
      </c>
      <c r="E119" s="165" t="s">
        <v>3</v>
      </c>
      <c r="F119" s="166" t="s">
        <v>146</v>
      </c>
      <c r="H119" s="165" t="s">
        <v>3</v>
      </c>
      <c r="L119" s="164"/>
      <c r="M119" s="167"/>
      <c r="T119" s="168"/>
      <c r="AT119" s="165" t="s">
        <v>120</v>
      </c>
      <c r="AU119" s="165" t="s">
        <v>76</v>
      </c>
      <c r="AV119" s="14" t="s">
        <v>74</v>
      </c>
      <c r="AW119" s="14" t="s">
        <v>28</v>
      </c>
      <c r="AX119" s="14" t="s">
        <v>66</v>
      </c>
      <c r="AY119" s="165" t="s">
        <v>110</v>
      </c>
    </row>
    <row r="120" spans="2:65" s="12" customFormat="1">
      <c r="B120" s="141"/>
      <c r="D120" s="142" t="s">
        <v>120</v>
      </c>
      <c r="E120" s="143" t="s">
        <v>3</v>
      </c>
      <c r="F120" s="144" t="s">
        <v>147</v>
      </c>
      <c r="H120" s="145">
        <v>4.2999999999999997E-2</v>
      </c>
      <c r="L120" s="141"/>
      <c r="M120" s="146"/>
      <c r="T120" s="147"/>
      <c r="AT120" s="143" t="s">
        <v>120</v>
      </c>
      <c r="AU120" s="143" t="s">
        <v>76</v>
      </c>
      <c r="AV120" s="12" t="s">
        <v>76</v>
      </c>
      <c r="AW120" s="12" t="s">
        <v>28</v>
      </c>
      <c r="AX120" s="12" t="s">
        <v>66</v>
      </c>
      <c r="AY120" s="143" t="s">
        <v>110</v>
      </c>
    </row>
    <row r="121" spans="2:65" s="12" customFormat="1">
      <c r="B121" s="141"/>
      <c r="D121" s="142" t="s">
        <v>120</v>
      </c>
      <c r="E121" s="143" t="s">
        <v>3</v>
      </c>
      <c r="F121" s="144" t="s">
        <v>148</v>
      </c>
      <c r="H121" s="145">
        <v>5.5E-2</v>
      </c>
      <c r="L121" s="141"/>
      <c r="M121" s="146"/>
      <c r="T121" s="147"/>
      <c r="AT121" s="143" t="s">
        <v>120</v>
      </c>
      <c r="AU121" s="143" t="s">
        <v>76</v>
      </c>
      <c r="AV121" s="12" t="s">
        <v>76</v>
      </c>
      <c r="AW121" s="12" t="s">
        <v>28</v>
      </c>
      <c r="AX121" s="12" t="s">
        <v>66</v>
      </c>
      <c r="AY121" s="143" t="s">
        <v>110</v>
      </c>
    </row>
    <row r="122" spans="2:65" s="14" customFormat="1">
      <c r="B122" s="164"/>
      <c r="D122" s="142" t="s">
        <v>120</v>
      </c>
      <c r="E122" s="165" t="s">
        <v>3</v>
      </c>
      <c r="F122" s="166" t="s">
        <v>149</v>
      </c>
      <c r="H122" s="165" t="s">
        <v>3</v>
      </c>
      <c r="L122" s="164"/>
      <c r="M122" s="167"/>
      <c r="T122" s="168"/>
      <c r="AT122" s="165" t="s">
        <v>120</v>
      </c>
      <c r="AU122" s="165" t="s">
        <v>76</v>
      </c>
      <c r="AV122" s="14" t="s">
        <v>74</v>
      </c>
      <c r="AW122" s="14" t="s">
        <v>28</v>
      </c>
      <c r="AX122" s="14" t="s">
        <v>66</v>
      </c>
      <c r="AY122" s="165" t="s">
        <v>110</v>
      </c>
    </row>
    <row r="123" spans="2:65" s="12" customFormat="1">
      <c r="B123" s="141"/>
      <c r="D123" s="142" t="s">
        <v>120</v>
      </c>
      <c r="E123" s="143" t="s">
        <v>3</v>
      </c>
      <c r="F123" s="144" t="s">
        <v>150</v>
      </c>
      <c r="H123" s="145">
        <v>1.7000000000000001E-2</v>
      </c>
      <c r="L123" s="141"/>
      <c r="M123" s="146"/>
      <c r="T123" s="147"/>
      <c r="AT123" s="143" t="s">
        <v>120</v>
      </c>
      <c r="AU123" s="143" t="s">
        <v>76</v>
      </c>
      <c r="AV123" s="12" t="s">
        <v>76</v>
      </c>
      <c r="AW123" s="12" t="s">
        <v>28</v>
      </c>
      <c r="AX123" s="12" t="s">
        <v>66</v>
      </c>
      <c r="AY123" s="143" t="s">
        <v>110</v>
      </c>
    </row>
    <row r="124" spans="2:65" s="12" customFormat="1">
      <c r="B124" s="141"/>
      <c r="D124" s="142" t="s">
        <v>120</v>
      </c>
      <c r="E124" s="143" t="s">
        <v>3</v>
      </c>
      <c r="F124" s="144" t="s">
        <v>151</v>
      </c>
      <c r="H124" s="145">
        <v>0.42</v>
      </c>
      <c r="L124" s="141"/>
      <c r="M124" s="146"/>
      <c r="T124" s="147"/>
      <c r="AT124" s="143" t="s">
        <v>120</v>
      </c>
      <c r="AU124" s="143" t="s">
        <v>76</v>
      </c>
      <c r="AV124" s="12" t="s">
        <v>76</v>
      </c>
      <c r="AW124" s="12" t="s">
        <v>28</v>
      </c>
      <c r="AX124" s="12" t="s">
        <v>66</v>
      </c>
      <c r="AY124" s="143" t="s">
        <v>110</v>
      </c>
    </row>
    <row r="125" spans="2:65" s="13" customFormat="1">
      <c r="B125" s="148"/>
      <c r="D125" s="142" t="s">
        <v>120</v>
      </c>
      <c r="E125" s="149" t="s">
        <v>3</v>
      </c>
      <c r="F125" s="150" t="s">
        <v>122</v>
      </c>
      <c r="H125" s="151">
        <v>1.3250000000000002</v>
      </c>
      <c r="L125" s="148"/>
      <c r="M125" s="152"/>
      <c r="T125" s="153"/>
      <c r="AT125" s="149" t="s">
        <v>120</v>
      </c>
      <c r="AU125" s="149" t="s">
        <v>76</v>
      </c>
      <c r="AV125" s="13" t="s">
        <v>123</v>
      </c>
      <c r="AW125" s="13" t="s">
        <v>28</v>
      </c>
      <c r="AX125" s="13" t="s">
        <v>74</v>
      </c>
      <c r="AY125" s="149" t="s">
        <v>110</v>
      </c>
    </row>
    <row r="126" spans="2:65" s="1" customFormat="1" ht="21.75" customHeight="1">
      <c r="B126" s="124"/>
      <c r="C126" s="125" t="s">
        <v>133</v>
      </c>
      <c r="D126" s="125" t="s">
        <v>113</v>
      </c>
      <c r="E126" s="126" t="s">
        <v>157</v>
      </c>
      <c r="F126" s="127" t="s">
        <v>158</v>
      </c>
      <c r="G126" s="128" t="s">
        <v>159</v>
      </c>
      <c r="H126" s="129">
        <v>67.67</v>
      </c>
      <c r="I126" s="130"/>
      <c r="J126" s="130">
        <f>ROUND(I126*H126,2)</f>
        <v>0</v>
      </c>
      <c r="K126" s="131"/>
      <c r="L126" s="29"/>
      <c r="M126" s="132" t="s">
        <v>3</v>
      </c>
      <c r="N126" s="133" t="s">
        <v>37</v>
      </c>
      <c r="O126" s="134">
        <v>0.29599999999999999</v>
      </c>
      <c r="P126" s="134">
        <f>O126*H126</f>
        <v>20.03032</v>
      </c>
      <c r="Q126" s="134">
        <v>0</v>
      </c>
      <c r="R126" s="134">
        <f>Q126*H126</f>
        <v>0</v>
      </c>
      <c r="S126" s="134">
        <v>0</v>
      </c>
      <c r="T126" s="135">
        <f>S126*H126</f>
        <v>0</v>
      </c>
      <c r="AR126" s="136" t="s">
        <v>117</v>
      </c>
      <c r="AT126" s="136" t="s">
        <v>113</v>
      </c>
      <c r="AU126" s="136" t="s">
        <v>76</v>
      </c>
      <c r="AY126" s="17" t="s">
        <v>110</v>
      </c>
      <c r="BE126" s="137">
        <f>IF(N126="základní",J126,0)</f>
        <v>0</v>
      </c>
      <c r="BF126" s="137">
        <f>IF(N126="snížená",J126,0)</f>
        <v>0</v>
      </c>
      <c r="BG126" s="137">
        <f>IF(N126="zákl. přenesená",J126,0)</f>
        <v>0</v>
      </c>
      <c r="BH126" s="137">
        <f>IF(N126="sníž. přenesená",J126,0)</f>
        <v>0</v>
      </c>
      <c r="BI126" s="137">
        <f>IF(N126="nulová",J126,0)</f>
        <v>0</v>
      </c>
      <c r="BJ126" s="17" t="s">
        <v>74</v>
      </c>
      <c r="BK126" s="137">
        <f>ROUND(I126*H126,2)</f>
        <v>0</v>
      </c>
      <c r="BL126" s="17" t="s">
        <v>117</v>
      </c>
      <c r="BM126" s="136" t="s">
        <v>9</v>
      </c>
    </row>
    <row r="127" spans="2:65" s="1" customFormat="1">
      <c r="B127" s="29"/>
      <c r="D127" s="138" t="s">
        <v>118</v>
      </c>
      <c r="F127" s="139" t="s">
        <v>160</v>
      </c>
      <c r="L127" s="29"/>
      <c r="M127" s="140"/>
      <c r="T127" s="50"/>
      <c r="AT127" s="17" t="s">
        <v>118</v>
      </c>
      <c r="AU127" s="17" t="s">
        <v>76</v>
      </c>
    </row>
    <row r="128" spans="2:65" s="12" customFormat="1">
      <c r="B128" s="141"/>
      <c r="D128" s="142" t="s">
        <v>120</v>
      </c>
      <c r="E128" s="143" t="s">
        <v>3</v>
      </c>
      <c r="F128" s="144" t="s">
        <v>161</v>
      </c>
      <c r="H128" s="145">
        <v>4.32</v>
      </c>
      <c r="L128" s="141"/>
      <c r="M128" s="146"/>
      <c r="T128" s="147"/>
      <c r="AT128" s="143" t="s">
        <v>120</v>
      </c>
      <c r="AU128" s="143" t="s">
        <v>76</v>
      </c>
      <c r="AV128" s="12" t="s">
        <v>76</v>
      </c>
      <c r="AW128" s="12" t="s">
        <v>28</v>
      </c>
      <c r="AX128" s="12" t="s">
        <v>66</v>
      </c>
      <c r="AY128" s="143" t="s">
        <v>110</v>
      </c>
    </row>
    <row r="129" spans="2:51" s="12" customFormat="1">
      <c r="B129" s="141"/>
      <c r="D129" s="142" t="s">
        <v>120</v>
      </c>
      <c r="E129" s="143" t="s">
        <v>3</v>
      </c>
      <c r="F129" s="144" t="s">
        <v>162</v>
      </c>
      <c r="H129" s="145">
        <v>2.4</v>
      </c>
      <c r="L129" s="141"/>
      <c r="M129" s="146"/>
      <c r="T129" s="147"/>
      <c r="AT129" s="143" t="s">
        <v>120</v>
      </c>
      <c r="AU129" s="143" t="s">
        <v>76</v>
      </c>
      <c r="AV129" s="12" t="s">
        <v>76</v>
      </c>
      <c r="AW129" s="12" t="s">
        <v>28</v>
      </c>
      <c r="AX129" s="12" t="s">
        <v>66</v>
      </c>
      <c r="AY129" s="143" t="s">
        <v>110</v>
      </c>
    </row>
    <row r="130" spans="2:51" s="12" customFormat="1">
      <c r="B130" s="141"/>
      <c r="D130" s="142" t="s">
        <v>120</v>
      </c>
      <c r="E130" s="143" t="s">
        <v>3</v>
      </c>
      <c r="F130" s="144" t="s">
        <v>163</v>
      </c>
      <c r="H130" s="145">
        <v>0.8</v>
      </c>
      <c r="L130" s="141"/>
      <c r="M130" s="146"/>
      <c r="T130" s="147"/>
      <c r="AT130" s="143" t="s">
        <v>120</v>
      </c>
      <c r="AU130" s="143" t="s">
        <v>76</v>
      </c>
      <c r="AV130" s="12" t="s">
        <v>76</v>
      </c>
      <c r="AW130" s="12" t="s">
        <v>28</v>
      </c>
      <c r="AX130" s="12" t="s">
        <v>66</v>
      </c>
      <c r="AY130" s="143" t="s">
        <v>110</v>
      </c>
    </row>
    <row r="131" spans="2:51" s="12" customFormat="1">
      <c r="B131" s="141"/>
      <c r="D131" s="142" t="s">
        <v>120</v>
      </c>
      <c r="E131" s="143" t="s">
        <v>3</v>
      </c>
      <c r="F131" s="144" t="s">
        <v>164</v>
      </c>
      <c r="H131" s="145">
        <v>0.92</v>
      </c>
      <c r="L131" s="141"/>
      <c r="M131" s="146"/>
      <c r="T131" s="147"/>
      <c r="AT131" s="143" t="s">
        <v>120</v>
      </c>
      <c r="AU131" s="143" t="s">
        <v>76</v>
      </c>
      <c r="AV131" s="12" t="s">
        <v>76</v>
      </c>
      <c r="AW131" s="12" t="s">
        <v>28</v>
      </c>
      <c r="AX131" s="12" t="s">
        <v>66</v>
      </c>
      <c r="AY131" s="143" t="s">
        <v>110</v>
      </c>
    </row>
    <row r="132" spans="2:51" s="12" customFormat="1">
      <c r="B132" s="141"/>
      <c r="D132" s="142" t="s">
        <v>120</v>
      </c>
      <c r="E132" s="143" t="s">
        <v>3</v>
      </c>
      <c r="F132" s="144" t="s">
        <v>165</v>
      </c>
      <c r="H132" s="145">
        <v>3.74</v>
      </c>
      <c r="L132" s="141"/>
      <c r="M132" s="146"/>
      <c r="T132" s="147"/>
      <c r="AT132" s="143" t="s">
        <v>120</v>
      </c>
      <c r="AU132" s="143" t="s">
        <v>76</v>
      </c>
      <c r="AV132" s="12" t="s">
        <v>76</v>
      </c>
      <c r="AW132" s="12" t="s">
        <v>28</v>
      </c>
      <c r="AX132" s="12" t="s">
        <v>66</v>
      </c>
      <c r="AY132" s="143" t="s">
        <v>110</v>
      </c>
    </row>
    <row r="133" spans="2:51" s="12" customFormat="1">
      <c r="B133" s="141"/>
      <c r="D133" s="142" t="s">
        <v>120</v>
      </c>
      <c r="E133" s="143" t="s">
        <v>3</v>
      </c>
      <c r="F133" s="144" t="s">
        <v>166</v>
      </c>
      <c r="H133" s="145">
        <v>3</v>
      </c>
      <c r="L133" s="141"/>
      <c r="M133" s="146"/>
      <c r="T133" s="147"/>
      <c r="AT133" s="143" t="s">
        <v>120</v>
      </c>
      <c r="AU133" s="143" t="s">
        <v>76</v>
      </c>
      <c r="AV133" s="12" t="s">
        <v>76</v>
      </c>
      <c r="AW133" s="12" t="s">
        <v>28</v>
      </c>
      <c r="AX133" s="12" t="s">
        <v>66</v>
      </c>
      <c r="AY133" s="143" t="s">
        <v>110</v>
      </c>
    </row>
    <row r="134" spans="2:51" s="12" customFormat="1">
      <c r="B134" s="141"/>
      <c r="D134" s="142" t="s">
        <v>120</v>
      </c>
      <c r="E134" s="143" t="s">
        <v>3</v>
      </c>
      <c r="F134" s="144" t="s">
        <v>167</v>
      </c>
      <c r="H134" s="145">
        <v>0.7</v>
      </c>
      <c r="L134" s="141"/>
      <c r="M134" s="146"/>
      <c r="T134" s="147"/>
      <c r="AT134" s="143" t="s">
        <v>120</v>
      </c>
      <c r="AU134" s="143" t="s">
        <v>76</v>
      </c>
      <c r="AV134" s="12" t="s">
        <v>76</v>
      </c>
      <c r="AW134" s="12" t="s">
        <v>28</v>
      </c>
      <c r="AX134" s="12" t="s">
        <v>66</v>
      </c>
      <c r="AY134" s="143" t="s">
        <v>110</v>
      </c>
    </row>
    <row r="135" spans="2:51" s="12" customFormat="1">
      <c r="B135" s="141"/>
      <c r="D135" s="142" t="s">
        <v>120</v>
      </c>
      <c r="E135" s="143" t="s">
        <v>3</v>
      </c>
      <c r="F135" s="144" t="s">
        <v>168</v>
      </c>
      <c r="H135" s="145">
        <v>2</v>
      </c>
      <c r="L135" s="141"/>
      <c r="M135" s="146"/>
      <c r="T135" s="147"/>
      <c r="AT135" s="143" t="s">
        <v>120</v>
      </c>
      <c r="AU135" s="143" t="s">
        <v>76</v>
      </c>
      <c r="AV135" s="12" t="s">
        <v>76</v>
      </c>
      <c r="AW135" s="12" t="s">
        <v>28</v>
      </c>
      <c r="AX135" s="12" t="s">
        <v>66</v>
      </c>
      <c r="AY135" s="143" t="s">
        <v>110</v>
      </c>
    </row>
    <row r="136" spans="2:51" s="12" customFormat="1">
      <c r="B136" s="141"/>
      <c r="D136" s="142" t="s">
        <v>120</v>
      </c>
      <c r="E136" s="143" t="s">
        <v>3</v>
      </c>
      <c r="F136" s="144" t="s">
        <v>169</v>
      </c>
      <c r="H136" s="145">
        <v>2.4</v>
      </c>
      <c r="L136" s="141"/>
      <c r="M136" s="146"/>
      <c r="T136" s="147"/>
      <c r="AT136" s="143" t="s">
        <v>120</v>
      </c>
      <c r="AU136" s="143" t="s">
        <v>76</v>
      </c>
      <c r="AV136" s="12" t="s">
        <v>76</v>
      </c>
      <c r="AW136" s="12" t="s">
        <v>28</v>
      </c>
      <c r="AX136" s="12" t="s">
        <v>66</v>
      </c>
      <c r="AY136" s="143" t="s">
        <v>110</v>
      </c>
    </row>
    <row r="137" spans="2:51" s="12" customFormat="1">
      <c r="B137" s="141"/>
      <c r="D137" s="142" t="s">
        <v>120</v>
      </c>
      <c r="E137" s="143" t="s">
        <v>3</v>
      </c>
      <c r="F137" s="144" t="s">
        <v>170</v>
      </c>
      <c r="H137" s="145">
        <v>2.7</v>
      </c>
      <c r="L137" s="141"/>
      <c r="M137" s="146"/>
      <c r="T137" s="147"/>
      <c r="AT137" s="143" t="s">
        <v>120</v>
      </c>
      <c r="AU137" s="143" t="s">
        <v>76</v>
      </c>
      <c r="AV137" s="12" t="s">
        <v>76</v>
      </c>
      <c r="AW137" s="12" t="s">
        <v>28</v>
      </c>
      <c r="AX137" s="12" t="s">
        <v>66</v>
      </c>
      <c r="AY137" s="143" t="s">
        <v>110</v>
      </c>
    </row>
    <row r="138" spans="2:51" s="12" customFormat="1">
      <c r="B138" s="141"/>
      <c r="D138" s="142" t="s">
        <v>120</v>
      </c>
      <c r="E138" s="143" t="s">
        <v>3</v>
      </c>
      <c r="F138" s="144" t="s">
        <v>171</v>
      </c>
      <c r="H138" s="145">
        <v>0.3</v>
      </c>
      <c r="L138" s="141"/>
      <c r="M138" s="146"/>
      <c r="T138" s="147"/>
      <c r="AT138" s="143" t="s">
        <v>120</v>
      </c>
      <c r="AU138" s="143" t="s">
        <v>76</v>
      </c>
      <c r="AV138" s="12" t="s">
        <v>76</v>
      </c>
      <c r="AW138" s="12" t="s">
        <v>28</v>
      </c>
      <c r="AX138" s="12" t="s">
        <v>66</v>
      </c>
      <c r="AY138" s="143" t="s">
        <v>110</v>
      </c>
    </row>
    <row r="139" spans="2:51" s="12" customFormat="1">
      <c r="B139" s="141"/>
      <c r="D139" s="142" t="s">
        <v>120</v>
      </c>
      <c r="E139" s="143" t="s">
        <v>3</v>
      </c>
      <c r="F139" s="144" t="s">
        <v>172</v>
      </c>
      <c r="H139" s="145">
        <v>2.16</v>
      </c>
      <c r="L139" s="141"/>
      <c r="M139" s="146"/>
      <c r="T139" s="147"/>
      <c r="AT139" s="143" t="s">
        <v>120</v>
      </c>
      <c r="AU139" s="143" t="s">
        <v>76</v>
      </c>
      <c r="AV139" s="12" t="s">
        <v>76</v>
      </c>
      <c r="AW139" s="12" t="s">
        <v>28</v>
      </c>
      <c r="AX139" s="12" t="s">
        <v>66</v>
      </c>
      <c r="AY139" s="143" t="s">
        <v>110</v>
      </c>
    </row>
    <row r="140" spans="2:51" s="12" customFormat="1">
      <c r="B140" s="141"/>
      <c r="D140" s="142" t="s">
        <v>120</v>
      </c>
      <c r="E140" s="143" t="s">
        <v>3</v>
      </c>
      <c r="F140" s="144" t="s">
        <v>173</v>
      </c>
      <c r="H140" s="145">
        <v>3.84</v>
      </c>
      <c r="L140" s="141"/>
      <c r="M140" s="146"/>
      <c r="T140" s="147"/>
      <c r="AT140" s="143" t="s">
        <v>120</v>
      </c>
      <c r="AU140" s="143" t="s">
        <v>76</v>
      </c>
      <c r="AV140" s="12" t="s">
        <v>76</v>
      </c>
      <c r="AW140" s="12" t="s">
        <v>28</v>
      </c>
      <c r="AX140" s="12" t="s">
        <v>66</v>
      </c>
      <c r="AY140" s="143" t="s">
        <v>110</v>
      </c>
    </row>
    <row r="141" spans="2:51" s="12" customFormat="1">
      <c r="B141" s="141"/>
      <c r="D141" s="142" t="s">
        <v>120</v>
      </c>
      <c r="E141" s="143" t="s">
        <v>3</v>
      </c>
      <c r="F141" s="144" t="s">
        <v>174</v>
      </c>
      <c r="H141" s="145">
        <v>4.1399999999999997</v>
      </c>
      <c r="L141" s="141"/>
      <c r="M141" s="146"/>
      <c r="T141" s="147"/>
      <c r="AT141" s="143" t="s">
        <v>120</v>
      </c>
      <c r="AU141" s="143" t="s">
        <v>76</v>
      </c>
      <c r="AV141" s="12" t="s">
        <v>76</v>
      </c>
      <c r="AW141" s="12" t="s">
        <v>28</v>
      </c>
      <c r="AX141" s="12" t="s">
        <v>66</v>
      </c>
      <c r="AY141" s="143" t="s">
        <v>110</v>
      </c>
    </row>
    <row r="142" spans="2:51" s="12" customFormat="1">
      <c r="B142" s="141"/>
      <c r="D142" s="142" t="s">
        <v>120</v>
      </c>
      <c r="E142" s="143" t="s">
        <v>3</v>
      </c>
      <c r="F142" s="144" t="s">
        <v>175</v>
      </c>
      <c r="H142" s="145">
        <v>1.36</v>
      </c>
      <c r="L142" s="141"/>
      <c r="M142" s="146"/>
      <c r="T142" s="147"/>
      <c r="AT142" s="143" t="s">
        <v>120</v>
      </c>
      <c r="AU142" s="143" t="s">
        <v>76</v>
      </c>
      <c r="AV142" s="12" t="s">
        <v>76</v>
      </c>
      <c r="AW142" s="12" t="s">
        <v>28</v>
      </c>
      <c r="AX142" s="12" t="s">
        <v>66</v>
      </c>
      <c r="AY142" s="143" t="s">
        <v>110</v>
      </c>
    </row>
    <row r="143" spans="2:51" s="12" customFormat="1">
      <c r="B143" s="141"/>
      <c r="D143" s="142" t="s">
        <v>120</v>
      </c>
      <c r="E143" s="143" t="s">
        <v>3</v>
      </c>
      <c r="F143" s="144" t="s">
        <v>176</v>
      </c>
      <c r="H143" s="145">
        <v>2.16</v>
      </c>
      <c r="L143" s="141"/>
      <c r="M143" s="146"/>
      <c r="T143" s="147"/>
      <c r="AT143" s="143" t="s">
        <v>120</v>
      </c>
      <c r="AU143" s="143" t="s">
        <v>76</v>
      </c>
      <c r="AV143" s="12" t="s">
        <v>76</v>
      </c>
      <c r="AW143" s="12" t="s">
        <v>28</v>
      </c>
      <c r="AX143" s="12" t="s">
        <v>66</v>
      </c>
      <c r="AY143" s="143" t="s">
        <v>110</v>
      </c>
    </row>
    <row r="144" spans="2:51" s="12" customFormat="1">
      <c r="B144" s="141"/>
      <c r="D144" s="142" t="s">
        <v>120</v>
      </c>
      <c r="E144" s="143" t="s">
        <v>3</v>
      </c>
      <c r="F144" s="144" t="s">
        <v>177</v>
      </c>
      <c r="H144" s="145">
        <v>2.4</v>
      </c>
      <c r="L144" s="141"/>
      <c r="M144" s="146"/>
      <c r="T144" s="147"/>
      <c r="AT144" s="143" t="s">
        <v>120</v>
      </c>
      <c r="AU144" s="143" t="s">
        <v>76</v>
      </c>
      <c r="AV144" s="12" t="s">
        <v>76</v>
      </c>
      <c r="AW144" s="12" t="s">
        <v>28</v>
      </c>
      <c r="AX144" s="12" t="s">
        <v>66</v>
      </c>
      <c r="AY144" s="143" t="s">
        <v>110</v>
      </c>
    </row>
    <row r="145" spans="2:65" s="12" customFormat="1">
      <c r="B145" s="141"/>
      <c r="D145" s="142" t="s">
        <v>120</v>
      </c>
      <c r="E145" s="143" t="s">
        <v>3</v>
      </c>
      <c r="F145" s="144" t="s">
        <v>178</v>
      </c>
      <c r="H145" s="145">
        <v>0.92</v>
      </c>
      <c r="L145" s="141"/>
      <c r="M145" s="146"/>
      <c r="T145" s="147"/>
      <c r="AT145" s="143" t="s">
        <v>120</v>
      </c>
      <c r="AU145" s="143" t="s">
        <v>76</v>
      </c>
      <c r="AV145" s="12" t="s">
        <v>76</v>
      </c>
      <c r="AW145" s="12" t="s">
        <v>28</v>
      </c>
      <c r="AX145" s="12" t="s">
        <v>66</v>
      </c>
      <c r="AY145" s="143" t="s">
        <v>110</v>
      </c>
    </row>
    <row r="146" spans="2:65" s="12" customFormat="1">
      <c r="B146" s="141"/>
      <c r="D146" s="142" t="s">
        <v>120</v>
      </c>
      <c r="E146" s="143" t="s">
        <v>3</v>
      </c>
      <c r="F146" s="144" t="s">
        <v>179</v>
      </c>
      <c r="H146" s="145">
        <v>1.76</v>
      </c>
      <c r="L146" s="141"/>
      <c r="M146" s="146"/>
      <c r="T146" s="147"/>
      <c r="AT146" s="143" t="s">
        <v>120</v>
      </c>
      <c r="AU146" s="143" t="s">
        <v>76</v>
      </c>
      <c r="AV146" s="12" t="s">
        <v>76</v>
      </c>
      <c r="AW146" s="12" t="s">
        <v>28</v>
      </c>
      <c r="AX146" s="12" t="s">
        <v>66</v>
      </c>
      <c r="AY146" s="143" t="s">
        <v>110</v>
      </c>
    </row>
    <row r="147" spans="2:65" s="12" customFormat="1">
      <c r="B147" s="141"/>
      <c r="D147" s="142" t="s">
        <v>120</v>
      </c>
      <c r="E147" s="143" t="s">
        <v>3</v>
      </c>
      <c r="F147" s="144" t="s">
        <v>180</v>
      </c>
      <c r="H147" s="145">
        <v>4.1399999999999997</v>
      </c>
      <c r="L147" s="141"/>
      <c r="M147" s="146"/>
      <c r="T147" s="147"/>
      <c r="AT147" s="143" t="s">
        <v>120</v>
      </c>
      <c r="AU147" s="143" t="s">
        <v>76</v>
      </c>
      <c r="AV147" s="12" t="s">
        <v>76</v>
      </c>
      <c r="AW147" s="12" t="s">
        <v>28</v>
      </c>
      <c r="AX147" s="12" t="s">
        <v>66</v>
      </c>
      <c r="AY147" s="143" t="s">
        <v>110</v>
      </c>
    </row>
    <row r="148" spans="2:65" s="12" customFormat="1">
      <c r="B148" s="141"/>
      <c r="D148" s="142" t="s">
        <v>120</v>
      </c>
      <c r="E148" s="143" t="s">
        <v>3</v>
      </c>
      <c r="F148" s="144" t="s">
        <v>181</v>
      </c>
      <c r="H148" s="145">
        <v>4.0199999999999996</v>
      </c>
      <c r="L148" s="141"/>
      <c r="M148" s="146"/>
      <c r="T148" s="147"/>
      <c r="AT148" s="143" t="s">
        <v>120</v>
      </c>
      <c r="AU148" s="143" t="s">
        <v>76</v>
      </c>
      <c r="AV148" s="12" t="s">
        <v>76</v>
      </c>
      <c r="AW148" s="12" t="s">
        <v>28</v>
      </c>
      <c r="AX148" s="12" t="s">
        <v>66</v>
      </c>
      <c r="AY148" s="143" t="s">
        <v>110</v>
      </c>
    </row>
    <row r="149" spans="2:65" s="12" customFormat="1">
      <c r="B149" s="141"/>
      <c r="D149" s="142" t="s">
        <v>120</v>
      </c>
      <c r="E149" s="143" t="s">
        <v>3</v>
      </c>
      <c r="F149" s="144" t="s">
        <v>182</v>
      </c>
      <c r="H149" s="145">
        <v>2.4</v>
      </c>
      <c r="L149" s="141"/>
      <c r="M149" s="146"/>
      <c r="T149" s="147"/>
      <c r="AT149" s="143" t="s">
        <v>120</v>
      </c>
      <c r="AU149" s="143" t="s">
        <v>76</v>
      </c>
      <c r="AV149" s="12" t="s">
        <v>76</v>
      </c>
      <c r="AW149" s="12" t="s">
        <v>28</v>
      </c>
      <c r="AX149" s="12" t="s">
        <v>66</v>
      </c>
      <c r="AY149" s="143" t="s">
        <v>110</v>
      </c>
    </row>
    <row r="150" spans="2:65" s="12" customFormat="1">
      <c r="B150" s="141"/>
      <c r="D150" s="142" t="s">
        <v>120</v>
      </c>
      <c r="E150" s="143" t="s">
        <v>3</v>
      </c>
      <c r="F150" s="144" t="s">
        <v>183</v>
      </c>
      <c r="H150" s="145">
        <v>2.7</v>
      </c>
      <c r="L150" s="141"/>
      <c r="M150" s="146"/>
      <c r="T150" s="147"/>
      <c r="AT150" s="143" t="s">
        <v>120</v>
      </c>
      <c r="AU150" s="143" t="s">
        <v>76</v>
      </c>
      <c r="AV150" s="12" t="s">
        <v>76</v>
      </c>
      <c r="AW150" s="12" t="s">
        <v>28</v>
      </c>
      <c r="AX150" s="12" t="s">
        <v>66</v>
      </c>
      <c r="AY150" s="143" t="s">
        <v>110</v>
      </c>
    </row>
    <row r="151" spans="2:65" s="12" customFormat="1">
      <c r="B151" s="141"/>
      <c r="D151" s="142" t="s">
        <v>120</v>
      </c>
      <c r="E151" s="143" t="s">
        <v>3</v>
      </c>
      <c r="F151" s="144" t="s">
        <v>184</v>
      </c>
      <c r="H151" s="145">
        <v>0.3</v>
      </c>
      <c r="L151" s="141"/>
      <c r="M151" s="146"/>
      <c r="T151" s="147"/>
      <c r="AT151" s="143" t="s">
        <v>120</v>
      </c>
      <c r="AU151" s="143" t="s">
        <v>76</v>
      </c>
      <c r="AV151" s="12" t="s">
        <v>76</v>
      </c>
      <c r="AW151" s="12" t="s">
        <v>28</v>
      </c>
      <c r="AX151" s="12" t="s">
        <v>66</v>
      </c>
      <c r="AY151" s="143" t="s">
        <v>110</v>
      </c>
    </row>
    <row r="152" spans="2:65" s="12" customFormat="1">
      <c r="B152" s="141"/>
      <c r="D152" s="142" t="s">
        <v>120</v>
      </c>
      <c r="E152" s="143" t="s">
        <v>3</v>
      </c>
      <c r="F152" s="144" t="s">
        <v>185</v>
      </c>
      <c r="H152" s="145">
        <v>2.16</v>
      </c>
      <c r="L152" s="141"/>
      <c r="M152" s="146"/>
      <c r="T152" s="147"/>
      <c r="AT152" s="143" t="s">
        <v>120</v>
      </c>
      <c r="AU152" s="143" t="s">
        <v>76</v>
      </c>
      <c r="AV152" s="12" t="s">
        <v>76</v>
      </c>
      <c r="AW152" s="12" t="s">
        <v>28</v>
      </c>
      <c r="AX152" s="12" t="s">
        <v>66</v>
      </c>
      <c r="AY152" s="143" t="s">
        <v>110</v>
      </c>
    </row>
    <row r="153" spans="2:65" s="12" customFormat="1">
      <c r="B153" s="141"/>
      <c r="D153" s="142" t="s">
        <v>120</v>
      </c>
      <c r="E153" s="143" t="s">
        <v>3</v>
      </c>
      <c r="F153" s="144" t="s">
        <v>186</v>
      </c>
      <c r="H153" s="145">
        <v>1.92</v>
      </c>
      <c r="L153" s="141"/>
      <c r="M153" s="146"/>
      <c r="T153" s="147"/>
      <c r="AT153" s="143" t="s">
        <v>120</v>
      </c>
      <c r="AU153" s="143" t="s">
        <v>76</v>
      </c>
      <c r="AV153" s="12" t="s">
        <v>76</v>
      </c>
      <c r="AW153" s="12" t="s">
        <v>28</v>
      </c>
      <c r="AX153" s="12" t="s">
        <v>66</v>
      </c>
      <c r="AY153" s="143" t="s">
        <v>110</v>
      </c>
    </row>
    <row r="154" spans="2:65" s="12" customFormat="1">
      <c r="B154" s="141"/>
      <c r="D154" s="142" t="s">
        <v>120</v>
      </c>
      <c r="E154" s="143" t="s">
        <v>3</v>
      </c>
      <c r="F154" s="144" t="s">
        <v>187</v>
      </c>
      <c r="H154" s="145">
        <v>1.8</v>
      </c>
      <c r="L154" s="141"/>
      <c r="M154" s="146"/>
      <c r="T154" s="147"/>
      <c r="AT154" s="143" t="s">
        <v>120</v>
      </c>
      <c r="AU154" s="143" t="s">
        <v>76</v>
      </c>
      <c r="AV154" s="12" t="s">
        <v>76</v>
      </c>
      <c r="AW154" s="12" t="s">
        <v>28</v>
      </c>
      <c r="AX154" s="12" t="s">
        <v>66</v>
      </c>
      <c r="AY154" s="143" t="s">
        <v>110</v>
      </c>
    </row>
    <row r="155" spans="2:65" s="12" customFormat="1">
      <c r="B155" s="141"/>
      <c r="D155" s="142" t="s">
        <v>120</v>
      </c>
      <c r="E155" s="143" t="s">
        <v>3</v>
      </c>
      <c r="F155" s="144" t="s">
        <v>188</v>
      </c>
      <c r="H155" s="145">
        <v>6.21</v>
      </c>
      <c r="L155" s="141"/>
      <c r="M155" s="146"/>
      <c r="T155" s="147"/>
      <c r="AT155" s="143" t="s">
        <v>120</v>
      </c>
      <c r="AU155" s="143" t="s">
        <v>76</v>
      </c>
      <c r="AV155" s="12" t="s">
        <v>76</v>
      </c>
      <c r="AW155" s="12" t="s">
        <v>28</v>
      </c>
      <c r="AX155" s="12" t="s">
        <v>66</v>
      </c>
      <c r="AY155" s="143" t="s">
        <v>110</v>
      </c>
    </row>
    <row r="156" spans="2:65" s="13" customFormat="1">
      <c r="B156" s="148"/>
      <c r="D156" s="142" t="s">
        <v>120</v>
      </c>
      <c r="E156" s="149" t="s">
        <v>3</v>
      </c>
      <c r="F156" s="150" t="s">
        <v>122</v>
      </c>
      <c r="H156" s="151">
        <v>67.669999999999987</v>
      </c>
      <c r="L156" s="148"/>
      <c r="M156" s="152"/>
      <c r="T156" s="153"/>
      <c r="AT156" s="149" t="s">
        <v>120</v>
      </c>
      <c r="AU156" s="149" t="s">
        <v>76</v>
      </c>
      <c r="AV156" s="13" t="s">
        <v>123</v>
      </c>
      <c r="AW156" s="13" t="s">
        <v>28</v>
      </c>
      <c r="AX156" s="13" t="s">
        <v>74</v>
      </c>
      <c r="AY156" s="149" t="s">
        <v>110</v>
      </c>
    </row>
    <row r="157" spans="2:65" s="1" customFormat="1" ht="16.5" customHeight="1">
      <c r="B157" s="124"/>
      <c r="C157" s="154" t="s">
        <v>189</v>
      </c>
      <c r="D157" s="154" t="s">
        <v>124</v>
      </c>
      <c r="E157" s="155" t="s">
        <v>190</v>
      </c>
      <c r="F157" s="156" t="s">
        <v>191</v>
      </c>
      <c r="G157" s="157" t="s">
        <v>139</v>
      </c>
      <c r="H157" s="158">
        <v>0.56000000000000005</v>
      </c>
      <c r="I157" s="159"/>
      <c r="J157" s="159">
        <f>ROUND(I157*H157,2)</f>
        <v>0</v>
      </c>
      <c r="K157" s="160"/>
      <c r="L157" s="161"/>
      <c r="M157" s="162" t="s">
        <v>3</v>
      </c>
      <c r="N157" s="163" t="s">
        <v>37</v>
      </c>
      <c r="O157" s="134">
        <v>0</v>
      </c>
      <c r="P157" s="134">
        <f>O157*H157</f>
        <v>0</v>
      </c>
      <c r="Q157" s="134">
        <v>0.55000000000000004</v>
      </c>
      <c r="R157" s="134">
        <f>Q157*H157</f>
        <v>0.30800000000000005</v>
      </c>
      <c r="S157" s="134">
        <v>0</v>
      </c>
      <c r="T157" s="135">
        <f>S157*H157</f>
        <v>0</v>
      </c>
      <c r="AR157" s="136" t="s">
        <v>127</v>
      </c>
      <c r="AT157" s="136" t="s">
        <v>124</v>
      </c>
      <c r="AU157" s="136" t="s">
        <v>76</v>
      </c>
      <c r="AY157" s="17" t="s">
        <v>110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7" t="s">
        <v>74</v>
      </c>
      <c r="BK157" s="137">
        <f>ROUND(I157*H157,2)</f>
        <v>0</v>
      </c>
      <c r="BL157" s="17" t="s">
        <v>117</v>
      </c>
      <c r="BM157" s="136" t="s">
        <v>192</v>
      </c>
    </row>
    <row r="158" spans="2:65" s="1" customFormat="1" ht="21.75" customHeight="1">
      <c r="B158" s="124"/>
      <c r="C158" s="125" t="s">
        <v>140</v>
      </c>
      <c r="D158" s="125" t="s">
        <v>113</v>
      </c>
      <c r="E158" s="126" t="s">
        <v>193</v>
      </c>
      <c r="F158" s="127" t="s">
        <v>194</v>
      </c>
      <c r="G158" s="128" t="s">
        <v>159</v>
      </c>
      <c r="H158" s="129">
        <v>21.51</v>
      </c>
      <c r="I158" s="130"/>
      <c r="J158" s="130">
        <f>ROUND(I158*H158,2)</f>
        <v>0</v>
      </c>
      <c r="K158" s="131"/>
      <c r="L158" s="29"/>
      <c r="M158" s="132" t="s">
        <v>3</v>
      </c>
      <c r="N158" s="133" t="s">
        <v>37</v>
      </c>
      <c r="O158" s="134">
        <v>0.311</v>
      </c>
      <c r="P158" s="134">
        <f>O158*H158</f>
        <v>6.6896100000000001</v>
      </c>
      <c r="Q158" s="134">
        <v>0</v>
      </c>
      <c r="R158" s="134">
        <f>Q158*H158</f>
        <v>0</v>
      </c>
      <c r="S158" s="134">
        <v>0</v>
      </c>
      <c r="T158" s="135">
        <f>S158*H158</f>
        <v>0</v>
      </c>
      <c r="AR158" s="136" t="s">
        <v>117</v>
      </c>
      <c r="AT158" s="136" t="s">
        <v>113</v>
      </c>
      <c r="AU158" s="136" t="s">
        <v>76</v>
      </c>
      <c r="AY158" s="17" t="s">
        <v>110</v>
      </c>
      <c r="BE158" s="137">
        <f>IF(N158="základní",J158,0)</f>
        <v>0</v>
      </c>
      <c r="BF158" s="137">
        <f>IF(N158="snížená",J158,0)</f>
        <v>0</v>
      </c>
      <c r="BG158" s="137">
        <f>IF(N158="zákl. přenesená",J158,0)</f>
        <v>0</v>
      </c>
      <c r="BH158" s="137">
        <f>IF(N158="sníž. přenesená",J158,0)</f>
        <v>0</v>
      </c>
      <c r="BI158" s="137">
        <f>IF(N158="nulová",J158,0)</f>
        <v>0</v>
      </c>
      <c r="BJ158" s="17" t="s">
        <v>74</v>
      </c>
      <c r="BK158" s="137">
        <f>ROUND(I158*H158,2)</f>
        <v>0</v>
      </c>
      <c r="BL158" s="17" t="s">
        <v>117</v>
      </c>
      <c r="BM158" s="136" t="s">
        <v>117</v>
      </c>
    </row>
    <row r="159" spans="2:65" s="1" customFormat="1">
      <c r="B159" s="29"/>
      <c r="D159" s="138" t="s">
        <v>118</v>
      </c>
      <c r="F159" s="139" t="s">
        <v>195</v>
      </c>
      <c r="L159" s="29"/>
      <c r="M159" s="140"/>
      <c r="T159" s="50"/>
      <c r="AT159" s="17" t="s">
        <v>118</v>
      </c>
      <c r="AU159" s="17" t="s">
        <v>76</v>
      </c>
    </row>
    <row r="160" spans="2:65" s="12" customFormat="1">
      <c r="B160" s="141"/>
      <c r="D160" s="142" t="s">
        <v>120</v>
      </c>
      <c r="E160" s="143" t="s">
        <v>3</v>
      </c>
      <c r="F160" s="144" t="s">
        <v>196</v>
      </c>
      <c r="H160" s="145">
        <v>2.16</v>
      </c>
      <c r="L160" s="141"/>
      <c r="M160" s="146"/>
      <c r="T160" s="147"/>
      <c r="AT160" s="143" t="s">
        <v>120</v>
      </c>
      <c r="AU160" s="143" t="s">
        <v>76</v>
      </c>
      <c r="AV160" s="12" t="s">
        <v>76</v>
      </c>
      <c r="AW160" s="12" t="s">
        <v>28</v>
      </c>
      <c r="AX160" s="12" t="s">
        <v>66</v>
      </c>
      <c r="AY160" s="143" t="s">
        <v>110</v>
      </c>
    </row>
    <row r="161" spans="2:65" s="12" customFormat="1">
      <c r="B161" s="141"/>
      <c r="D161" s="142" t="s">
        <v>120</v>
      </c>
      <c r="E161" s="143" t="s">
        <v>3</v>
      </c>
      <c r="F161" s="144" t="s">
        <v>197</v>
      </c>
      <c r="H161" s="145">
        <v>0.75</v>
      </c>
      <c r="L161" s="141"/>
      <c r="M161" s="146"/>
      <c r="T161" s="147"/>
      <c r="AT161" s="143" t="s">
        <v>120</v>
      </c>
      <c r="AU161" s="143" t="s">
        <v>76</v>
      </c>
      <c r="AV161" s="12" t="s">
        <v>76</v>
      </c>
      <c r="AW161" s="12" t="s">
        <v>28</v>
      </c>
      <c r="AX161" s="12" t="s">
        <v>66</v>
      </c>
      <c r="AY161" s="143" t="s">
        <v>110</v>
      </c>
    </row>
    <row r="162" spans="2:65" s="12" customFormat="1">
      <c r="B162" s="141"/>
      <c r="D162" s="142" t="s">
        <v>120</v>
      </c>
      <c r="E162" s="143" t="s">
        <v>3</v>
      </c>
      <c r="F162" s="144" t="s">
        <v>198</v>
      </c>
      <c r="H162" s="145">
        <v>2.04</v>
      </c>
      <c r="L162" s="141"/>
      <c r="M162" s="146"/>
      <c r="T162" s="147"/>
      <c r="AT162" s="143" t="s">
        <v>120</v>
      </c>
      <c r="AU162" s="143" t="s">
        <v>76</v>
      </c>
      <c r="AV162" s="12" t="s">
        <v>76</v>
      </c>
      <c r="AW162" s="12" t="s">
        <v>28</v>
      </c>
      <c r="AX162" s="12" t="s">
        <v>66</v>
      </c>
      <c r="AY162" s="143" t="s">
        <v>110</v>
      </c>
    </row>
    <row r="163" spans="2:65" s="12" customFormat="1">
      <c r="B163" s="141"/>
      <c r="D163" s="142" t="s">
        <v>120</v>
      </c>
      <c r="E163" s="143" t="s">
        <v>3</v>
      </c>
      <c r="F163" s="144" t="s">
        <v>199</v>
      </c>
      <c r="H163" s="145">
        <v>6.21</v>
      </c>
      <c r="L163" s="141"/>
      <c r="M163" s="146"/>
      <c r="T163" s="147"/>
      <c r="AT163" s="143" t="s">
        <v>120</v>
      </c>
      <c r="AU163" s="143" t="s">
        <v>76</v>
      </c>
      <c r="AV163" s="12" t="s">
        <v>76</v>
      </c>
      <c r="AW163" s="12" t="s">
        <v>28</v>
      </c>
      <c r="AX163" s="12" t="s">
        <v>66</v>
      </c>
      <c r="AY163" s="143" t="s">
        <v>110</v>
      </c>
    </row>
    <row r="164" spans="2:65" s="12" customFormat="1">
      <c r="B164" s="141"/>
      <c r="D164" s="142" t="s">
        <v>120</v>
      </c>
      <c r="E164" s="143" t="s">
        <v>3</v>
      </c>
      <c r="F164" s="144" t="s">
        <v>200</v>
      </c>
      <c r="H164" s="145">
        <v>4.1399999999999997</v>
      </c>
      <c r="L164" s="141"/>
      <c r="M164" s="146"/>
      <c r="T164" s="147"/>
      <c r="AT164" s="143" t="s">
        <v>120</v>
      </c>
      <c r="AU164" s="143" t="s">
        <v>76</v>
      </c>
      <c r="AV164" s="12" t="s">
        <v>76</v>
      </c>
      <c r="AW164" s="12" t="s">
        <v>28</v>
      </c>
      <c r="AX164" s="12" t="s">
        <v>66</v>
      </c>
      <c r="AY164" s="143" t="s">
        <v>110</v>
      </c>
    </row>
    <row r="165" spans="2:65" s="12" customFormat="1">
      <c r="B165" s="141"/>
      <c r="D165" s="142" t="s">
        <v>120</v>
      </c>
      <c r="E165" s="143" t="s">
        <v>3</v>
      </c>
      <c r="F165" s="144" t="s">
        <v>201</v>
      </c>
      <c r="H165" s="145">
        <v>6.21</v>
      </c>
      <c r="L165" s="141"/>
      <c r="M165" s="146"/>
      <c r="T165" s="147"/>
      <c r="AT165" s="143" t="s">
        <v>120</v>
      </c>
      <c r="AU165" s="143" t="s">
        <v>76</v>
      </c>
      <c r="AV165" s="12" t="s">
        <v>76</v>
      </c>
      <c r="AW165" s="12" t="s">
        <v>28</v>
      </c>
      <c r="AX165" s="12" t="s">
        <v>66</v>
      </c>
      <c r="AY165" s="143" t="s">
        <v>110</v>
      </c>
    </row>
    <row r="166" spans="2:65" s="13" customFormat="1">
      <c r="B166" s="148"/>
      <c r="D166" s="142" t="s">
        <v>120</v>
      </c>
      <c r="E166" s="149" t="s">
        <v>3</v>
      </c>
      <c r="F166" s="150" t="s">
        <v>122</v>
      </c>
      <c r="H166" s="151">
        <v>21.51</v>
      </c>
      <c r="L166" s="148"/>
      <c r="M166" s="152"/>
      <c r="T166" s="153"/>
      <c r="AT166" s="149" t="s">
        <v>120</v>
      </c>
      <c r="AU166" s="149" t="s">
        <v>76</v>
      </c>
      <c r="AV166" s="13" t="s">
        <v>123</v>
      </c>
      <c r="AW166" s="13" t="s">
        <v>28</v>
      </c>
      <c r="AX166" s="13" t="s">
        <v>74</v>
      </c>
      <c r="AY166" s="149" t="s">
        <v>110</v>
      </c>
    </row>
    <row r="167" spans="2:65" s="1" customFormat="1" ht="16.5" customHeight="1">
      <c r="B167" s="124"/>
      <c r="C167" s="154" t="s">
        <v>202</v>
      </c>
      <c r="D167" s="154" t="s">
        <v>124</v>
      </c>
      <c r="E167" s="155" t="s">
        <v>190</v>
      </c>
      <c r="F167" s="156" t="s">
        <v>191</v>
      </c>
      <c r="G167" s="157" t="s">
        <v>139</v>
      </c>
      <c r="H167" s="158">
        <v>0.04</v>
      </c>
      <c r="I167" s="159"/>
      <c r="J167" s="159">
        <f>ROUND(I167*H167,2)</f>
        <v>0</v>
      </c>
      <c r="K167" s="160"/>
      <c r="L167" s="161"/>
      <c r="M167" s="162" t="s">
        <v>3</v>
      </c>
      <c r="N167" s="163" t="s">
        <v>37</v>
      </c>
      <c r="O167" s="134">
        <v>0</v>
      </c>
      <c r="P167" s="134">
        <f>O167*H167</f>
        <v>0</v>
      </c>
      <c r="Q167" s="134">
        <v>0.55000000000000004</v>
      </c>
      <c r="R167" s="134">
        <f>Q167*H167</f>
        <v>2.2000000000000002E-2</v>
      </c>
      <c r="S167" s="134">
        <v>0</v>
      </c>
      <c r="T167" s="135">
        <f>S167*H167</f>
        <v>0</v>
      </c>
      <c r="AR167" s="136" t="s">
        <v>127</v>
      </c>
      <c r="AT167" s="136" t="s">
        <v>124</v>
      </c>
      <c r="AU167" s="136" t="s">
        <v>76</v>
      </c>
      <c r="AY167" s="17" t="s">
        <v>110</v>
      </c>
      <c r="BE167" s="137">
        <f>IF(N167="základní",J167,0)</f>
        <v>0</v>
      </c>
      <c r="BF167" s="137">
        <f>IF(N167="snížená",J167,0)</f>
        <v>0</v>
      </c>
      <c r="BG167" s="137">
        <f>IF(N167="zákl. přenesená",J167,0)</f>
        <v>0</v>
      </c>
      <c r="BH167" s="137">
        <f>IF(N167="sníž. přenesená",J167,0)</f>
        <v>0</v>
      </c>
      <c r="BI167" s="137">
        <f>IF(N167="nulová",J167,0)</f>
        <v>0</v>
      </c>
      <c r="BJ167" s="17" t="s">
        <v>74</v>
      </c>
      <c r="BK167" s="137">
        <f>ROUND(I167*H167,2)</f>
        <v>0</v>
      </c>
      <c r="BL167" s="17" t="s">
        <v>117</v>
      </c>
      <c r="BM167" s="136" t="s">
        <v>203</v>
      </c>
    </row>
    <row r="168" spans="2:65" s="1" customFormat="1" ht="16.5" customHeight="1">
      <c r="B168" s="124"/>
      <c r="C168" s="154" t="s">
        <v>155</v>
      </c>
      <c r="D168" s="154" t="s">
        <v>124</v>
      </c>
      <c r="E168" s="155" t="s">
        <v>204</v>
      </c>
      <c r="F168" s="156" t="s">
        <v>205</v>
      </c>
      <c r="G168" s="157" t="s">
        <v>139</v>
      </c>
      <c r="H168" s="158">
        <v>0.308</v>
      </c>
      <c r="I168" s="159"/>
      <c r="J168" s="159">
        <f>ROUND(I168*H168,2)</f>
        <v>0</v>
      </c>
      <c r="K168" s="160"/>
      <c r="L168" s="161"/>
      <c r="M168" s="162" t="s">
        <v>3</v>
      </c>
      <c r="N168" s="163" t="s">
        <v>37</v>
      </c>
      <c r="O168" s="134">
        <v>0</v>
      </c>
      <c r="P168" s="134">
        <f>O168*H168</f>
        <v>0</v>
      </c>
      <c r="Q168" s="134">
        <v>0.55000000000000004</v>
      </c>
      <c r="R168" s="134">
        <f>Q168*H168</f>
        <v>0.16940000000000002</v>
      </c>
      <c r="S168" s="134">
        <v>0</v>
      </c>
      <c r="T168" s="135">
        <f>S168*H168</f>
        <v>0</v>
      </c>
      <c r="AR168" s="136" t="s">
        <v>127</v>
      </c>
      <c r="AT168" s="136" t="s">
        <v>124</v>
      </c>
      <c r="AU168" s="136" t="s">
        <v>76</v>
      </c>
      <c r="AY168" s="17" t="s">
        <v>110</v>
      </c>
      <c r="BE168" s="137">
        <f>IF(N168="základní",J168,0)</f>
        <v>0</v>
      </c>
      <c r="BF168" s="137">
        <f>IF(N168="snížená",J168,0)</f>
        <v>0</v>
      </c>
      <c r="BG168" s="137">
        <f>IF(N168="zákl. přenesená",J168,0)</f>
        <v>0</v>
      </c>
      <c r="BH168" s="137">
        <f>IF(N168="sníž. přenesená",J168,0)</f>
        <v>0</v>
      </c>
      <c r="BI168" s="137">
        <f>IF(N168="nulová",J168,0)</f>
        <v>0</v>
      </c>
      <c r="BJ168" s="17" t="s">
        <v>74</v>
      </c>
      <c r="BK168" s="137">
        <f>ROUND(I168*H168,2)</f>
        <v>0</v>
      </c>
      <c r="BL168" s="17" t="s">
        <v>117</v>
      </c>
      <c r="BM168" s="136" t="s">
        <v>206</v>
      </c>
    </row>
    <row r="169" spans="2:65" s="1" customFormat="1" ht="16.5" customHeight="1">
      <c r="B169" s="124"/>
      <c r="C169" s="125" t="s">
        <v>207</v>
      </c>
      <c r="D169" s="125" t="s">
        <v>113</v>
      </c>
      <c r="E169" s="126" t="s">
        <v>208</v>
      </c>
      <c r="F169" s="127" t="s">
        <v>209</v>
      </c>
      <c r="G169" s="128" t="s">
        <v>139</v>
      </c>
      <c r="H169" s="129">
        <v>0.79</v>
      </c>
      <c r="I169" s="130"/>
      <c r="J169" s="130">
        <f>ROUND(I169*H169,2)</f>
        <v>0</v>
      </c>
      <c r="K169" s="131"/>
      <c r="L169" s="29"/>
      <c r="M169" s="132" t="s">
        <v>3</v>
      </c>
      <c r="N169" s="133" t="s">
        <v>37</v>
      </c>
      <c r="O169" s="134">
        <v>0</v>
      </c>
      <c r="P169" s="134">
        <f>O169*H169</f>
        <v>0</v>
      </c>
      <c r="Q169" s="134">
        <v>1.2536E-2</v>
      </c>
      <c r="R169" s="134">
        <f>Q169*H169</f>
        <v>9.9034400000000012E-3</v>
      </c>
      <c r="S169" s="134">
        <v>0</v>
      </c>
      <c r="T169" s="135">
        <f>S169*H169</f>
        <v>0</v>
      </c>
      <c r="AR169" s="136" t="s">
        <v>117</v>
      </c>
      <c r="AT169" s="136" t="s">
        <v>113</v>
      </c>
      <c r="AU169" s="136" t="s">
        <v>76</v>
      </c>
      <c r="AY169" s="17" t="s">
        <v>110</v>
      </c>
      <c r="BE169" s="137">
        <f>IF(N169="základní",J169,0)</f>
        <v>0</v>
      </c>
      <c r="BF169" s="137">
        <f>IF(N169="snížená",J169,0)</f>
        <v>0</v>
      </c>
      <c r="BG169" s="137">
        <f>IF(N169="zákl. přenesená",J169,0)</f>
        <v>0</v>
      </c>
      <c r="BH169" s="137">
        <f>IF(N169="sníž. přenesená",J169,0)</f>
        <v>0</v>
      </c>
      <c r="BI169" s="137">
        <f>IF(N169="nulová",J169,0)</f>
        <v>0</v>
      </c>
      <c r="BJ169" s="17" t="s">
        <v>74</v>
      </c>
      <c r="BK169" s="137">
        <f>ROUND(I169*H169,2)</f>
        <v>0</v>
      </c>
      <c r="BL169" s="17" t="s">
        <v>117</v>
      </c>
      <c r="BM169" s="136" t="s">
        <v>210</v>
      </c>
    </row>
    <row r="170" spans="2:65" s="1" customFormat="1">
      <c r="B170" s="29"/>
      <c r="D170" s="138" t="s">
        <v>118</v>
      </c>
      <c r="F170" s="139" t="s">
        <v>211</v>
      </c>
      <c r="L170" s="29"/>
      <c r="M170" s="140"/>
      <c r="T170" s="50"/>
      <c r="AT170" s="17" t="s">
        <v>118</v>
      </c>
      <c r="AU170" s="17" t="s">
        <v>76</v>
      </c>
    </row>
    <row r="171" spans="2:65" s="12" customFormat="1">
      <c r="B171" s="141"/>
      <c r="D171" s="142" t="s">
        <v>120</v>
      </c>
      <c r="E171" s="143" t="s">
        <v>3</v>
      </c>
      <c r="F171" s="144" t="s">
        <v>143</v>
      </c>
      <c r="H171" s="145">
        <v>0.48699999999999999</v>
      </c>
      <c r="L171" s="141"/>
      <c r="M171" s="146"/>
      <c r="T171" s="147"/>
      <c r="AT171" s="143" t="s">
        <v>120</v>
      </c>
      <c r="AU171" s="143" t="s">
        <v>76</v>
      </c>
      <c r="AV171" s="12" t="s">
        <v>76</v>
      </c>
      <c r="AW171" s="12" t="s">
        <v>28</v>
      </c>
      <c r="AX171" s="12" t="s">
        <v>66</v>
      </c>
      <c r="AY171" s="143" t="s">
        <v>110</v>
      </c>
    </row>
    <row r="172" spans="2:65" s="12" customFormat="1">
      <c r="B172" s="141"/>
      <c r="D172" s="142" t="s">
        <v>120</v>
      </c>
      <c r="E172" s="143" t="s">
        <v>3</v>
      </c>
      <c r="F172" s="144" t="s">
        <v>144</v>
      </c>
      <c r="H172" s="145">
        <v>3.5000000000000003E-2</v>
      </c>
      <c r="L172" s="141"/>
      <c r="M172" s="146"/>
      <c r="T172" s="147"/>
      <c r="AT172" s="143" t="s">
        <v>120</v>
      </c>
      <c r="AU172" s="143" t="s">
        <v>76</v>
      </c>
      <c r="AV172" s="12" t="s">
        <v>76</v>
      </c>
      <c r="AW172" s="12" t="s">
        <v>28</v>
      </c>
      <c r="AX172" s="12" t="s">
        <v>66</v>
      </c>
      <c r="AY172" s="143" t="s">
        <v>110</v>
      </c>
    </row>
    <row r="173" spans="2:65" s="12" customFormat="1">
      <c r="B173" s="141"/>
      <c r="D173" s="142" t="s">
        <v>120</v>
      </c>
      <c r="E173" s="143" t="s">
        <v>3</v>
      </c>
      <c r="F173" s="144" t="s">
        <v>145</v>
      </c>
      <c r="H173" s="145">
        <v>0.26800000000000002</v>
      </c>
      <c r="L173" s="141"/>
      <c r="M173" s="146"/>
      <c r="T173" s="147"/>
      <c r="AT173" s="143" t="s">
        <v>120</v>
      </c>
      <c r="AU173" s="143" t="s">
        <v>76</v>
      </c>
      <c r="AV173" s="12" t="s">
        <v>76</v>
      </c>
      <c r="AW173" s="12" t="s">
        <v>28</v>
      </c>
      <c r="AX173" s="12" t="s">
        <v>66</v>
      </c>
      <c r="AY173" s="143" t="s">
        <v>110</v>
      </c>
    </row>
    <row r="174" spans="2:65" s="13" customFormat="1">
      <c r="B174" s="148"/>
      <c r="D174" s="142" t="s">
        <v>120</v>
      </c>
      <c r="E174" s="149" t="s">
        <v>3</v>
      </c>
      <c r="F174" s="150" t="s">
        <v>122</v>
      </c>
      <c r="H174" s="151">
        <v>0.79</v>
      </c>
      <c r="L174" s="148"/>
      <c r="M174" s="152"/>
      <c r="T174" s="153"/>
      <c r="AT174" s="149" t="s">
        <v>120</v>
      </c>
      <c r="AU174" s="149" t="s">
        <v>76</v>
      </c>
      <c r="AV174" s="13" t="s">
        <v>123</v>
      </c>
      <c r="AW174" s="13" t="s">
        <v>28</v>
      </c>
      <c r="AX174" s="13" t="s">
        <v>74</v>
      </c>
      <c r="AY174" s="149" t="s">
        <v>110</v>
      </c>
    </row>
    <row r="175" spans="2:65" s="1" customFormat="1" ht="24.2" customHeight="1">
      <c r="B175" s="124"/>
      <c r="C175" s="125" t="s">
        <v>9</v>
      </c>
      <c r="D175" s="125" t="s">
        <v>113</v>
      </c>
      <c r="E175" s="126" t="s">
        <v>212</v>
      </c>
      <c r="F175" s="127" t="s">
        <v>213</v>
      </c>
      <c r="G175" s="128" t="s">
        <v>159</v>
      </c>
      <c r="H175" s="129">
        <v>26.66</v>
      </c>
      <c r="I175" s="130"/>
      <c r="J175" s="130">
        <f>ROUND(I175*H175,2)</f>
        <v>0</v>
      </c>
      <c r="K175" s="131"/>
      <c r="L175" s="29"/>
      <c r="M175" s="132" t="s">
        <v>3</v>
      </c>
      <c r="N175" s="133" t="s">
        <v>37</v>
      </c>
      <c r="O175" s="134">
        <v>0.35399999999999998</v>
      </c>
      <c r="P175" s="134">
        <f>O175*H175</f>
        <v>9.43764</v>
      </c>
      <c r="Q175" s="134">
        <v>0</v>
      </c>
      <c r="R175" s="134">
        <f>Q175*H175</f>
        <v>0</v>
      </c>
      <c r="S175" s="134">
        <v>0</v>
      </c>
      <c r="T175" s="135">
        <f>S175*H175</f>
        <v>0</v>
      </c>
      <c r="AR175" s="136" t="s">
        <v>117</v>
      </c>
      <c r="AT175" s="136" t="s">
        <v>113</v>
      </c>
      <c r="AU175" s="136" t="s">
        <v>76</v>
      </c>
      <c r="AY175" s="17" t="s">
        <v>110</v>
      </c>
      <c r="BE175" s="137">
        <f>IF(N175="základní",J175,0)</f>
        <v>0</v>
      </c>
      <c r="BF175" s="137">
        <f>IF(N175="snížená",J175,0)</f>
        <v>0</v>
      </c>
      <c r="BG175" s="137">
        <f>IF(N175="zákl. přenesená",J175,0)</f>
        <v>0</v>
      </c>
      <c r="BH175" s="137">
        <f>IF(N175="sníž. přenesená",J175,0)</f>
        <v>0</v>
      </c>
      <c r="BI175" s="137">
        <f>IF(N175="nulová",J175,0)</f>
        <v>0</v>
      </c>
      <c r="BJ175" s="17" t="s">
        <v>74</v>
      </c>
      <c r="BK175" s="137">
        <f>ROUND(I175*H175,2)</f>
        <v>0</v>
      </c>
      <c r="BL175" s="17" t="s">
        <v>117</v>
      </c>
      <c r="BM175" s="136" t="s">
        <v>214</v>
      </c>
    </row>
    <row r="176" spans="2:65" s="1" customFormat="1">
      <c r="B176" s="29"/>
      <c r="D176" s="138" t="s">
        <v>118</v>
      </c>
      <c r="F176" s="139" t="s">
        <v>215</v>
      </c>
      <c r="L176" s="29"/>
      <c r="M176" s="140"/>
      <c r="T176" s="50"/>
      <c r="AT176" s="17" t="s">
        <v>118</v>
      </c>
      <c r="AU176" s="17" t="s">
        <v>76</v>
      </c>
    </row>
    <row r="177" spans="2:65" s="12" customFormat="1">
      <c r="B177" s="141"/>
      <c r="D177" s="142" t="s">
        <v>120</v>
      </c>
      <c r="E177" s="143" t="s">
        <v>3</v>
      </c>
      <c r="F177" s="144" t="s">
        <v>216</v>
      </c>
      <c r="H177" s="145">
        <v>18</v>
      </c>
      <c r="L177" s="141"/>
      <c r="M177" s="146"/>
      <c r="T177" s="147"/>
      <c r="AT177" s="143" t="s">
        <v>120</v>
      </c>
      <c r="AU177" s="143" t="s">
        <v>76</v>
      </c>
      <c r="AV177" s="12" t="s">
        <v>76</v>
      </c>
      <c r="AW177" s="12" t="s">
        <v>28</v>
      </c>
      <c r="AX177" s="12" t="s">
        <v>66</v>
      </c>
      <c r="AY177" s="143" t="s">
        <v>110</v>
      </c>
    </row>
    <row r="178" spans="2:65" s="12" customFormat="1">
      <c r="B178" s="141"/>
      <c r="D178" s="142" t="s">
        <v>120</v>
      </c>
      <c r="E178" s="143" t="s">
        <v>3</v>
      </c>
      <c r="F178" s="144" t="s">
        <v>217</v>
      </c>
      <c r="H178" s="145">
        <v>5.4</v>
      </c>
      <c r="L178" s="141"/>
      <c r="M178" s="146"/>
      <c r="T178" s="147"/>
      <c r="AT178" s="143" t="s">
        <v>120</v>
      </c>
      <c r="AU178" s="143" t="s">
        <v>76</v>
      </c>
      <c r="AV178" s="12" t="s">
        <v>76</v>
      </c>
      <c r="AW178" s="12" t="s">
        <v>28</v>
      </c>
      <c r="AX178" s="12" t="s">
        <v>66</v>
      </c>
      <c r="AY178" s="143" t="s">
        <v>110</v>
      </c>
    </row>
    <row r="179" spans="2:65" s="12" customFormat="1">
      <c r="B179" s="141"/>
      <c r="D179" s="142" t="s">
        <v>120</v>
      </c>
      <c r="E179" s="143" t="s">
        <v>3</v>
      </c>
      <c r="F179" s="144" t="s">
        <v>218</v>
      </c>
      <c r="H179" s="145">
        <v>2.7</v>
      </c>
      <c r="L179" s="141"/>
      <c r="M179" s="146"/>
      <c r="T179" s="147"/>
      <c r="AT179" s="143" t="s">
        <v>120</v>
      </c>
      <c r="AU179" s="143" t="s">
        <v>76</v>
      </c>
      <c r="AV179" s="12" t="s">
        <v>76</v>
      </c>
      <c r="AW179" s="12" t="s">
        <v>28</v>
      </c>
      <c r="AX179" s="12" t="s">
        <v>66</v>
      </c>
      <c r="AY179" s="143" t="s">
        <v>110</v>
      </c>
    </row>
    <row r="180" spans="2:65" s="12" customFormat="1">
      <c r="B180" s="141"/>
      <c r="D180" s="142" t="s">
        <v>120</v>
      </c>
      <c r="E180" s="143" t="s">
        <v>3</v>
      </c>
      <c r="F180" s="144" t="s">
        <v>219</v>
      </c>
      <c r="H180" s="145">
        <v>0.2</v>
      </c>
      <c r="L180" s="141"/>
      <c r="M180" s="146"/>
      <c r="T180" s="147"/>
      <c r="AT180" s="143" t="s">
        <v>120</v>
      </c>
      <c r="AU180" s="143" t="s">
        <v>76</v>
      </c>
      <c r="AV180" s="12" t="s">
        <v>76</v>
      </c>
      <c r="AW180" s="12" t="s">
        <v>28</v>
      </c>
      <c r="AX180" s="12" t="s">
        <v>66</v>
      </c>
      <c r="AY180" s="143" t="s">
        <v>110</v>
      </c>
    </row>
    <row r="181" spans="2:65" s="12" customFormat="1">
      <c r="B181" s="141"/>
      <c r="D181" s="142" t="s">
        <v>120</v>
      </c>
      <c r="E181" s="143" t="s">
        <v>3</v>
      </c>
      <c r="F181" s="144" t="s">
        <v>220</v>
      </c>
      <c r="H181" s="145">
        <v>0.36</v>
      </c>
      <c r="L181" s="141"/>
      <c r="M181" s="146"/>
      <c r="T181" s="147"/>
      <c r="AT181" s="143" t="s">
        <v>120</v>
      </c>
      <c r="AU181" s="143" t="s">
        <v>76</v>
      </c>
      <c r="AV181" s="12" t="s">
        <v>76</v>
      </c>
      <c r="AW181" s="12" t="s">
        <v>28</v>
      </c>
      <c r="AX181" s="12" t="s">
        <v>66</v>
      </c>
      <c r="AY181" s="143" t="s">
        <v>110</v>
      </c>
    </row>
    <row r="182" spans="2:65" s="13" customFormat="1">
      <c r="B182" s="148"/>
      <c r="D182" s="142" t="s">
        <v>120</v>
      </c>
      <c r="E182" s="149" t="s">
        <v>3</v>
      </c>
      <c r="F182" s="150" t="s">
        <v>122</v>
      </c>
      <c r="H182" s="151">
        <v>26.659999999999997</v>
      </c>
      <c r="L182" s="148"/>
      <c r="M182" s="152"/>
      <c r="T182" s="153"/>
      <c r="AT182" s="149" t="s">
        <v>120</v>
      </c>
      <c r="AU182" s="149" t="s">
        <v>76</v>
      </c>
      <c r="AV182" s="13" t="s">
        <v>123</v>
      </c>
      <c r="AW182" s="13" t="s">
        <v>28</v>
      </c>
      <c r="AX182" s="13" t="s">
        <v>74</v>
      </c>
      <c r="AY182" s="149" t="s">
        <v>110</v>
      </c>
    </row>
    <row r="183" spans="2:65" s="1" customFormat="1" ht="16.5" customHeight="1">
      <c r="B183" s="124"/>
      <c r="C183" s="154" t="s">
        <v>221</v>
      </c>
      <c r="D183" s="154" t="s">
        <v>124</v>
      </c>
      <c r="E183" s="155" t="s">
        <v>190</v>
      </c>
      <c r="F183" s="156" t="s">
        <v>191</v>
      </c>
      <c r="G183" s="157" t="s">
        <v>139</v>
      </c>
      <c r="H183" s="158">
        <v>0.113</v>
      </c>
      <c r="I183" s="159"/>
      <c r="J183" s="159">
        <f>ROUND(I183*H183,2)</f>
        <v>0</v>
      </c>
      <c r="K183" s="160"/>
      <c r="L183" s="161"/>
      <c r="M183" s="162" t="s">
        <v>3</v>
      </c>
      <c r="N183" s="163" t="s">
        <v>37</v>
      </c>
      <c r="O183" s="134">
        <v>0</v>
      </c>
      <c r="P183" s="134">
        <f>O183*H183</f>
        <v>0</v>
      </c>
      <c r="Q183" s="134">
        <v>0.55000000000000004</v>
      </c>
      <c r="R183" s="134">
        <f>Q183*H183</f>
        <v>6.2150000000000004E-2</v>
      </c>
      <c r="S183" s="134">
        <v>0</v>
      </c>
      <c r="T183" s="135">
        <f>S183*H183</f>
        <v>0</v>
      </c>
      <c r="AR183" s="136" t="s">
        <v>127</v>
      </c>
      <c r="AT183" s="136" t="s">
        <v>124</v>
      </c>
      <c r="AU183" s="136" t="s">
        <v>76</v>
      </c>
      <c r="AY183" s="17" t="s">
        <v>110</v>
      </c>
      <c r="BE183" s="137">
        <f>IF(N183="základní",J183,0)</f>
        <v>0</v>
      </c>
      <c r="BF183" s="137">
        <f>IF(N183="snížená",J183,0)</f>
        <v>0</v>
      </c>
      <c r="BG183" s="137">
        <f>IF(N183="zákl. přenesená",J183,0)</f>
        <v>0</v>
      </c>
      <c r="BH183" s="137">
        <f>IF(N183="sníž. přenesená",J183,0)</f>
        <v>0</v>
      </c>
      <c r="BI183" s="137">
        <f>IF(N183="nulová",J183,0)</f>
        <v>0</v>
      </c>
      <c r="BJ183" s="17" t="s">
        <v>74</v>
      </c>
      <c r="BK183" s="137">
        <f>ROUND(I183*H183,2)</f>
        <v>0</v>
      </c>
      <c r="BL183" s="17" t="s">
        <v>117</v>
      </c>
      <c r="BM183" s="136" t="s">
        <v>222</v>
      </c>
    </row>
    <row r="184" spans="2:65" s="12" customFormat="1">
      <c r="B184" s="141"/>
      <c r="D184" s="142" t="s">
        <v>120</v>
      </c>
      <c r="E184" s="143" t="s">
        <v>3</v>
      </c>
      <c r="F184" s="144" t="s">
        <v>147</v>
      </c>
      <c r="H184" s="145">
        <v>4.2999999999999997E-2</v>
      </c>
      <c r="L184" s="141"/>
      <c r="M184" s="146"/>
      <c r="T184" s="147"/>
      <c r="AT184" s="143" t="s">
        <v>120</v>
      </c>
      <c r="AU184" s="143" t="s">
        <v>76</v>
      </c>
      <c r="AV184" s="12" t="s">
        <v>76</v>
      </c>
      <c r="AW184" s="12" t="s">
        <v>28</v>
      </c>
      <c r="AX184" s="12" t="s">
        <v>66</v>
      </c>
      <c r="AY184" s="143" t="s">
        <v>110</v>
      </c>
    </row>
    <row r="185" spans="2:65" s="12" customFormat="1">
      <c r="B185" s="141"/>
      <c r="D185" s="142" t="s">
        <v>120</v>
      </c>
      <c r="E185" s="143" t="s">
        <v>3</v>
      </c>
      <c r="F185" s="144" t="s">
        <v>148</v>
      </c>
      <c r="H185" s="145">
        <v>5.5E-2</v>
      </c>
      <c r="L185" s="141"/>
      <c r="M185" s="146"/>
      <c r="T185" s="147"/>
      <c r="AT185" s="143" t="s">
        <v>120</v>
      </c>
      <c r="AU185" s="143" t="s">
        <v>76</v>
      </c>
      <c r="AV185" s="12" t="s">
        <v>76</v>
      </c>
      <c r="AW185" s="12" t="s">
        <v>28</v>
      </c>
      <c r="AX185" s="12" t="s">
        <v>66</v>
      </c>
      <c r="AY185" s="143" t="s">
        <v>110</v>
      </c>
    </row>
    <row r="186" spans="2:65" s="13" customFormat="1">
      <c r="B186" s="148"/>
      <c r="D186" s="142" t="s">
        <v>120</v>
      </c>
      <c r="E186" s="149" t="s">
        <v>3</v>
      </c>
      <c r="F186" s="150" t="s">
        <v>122</v>
      </c>
      <c r="H186" s="151">
        <v>9.8000000000000004E-2</v>
      </c>
      <c r="L186" s="148"/>
      <c r="M186" s="152"/>
      <c r="T186" s="153"/>
      <c r="AT186" s="149" t="s">
        <v>120</v>
      </c>
      <c r="AU186" s="149" t="s">
        <v>76</v>
      </c>
      <c r="AV186" s="13" t="s">
        <v>123</v>
      </c>
      <c r="AW186" s="13" t="s">
        <v>28</v>
      </c>
      <c r="AX186" s="13" t="s">
        <v>66</v>
      </c>
      <c r="AY186" s="149" t="s">
        <v>110</v>
      </c>
    </row>
    <row r="187" spans="2:65" s="12" customFormat="1">
      <c r="B187" s="141"/>
      <c r="D187" s="142" t="s">
        <v>120</v>
      </c>
      <c r="E187" s="143" t="s">
        <v>3</v>
      </c>
      <c r="F187" s="144" t="s">
        <v>223</v>
      </c>
      <c r="H187" s="145">
        <v>0.113</v>
      </c>
      <c r="L187" s="141"/>
      <c r="M187" s="146"/>
      <c r="T187" s="147"/>
      <c r="AT187" s="143" t="s">
        <v>120</v>
      </c>
      <c r="AU187" s="143" t="s">
        <v>76</v>
      </c>
      <c r="AV187" s="12" t="s">
        <v>76</v>
      </c>
      <c r="AW187" s="12" t="s">
        <v>28</v>
      </c>
      <c r="AX187" s="12" t="s">
        <v>66</v>
      </c>
      <c r="AY187" s="143" t="s">
        <v>110</v>
      </c>
    </row>
    <row r="188" spans="2:65" s="13" customFormat="1">
      <c r="B188" s="148"/>
      <c r="D188" s="142" t="s">
        <v>120</v>
      </c>
      <c r="E188" s="149" t="s">
        <v>3</v>
      </c>
      <c r="F188" s="150" t="s">
        <v>122</v>
      </c>
      <c r="H188" s="151">
        <v>0.113</v>
      </c>
      <c r="L188" s="148"/>
      <c r="M188" s="152"/>
      <c r="T188" s="153"/>
      <c r="AT188" s="149" t="s">
        <v>120</v>
      </c>
      <c r="AU188" s="149" t="s">
        <v>76</v>
      </c>
      <c r="AV188" s="13" t="s">
        <v>123</v>
      </c>
      <c r="AW188" s="13" t="s">
        <v>28</v>
      </c>
      <c r="AX188" s="13" t="s">
        <v>74</v>
      </c>
      <c r="AY188" s="149" t="s">
        <v>110</v>
      </c>
    </row>
    <row r="189" spans="2:65" s="1" customFormat="1" ht="24.2" customHeight="1">
      <c r="B189" s="124"/>
      <c r="C189" s="125" t="s">
        <v>192</v>
      </c>
      <c r="D189" s="125" t="s">
        <v>113</v>
      </c>
      <c r="E189" s="126" t="s">
        <v>224</v>
      </c>
      <c r="F189" s="127" t="s">
        <v>225</v>
      </c>
      <c r="G189" s="128" t="s">
        <v>116</v>
      </c>
      <c r="H189" s="129">
        <v>8.1</v>
      </c>
      <c r="I189" s="130"/>
      <c r="J189" s="130">
        <f>ROUND(I189*H189,2)</f>
        <v>0</v>
      </c>
      <c r="K189" s="131"/>
      <c r="L189" s="29"/>
      <c r="M189" s="132" t="s">
        <v>3</v>
      </c>
      <c r="N189" s="133" t="s">
        <v>37</v>
      </c>
      <c r="O189" s="134">
        <v>0.3</v>
      </c>
      <c r="P189" s="134">
        <f>O189*H189</f>
        <v>2.4299999999999997</v>
      </c>
      <c r="Q189" s="134">
        <v>0</v>
      </c>
      <c r="R189" s="134">
        <f>Q189*H189</f>
        <v>0</v>
      </c>
      <c r="S189" s="134">
        <v>0</v>
      </c>
      <c r="T189" s="135">
        <f>S189*H189</f>
        <v>0</v>
      </c>
      <c r="AR189" s="136" t="s">
        <v>117</v>
      </c>
      <c r="AT189" s="136" t="s">
        <v>113</v>
      </c>
      <c r="AU189" s="136" t="s">
        <v>76</v>
      </c>
      <c r="AY189" s="17" t="s">
        <v>110</v>
      </c>
      <c r="BE189" s="137">
        <f>IF(N189="základní",J189,0)</f>
        <v>0</v>
      </c>
      <c r="BF189" s="137">
        <f>IF(N189="snížená",J189,0)</f>
        <v>0</v>
      </c>
      <c r="BG189" s="137">
        <f>IF(N189="zákl. přenesená",J189,0)</f>
        <v>0</v>
      </c>
      <c r="BH189" s="137">
        <f>IF(N189="sníž. přenesená",J189,0)</f>
        <v>0</v>
      </c>
      <c r="BI189" s="137">
        <f>IF(N189="nulová",J189,0)</f>
        <v>0</v>
      </c>
      <c r="BJ189" s="17" t="s">
        <v>74</v>
      </c>
      <c r="BK189" s="137">
        <f>ROUND(I189*H189,2)</f>
        <v>0</v>
      </c>
      <c r="BL189" s="17" t="s">
        <v>117</v>
      </c>
      <c r="BM189" s="136" t="s">
        <v>226</v>
      </c>
    </row>
    <row r="190" spans="2:65" s="1" customFormat="1">
      <c r="B190" s="29"/>
      <c r="D190" s="138" t="s">
        <v>118</v>
      </c>
      <c r="F190" s="139" t="s">
        <v>227</v>
      </c>
      <c r="L190" s="29"/>
      <c r="M190" s="140"/>
      <c r="T190" s="50"/>
      <c r="AT190" s="17" t="s">
        <v>118</v>
      </c>
      <c r="AU190" s="17" t="s">
        <v>76</v>
      </c>
    </row>
    <row r="191" spans="2:65" s="12" customFormat="1">
      <c r="B191" s="141"/>
      <c r="D191" s="142" t="s">
        <v>120</v>
      </c>
      <c r="E191" s="143" t="s">
        <v>3</v>
      </c>
      <c r="F191" s="144" t="s">
        <v>121</v>
      </c>
      <c r="H191" s="145">
        <v>8.1</v>
      </c>
      <c r="L191" s="141"/>
      <c r="M191" s="146"/>
      <c r="T191" s="147"/>
      <c r="AT191" s="143" t="s">
        <v>120</v>
      </c>
      <c r="AU191" s="143" t="s">
        <v>76</v>
      </c>
      <c r="AV191" s="12" t="s">
        <v>76</v>
      </c>
      <c r="AW191" s="12" t="s">
        <v>28</v>
      </c>
      <c r="AX191" s="12" t="s">
        <v>66</v>
      </c>
      <c r="AY191" s="143" t="s">
        <v>110</v>
      </c>
    </row>
    <row r="192" spans="2:65" s="13" customFormat="1">
      <c r="B192" s="148"/>
      <c r="D192" s="142" t="s">
        <v>120</v>
      </c>
      <c r="E192" s="149" t="s">
        <v>3</v>
      </c>
      <c r="F192" s="150" t="s">
        <v>122</v>
      </c>
      <c r="H192" s="151">
        <v>8.1</v>
      </c>
      <c r="L192" s="148"/>
      <c r="M192" s="152"/>
      <c r="T192" s="153"/>
      <c r="AT192" s="149" t="s">
        <v>120</v>
      </c>
      <c r="AU192" s="149" t="s">
        <v>76</v>
      </c>
      <c r="AV192" s="13" t="s">
        <v>123</v>
      </c>
      <c r="AW192" s="13" t="s">
        <v>28</v>
      </c>
      <c r="AX192" s="13" t="s">
        <v>74</v>
      </c>
      <c r="AY192" s="149" t="s">
        <v>110</v>
      </c>
    </row>
    <row r="193" spans="2:65" s="1" customFormat="1" ht="16.5" customHeight="1">
      <c r="B193" s="124"/>
      <c r="C193" s="154" t="s">
        <v>228</v>
      </c>
      <c r="D193" s="154" t="s">
        <v>124</v>
      </c>
      <c r="E193" s="155" t="s">
        <v>229</v>
      </c>
      <c r="F193" s="156" t="s">
        <v>230</v>
      </c>
      <c r="G193" s="157" t="s">
        <v>116</v>
      </c>
      <c r="H193" s="158">
        <v>8.91</v>
      </c>
      <c r="I193" s="159"/>
      <c r="J193" s="159">
        <f>ROUND(I193*H193,2)</f>
        <v>0</v>
      </c>
      <c r="K193" s="160"/>
      <c r="L193" s="161"/>
      <c r="M193" s="162" t="s">
        <v>3</v>
      </c>
      <c r="N193" s="163" t="s">
        <v>37</v>
      </c>
      <c r="O193" s="134">
        <v>0</v>
      </c>
      <c r="P193" s="134">
        <f>O193*H193</f>
        <v>0</v>
      </c>
      <c r="Q193" s="134">
        <v>1.04E-2</v>
      </c>
      <c r="R193" s="134">
        <f>Q193*H193</f>
        <v>9.2663999999999996E-2</v>
      </c>
      <c r="S193" s="134">
        <v>0</v>
      </c>
      <c r="T193" s="135">
        <f>S193*H193</f>
        <v>0</v>
      </c>
      <c r="AR193" s="136" t="s">
        <v>127</v>
      </c>
      <c r="AT193" s="136" t="s">
        <v>124</v>
      </c>
      <c r="AU193" s="136" t="s">
        <v>76</v>
      </c>
      <c r="AY193" s="17" t="s">
        <v>110</v>
      </c>
      <c r="BE193" s="137">
        <f>IF(N193="základní",J193,0)</f>
        <v>0</v>
      </c>
      <c r="BF193" s="137">
        <f>IF(N193="snížená",J193,0)</f>
        <v>0</v>
      </c>
      <c r="BG193" s="137">
        <f>IF(N193="zákl. přenesená",J193,0)</f>
        <v>0</v>
      </c>
      <c r="BH193" s="137">
        <f>IF(N193="sníž. přenesená",J193,0)</f>
        <v>0</v>
      </c>
      <c r="BI193" s="137">
        <f>IF(N193="nulová",J193,0)</f>
        <v>0</v>
      </c>
      <c r="BJ193" s="17" t="s">
        <v>74</v>
      </c>
      <c r="BK193" s="137">
        <f>ROUND(I193*H193,2)</f>
        <v>0</v>
      </c>
      <c r="BL193" s="17" t="s">
        <v>117</v>
      </c>
      <c r="BM193" s="136" t="s">
        <v>231</v>
      </c>
    </row>
    <row r="194" spans="2:65" s="12" customFormat="1">
      <c r="B194" s="141"/>
      <c r="D194" s="142" t="s">
        <v>120</v>
      </c>
      <c r="E194" s="143" t="s">
        <v>3</v>
      </c>
      <c r="F194" s="144" t="s">
        <v>232</v>
      </c>
      <c r="H194" s="145">
        <v>8.91</v>
      </c>
      <c r="L194" s="141"/>
      <c r="M194" s="146"/>
      <c r="T194" s="147"/>
      <c r="AT194" s="143" t="s">
        <v>120</v>
      </c>
      <c r="AU194" s="143" t="s">
        <v>76</v>
      </c>
      <c r="AV194" s="12" t="s">
        <v>76</v>
      </c>
      <c r="AW194" s="12" t="s">
        <v>28</v>
      </c>
      <c r="AX194" s="12" t="s">
        <v>66</v>
      </c>
      <c r="AY194" s="143" t="s">
        <v>110</v>
      </c>
    </row>
    <row r="195" spans="2:65" s="13" customFormat="1">
      <c r="B195" s="148"/>
      <c r="D195" s="142" t="s">
        <v>120</v>
      </c>
      <c r="E195" s="149" t="s">
        <v>3</v>
      </c>
      <c r="F195" s="150" t="s">
        <v>122</v>
      </c>
      <c r="H195" s="151">
        <v>8.91</v>
      </c>
      <c r="L195" s="148"/>
      <c r="M195" s="152"/>
      <c r="T195" s="153"/>
      <c r="AT195" s="149" t="s">
        <v>120</v>
      </c>
      <c r="AU195" s="149" t="s">
        <v>76</v>
      </c>
      <c r="AV195" s="13" t="s">
        <v>123</v>
      </c>
      <c r="AW195" s="13" t="s">
        <v>28</v>
      </c>
      <c r="AX195" s="13" t="s">
        <v>74</v>
      </c>
      <c r="AY195" s="149" t="s">
        <v>110</v>
      </c>
    </row>
    <row r="196" spans="2:65" s="1" customFormat="1" ht="24.2" customHeight="1">
      <c r="B196" s="124"/>
      <c r="C196" s="125" t="s">
        <v>117</v>
      </c>
      <c r="D196" s="125" t="s">
        <v>113</v>
      </c>
      <c r="E196" s="126" t="s">
        <v>233</v>
      </c>
      <c r="F196" s="127" t="s">
        <v>234</v>
      </c>
      <c r="G196" s="128" t="s">
        <v>139</v>
      </c>
      <c r="H196" s="129">
        <v>0.24399999999999999</v>
      </c>
      <c r="I196" s="130"/>
      <c r="J196" s="130">
        <f>ROUND(I196*H196,2)</f>
        <v>0</v>
      </c>
      <c r="K196" s="131"/>
      <c r="L196" s="29"/>
      <c r="M196" s="132" t="s">
        <v>3</v>
      </c>
      <c r="N196" s="133" t="s">
        <v>37</v>
      </c>
      <c r="O196" s="134">
        <v>0</v>
      </c>
      <c r="P196" s="134">
        <f>O196*H196</f>
        <v>0</v>
      </c>
      <c r="Q196" s="134">
        <v>2.3297799000000001E-2</v>
      </c>
      <c r="R196" s="134">
        <f>Q196*H196</f>
        <v>5.6846629559999997E-3</v>
      </c>
      <c r="S196" s="134">
        <v>0</v>
      </c>
      <c r="T196" s="135">
        <f>S196*H196</f>
        <v>0</v>
      </c>
      <c r="AR196" s="136" t="s">
        <v>117</v>
      </c>
      <c r="AT196" s="136" t="s">
        <v>113</v>
      </c>
      <c r="AU196" s="136" t="s">
        <v>76</v>
      </c>
      <c r="AY196" s="17" t="s">
        <v>110</v>
      </c>
      <c r="BE196" s="137">
        <f>IF(N196="základní",J196,0)</f>
        <v>0</v>
      </c>
      <c r="BF196" s="137">
        <f>IF(N196="snížená",J196,0)</f>
        <v>0</v>
      </c>
      <c r="BG196" s="137">
        <f>IF(N196="zákl. přenesená",J196,0)</f>
        <v>0</v>
      </c>
      <c r="BH196" s="137">
        <f>IF(N196="sníž. přenesená",J196,0)</f>
        <v>0</v>
      </c>
      <c r="BI196" s="137">
        <f>IF(N196="nulová",J196,0)</f>
        <v>0</v>
      </c>
      <c r="BJ196" s="17" t="s">
        <v>74</v>
      </c>
      <c r="BK196" s="137">
        <f>ROUND(I196*H196,2)</f>
        <v>0</v>
      </c>
      <c r="BL196" s="17" t="s">
        <v>117</v>
      </c>
      <c r="BM196" s="136" t="s">
        <v>127</v>
      </c>
    </row>
    <row r="197" spans="2:65" s="1" customFormat="1">
      <c r="B197" s="29"/>
      <c r="D197" s="138" t="s">
        <v>118</v>
      </c>
      <c r="F197" s="139" t="s">
        <v>235</v>
      </c>
      <c r="L197" s="29"/>
      <c r="M197" s="140"/>
      <c r="T197" s="50"/>
      <c r="AT197" s="17" t="s">
        <v>118</v>
      </c>
      <c r="AU197" s="17" t="s">
        <v>76</v>
      </c>
    </row>
    <row r="198" spans="2:65" s="12" customFormat="1">
      <c r="B198" s="141"/>
      <c r="D198" s="142" t="s">
        <v>120</v>
      </c>
      <c r="E198" s="143" t="s">
        <v>3</v>
      </c>
      <c r="F198" s="144" t="s">
        <v>147</v>
      </c>
      <c r="H198" s="145">
        <v>4.2999999999999997E-2</v>
      </c>
      <c r="L198" s="141"/>
      <c r="M198" s="146"/>
      <c r="T198" s="147"/>
      <c r="AT198" s="143" t="s">
        <v>120</v>
      </c>
      <c r="AU198" s="143" t="s">
        <v>76</v>
      </c>
      <c r="AV198" s="12" t="s">
        <v>76</v>
      </c>
      <c r="AW198" s="12" t="s">
        <v>28</v>
      </c>
      <c r="AX198" s="12" t="s">
        <v>66</v>
      </c>
      <c r="AY198" s="143" t="s">
        <v>110</v>
      </c>
    </row>
    <row r="199" spans="2:65" s="12" customFormat="1">
      <c r="B199" s="141"/>
      <c r="D199" s="142" t="s">
        <v>120</v>
      </c>
      <c r="E199" s="143" t="s">
        <v>3</v>
      </c>
      <c r="F199" s="144" t="s">
        <v>148</v>
      </c>
      <c r="H199" s="145">
        <v>5.5E-2</v>
      </c>
      <c r="L199" s="141"/>
      <c r="M199" s="146"/>
      <c r="T199" s="147"/>
      <c r="AT199" s="143" t="s">
        <v>120</v>
      </c>
      <c r="AU199" s="143" t="s">
        <v>76</v>
      </c>
      <c r="AV199" s="12" t="s">
        <v>76</v>
      </c>
      <c r="AW199" s="12" t="s">
        <v>28</v>
      </c>
      <c r="AX199" s="12" t="s">
        <v>66</v>
      </c>
      <c r="AY199" s="143" t="s">
        <v>110</v>
      </c>
    </row>
    <row r="200" spans="2:65" s="12" customFormat="1">
      <c r="B200" s="141"/>
      <c r="D200" s="142" t="s">
        <v>120</v>
      </c>
      <c r="E200" s="143" t="s">
        <v>3</v>
      </c>
      <c r="F200" s="144" t="s">
        <v>236</v>
      </c>
      <c r="H200" s="145">
        <v>0.14599999999999999</v>
      </c>
      <c r="L200" s="141"/>
      <c r="M200" s="146"/>
      <c r="T200" s="147"/>
      <c r="AT200" s="143" t="s">
        <v>120</v>
      </c>
      <c r="AU200" s="143" t="s">
        <v>76</v>
      </c>
      <c r="AV200" s="12" t="s">
        <v>76</v>
      </c>
      <c r="AW200" s="12" t="s">
        <v>28</v>
      </c>
      <c r="AX200" s="12" t="s">
        <v>66</v>
      </c>
      <c r="AY200" s="143" t="s">
        <v>110</v>
      </c>
    </row>
    <row r="201" spans="2:65" s="13" customFormat="1">
      <c r="B201" s="148"/>
      <c r="D201" s="142" t="s">
        <v>120</v>
      </c>
      <c r="E201" s="149" t="s">
        <v>3</v>
      </c>
      <c r="F201" s="150" t="s">
        <v>122</v>
      </c>
      <c r="H201" s="151">
        <v>0.24399999999999999</v>
      </c>
      <c r="L201" s="148"/>
      <c r="M201" s="152"/>
      <c r="T201" s="153"/>
      <c r="AT201" s="149" t="s">
        <v>120</v>
      </c>
      <c r="AU201" s="149" t="s">
        <v>76</v>
      </c>
      <c r="AV201" s="13" t="s">
        <v>123</v>
      </c>
      <c r="AW201" s="13" t="s">
        <v>28</v>
      </c>
      <c r="AX201" s="13" t="s">
        <v>74</v>
      </c>
      <c r="AY201" s="149" t="s">
        <v>110</v>
      </c>
    </row>
    <row r="202" spans="2:65" s="1" customFormat="1" ht="21.75" customHeight="1">
      <c r="B202" s="124"/>
      <c r="C202" s="125" t="s">
        <v>237</v>
      </c>
      <c r="D202" s="125" t="s">
        <v>113</v>
      </c>
      <c r="E202" s="126" t="s">
        <v>238</v>
      </c>
      <c r="F202" s="127" t="s">
        <v>239</v>
      </c>
      <c r="G202" s="128" t="s">
        <v>116</v>
      </c>
      <c r="H202" s="129">
        <v>23.295000000000002</v>
      </c>
      <c r="I202" s="130"/>
      <c r="J202" s="130">
        <f>ROUND(I202*H202,2)</f>
        <v>0</v>
      </c>
      <c r="K202" s="131"/>
      <c r="L202" s="29"/>
      <c r="M202" s="132" t="s">
        <v>3</v>
      </c>
      <c r="N202" s="133" t="s">
        <v>37</v>
      </c>
      <c r="O202" s="134">
        <v>0.29299999999999998</v>
      </c>
      <c r="P202" s="134">
        <f>O202*H202</f>
        <v>6.8254349999999997</v>
      </c>
      <c r="Q202" s="134">
        <v>1.1554999999999999E-2</v>
      </c>
      <c r="R202" s="134">
        <f>Q202*H202</f>
        <v>0.26917372500000003</v>
      </c>
      <c r="S202" s="134">
        <v>0</v>
      </c>
      <c r="T202" s="135">
        <f>S202*H202</f>
        <v>0</v>
      </c>
      <c r="AR202" s="136" t="s">
        <v>117</v>
      </c>
      <c r="AT202" s="136" t="s">
        <v>113</v>
      </c>
      <c r="AU202" s="136" t="s">
        <v>76</v>
      </c>
      <c r="AY202" s="17" t="s">
        <v>110</v>
      </c>
      <c r="BE202" s="137">
        <f>IF(N202="základní",J202,0)</f>
        <v>0</v>
      </c>
      <c r="BF202" s="137">
        <f>IF(N202="snížená",J202,0)</f>
        <v>0</v>
      </c>
      <c r="BG202" s="137">
        <f>IF(N202="zákl. přenesená",J202,0)</f>
        <v>0</v>
      </c>
      <c r="BH202" s="137">
        <f>IF(N202="sníž. přenesená",J202,0)</f>
        <v>0</v>
      </c>
      <c r="BI202" s="137">
        <f>IF(N202="nulová",J202,0)</f>
        <v>0</v>
      </c>
      <c r="BJ202" s="17" t="s">
        <v>74</v>
      </c>
      <c r="BK202" s="137">
        <f>ROUND(I202*H202,2)</f>
        <v>0</v>
      </c>
      <c r="BL202" s="17" t="s">
        <v>117</v>
      </c>
      <c r="BM202" s="136" t="s">
        <v>240</v>
      </c>
    </row>
    <row r="203" spans="2:65" s="1" customFormat="1">
      <c r="B203" s="29"/>
      <c r="D203" s="138" t="s">
        <v>118</v>
      </c>
      <c r="F203" s="139" t="s">
        <v>241</v>
      </c>
      <c r="L203" s="29"/>
      <c r="M203" s="140"/>
      <c r="T203" s="50"/>
      <c r="AT203" s="17" t="s">
        <v>118</v>
      </c>
      <c r="AU203" s="17" t="s">
        <v>76</v>
      </c>
    </row>
    <row r="204" spans="2:65" s="12" customFormat="1">
      <c r="B204" s="141"/>
      <c r="D204" s="142" t="s">
        <v>120</v>
      </c>
      <c r="E204" s="143" t="s">
        <v>3</v>
      </c>
      <c r="F204" s="144" t="s">
        <v>242</v>
      </c>
      <c r="H204" s="145">
        <v>5.7610000000000001</v>
      </c>
      <c r="L204" s="141"/>
      <c r="M204" s="146"/>
      <c r="T204" s="147"/>
      <c r="AT204" s="143" t="s">
        <v>120</v>
      </c>
      <c r="AU204" s="143" t="s">
        <v>76</v>
      </c>
      <c r="AV204" s="12" t="s">
        <v>76</v>
      </c>
      <c r="AW204" s="12" t="s">
        <v>28</v>
      </c>
      <c r="AX204" s="12" t="s">
        <v>66</v>
      </c>
      <c r="AY204" s="143" t="s">
        <v>110</v>
      </c>
    </row>
    <row r="205" spans="2:65" s="12" customFormat="1">
      <c r="B205" s="141"/>
      <c r="D205" s="142" t="s">
        <v>120</v>
      </c>
      <c r="E205" s="143" t="s">
        <v>3</v>
      </c>
      <c r="F205" s="144" t="s">
        <v>243</v>
      </c>
      <c r="H205" s="145">
        <v>5.7670000000000003</v>
      </c>
      <c r="L205" s="141"/>
      <c r="M205" s="146"/>
      <c r="T205" s="147"/>
      <c r="AT205" s="143" t="s">
        <v>120</v>
      </c>
      <c r="AU205" s="143" t="s">
        <v>76</v>
      </c>
      <c r="AV205" s="12" t="s">
        <v>76</v>
      </c>
      <c r="AW205" s="12" t="s">
        <v>28</v>
      </c>
      <c r="AX205" s="12" t="s">
        <v>66</v>
      </c>
      <c r="AY205" s="143" t="s">
        <v>110</v>
      </c>
    </row>
    <row r="206" spans="2:65" s="12" customFormat="1">
      <c r="B206" s="141"/>
      <c r="D206" s="142" t="s">
        <v>120</v>
      </c>
      <c r="E206" s="143" t="s">
        <v>3</v>
      </c>
      <c r="F206" s="144" t="s">
        <v>244</v>
      </c>
      <c r="H206" s="145">
        <v>6</v>
      </c>
      <c r="L206" s="141"/>
      <c r="M206" s="146"/>
      <c r="T206" s="147"/>
      <c r="AT206" s="143" t="s">
        <v>120</v>
      </c>
      <c r="AU206" s="143" t="s">
        <v>76</v>
      </c>
      <c r="AV206" s="12" t="s">
        <v>76</v>
      </c>
      <c r="AW206" s="12" t="s">
        <v>28</v>
      </c>
      <c r="AX206" s="12" t="s">
        <v>66</v>
      </c>
      <c r="AY206" s="143" t="s">
        <v>110</v>
      </c>
    </row>
    <row r="207" spans="2:65" s="12" customFormat="1">
      <c r="B207" s="141"/>
      <c r="D207" s="142" t="s">
        <v>120</v>
      </c>
      <c r="E207" s="143" t="s">
        <v>3</v>
      </c>
      <c r="F207" s="144" t="s">
        <v>245</v>
      </c>
      <c r="H207" s="145">
        <v>5.7670000000000003</v>
      </c>
      <c r="L207" s="141"/>
      <c r="M207" s="146"/>
      <c r="T207" s="147"/>
      <c r="AT207" s="143" t="s">
        <v>120</v>
      </c>
      <c r="AU207" s="143" t="s">
        <v>76</v>
      </c>
      <c r="AV207" s="12" t="s">
        <v>76</v>
      </c>
      <c r="AW207" s="12" t="s">
        <v>28</v>
      </c>
      <c r="AX207" s="12" t="s">
        <v>66</v>
      </c>
      <c r="AY207" s="143" t="s">
        <v>110</v>
      </c>
    </row>
    <row r="208" spans="2:65" s="13" customFormat="1">
      <c r="B208" s="148"/>
      <c r="D208" s="142" t="s">
        <v>120</v>
      </c>
      <c r="E208" s="149" t="s">
        <v>3</v>
      </c>
      <c r="F208" s="150" t="s">
        <v>122</v>
      </c>
      <c r="H208" s="151">
        <v>23.294999999999998</v>
      </c>
      <c r="L208" s="148"/>
      <c r="M208" s="152"/>
      <c r="T208" s="153"/>
      <c r="AT208" s="149" t="s">
        <v>120</v>
      </c>
      <c r="AU208" s="149" t="s">
        <v>76</v>
      </c>
      <c r="AV208" s="13" t="s">
        <v>123</v>
      </c>
      <c r="AW208" s="13" t="s">
        <v>28</v>
      </c>
      <c r="AX208" s="13" t="s">
        <v>74</v>
      </c>
      <c r="AY208" s="149" t="s">
        <v>110</v>
      </c>
    </row>
    <row r="209" spans="2:65" s="1" customFormat="1" ht="24.2" customHeight="1">
      <c r="B209" s="124"/>
      <c r="C209" s="125" t="s">
        <v>203</v>
      </c>
      <c r="D209" s="125" t="s">
        <v>113</v>
      </c>
      <c r="E209" s="126" t="s">
        <v>246</v>
      </c>
      <c r="F209" s="127" t="s">
        <v>247</v>
      </c>
      <c r="G209" s="128" t="s">
        <v>116</v>
      </c>
      <c r="H209" s="129">
        <v>5.8319999999999999</v>
      </c>
      <c r="I209" s="130"/>
      <c r="J209" s="130">
        <f>ROUND(I209*H209,2)</f>
        <v>0</v>
      </c>
      <c r="K209" s="131"/>
      <c r="L209" s="29"/>
      <c r="M209" s="132" t="s">
        <v>3</v>
      </c>
      <c r="N209" s="133" t="s">
        <v>37</v>
      </c>
      <c r="O209" s="134">
        <v>0.28199999999999997</v>
      </c>
      <c r="P209" s="134">
        <f>O209*H209</f>
        <v>1.6446239999999999</v>
      </c>
      <c r="Q209" s="134">
        <v>0</v>
      </c>
      <c r="R209" s="134">
        <f>Q209*H209</f>
        <v>0</v>
      </c>
      <c r="S209" s="134">
        <v>0</v>
      </c>
      <c r="T209" s="135">
        <f>S209*H209</f>
        <v>0</v>
      </c>
      <c r="AR209" s="136" t="s">
        <v>117</v>
      </c>
      <c r="AT209" s="136" t="s">
        <v>113</v>
      </c>
      <c r="AU209" s="136" t="s">
        <v>76</v>
      </c>
      <c r="AY209" s="17" t="s">
        <v>110</v>
      </c>
      <c r="BE209" s="137">
        <f>IF(N209="základní",J209,0)</f>
        <v>0</v>
      </c>
      <c r="BF209" s="137">
        <f>IF(N209="snížená",J209,0)</f>
        <v>0</v>
      </c>
      <c r="BG209" s="137">
        <f>IF(N209="zákl. přenesená",J209,0)</f>
        <v>0</v>
      </c>
      <c r="BH209" s="137">
        <f>IF(N209="sníž. přenesená",J209,0)</f>
        <v>0</v>
      </c>
      <c r="BI209" s="137">
        <f>IF(N209="nulová",J209,0)</f>
        <v>0</v>
      </c>
      <c r="BJ209" s="17" t="s">
        <v>74</v>
      </c>
      <c r="BK209" s="137">
        <f>ROUND(I209*H209,2)</f>
        <v>0</v>
      </c>
      <c r="BL209" s="17" t="s">
        <v>117</v>
      </c>
      <c r="BM209" s="136" t="s">
        <v>248</v>
      </c>
    </row>
    <row r="210" spans="2:65" s="1" customFormat="1">
      <c r="B210" s="29"/>
      <c r="D210" s="138" t="s">
        <v>118</v>
      </c>
      <c r="F210" s="139" t="s">
        <v>249</v>
      </c>
      <c r="L210" s="29"/>
      <c r="M210" s="140"/>
      <c r="T210" s="50"/>
      <c r="AT210" s="17" t="s">
        <v>118</v>
      </c>
      <c r="AU210" s="17" t="s">
        <v>76</v>
      </c>
    </row>
    <row r="211" spans="2:65" s="12" customFormat="1">
      <c r="B211" s="141"/>
      <c r="D211" s="142" t="s">
        <v>120</v>
      </c>
      <c r="E211" s="143" t="s">
        <v>3</v>
      </c>
      <c r="F211" s="144" t="s">
        <v>250</v>
      </c>
      <c r="H211" s="145">
        <v>5.8319999999999999</v>
      </c>
      <c r="L211" s="141"/>
      <c r="M211" s="146"/>
      <c r="T211" s="147"/>
      <c r="AT211" s="143" t="s">
        <v>120</v>
      </c>
      <c r="AU211" s="143" t="s">
        <v>76</v>
      </c>
      <c r="AV211" s="12" t="s">
        <v>76</v>
      </c>
      <c r="AW211" s="12" t="s">
        <v>28</v>
      </c>
      <c r="AX211" s="12" t="s">
        <v>66</v>
      </c>
      <c r="AY211" s="143" t="s">
        <v>110</v>
      </c>
    </row>
    <row r="212" spans="2:65" s="13" customFormat="1">
      <c r="B212" s="148"/>
      <c r="D212" s="142" t="s">
        <v>120</v>
      </c>
      <c r="E212" s="149" t="s">
        <v>3</v>
      </c>
      <c r="F212" s="150" t="s">
        <v>122</v>
      </c>
      <c r="H212" s="151">
        <v>5.8319999999999999</v>
      </c>
      <c r="L212" s="148"/>
      <c r="M212" s="152"/>
      <c r="T212" s="153"/>
      <c r="AT212" s="149" t="s">
        <v>120</v>
      </c>
      <c r="AU212" s="149" t="s">
        <v>76</v>
      </c>
      <c r="AV212" s="13" t="s">
        <v>123</v>
      </c>
      <c r="AW212" s="13" t="s">
        <v>28</v>
      </c>
      <c r="AX212" s="13" t="s">
        <v>74</v>
      </c>
      <c r="AY212" s="149" t="s">
        <v>110</v>
      </c>
    </row>
    <row r="213" spans="2:65" s="1" customFormat="1" ht="16.5" customHeight="1">
      <c r="B213" s="124"/>
      <c r="C213" s="154" t="s">
        <v>251</v>
      </c>
      <c r="D213" s="154" t="s">
        <v>124</v>
      </c>
      <c r="E213" s="155" t="s">
        <v>252</v>
      </c>
      <c r="F213" s="156" t="s">
        <v>253</v>
      </c>
      <c r="G213" s="157" t="s">
        <v>116</v>
      </c>
      <c r="H213" s="158">
        <v>6.7069999999999999</v>
      </c>
      <c r="I213" s="159"/>
      <c r="J213" s="159">
        <f>ROUND(I213*H213,2)</f>
        <v>0</v>
      </c>
      <c r="K213" s="160"/>
      <c r="L213" s="161"/>
      <c r="M213" s="162" t="s">
        <v>3</v>
      </c>
      <c r="N213" s="163" t="s">
        <v>37</v>
      </c>
      <c r="O213" s="134">
        <v>0</v>
      </c>
      <c r="P213" s="134">
        <f>O213*H213</f>
        <v>0</v>
      </c>
      <c r="Q213" s="134">
        <v>1.3100000000000001E-2</v>
      </c>
      <c r="R213" s="134">
        <f>Q213*H213</f>
        <v>8.7861700000000001E-2</v>
      </c>
      <c r="S213" s="134">
        <v>0</v>
      </c>
      <c r="T213" s="135">
        <f>S213*H213</f>
        <v>0</v>
      </c>
      <c r="AR213" s="136" t="s">
        <v>127</v>
      </c>
      <c r="AT213" s="136" t="s">
        <v>124</v>
      </c>
      <c r="AU213" s="136" t="s">
        <v>76</v>
      </c>
      <c r="AY213" s="17" t="s">
        <v>110</v>
      </c>
      <c r="BE213" s="137">
        <f>IF(N213="základní",J213,0)</f>
        <v>0</v>
      </c>
      <c r="BF213" s="137">
        <f>IF(N213="snížená",J213,0)</f>
        <v>0</v>
      </c>
      <c r="BG213" s="137">
        <f>IF(N213="zákl. přenesená",J213,0)</f>
        <v>0</v>
      </c>
      <c r="BH213" s="137">
        <f>IF(N213="sníž. přenesená",J213,0)</f>
        <v>0</v>
      </c>
      <c r="BI213" s="137">
        <f>IF(N213="nulová",J213,0)</f>
        <v>0</v>
      </c>
      <c r="BJ213" s="17" t="s">
        <v>74</v>
      </c>
      <c r="BK213" s="137">
        <f>ROUND(I213*H213,2)</f>
        <v>0</v>
      </c>
      <c r="BL213" s="17" t="s">
        <v>117</v>
      </c>
      <c r="BM213" s="136" t="s">
        <v>254</v>
      </c>
    </row>
    <row r="214" spans="2:65" s="12" customFormat="1">
      <c r="B214" s="141"/>
      <c r="D214" s="142" t="s">
        <v>120</v>
      </c>
      <c r="E214" s="143" t="s">
        <v>3</v>
      </c>
      <c r="F214" s="144" t="s">
        <v>255</v>
      </c>
      <c r="H214" s="145">
        <v>6.7069999999999999</v>
      </c>
      <c r="L214" s="141"/>
      <c r="M214" s="146"/>
      <c r="T214" s="147"/>
      <c r="AT214" s="143" t="s">
        <v>120</v>
      </c>
      <c r="AU214" s="143" t="s">
        <v>76</v>
      </c>
      <c r="AV214" s="12" t="s">
        <v>76</v>
      </c>
      <c r="AW214" s="12" t="s">
        <v>28</v>
      </c>
      <c r="AX214" s="12" t="s">
        <v>66</v>
      </c>
      <c r="AY214" s="143" t="s">
        <v>110</v>
      </c>
    </row>
    <row r="215" spans="2:65" s="13" customFormat="1">
      <c r="B215" s="148"/>
      <c r="D215" s="142" t="s">
        <v>120</v>
      </c>
      <c r="E215" s="149" t="s">
        <v>3</v>
      </c>
      <c r="F215" s="150" t="s">
        <v>122</v>
      </c>
      <c r="H215" s="151">
        <v>6.7069999999999999</v>
      </c>
      <c r="L215" s="148"/>
      <c r="M215" s="152"/>
      <c r="T215" s="153"/>
      <c r="AT215" s="149" t="s">
        <v>120</v>
      </c>
      <c r="AU215" s="149" t="s">
        <v>76</v>
      </c>
      <c r="AV215" s="13" t="s">
        <v>123</v>
      </c>
      <c r="AW215" s="13" t="s">
        <v>28</v>
      </c>
      <c r="AX215" s="13" t="s">
        <v>74</v>
      </c>
      <c r="AY215" s="149" t="s">
        <v>110</v>
      </c>
    </row>
    <row r="216" spans="2:65" s="1" customFormat="1" ht="16.5" customHeight="1">
      <c r="B216" s="124"/>
      <c r="C216" s="125" t="s">
        <v>206</v>
      </c>
      <c r="D216" s="125" t="s">
        <v>113</v>
      </c>
      <c r="E216" s="126" t="s">
        <v>256</v>
      </c>
      <c r="F216" s="127" t="s">
        <v>257</v>
      </c>
      <c r="G216" s="128" t="s">
        <v>159</v>
      </c>
      <c r="H216" s="129">
        <v>36.119999999999997</v>
      </c>
      <c r="I216" s="130"/>
      <c r="J216" s="130">
        <f>ROUND(I216*H216,2)</f>
        <v>0</v>
      </c>
      <c r="K216" s="131"/>
      <c r="L216" s="29"/>
      <c r="M216" s="132" t="s">
        <v>3</v>
      </c>
      <c r="N216" s="133" t="s">
        <v>37</v>
      </c>
      <c r="O216" s="134">
        <v>0.105</v>
      </c>
      <c r="P216" s="134">
        <f>O216*H216</f>
        <v>3.7925999999999997</v>
      </c>
      <c r="Q216" s="134">
        <v>1.0504E-5</v>
      </c>
      <c r="R216" s="134">
        <f>Q216*H216</f>
        <v>3.7940447999999994E-4</v>
      </c>
      <c r="S216" s="134">
        <v>0</v>
      </c>
      <c r="T216" s="135">
        <f>S216*H216</f>
        <v>0</v>
      </c>
      <c r="AR216" s="136" t="s">
        <v>117</v>
      </c>
      <c r="AT216" s="136" t="s">
        <v>113</v>
      </c>
      <c r="AU216" s="136" t="s">
        <v>76</v>
      </c>
      <c r="AY216" s="17" t="s">
        <v>110</v>
      </c>
      <c r="BE216" s="137">
        <f>IF(N216="základní",J216,0)</f>
        <v>0</v>
      </c>
      <c r="BF216" s="137">
        <f>IF(N216="snížená",J216,0)</f>
        <v>0</v>
      </c>
      <c r="BG216" s="137">
        <f>IF(N216="zákl. přenesená",J216,0)</f>
        <v>0</v>
      </c>
      <c r="BH216" s="137">
        <f>IF(N216="sníž. přenesená",J216,0)</f>
        <v>0</v>
      </c>
      <c r="BI216" s="137">
        <f>IF(N216="nulová",J216,0)</f>
        <v>0</v>
      </c>
      <c r="BJ216" s="17" t="s">
        <v>74</v>
      </c>
      <c r="BK216" s="137">
        <f>ROUND(I216*H216,2)</f>
        <v>0</v>
      </c>
      <c r="BL216" s="17" t="s">
        <v>117</v>
      </c>
      <c r="BM216" s="136" t="s">
        <v>258</v>
      </c>
    </row>
    <row r="217" spans="2:65" s="1" customFormat="1">
      <c r="B217" s="29"/>
      <c r="D217" s="138" t="s">
        <v>118</v>
      </c>
      <c r="F217" s="139" t="s">
        <v>259</v>
      </c>
      <c r="L217" s="29"/>
      <c r="M217" s="140"/>
      <c r="T217" s="50"/>
      <c r="AT217" s="17" t="s">
        <v>118</v>
      </c>
      <c r="AU217" s="17" t="s">
        <v>76</v>
      </c>
    </row>
    <row r="218" spans="2:65" s="12" customFormat="1">
      <c r="B218" s="141"/>
      <c r="D218" s="142" t="s">
        <v>120</v>
      </c>
      <c r="E218" s="143" t="s">
        <v>3</v>
      </c>
      <c r="F218" s="144" t="s">
        <v>260</v>
      </c>
      <c r="H218" s="145">
        <v>4.8</v>
      </c>
      <c r="L218" s="141"/>
      <c r="M218" s="146"/>
      <c r="T218" s="147"/>
      <c r="AT218" s="143" t="s">
        <v>120</v>
      </c>
      <c r="AU218" s="143" t="s">
        <v>76</v>
      </c>
      <c r="AV218" s="12" t="s">
        <v>76</v>
      </c>
      <c r="AW218" s="12" t="s">
        <v>28</v>
      </c>
      <c r="AX218" s="12" t="s">
        <v>66</v>
      </c>
      <c r="AY218" s="143" t="s">
        <v>110</v>
      </c>
    </row>
    <row r="219" spans="2:65" s="12" customFormat="1">
      <c r="B219" s="141"/>
      <c r="D219" s="142" t="s">
        <v>120</v>
      </c>
      <c r="E219" s="143" t="s">
        <v>3</v>
      </c>
      <c r="F219" s="144" t="s">
        <v>261</v>
      </c>
      <c r="H219" s="145">
        <v>4.32</v>
      </c>
      <c r="L219" s="141"/>
      <c r="M219" s="146"/>
      <c r="T219" s="147"/>
      <c r="AT219" s="143" t="s">
        <v>120</v>
      </c>
      <c r="AU219" s="143" t="s">
        <v>76</v>
      </c>
      <c r="AV219" s="12" t="s">
        <v>76</v>
      </c>
      <c r="AW219" s="12" t="s">
        <v>28</v>
      </c>
      <c r="AX219" s="12" t="s">
        <v>66</v>
      </c>
      <c r="AY219" s="143" t="s">
        <v>110</v>
      </c>
    </row>
    <row r="220" spans="2:65" s="12" customFormat="1">
      <c r="B220" s="141"/>
      <c r="D220" s="142" t="s">
        <v>120</v>
      </c>
      <c r="E220" s="143" t="s">
        <v>3</v>
      </c>
      <c r="F220" s="144" t="s">
        <v>262</v>
      </c>
      <c r="H220" s="145">
        <v>2.04</v>
      </c>
      <c r="L220" s="141"/>
      <c r="M220" s="146"/>
      <c r="T220" s="147"/>
      <c r="AT220" s="143" t="s">
        <v>120</v>
      </c>
      <c r="AU220" s="143" t="s">
        <v>76</v>
      </c>
      <c r="AV220" s="12" t="s">
        <v>76</v>
      </c>
      <c r="AW220" s="12" t="s">
        <v>28</v>
      </c>
      <c r="AX220" s="12" t="s">
        <v>66</v>
      </c>
      <c r="AY220" s="143" t="s">
        <v>110</v>
      </c>
    </row>
    <row r="221" spans="2:65" s="12" customFormat="1">
      <c r="B221" s="141"/>
      <c r="D221" s="142" t="s">
        <v>120</v>
      </c>
      <c r="E221" s="143" t="s">
        <v>3</v>
      </c>
      <c r="F221" s="144" t="s">
        <v>263</v>
      </c>
      <c r="H221" s="145">
        <v>2.16</v>
      </c>
      <c r="L221" s="141"/>
      <c r="M221" s="146"/>
      <c r="T221" s="147"/>
      <c r="AT221" s="143" t="s">
        <v>120</v>
      </c>
      <c r="AU221" s="143" t="s">
        <v>76</v>
      </c>
      <c r="AV221" s="12" t="s">
        <v>76</v>
      </c>
      <c r="AW221" s="12" t="s">
        <v>28</v>
      </c>
      <c r="AX221" s="12" t="s">
        <v>66</v>
      </c>
      <c r="AY221" s="143" t="s">
        <v>110</v>
      </c>
    </row>
    <row r="222" spans="2:65" s="12" customFormat="1">
      <c r="B222" s="141"/>
      <c r="D222" s="142" t="s">
        <v>120</v>
      </c>
      <c r="E222" s="143" t="s">
        <v>3</v>
      </c>
      <c r="F222" s="144" t="s">
        <v>264</v>
      </c>
      <c r="H222" s="145">
        <v>8.64</v>
      </c>
      <c r="L222" s="141"/>
      <c r="M222" s="146"/>
      <c r="T222" s="147"/>
      <c r="AT222" s="143" t="s">
        <v>120</v>
      </c>
      <c r="AU222" s="143" t="s">
        <v>76</v>
      </c>
      <c r="AV222" s="12" t="s">
        <v>76</v>
      </c>
      <c r="AW222" s="12" t="s">
        <v>28</v>
      </c>
      <c r="AX222" s="12" t="s">
        <v>66</v>
      </c>
      <c r="AY222" s="143" t="s">
        <v>110</v>
      </c>
    </row>
    <row r="223" spans="2:65" s="12" customFormat="1">
      <c r="B223" s="141"/>
      <c r="D223" s="142" t="s">
        <v>120</v>
      </c>
      <c r="E223" s="143" t="s">
        <v>3</v>
      </c>
      <c r="F223" s="144" t="s">
        <v>265</v>
      </c>
      <c r="H223" s="145">
        <v>7.2</v>
      </c>
      <c r="L223" s="141"/>
      <c r="M223" s="146"/>
      <c r="T223" s="147"/>
      <c r="AT223" s="143" t="s">
        <v>120</v>
      </c>
      <c r="AU223" s="143" t="s">
        <v>76</v>
      </c>
      <c r="AV223" s="12" t="s">
        <v>76</v>
      </c>
      <c r="AW223" s="12" t="s">
        <v>28</v>
      </c>
      <c r="AX223" s="12" t="s">
        <v>66</v>
      </c>
      <c r="AY223" s="143" t="s">
        <v>110</v>
      </c>
    </row>
    <row r="224" spans="2:65" s="12" customFormat="1">
      <c r="B224" s="141"/>
      <c r="D224" s="142" t="s">
        <v>120</v>
      </c>
      <c r="E224" s="143" t="s">
        <v>3</v>
      </c>
      <c r="F224" s="144" t="s">
        <v>266</v>
      </c>
      <c r="H224" s="145">
        <v>6.96</v>
      </c>
      <c r="L224" s="141"/>
      <c r="M224" s="146"/>
      <c r="T224" s="147"/>
      <c r="AT224" s="143" t="s">
        <v>120</v>
      </c>
      <c r="AU224" s="143" t="s">
        <v>76</v>
      </c>
      <c r="AV224" s="12" t="s">
        <v>76</v>
      </c>
      <c r="AW224" s="12" t="s">
        <v>28</v>
      </c>
      <c r="AX224" s="12" t="s">
        <v>66</v>
      </c>
      <c r="AY224" s="143" t="s">
        <v>110</v>
      </c>
    </row>
    <row r="225" spans="2:65" s="13" customFormat="1">
      <c r="B225" s="148"/>
      <c r="D225" s="142" t="s">
        <v>120</v>
      </c>
      <c r="E225" s="149" t="s">
        <v>3</v>
      </c>
      <c r="F225" s="150" t="s">
        <v>122</v>
      </c>
      <c r="H225" s="151">
        <v>36.119999999999997</v>
      </c>
      <c r="L225" s="148"/>
      <c r="M225" s="152"/>
      <c r="T225" s="153"/>
      <c r="AT225" s="149" t="s">
        <v>120</v>
      </c>
      <c r="AU225" s="149" t="s">
        <v>76</v>
      </c>
      <c r="AV225" s="13" t="s">
        <v>123</v>
      </c>
      <c r="AW225" s="13" t="s">
        <v>28</v>
      </c>
      <c r="AX225" s="13" t="s">
        <v>74</v>
      </c>
      <c r="AY225" s="149" t="s">
        <v>110</v>
      </c>
    </row>
    <row r="226" spans="2:65" s="1" customFormat="1" ht="16.5" customHeight="1">
      <c r="B226" s="124"/>
      <c r="C226" s="154" t="s">
        <v>8</v>
      </c>
      <c r="D226" s="154" t="s">
        <v>124</v>
      </c>
      <c r="E226" s="155" t="s">
        <v>190</v>
      </c>
      <c r="F226" s="156" t="s">
        <v>191</v>
      </c>
      <c r="G226" s="157" t="s">
        <v>139</v>
      </c>
      <c r="H226" s="158">
        <v>0.02</v>
      </c>
      <c r="I226" s="159"/>
      <c r="J226" s="159">
        <f>ROUND(I226*H226,2)</f>
        <v>0</v>
      </c>
      <c r="K226" s="160"/>
      <c r="L226" s="161"/>
      <c r="M226" s="162" t="s">
        <v>3</v>
      </c>
      <c r="N226" s="163" t="s">
        <v>37</v>
      </c>
      <c r="O226" s="134">
        <v>0</v>
      </c>
      <c r="P226" s="134">
        <f>O226*H226</f>
        <v>0</v>
      </c>
      <c r="Q226" s="134">
        <v>0.55000000000000004</v>
      </c>
      <c r="R226" s="134">
        <f>Q226*H226</f>
        <v>1.1000000000000001E-2</v>
      </c>
      <c r="S226" s="134">
        <v>0</v>
      </c>
      <c r="T226" s="135">
        <f>S226*H226</f>
        <v>0</v>
      </c>
      <c r="AR226" s="136" t="s">
        <v>127</v>
      </c>
      <c r="AT226" s="136" t="s">
        <v>124</v>
      </c>
      <c r="AU226" s="136" t="s">
        <v>76</v>
      </c>
      <c r="AY226" s="17" t="s">
        <v>110</v>
      </c>
      <c r="BE226" s="137">
        <f>IF(N226="základní",J226,0)</f>
        <v>0</v>
      </c>
      <c r="BF226" s="137">
        <f>IF(N226="snížená",J226,0)</f>
        <v>0</v>
      </c>
      <c r="BG226" s="137">
        <f>IF(N226="zákl. přenesená",J226,0)</f>
        <v>0</v>
      </c>
      <c r="BH226" s="137">
        <f>IF(N226="sníž. přenesená",J226,0)</f>
        <v>0</v>
      </c>
      <c r="BI226" s="137">
        <f>IF(N226="nulová",J226,0)</f>
        <v>0</v>
      </c>
      <c r="BJ226" s="17" t="s">
        <v>74</v>
      </c>
      <c r="BK226" s="137">
        <f>ROUND(I226*H226,2)</f>
        <v>0</v>
      </c>
      <c r="BL226" s="17" t="s">
        <v>117</v>
      </c>
      <c r="BM226" s="136" t="s">
        <v>267</v>
      </c>
    </row>
    <row r="227" spans="2:65" s="1" customFormat="1" ht="16.5" customHeight="1">
      <c r="B227" s="124"/>
      <c r="C227" s="154" t="s">
        <v>210</v>
      </c>
      <c r="D227" s="154" t="s">
        <v>124</v>
      </c>
      <c r="E227" s="155" t="s">
        <v>204</v>
      </c>
      <c r="F227" s="156" t="s">
        <v>205</v>
      </c>
      <c r="G227" s="157" t="s">
        <v>139</v>
      </c>
      <c r="H227" s="158">
        <v>0.48299999999999998</v>
      </c>
      <c r="I227" s="159"/>
      <c r="J227" s="159">
        <f>ROUND(I227*H227,2)</f>
        <v>0</v>
      </c>
      <c r="K227" s="160"/>
      <c r="L227" s="161"/>
      <c r="M227" s="162" t="s">
        <v>3</v>
      </c>
      <c r="N227" s="163" t="s">
        <v>37</v>
      </c>
      <c r="O227" s="134">
        <v>0</v>
      </c>
      <c r="P227" s="134">
        <f>O227*H227</f>
        <v>0</v>
      </c>
      <c r="Q227" s="134">
        <v>0.55000000000000004</v>
      </c>
      <c r="R227" s="134">
        <f>Q227*H227</f>
        <v>0.26565</v>
      </c>
      <c r="S227" s="134">
        <v>0</v>
      </c>
      <c r="T227" s="135">
        <f>S227*H227</f>
        <v>0</v>
      </c>
      <c r="AR227" s="136" t="s">
        <v>127</v>
      </c>
      <c r="AT227" s="136" t="s">
        <v>124</v>
      </c>
      <c r="AU227" s="136" t="s">
        <v>76</v>
      </c>
      <c r="AY227" s="17" t="s">
        <v>110</v>
      </c>
      <c r="BE227" s="137">
        <f>IF(N227="základní",J227,0)</f>
        <v>0</v>
      </c>
      <c r="BF227" s="137">
        <f>IF(N227="snížená",J227,0)</f>
        <v>0</v>
      </c>
      <c r="BG227" s="137">
        <f>IF(N227="zákl. přenesená",J227,0)</f>
        <v>0</v>
      </c>
      <c r="BH227" s="137">
        <f>IF(N227="sníž. přenesená",J227,0)</f>
        <v>0</v>
      </c>
      <c r="BI227" s="137">
        <f>IF(N227="nulová",J227,0)</f>
        <v>0</v>
      </c>
      <c r="BJ227" s="17" t="s">
        <v>74</v>
      </c>
      <c r="BK227" s="137">
        <f>ROUND(I227*H227,2)</f>
        <v>0</v>
      </c>
      <c r="BL227" s="17" t="s">
        <v>117</v>
      </c>
      <c r="BM227" s="136" t="s">
        <v>268</v>
      </c>
    </row>
    <row r="228" spans="2:65" s="1" customFormat="1" ht="16.5" customHeight="1">
      <c r="B228" s="124"/>
      <c r="C228" s="125" t="s">
        <v>269</v>
      </c>
      <c r="D228" s="125" t="s">
        <v>113</v>
      </c>
      <c r="E228" s="126" t="s">
        <v>270</v>
      </c>
      <c r="F228" s="127" t="s">
        <v>271</v>
      </c>
      <c r="G228" s="128" t="s">
        <v>116</v>
      </c>
      <c r="H228" s="129">
        <v>5.76</v>
      </c>
      <c r="I228" s="130"/>
      <c r="J228" s="130">
        <f>ROUND(I228*H228,2)</f>
        <v>0</v>
      </c>
      <c r="K228" s="131"/>
      <c r="L228" s="29"/>
      <c r="M228" s="132" t="s">
        <v>3</v>
      </c>
      <c r="N228" s="133" t="s">
        <v>37</v>
      </c>
      <c r="O228" s="134">
        <v>0</v>
      </c>
      <c r="P228" s="134">
        <f>O228*H228</f>
        <v>0</v>
      </c>
      <c r="Q228" s="134">
        <v>1.75E-4</v>
      </c>
      <c r="R228" s="134">
        <f>Q228*H228</f>
        <v>1.008E-3</v>
      </c>
      <c r="S228" s="134">
        <v>0</v>
      </c>
      <c r="T228" s="135">
        <f>S228*H228</f>
        <v>0</v>
      </c>
      <c r="AR228" s="136" t="s">
        <v>117</v>
      </c>
      <c r="AT228" s="136" t="s">
        <v>113</v>
      </c>
      <c r="AU228" s="136" t="s">
        <v>76</v>
      </c>
      <c r="AY228" s="17" t="s">
        <v>110</v>
      </c>
      <c r="BE228" s="137">
        <f>IF(N228="základní",J228,0)</f>
        <v>0</v>
      </c>
      <c r="BF228" s="137">
        <f>IF(N228="snížená",J228,0)</f>
        <v>0</v>
      </c>
      <c r="BG228" s="137">
        <f>IF(N228="zákl. přenesená",J228,0)</f>
        <v>0</v>
      </c>
      <c r="BH228" s="137">
        <f>IF(N228="sníž. přenesená",J228,0)</f>
        <v>0</v>
      </c>
      <c r="BI228" s="137">
        <f>IF(N228="nulová",J228,0)</f>
        <v>0</v>
      </c>
      <c r="BJ228" s="17" t="s">
        <v>74</v>
      </c>
      <c r="BK228" s="137">
        <f>ROUND(I228*H228,2)</f>
        <v>0</v>
      </c>
      <c r="BL228" s="17" t="s">
        <v>117</v>
      </c>
      <c r="BM228" s="136" t="s">
        <v>272</v>
      </c>
    </row>
    <row r="229" spans="2:65" s="1" customFormat="1">
      <c r="B229" s="29"/>
      <c r="D229" s="138" t="s">
        <v>118</v>
      </c>
      <c r="F229" s="139" t="s">
        <v>273</v>
      </c>
      <c r="L229" s="29"/>
      <c r="M229" s="140"/>
      <c r="T229" s="50"/>
      <c r="AT229" s="17" t="s">
        <v>118</v>
      </c>
      <c r="AU229" s="17" t="s">
        <v>76</v>
      </c>
    </row>
    <row r="230" spans="2:65" s="12" customFormat="1">
      <c r="B230" s="141"/>
      <c r="D230" s="142" t="s">
        <v>120</v>
      </c>
      <c r="E230" s="143" t="s">
        <v>3</v>
      </c>
      <c r="F230" s="144" t="s">
        <v>274</v>
      </c>
      <c r="H230" s="145">
        <v>5.76</v>
      </c>
      <c r="L230" s="141"/>
      <c r="M230" s="146"/>
      <c r="T230" s="147"/>
      <c r="AT230" s="143" t="s">
        <v>120</v>
      </c>
      <c r="AU230" s="143" t="s">
        <v>76</v>
      </c>
      <c r="AV230" s="12" t="s">
        <v>76</v>
      </c>
      <c r="AW230" s="12" t="s">
        <v>28</v>
      </c>
      <c r="AX230" s="12" t="s">
        <v>66</v>
      </c>
      <c r="AY230" s="143" t="s">
        <v>110</v>
      </c>
    </row>
    <row r="231" spans="2:65" s="13" customFormat="1">
      <c r="B231" s="148"/>
      <c r="D231" s="142" t="s">
        <v>120</v>
      </c>
      <c r="E231" s="149" t="s">
        <v>3</v>
      </c>
      <c r="F231" s="150" t="s">
        <v>122</v>
      </c>
      <c r="H231" s="151">
        <v>5.76</v>
      </c>
      <c r="L231" s="148"/>
      <c r="M231" s="152"/>
      <c r="T231" s="153"/>
      <c r="AT231" s="149" t="s">
        <v>120</v>
      </c>
      <c r="AU231" s="149" t="s">
        <v>76</v>
      </c>
      <c r="AV231" s="13" t="s">
        <v>123</v>
      </c>
      <c r="AW231" s="13" t="s">
        <v>28</v>
      </c>
      <c r="AX231" s="13" t="s">
        <v>74</v>
      </c>
      <c r="AY231" s="149" t="s">
        <v>110</v>
      </c>
    </row>
    <row r="232" spans="2:65" s="1" customFormat="1" ht="16.5" customHeight="1">
      <c r="B232" s="124"/>
      <c r="C232" s="125" t="s">
        <v>214</v>
      </c>
      <c r="D232" s="125" t="s">
        <v>113</v>
      </c>
      <c r="E232" s="126" t="s">
        <v>275</v>
      </c>
      <c r="F232" s="127" t="s">
        <v>276</v>
      </c>
      <c r="G232" s="128" t="s">
        <v>116</v>
      </c>
      <c r="H232" s="129">
        <v>1.704</v>
      </c>
      <c r="I232" s="130"/>
      <c r="J232" s="130">
        <f>ROUND(I232*H232,2)</f>
        <v>0</v>
      </c>
      <c r="K232" s="131"/>
      <c r="L232" s="29"/>
      <c r="M232" s="132" t="s">
        <v>3</v>
      </c>
      <c r="N232" s="133" t="s">
        <v>37</v>
      </c>
      <c r="O232" s="134">
        <v>0.22</v>
      </c>
      <c r="P232" s="134">
        <f>O232*H232</f>
        <v>0.37487999999999999</v>
      </c>
      <c r="Q232" s="134">
        <v>0</v>
      </c>
      <c r="R232" s="134">
        <f>Q232*H232</f>
        <v>0</v>
      </c>
      <c r="S232" s="134">
        <v>0</v>
      </c>
      <c r="T232" s="135">
        <f>S232*H232</f>
        <v>0</v>
      </c>
      <c r="AR232" s="136" t="s">
        <v>117</v>
      </c>
      <c r="AT232" s="136" t="s">
        <v>113</v>
      </c>
      <c r="AU232" s="136" t="s">
        <v>76</v>
      </c>
      <c r="AY232" s="17" t="s">
        <v>110</v>
      </c>
      <c r="BE232" s="137">
        <f>IF(N232="základní",J232,0)</f>
        <v>0</v>
      </c>
      <c r="BF232" s="137">
        <f>IF(N232="snížená",J232,0)</f>
        <v>0</v>
      </c>
      <c r="BG232" s="137">
        <f>IF(N232="zákl. přenesená",J232,0)</f>
        <v>0</v>
      </c>
      <c r="BH232" s="137">
        <f>IF(N232="sníž. přenesená",J232,0)</f>
        <v>0</v>
      </c>
      <c r="BI232" s="137">
        <f>IF(N232="nulová",J232,0)</f>
        <v>0</v>
      </c>
      <c r="BJ232" s="17" t="s">
        <v>74</v>
      </c>
      <c r="BK232" s="137">
        <f>ROUND(I232*H232,2)</f>
        <v>0</v>
      </c>
      <c r="BL232" s="17" t="s">
        <v>117</v>
      </c>
      <c r="BM232" s="136" t="s">
        <v>277</v>
      </c>
    </row>
    <row r="233" spans="2:65" s="1" customFormat="1">
      <c r="B233" s="29"/>
      <c r="D233" s="138" t="s">
        <v>118</v>
      </c>
      <c r="F233" s="139" t="s">
        <v>278</v>
      </c>
      <c r="L233" s="29"/>
      <c r="M233" s="140"/>
      <c r="T233" s="50"/>
      <c r="AT233" s="17" t="s">
        <v>118</v>
      </c>
      <c r="AU233" s="17" t="s">
        <v>76</v>
      </c>
    </row>
    <row r="234" spans="2:65" s="12" customFormat="1">
      <c r="B234" s="141"/>
      <c r="D234" s="142" t="s">
        <v>120</v>
      </c>
      <c r="E234" s="143" t="s">
        <v>3</v>
      </c>
      <c r="F234" s="144" t="s">
        <v>279</v>
      </c>
      <c r="H234" s="145">
        <v>1.704</v>
      </c>
      <c r="L234" s="141"/>
      <c r="M234" s="146"/>
      <c r="T234" s="147"/>
      <c r="AT234" s="143" t="s">
        <v>120</v>
      </c>
      <c r="AU234" s="143" t="s">
        <v>76</v>
      </c>
      <c r="AV234" s="12" t="s">
        <v>76</v>
      </c>
      <c r="AW234" s="12" t="s">
        <v>28</v>
      </c>
      <c r="AX234" s="12" t="s">
        <v>66</v>
      </c>
      <c r="AY234" s="143" t="s">
        <v>110</v>
      </c>
    </row>
    <row r="235" spans="2:65" s="13" customFormat="1">
      <c r="B235" s="148"/>
      <c r="D235" s="142" t="s">
        <v>120</v>
      </c>
      <c r="E235" s="149" t="s">
        <v>3</v>
      </c>
      <c r="F235" s="150" t="s">
        <v>122</v>
      </c>
      <c r="H235" s="151">
        <v>1.704</v>
      </c>
      <c r="L235" s="148"/>
      <c r="M235" s="152"/>
      <c r="T235" s="153"/>
      <c r="AT235" s="149" t="s">
        <v>120</v>
      </c>
      <c r="AU235" s="149" t="s">
        <v>76</v>
      </c>
      <c r="AV235" s="13" t="s">
        <v>123</v>
      </c>
      <c r="AW235" s="13" t="s">
        <v>28</v>
      </c>
      <c r="AX235" s="13" t="s">
        <v>74</v>
      </c>
      <c r="AY235" s="149" t="s">
        <v>110</v>
      </c>
    </row>
    <row r="236" spans="2:65" s="1" customFormat="1" ht="16.5" customHeight="1">
      <c r="B236" s="124"/>
      <c r="C236" s="154" t="s">
        <v>280</v>
      </c>
      <c r="D236" s="154" t="s">
        <v>124</v>
      </c>
      <c r="E236" s="155" t="s">
        <v>281</v>
      </c>
      <c r="F236" s="156" t="s">
        <v>282</v>
      </c>
      <c r="G236" s="157" t="s">
        <v>283</v>
      </c>
      <c r="H236" s="158">
        <v>1</v>
      </c>
      <c r="I236" s="159"/>
      <c r="J236" s="159">
        <f>ROUND(I236*H236,2)</f>
        <v>0</v>
      </c>
      <c r="K236" s="160"/>
      <c r="L236" s="161"/>
      <c r="M236" s="162" t="s">
        <v>3</v>
      </c>
      <c r="N236" s="163" t="s">
        <v>37</v>
      </c>
      <c r="O236" s="134">
        <v>0</v>
      </c>
      <c r="P236" s="134">
        <f>O236*H236</f>
        <v>0</v>
      </c>
      <c r="Q236" s="134">
        <v>0</v>
      </c>
      <c r="R236" s="134">
        <f>Q236*H236</f>
        <v>0</v>
      </c>
      <c r="S236" s="134">
        <v>0</v>
      </c>
      <c r="T236" s="135">
        <f>S236*H236</f>
        <v>0</v>
      </c>
      <c r="AR236" s="136" t="s">
        <v>127</v>
      </c>
      <c r="AT236" s="136" t="s">
        <v>124</v>
      </c>
      <c r="AU236" s="136" t="s">
        <v>76</v>
      </c>
      <c r="AY236" s="17" t="s">
        <v>110</v>
      </c>
      <c r="BE236" s="137">
        <f>IF(N236="základní",J236,0)</f>
        <v>0</v>
      </c>
      <c r="BF236" s="137">
        <f>IF(N236="snížená",J236,0)</f>
        <v>0</v>
      </c>
      <c r="BG236" s="137">
        <f>IF(N236="zákl. přenesená",J236,0)</f>
        <v>0</v>
      </c>
      <c r="BH236" s="137">
        <f>IF(N236="sníž. přenesená",J236,0)</f>
        <v>0</v>
      </c>
      <c r="BI236" s="137">
        <f>IF(N236="nulová",J236,0)</f>
        <v>0</v>
      </c>
      <c r="BJ236" s="17" t="s">
        <v>74</v>
      </c>
      <c r="BK236" s="137">
        <f>ROUND(I236*H236,2)</f>
        <v>0</v>
      </c>
      <c r="BL236" s="17" t="s">
        <v>117</v>
      </c>
      <c r="BM236" s="136" t="s">
        <v>284</v>
      </c>
    </row>
    <row r="237" spans="2:65" s="1" customFormat="1" ht="16.5" customHeight="1">
      <c r="B237" s="124"/>
      <c r="C237" s="125" t="s">
        <v>222</v>
      </c>
      <c r="D237" s="125" t="s">
        <v>113</v>
      </c>
      <c r="E237" s="126" t="s">
        <v>285</v>
      </c>
      <c r="F237" s="127" t="s">
        <v>286</v>
      </c>
      <c r="G237" s="128" t="s">
        <v>116</v>
      </c>
      <c r="H237" s="129">
        <v>2.2080000000000002</v>
      </c>
      <c r="I237" s="130"/>
      <c r="J237" s="130">
        <f>ROUND(I237*H237,2)</f>
        <v>0</v>
      </c>
      <c r="K237" s="131"/>
      <c r="L237" s="29"/>
      <c r="M237" s="132" t="s">
        <v>3</v>
      </c>
      <c r="N237" s="133" t="s">
        <v>37</v>
      </c>
      <c r="O237" s="134">
        <v>0</v>
      </c>
      <c r="P237" s="134">
        <f>O237*H237</f>
        <v>0</v>
      </c>
      <c r="Q237" s="134">
        <v>0</v>
      </c>
      <c r="R237" s="134">
        <f>Q237*H237</f>
        <v>0</v>
      </c>
      <c r="S237" s="134">
        <v>0</v>
      </c>
      <c r="T237" s="135">
        <f>S237*H237</f>
        <v>0</v>
      </c>
      <c r="AR237" s="136" t="s">
        <v>117</v>
      </c>
      <c r="AT237" s="136" t="s">
        <v>113</v>
      </c>
      <c r="AU237" s="136" t="s">
        <v>76</v>
      </c>
      <c r="AY237" s="17" t="s">
        <v>110</v>
      </c>
      <c r="BE237" s="137">
        <f>IF(N237="základní",J237,0)</f>
        <v>0</v>
      </c>
      <c r="BF237" s="137">
        <f>IF(N237="snížená",J237,0)</f>
        <v>0</v>
      </c>
      <c r="BG237" s="137">
        <f>IF(N237="zákl. přenesená",J237,0)</f>
        <v>0</v>
      </c>
      <c r="BH237" s="137">
        <f>IF(N237="sníž. přenesená",J237,0)</f>
        <v>0</v>
      </c>
      <c r="BI237" s="137">
        <f>IF(N237="nulová",J237,0)</f>
        <v>0</v>
      </c>
      <c r="BJ237" s="17" t="s">
        <v>74</v>
      </c>
      <c r="BK237" s="137">
        <f>ROUND(I237*H237,2)</f>
        <v>0</v>
      </c>
      <c r="BL237" s="17" t="s">
        <v>117</v>
      </c>
      <c r="BM237" s="136" t="s">
        <v>287</v>
      </c>
    </row>
    <row r="238" spans="2:65" s="1" customFormat="1" ht="16.5" customHeight="1">
      <c r="B238" s="124"/>
      <c r="C238" s="154" t="s">
        <v>226</v>
      </c>
      <c r="D238" s="154" t="s">
        <v>124</v>
      </c>
      <c r="E238" s="155" t="s">
        <v>252</v>
      </c>
      <c r="F238" s="156" t="s">
        <v>253</v>
      </c>
      <c r="G238" s="157" t="s">
        <v>116</v>
      </c>
      <c r="H238" s="158">
        <v>4.8849999999999998</v>
      </c>
      <c r="I238" s="159"/>
      <c r="J238" s="159">
        <f>ROUND(I238*H238,2)</f>
        <v>0</v>
      </c>
      <c r="K238" s="160"/>
      <c r="L238" s="161"/>
      <c r="M238" s="162" t="s">
        <v>3</v>
      </c>
      <c r="N238" s="163" t="s">
        <v>37</v>
      </c>
      <c r="O238" s="134">
        <v>0</v>
      </c>
      <c r="P238" s="134">
        <f>O238*H238</f>
        <v>0</v>
      </c>
      <c r="Q238" s="134">
        <v>1.3100000000000001E-2</v>
      </c>
      <c r="R238" s="134">
        <f>Q238*H238</f>
        <v>6.3993499999999995E-2</v>
      </c>
      <c r="S238" s="134">
        <v>0</v>
      </c>
      <c r="T238" s="135">
        <f>S238*H238</f>
        <v>0</v>
      </c>
      <c r="AR238" s="136" t="s">
        <v>127</v>
      </c>
      <c r="AT238" s="136" t="s">
        <v>124</v>
      </c>
      <c r="AU238" s="136" t="s">
        <v>76</v>
      </c>
      <c r="AY238" s="17" t="s">
        <v>110</v>
      </c>
      <c r="BE238" s="137">
        <f>IF(N238="základní",J238,0)</f>
        <v>0</v>
      </c>
      <c r="BF238" s="137">
        <f>IF(N238="snížená",J238,0)</f>
        <v>0</v>
      </c>
      <c r="BG238" s="137">
        <f>IF(N238="zákl. přenesená",J238,0)</f>
        <v>0</v>
      </c>
      <c r="BH238" s="137">
        <f>IF(N238="sníž. přenesená",J238,0)</f>
        <v>0</v>
      </c>
      <c r="BI238" s="137">
        <f>IF(N238="nulová",J238,0)</f>
        <v>0</v>
      </c>
      <c r="BJ238" s="17" t="s">
        <v>74</v>
      </c>
      <c r="BK238" s="137">
        <f>ROUND(I238*H238,2)</f>
        <v>0</v>
      </c>
      <c r="BL238" s="17" t="s">
        <v>117</v>
      </c>
      <c r="BM238" s="136" t="s">
        <v>288</v>
      </c>
    </row>
    <row r="239" spans="2:65" s="12" customFormat="1">
      <c r="B239" s="141"/>
      <c r="D239" s="142" t="s">
        <v>120</v>
      </c>
      <c r="E239" s="143" t="s">
        <v>3</v>
      </c>
      <c r="F239" s="144" t="s">
        <v>289</v>
      </c>
      <c r="H239" s="145">
        <v>4.8849999999999998</v>
      </c>
      <c r="L239" s="141"/>
      <c r="M239" s="146"/>
      <c r="T239" s="147"/>
      <c r="AT239" s="143" t="s">
        <v>120</v>
      </c>
      <c r="AU239" s="143" t="s">
        <v>76</v>
      </c>
      <c r="AV239" s="12" t="s">
        <v>76</v>
      </c>
      <c r="AW239" s="12" t="s">
        <v>28</v>
      </c>
      <c r="AX239" s="12" t="s">
        <v>66</v>
      </c>
      <c r="AY239" s="143" t="s">
        <v>110</v>
      </c>
    </row>
    <row r="240" spans="2:65" s="13" customFormat="1">
      <c r="B240" s="148"/>
      <c r="D240" s="142" t="s">
        <v>120</v>
      </c>
      <c r="E240" s="149" t="s">
        <v>3</v>
      </c>
      <c r="F240" s="150" t="s">
        <v>122</v>
      </c>
      <c r="H240" s="151">
        <v>4.8849999999999998</v>
      </c>
      <c r="L240" s="148"/>
      <c r="M240" s="152"/>
      <c r="T240" s="153"/>
      <c r="AT240" s="149" t="s">
        <v>120</v>
      </c>
      <c r="AU240" s="149" t="s">
        <v>76</v>
      </c>
      <c r="AV240" s="13" t="s">
        <v>123</v>
      </c>
      <c r="AW240" s="13" t="s">
        <v>28</v>
      </c>
      <c r="AX240" s="13" t="s">
        <v>74</v>
      </c>
      <c r="AY240" s="149" t="s">
        <v>110</v>
      </c>
    </row>
    <row r="241" spans="2:65" s="1" customFormat="1" ht="16.5" customHeight="1">
      <c r="B241" s="124"/>
      <c r="C241" s="154" t="s">
        <v>290</v>
      </c>
      <c r="D241" s="154" t="s">
        <v>124</v>
      </c>
      <c r="E241" s="155" t="s">
        <v>190</v>
      </c>
      <c r="F241" s="156" t="s">
        <v>191</v>
      </c>
      <c r="G241" s="157" t="s">
        <v>139</v>
      </c>
      <c r="H241" s="158">
        <v>6.0000000000000001E-3</v>
      </c>
      <c r="I241" s="159"/>
      <c r="J241" s="159">
        <f>ROUND(I241*H241,2)</f>
        <v>0</v>
      </c>
      <c r="K241" s="160"/>
      <c r="L241" s="161"/>
      <c r="M241" s="162" t="s">
        <v>3</v>
      </c>
      <c r="N241" s="163" t="s">
        <v>37</v>
      </c>
      <c r="O241" s="134">
        <v>0</v>
      </c>
      <c r="P241" s="134">
        <f>O241*H241</f>
        <v>0</v>
      </c>
      <c r="Q241" s="134">
        <v>0.55000000000000004</v>
      </c>
      <c r="R241" s="134">
        <f>Q241*H241</f>
        <v>3.3000000000000004E-3</v>
      </c>
      <c r="S241" s="134">
        <v>0</v>
      </c>
      <c r="T241" s="135">
        <f>S241*H241</f>
        <v>0</v>
      </c>
      <c r="AR241" s="136" t="s">
        <v>127</v>
      </c>
      <c r="AT241" s="136" t="s">
        <v>124</v>
      </c>
      <c r="AU241" s="136" t="s">
        <v>76</v>
      </c>
      <c r="AY241" s="17" t="s">
        <v>110</v>
      </c>
      <c r="BE241" s="137">
        <f>IF(N241="základní",J241,0)</f>
        <v>0</v>
      </c>
      <c r="BF241" s="137">
        <f>IF(N241="snížená",J241,0)</f>
        <v>0</v>
      </c>
      <c r="BG241" s="137">
        <f>IF(N241="zákl. přenesená",J241,0)</f>
        <v>0</v>
      </c>
      <c r="BH241" s="137">
        <f>IF(N241="sníž. přenesená",J241,0)</f>
        <v>0</v>
      </c>
      <c r="BI241" s="137">
        <f>IF(N241="nulová",J241,0)</f>
        <v>0</v>
      </c>
      <c r="BJ241" s="17" t="s">
        <v>74</v>
      </c>
      <c r="BK241" s="137">
        <f>ROUND(I241*H241,2)</f>
        <v>0</v>
      </c>
      <c r="BL241" s="17" t="s">
        <v>117</v>
      </c>
      <c r="BM241" s="136" t="s">
        <v>291</v>
      </c>
    </row>
    <row r="242" spans="2:65" s="1" customFormat="1" ht="24.2" customHeight="1">
      <c r="B242" s="124"/>
      <c r="C242" s="125" t="s">
        <v>231</v>
      </c>
      <c r="D242" s="125" t="s">
        <v>113</v>
      </c>
      <c r="E242" s="126" t="s">
        <v>292</v>
      </c>
      <c r="F242" s="127" t="s">
        <v>293</v>
      </c>
      <c r="G242" s="128" t="s">
        <v>132</v>
      </c>
      <c r="H242" s="129">
        <v>1.361</v>
      </c>
      <c r="I242" s="130"/>
      <c r="J242" s="130">
        <f>ROUND(I242*H242,2)</f>
        <v>0</v>
      </c>
      <c r="K242" s="131"/>
      <c r="L242" s="29"/>
      <c r="M242" s="132" t="s">
        <v>3</v>
      </c>
      <c r="N242" s="133" t="s">
        <v>37</v>
      </c>
      <c r="O242" s="134">
        <v>2.2519999999999998</v>
      </c>
      <c r="P242" s="134">
        <f>O242*H242</f>
        <v>3.0649719999999996</v>
      </c>
      <c r="Q242" s="134">
        <v>0</v>
      </c>
      <c r="R242" s="134">
        <f>Q242*H242</f>
        <v>0</v>
      </c>
      <c r="S242" s="134">
        <v>0</v>
      </c>
      <c r="T242" s="135">
        <f>S242*H242</f>
        <v>0</v>
      </c>
      <c r="AR242" s="136" t="s">
        <v>117</v>
      </c>
      <c r="AT242" s="136" t="s">
        <v>113</v>
      </c>
      <c r="AU242" s="136" t="s">
        <v>76</v>
      </c>
      <c r="AY242" s="17" t="s">
        <v>110</v>
      </c>
      <c r="BE242" s="137">
        <f>IF(N242="základní",J242,0)</f>
        <v>0</v>
      </c>
      <c r="BF242" s="137">
        <f>IF(N242="snížená",J242,0)</f>
        <v>0</v>
      </c>
      <c r="BG242" s="137">
        <f>IF(N242="zákl. přenesená",J242,0)</f>
        <v>0</v>
      </c>
      <c r="BH242" s="137">
        <f>IF(N242="sníž. přenesená",J242,0)</f>
        <v>0</v>
      </c>
      <c r="BI242" s="137">
        <f>IF(N242="nulová",J242,0)</f>
        <v>0</v>
      </c>
      <c r="BJ242" s="17" t="s">
        <v>74</v>
      </c>
      <c r="BK242" s="137">
        <f>ROUND(I242*H242,2)</f>
        <v>0</v>
      </c>
      <c r="BL242" s="17" t="s">
        <v>117</v>
      </c>
      <c r="BM242" s="136" t="s">
        <v>294</v>
      </c>
    </row>
    <row r="243" spans="2:65" s="1" customFormat="1">
      <c r="B243" s="29"/>
      <c r="D243" s="138" t="s">
        <v>118</v>
      </c>
      <c r="F243" s="139" t="s">
        <v>295</v>
      </c>
      <c r="L243" s="29"/>
      <c r="M243" s="140"/>
      <c r="T243" s="50"/>
      <c r="AT243" s="17" t="s">
        <v>118</v>
      </c>
      <c r="AU243" s="17" t="s">
        <v>76</v>
      </c>
    </row>
    <row r="244" spans="2:65" s="11" customFormat="1" ht="22.9" customHeight="1">
      <c r="B244" s="113"/>
      <c r="D244" s="114" t="s">
        <v>65</v>
      </c>
      <c r="E244" s="122" t="s">
        <v>296</v>
      </c>
      <c r="F244" s="122" t="s">
        <v>297</v>
      </c>
      <c r="J244" s="123">
        <f>BK244</f>
        <v>0</v>
      </c>
      <c r="L244" s="113"/>
      <c r="M244" s="117"/>
      <c r="P244" s="118">
        <f>SUM(P245:P254)</f>
        <v>2.7588490000000006</v>
      </c>
      <c r="R244" s="118">
        <f>SUM(R245:R254)</f>
        <v>1.33566E-2</v>
      </c>
      <c r="T244" s="119">
        <f>SUM(T245:T254)</f>
        <v>0</v>
      </c>
      <c r="AR244" s="114" t="s">
        <v>76</v>
      </c>
      <c r="AT244" s="120" t="s">
        <v>65</v>
      </c>
      <c r="AU244" s="120" t="s">
        <v>74</v>
      </c>
      <c r="AY244" s="114" t="s">
        <v>110</v>
      </c>
      <c r="BK244" s="121">
        <f>SUM(BK245:BK254)</f>
        <v>0</v>
      </c>
    </row>
    <row r="245" spans="2:65" s="1" customFormat="1" ht="16.5" customHeight="1">
      <c r="B245" s="124"/>
      <c r="C245" s="125" t="s">
        <v>298</v>
      </c>
      <c r="D245" s="125" t="s">
        <v>113</v>
      </c>
      <c r="E245" s="126" t="s">
        <v>299</v>
      </c>
      <c r="F245" s="127" t="s">
        <v>300</v>
      </c>
      <c r="G245" s="128" t="s">
        <v>159</v>
      </c>
      <c r="H245" s="129">
        <v>6</v>
      </c>
      <c r="I245" s="130"/>
      <c r="J245" s="130">
        <f>ROUND(I245*H245,2)</f>
        <v>0</v>
      </c>
      <c r="K245" s="131"/>
      <c r="L245" s="29"/>
      <c r="M245" s="132" t="s">
        <v>3</v>
      </c>
      <c r="N245" s="133" t="s">
        <v>37</v>
      </c>
      <c r="O245" s="134">
        <v>0.28100000000000003</v>
      </c>
      <c r="P245" s="134">
        <f>O245*H245</f>
        <v>1.6860000000000002</v>
      </c>
      <c r="Q245" s="134">
        <v>1.2694E-3</v>
      </c>
      <c r="R245" s="134">
        <f>Q245*H245</f>
        <v>7.6163999999999997E-3</v>
      </c>
      <c r="S245" s="134">
        <v>0</v>
      </c>
      <c r="T245" s="135">
        <f>S245*H245</f>
        <v>0</v>
      </c>
      <c r="AR245" s="136" t="s">
        <v>117</v>
      </c>
      <c r="AT245" s="136" t="s">
        <v>113</v>
      </c>
      <c r="AU245" s="136" t="s">
        <v>76</v>
      </c>
      <c r="AY245" s="17" t="s">
        <v>110</v>
      </c>
      <c r="BE245" s="137">
        <f>IF(N245="základní",J245,0)</f>
        <v>0</v>
      </c>
      <c r="BF245" s="137">
        <f>IF(N245="snížená",J245,0)</f>
        <v>0</v>
      </c>
      <c r="BG245" s="137">
        <f>IF(N245="zákl. přenesená",J245,0)</f>
        <v>0</v>
      </c>
      <c r="BH245" s="137">
        <f>IF(N245="sníž. přenesená",J245,0)</f>
        <v>0</v>
      </c>
      <c r="BI245" s="137">
        <f>IF(N245="nulová",J245,0)</f>
        <v>0</v>
      </c>
      <c r="BJ245" s="17" t="s">
        <v>74</v>
      </c>
      <c r="BK245" s="137">
        <f>ROUND(I245*H245,2)</f>
        <v>0</v>
      </c>
      <c r="BL245" s="17" t="s">
        <v>117</v>
      </c>
      <c r="BM245" s="136" t="s">
        <v>301</v>
      </c>
    </row>
    <row r="246" spans="2:65" s="1" customFormat="1">
      <c r="B246" s="29"/>
      <c r="D246" s="138" t="s">
        <v>118</v>
      </c>
      <c r="F246" s="139" t="s">
        <v>302</v>
      </c>
      <c r="L246" s="29"/>
      <c r="M246" s="140"/>
      <c r="T246" s="50"/>
      <c r="AT246" s="17" t="s">
        <v>118</v>
      </c>
      <c r="AU246" s="17" t="s">
        <v>76</v>
      </c>
    </row>
    <row r="247" spans="2:65" s="12" customFormat="1">
      <c r="B247" s="141"/>
      <c r="D247" s="142" t="s">
        <v>120</v>
      </c>
      <c r="E247" s="143" t="s">
        <v>3</v>
      </c>
      <c r="F247" s="144" t="s">
        <v>303</v>
      </c>
      <c r="H247" s="145">
        <v>6</v>
      </c>
      <c r="L247" s="141"/>
      <c r="M247" s="146"/>
      <c r="T247" s="147"/>
      <c r="AT247" s="143" t="s">
        <v>120</v>
      </c>
      <c r="AU247" s="143" t="s">
        <v>76</v>
      </c>
      <c r="AV247" s="12" t="s">
        <v>76</v>
      </c>
      <c r="AW247" s="12" t="s">
        <v>28</v>
      </c>
      <c r="AX247" s="12" t="s">
        <v>66</v>
      </c>
      <c r="AY247" s="143" t="s">
        <v>110</v>
      </c>
    </row>
    <row r="248" spans="2:65" s="13" customFormat="1">
      <c r="B248" s="148"/>
      <c r="D248" s="142" t="s">
        <v>120</v>
      </c>
      <c r="E248" s="149" t="s">
        <v>3</v>
      </c>
      <c r="F248" s="150" t="s">
        <v>122</v>
      </c>
      <c r="H248" s="151">
        <v>6</v>
      </c>
      <c r="L248" s="148"/>
      <c r="M248" s="152"/>
      <c r="T248" s="153"/>
      <c r="AT248" s="149" t="s">
        <v>120</v>
      </c>
      <c r="AU248" s="149" t="s">
        <v>76</v>
      </c>
      <c r="AV248" s="13" t="s">
        <v>123</v>
      </c>
      <c r="AW248" s="13" t="s">
        <v>28</v>
      </c>
      <c r="AX248" s="13" t="s">
        <v>74</v>
      </c>
      <c r="AY248" s="149" t="s">
        <v>110</v>
      </c>
    </row>
    <row r="249" spans="2:65" s="1" customFormat="1" ht="21.75" customHeight="1">
      <c r="B249" s="124"/>
      <c r="C249" s="125" t="s">
        <v>127</v>
      </c>
      <c r="D249" s="125" t="s">
        <v>113</v>
      </c>
      <c r="E249" s="126" t="s">
        <v>304</v>
      </c>
      <c r="F249" s="127" t="s">
        <v>305</v>
      </c>
      <c r="G249" s="128" t="s">
        <v>159</v>
      </c>
      <c r="H249" s="129">
        <v>5.4</v>
      </c>
      <c r="I249" s="130"/>
      <c r="J249" s="130">
        <f>ROUND(I249*H249,2)</f>
        <v>0</v>
      </c>
      <c r="K249" s="131"/>
      <c r="L249" s="29"/>
      <c r="M249" s="132" t="s">
        <v>3</v>
      </c>
      <c r="N249" s="133" t="s">
        <v>37</v>
      </c>
      <c r="O249" s="134">
        <v>0.192</v>
      </c>
      <c r="P249" s="134">
        <f>O249*H249</f>
        <v>1.0368000000000002</v>
      </c>
      <c r="Q249" s="134">
        <v>1.0629999999999999E-3</v>
      </c>
      <c r="R249" s="134">
        <f>Q249*H249</f>
        <v>5.7402E-3</v>
      </c>
      <c r="S249" s="134">
        <v>0</v>
      </c>
      <c r="T249" s="135">
        <f>S249*H249</f>
        <v>0</v>
      </c>
      <c r="AR249" s="136" t="s">
        <v>117</v>
      </c>
      <c r="AT249" s="136" t="s">
        <v>113</v>
      </c>
      <c r="AU249" s="136" t="s">
        <v>76</v>
      </c>
      <c r="AY249" s="17" t="s">
        <v>110</v>
      </c>
      <c r="BE249" s="137">
        <f>IF(N249="základní",J249,0)</f>
        <v>0</v>
      </c>
      <c r="BF249" s="137">
        <f>IF(N249="snížená",J249,0)</f>
        <v>0</v>
      </c>
      <c r="BG249" s="137">
        <f>IF(N249="zákl. přenesená",J249,0)</f>
        <v>0</v>
      </c>
      <c r="BH249" s="137">
        <f>IF(N249="sníž. přenesená",J249,0)</f>
        <v>0</v>
      </c>
      <c r="BI249" s="137">
        <f>IF(N249="nulová",J249,0)</f>
        <v>0</v>
      </c>
      <c r="BJ249" s="17" t="s">
        <v>74</v>
      </c>
      <c r="BK249" s="137">
        <f>ROUND(I249*H249,2)</f>
        <v>0</v>
      </c>
      <c r="BL249" s="17" t="s">
        <v>117</v>
      </c>
      <c r="BM249" s="136" t="s">
        <v>306</v>
      </c>
    </row>
    <row r="250" spans="2:65" s="1" customFormat="1">
      <c r="B250" s="29"/>
      <c r="D250" s="138" t="s">
        <v>118</v>
      </c>
      <c r="F250" s="139" t="s">
        <v>307</v>
      </c>
      <c r="L250" s="29"/>
      <c r="M250" s="140"/>
      <c r="T250" s="50"/>
      <c r="AT250" s="17" t="s">
        <v>118</v>
      </c>
      <c r="AU250" s="17" t="s">
        <v>76</v>
      </c>
    </row>
    <row r="251" spans="2:65" s="12" customFormat="1">
      <c r="B251" s="141"/>
      <c r="D251" s="142" t="s">
        <v>120</v>
      </c>
      <c r="E251" s="143" t="s">
        <v>3</v>
      </c>
      <c r="F251" s="144" t="s">
        <v>308</v>
      </c>
      <c r="H251" s="145">
        <v>5.4</v>
      </c>
      <c r="L251" s="141"/>
      <c r="M251" s="146"/>
      <c r="T251" s="147"/>
      <c r="AT251" s="143" t="s">
        <v>120</v>
      </c>
      <c r="AU251" s="143" t="s">
        <v>76</v>
      </c>
      <c r="AV251" s="12" t="s">
        <v>76</v>
      </c>
      <c r="AW251" s="12" t="s">
        <v>28</v>
      </c>
      <c r="AX251" s="12" t="s">
        <v>66</v>
      </c>
      <c r="AY251" s="143" t="s">
        <v>110</v>
      </c>
    </row>
    <row r="252" spans="2:65" s="13" customFormat="1">
      <c r="B252" s="148"/>
      <c r="D252" s="142" t="s">
        <v>120</v>
      </c>
      <c r="E252" s="149" t="s">
        <v>3</v>
      </c>
      <c r="F252" s="150" t="s">
        <v>122</v>
      </c>
      <c r="H252" s="151">
        <v>5.4</v>
      </c>
      <c r="L252" s="148"/>
      <c r="M252" s="152"/>
      <c r="T252" s="153"/>
      <c r="AT252" s="149" t="s">
        <v>120</v>
      </c>
      <c r="AU252" s="149" t="s">
        <v>76</v>
      </c>
      <c r="AV252" s="13" t="s">
        <v>123</v>
      </c>
      <c r="AW252" s="13" t="s">
        <v>28</v>
      </c>
      <c r="AX252" s="13" t="s">
        <v>74</v>
      </c>
      <c r="AY252" s="149" t="s">
        <v>110</v>
      </c>
    </row>
    <row r="253" spans="2:65" s="1" customFormat="1" ht="24.2" customHeight="1">
      <c r="B253" s="124"/>
      <c r="C253" s="125" t="s">
        <v>309</v>
      </c>
      <c r="D253" s="125" t="s">
        <v>113</v>
      </c>
      <c r="E253" s="126" t="s">
        <v>310</v>
      </c>
      <c r="F253" s="127" t="s">
        <v>311</v>
      </c>
      <c r="G253" s="128" t="s">
        <v>132</v>
      </c>
      <c r="H253" s="129">
        <v>1.2999999999999999E-2</v>
      </c>
      <c r="I253" s="130"/>
      <c r="J253" s="130">
        <f>ROUND(I253*H253,2)</f>
        <v>0</v>
      </c>
      <c r="K253" s="131"/>
      <c r="L253" s="29"/>
      <c r="M253" s="132" t="s">
        <v>3</v>
      </c>
      <c r="N253" s="133" t="s">
        <v>37</v>
      </c>
      <c r="O253" s="134">
        <v>2.7730000000000001</v>
      </c>
      <c r="P253" s="134">
        <f>O253*H253</f>
        <v>3.6048999999999998E-2</v>
      </c>
      <c r="Q253" s="134">
        <v>0</v>
      </c>
      <c r="R253" s="134">
        <f>Q253*H253</f>
        <v>0</v>
      </c>
      <c r="S253" s="134">
        <v>0</v>
      </c>
      <c r="T253" s="135">
        <f>S253*H253</f>
        <v>0</v>
      </c>
      <c r="AR253" s="136" t="s">
        <v>117</v>
      </c>
      <c r="AT253" s="136" t="s">
        <v>113</v>
      </c>
      <c r="AU253" s="136" t="s">
        <v>76</v>
      </c>
      <c r="AY253" s="17" t="s">
        <v>110</v>
      </c>
      <c r="BE253" s="137">
        <f>IF(N253="základní",J253,0)</f>
        <v>0</v>
      </c>
      <c r="BF253" s="137">
        <f>IF(N253="snížená",J253,0)</f>
        <v>0</v>
      </c>
      <c r="BG253" s="137">
        <f>IF(N253="zákl. přenesená",J253,0)</f>
        <v>0</v>
      </c>
      <c r="BH253" s="137">
        <f>IF(N253="sníž. přenesená",J253,0)</f>
        <v>0</v>
      </c>
      <c r="BI253" s="137">
        <f>IF(N253="nulová",J253,0)</f>
        <v>0</v>
      </c>
      <c r="BJ253" s="17" t="s">
        <v>74</v>
      </c>
      <c r="BK253" s="137">
        <f>ROUND(I253*H253,2)</f>
        <v>0</v>
      </c>
      <c r="BL253" s="17" t="s">
        <v>117</v>
      </c>
      <c r="BM253" s="136" t="s">
        <v>312</v>
      </c>
    </row>
    <row r="254" spans="2:65" s="1" customFormat="1">
      <c r="B254" s="29"/>
      <c r="D254" s="138" t="s">
        <v>118</v>
      </c>
      <c r="F254" s="139" t="s">
        <v>313</v>
      </c>
      <c r="L254" s="29"/>
      <c r="M254" s="140"/>
      <c r="T254" s="50"/>
      <c r="AT254" s="17" t="s">
        <v>118</v>
      </c>
      <c r="AU254" s="17" t="s">
        <v>76</v>
      </c>
    </row>
    <row r="255" spans="2:65" s="11" customFormat="1" ht="22.9" customHeight="1">
      <c r="B255" s="113"/>
      <c r="D255" s="114" t="s">
        <v>65</v>
      </c>
      <c r="E255" s="122" t="s">
        <v>314</v>
      </c>
      <c r="F255" s="122" t="s">
        <v>315</v>
      </c>
      <c r="J255" s="123">
        <f>BK255</f>
        <v>0</v>
      </c>
      <c r="L255" s="113"/>
      <c r="M255" s="117"/>
      <c r="P255" s="118">
        <f>SUM(P256:P277)</f>
        <v>9.1419000000000015</v>
      </c>
      <c r="R255" s="118">
        <f>SUM(R256:R277)</f>
        <v>8.4443999999999991E-2</v>
      </c>
      <c r="T255" s="119">
        <f>SUM(T256:T277)</f>
        <v>0</v>
      </c>
      <c r="AR255" s="114" t="s">
        <v>76</v>
      </c>
      <c r="AT255" s="120" t="s">
        <v>65</v>
      </c>
      <c r="AU255" s="120" t="s">
        <v>74</v>
      </c>
      <c r="AY255" s="114" t="s">
        <v>110</v>
      </c>
      <c r="BK255" s="121">
        <f>SUM(BK256:BK277)</f>
        <v>0</v>
      </c>
    </row>
    <row r="256" spans="2:65" s="1" customFormat="1" ht="16.5" customHeight="1">
      <c r="B256" s="124"/>
      <c r="C256" s="125" t="s">
        <v>240</v>
      </c>
      <c r="D256" s="125" t="s">
        <v>113</v>
      </c>
      <c r="E256" s="126" t="s">
        <v>316</v>
      </c>
      <c r="F256" s="127" t="s">
        <v>317</v>
      </c>
      <c r="G256" s="128" t="s">
        <v>116</v>
      </c>
      <c r="H256" s="129">
        <v>8.1</v>
      </c>
      <c r="I256" s="130"/>
      <c r="J256" s="130">
        <f>ROUND(I256*H256,2)</f>
        <v>0</v>
      </c>
      <c r="K256" s="131"/>
      <c r="L256" s="29"/>
      <c r="M256" s="132" t="s">
        <v>3</v>
      </c>
      <c r="N256" s="133" t="s">
        <v>37</v>
      </c>
      <c r="O256" s="134">
        <v>0.495</v>
      </c>
      <c r="P256" s="134">
        <f>O256*H256</f>
        <v>4.0095000000000001</v>
      </c>
      <c r="Q256" s="134">
        <v>0</v>
      </c>
      <c r="R256" s="134">
        <f>Q256*H256</f>
        <v>0</v>
      </c>
      <c r="S256" s="134">
        <v>0</v>
      </c>
      <c r="T256" s="135">
        <f>S256*H256</f>
        <v>0</v>
      </c>
      <c r="AR256" s="136" t="s">
        <v>117</v>
      </c>
      <c r="AT256" s="136" t="s">
        <v>113</v>
      </c>
      <c r="AU256" s="136" t="s">
        <v>76</v>
      </c>
      <c r="AY256" s="17" t="s">
        <v>110</v>
      </c>
      <c r="BE256" s="137">
        <f>IF(N256="základní",J256,0)</f>
        <v>0</v>
      </c>
      <c r="BF256" s="137">
        <f>IF(N256="snížená",J256,0)</f>
        <v>0</v>
      </c>
      <c r="BG256" s="137">
        <f>IF(N256="zákl. přenesená",J256,0)</f>
        <v>0</v>
      </c>
      <c r="BH256" s="137">
        <f>IF(N256="sníž. přenesená",J256,0)</f>
        <v>0</v>
      </c>
      <c r="BI256" s="137">
        <f>IF(N256="nulová",J256,0)</f>
        <v>0</v>
      </c>
      <c r="BJ256" s="17" t="s">
        <v>74</v>
      </c>
      <c r="BK256" s="137">
        <f>ROUND(I256*H256,2)</f>
        <v>0</v>
      </c>
      <c r="BL256" s="17" t="s">
        <v>117</v>
      </c>
      <c r="BM256" s="136" t="s">
        <v>318</v>
      </c>
    </row>
    <row r="257" spans="2:65" s="1" customFormat="1">
      <c r="B257" s="29"/>
      <c r="D257" s="138" t="s">
        <v>118</v>
      </c>
      <c r="F257" s="139" t="s">
        <v>319</v>
      </c>
      <c r="L257" s="29"/>
      <c r="M257" s="140"/>
      <c r="T257" s="50"/>
      <c r="AT257" s="17" t="s">
        <v>118</v>
      </c>
      <c r="AU257" s="17" t="s">
        <v>76</v>
      </c>
    </row>
    <row r="258" spans="2:65" s="12" customFormat="1">
      <c r="B258" s="141"/>
      <c r="D258" s="142" t="s">
        <v>120</v>
      </c>
      <c r="E258" s="143" t="s">
        <v>3</v>
      </c>
      <c r="F258" s="144" t="s">
        <v>121</v>
      </c>
      <c r="H258" s="145">
        <v>8.1</v>
      </c>
      <c r="L258" s="141"/>
      <c r="M258" s="146"/>
      <c r="T258" s="147"/>
      <c r="AT258" s="143" t="s">
        <v>120</v>
      </c>
      <c r="AU258" s="143" t="s">
        <v>76</v>
      </c>
      <c r="AV258" s="12" t="s">
        <v>76</v>
      </c>
      <c r="AW258" s="12" t="s">
        <v>28</v>
      </c>
      <c r="AX258" s="12" t="s">
        <v>66</v>
      </c>
      <c r="AY258" s="143" t="s">
        <v>110</v>
      </c>
    </row>
    <row r="259" spans="2:65" s="13" customFormat="1">
      <c r="B259" s="148"/>
      <c r="D259" s="142" t="s">
        <v>120</v>
      </c>
      <c r="E259" s="149" t="s">
        <v>3</v>
      </c>
      <c r="F259" s="150" t="s">
        <v>122</v>
      </c>
      <c r="H259" s="151">
        <v>8.1</v>
      </c>
      <c r="L259" s="148"/>
      <c r="M259" s="152"/>
      <c r="T259" s="153"/>
      <c r="AT259" s="149" t="s">
        <v>120</v>
      </c>
      <c r="AU259" s="149" t="s">
        <v>76</v>
      </c>
      <c r="AV259" s="13" t="s">
        <v>123</v>
      </c>
      <c r="AW259" s="13" t="s">
        <v>28</v>
      </c>
      <c r="AX259" s="13" t="s">
        <v>74</v>
      </c>
      <c r="AY259" s="149" t="s">
        <v>110</v>
      </c>
    </row>
    <row r="260" spans="2:65" s="1" customFormat="1" ht="16.5" customHeight="1">
      <c r="B260" s="124"/>
      <c r="C260" s="154" t="s">
        <v>320</v>
      </c>
      <c r="D260" s="154" t="s">
        <v>124</v>
      </c>
      <c r="E260" s="155" t="s">
        <v>321</v>
      </c>
      <c r="F260" s="156" t="s">
        <v>322</v>
      </c>
      <c r="G260" s="157" t="s">
        <v>116</v>
      </c>
      <c r="H260" s="158">
        <v>8.343</v>
      </c>
      <c r="I260" s="159"/>
      <c r="J260" s="159">
        <f>ROUND(I260*H260,2)</f>
        <v>0</v>
      </c>
      <c r="K260" s="160"/>
      <c r="L260" s="161"/>
      <c r="M260" s="162" t="s">
        <v>3</v>
      </c>
      <c r="N260" s="163" t="s">
        <v>37</v>
      </c>
      <c r="O260" s="134">
        <v>0</v>
      </c>
      <c r="P260" s="134">
        <f>O260*H260</f>
        <v>0</v>
      </c>
      <c r="Q260" s="134">
        <v>9.5999999999999992E-3</v>
      </c>
      <c r="R260" s="134">
        <f>Q260*H260</f>
        <v>8.0092799999999992E-2</v>
      </c>
      <c r="S260" s="134">
        <v>0</v>
      </c>
      <c r="T260" s="135">
        <f>S260*H260</f>
        <v>0</v>
      </c>
      <c r="AR260" s="136" t="s">
        <v>127</v>
      </c>
      <c r="AT260" s="136" t="s">
        <v>124</v>
      </c>
      <c r="AU260" s="136" t="s">
        <v>76</v>
      </c>
      <c r="AY260" s="17" t="s">
        <v>110</v>
      </c>
      <c r="BE260" s="137">
        <f>IF(N260="základní",J260,0)</f>
        <v>0</v>
      </c>
      <c r="BF260" s="137">
        <f>IF(N260="snížená",J260,0)</f>
        <v>0</v>
      </c>
      <c r="BG260" s="137">
        <f>IF(N260="zákl. přenesená",J260,0)</f>
        <v>0</v>
      </c>
      <c r="BH260" s="137">
        <f>IF(N260="sníž. přenesená",J260,0)</f>
        <v>0</v>
      </c>
      <c r="BI260" s="137">
        <f>IF(N260="nulová",J260,0)</f>
        <v>0</v>
      </c>
      <c r="BJ260" s="17" t="s">
        <v>74</v>
      </c>
      <c r="BK260" s="137">
        <f>ROUND(I260*H260,2)</f>
        <v>0</v>
      </c>
      <c r="BL260" s="17" t="s">
        <v>117</v>
      </c>
      <c r="BM260" s="136" t="s">
        <v>323</v>
      </c>
    </row>
    <row r="261" spans="2:65" s="1" customFormat="1" ht="16.5" customHeight="1">
      <c r="B261" s="124"/>
      <c r="C261" s="125" t="s">
        <v>248</v>
      </c>
      <c r="D261" s="125" t="s">
        <v>113</v>
      </c>
      <c r="E261" s="126" t="s">
        <v>324</v>
      </c>
      <c r="F261" s="127" t="s">
        <v>325</v>
      </c>
      <c r="G261" s="128" t="s">
        <v>159</v>
      </c>
      <c r="H261" s="129">
        <v>5.4</v>
      </c>
      <c r="I261" s="130"/>
      <c r="J261" s="130">
        <f>ROUND(I261*H261,2)</f>
        <v>0</v>
      </c>
      <c r="K261" s="131"/>
      <c r="L261" s="29"/>
      <c r="M261" s="132" t="s">
        <v>3</v>
      </c>
      <c r="N261" s="133" t="s">
        <v>37</v>
      </c>
      <c r="O261" s="134">
        <v>0.33300000000000002</v>
      </c>
      <c r="P261" s="134">
        <f>O261*H261</f>
        <v>1.7982000000000002</v>
      </c>
      <c r="Q261" s="134">
        <v>0</v>
      </c>
      <c r="R261" s="134">
        <f>Q261*H261</f>
        <v>0</v>
      </c>
      <c r="S261" s="134">
        <v>0</v>
      </c>
      <c r="T261" s="135">
        <f>S261*H261</f>
        <v>0</v>
      </c>
      <c r="AR261" s="136" t="s">
        <v>117</v>
      </c>
      <c r="AT261" s="136" t="s">
        <v>113</v>
      </c>
      <c r="AU261" s="136" t="s">
        <v>76</v>
      </c>
      <c r="AY261" s="17" t="s">
        <v>110</v>
      </c>
      <c r="BE261" s="137">
        <f>IF(N261="základní",J261,0)</f>
        <v>0</v>
      </c>
      <c r="BF261" s="137">
        <f>IF(N261="snížená",J261,0)</f>
        <v>0</v>
      </c>
      <c r="BG261" s="137">
        <f>IF(N261="zákl. přenesená",J261,0)</f>
        <v>0</v>
      </c>
      <c r="BH261" s="137">
        <f>IF(N261="sníž. přenesená",J261,0)</f>
        <v>0</v>
      </c>
      <c r="BI261" s="137">
        <f>IF(N261="nulová",J261,0)</f>
        <v>0</v>
      </c>
      <c r="BJ261" s="17" t="s">
        <v>74</v>
      </c>
      <c r="BK261" s="137">
        <f>ROUND(I261*H261,2)</f>
        <v>0</v>
      </c>
      <c r="BL261" s="17" t="s">
        <v>117</v>
      </c>
      <c r="BM261" s="136" t="s">
        <v>326</v>
      </c>
    </row>
    <row r="262" spans="2:65" s="1" customFormat="1">
      <c r="B262" s="29"/>
      <c r="D262" s="138" t="s">
        <v>118</v>
      </c>
      <c r="F262" s="139" t="s">
        <v>327</v>
      </c>
      <c r="L262" s="29"/>
      <c r="M262" s="140"/>
      <c r="T262" s="50"/>
      <c r="AT262" s="17" t="s">
        <v>118</v>
      </c>
      <c r="AU262" s="17" t="s">
        <v>76</v>
      </c>
    </row>
    <row r="263" spans="2:65" s="12" customFormat="1">
      <c r="B263" s="141"/>
      <c r="D263" s="142" t="s">
        <v>120</v>
      </c>
      <c r="E263" s="143" t="s">
        <v>3</v>
      </c>
      <c r="F263" s="144" t="s">
        <v>308</v>
      </c>
      <c r="H263" s="145">
        <v>5.4</v>
      </c>
      <c r="L263" s="141"/>
      <c r="M263" s="146"/>
      <c r="T263" s="147"/>
      <c r="AT263" s="143" t="s">
        <v>120</v>
      </c>
      <c r="AU263" s="143" t="s">
        <v>76</v>
      </c>
      <c r="AV263" s="12" t="s">
        <v>76</v>
      </c>
      <c r="AW263" s="12" t="s">
        <v>28</v>
      </c>
      <c r="AX263" s="12" t="s">
        <v>66</v>
      </c>
      <c r="AY263" s="143" t="s">
        <v>110</v>
      </c>
    </row>
    <row r="264" spans="2:65" s="13" customFormat="1">
      <c r="B264" s="148"/>
      <c r="D264" s="142" t="s">
        <v>120</v>
      </c>
      <c r="E264" s="149" t="s">
        <v>3</v>
      </c>
      <c r="F264" s="150" t="s">
        <v>122</v>
      </c>
      <c r="H264" s="151">
        <v>5.4</v>
      </c>
      <c r="L264" s="148"/>
      <c r="M264" s="152"/>
      <c r="T264" s="153"/>
      <c r="AT264" s="149" t="s">
        <v>120</v>
      </c>
      <c r="AU264" s="149" t="s">
        <v>76</v>
      </c>
      <c r="AV264" s="13" t="s">
        <v>123</v>
      </c>
      <c r="AW264" s="13" t="s">
        <v>28</v>
      </c>
      <c r="AX264" s="13" t="s">
        <v>74</v>
      </c>
      <c r="AY264" s="149" t="s">
        <v>110</v>
      </c>
    </row>
    <row r="265" spans="2:65" s="1" customFormat="1" ht="16.5" customHeight="1">
      <c r="B265" s="124"/>
      <c r="C265" s="125" t="s">
        <v>328</v>
      </c>
      <c r="D265" s="125" t="s">
        <v>113</v>
      </c>
      <c r="E265" s="126" t="s">
        <v>329</v>
      </c>
      <c r="F265" s="127" t="s">
        <v>330</v>
      </c>
      <c r="G265" s="128" t="s">
        <v>159</v>
      </c>
      <c r="H265" s="129">
        <v>2.7</v>
      </c>
      <c r="I265" s="130"/>
      <c r="J265" s="130">
        <f>ROUND(I265*H265,2)</f>
        <v>0</v>
      </c>
      <c r="K265" s="131"/>
      <c r="L265" s="29"/>
      <c r="M265" s="132" t="s">
        <v>3</v>
      </c>
      <c r="N265" s="133" t="s">
        <v>37</v>
      </c>
      <c r="O265" s="134">
        <v>0.54900000000000004</v>
      </c>
      <c r="P265" s="134">
        <f>O265*H265</f>
        <v>1.4823000000000002</v>
      </c>
      <c r="Q265" s="134">
        <v>0</v>
      </c>
      <c r="R265" s="134">
        <f>Q265*H265</f>
        <v>0</v>
      </c>
      <c r="S265" s="134">
        <v>0</v>
      </c>
      <c r="T265" s="135">
        <f>S265*H265</f>
        <v>0</v>
      </c>
      <c r="AR265" s="136" t="s">
        <v>117</v>
      </c>
      <c r="AT265" s="136" t="s">
        <v>113</v>
      </c>
      <c r="AU265" s="136" t="s">
        <v>76</v>
      </c>
      <c r="AY265" s="17" t="s">
        <v>110</v>
      </c>
      <c r="BE265" s="137">
        <f>IF(N265="základní",J265,0)</f>
        <v>0</v>
      </c>
      <c r="BF265" s="137">
        <f>IF(N265="snížená",J265,0)</f>
        <v>0</v>
      </c>
      <c r="BG265" s="137">
        <f>IF(N265="zákl. přenesená",J265,0)</f>
        <v>0</v>
      </c>
      <c r="BH265" s="137">
        <f>IF(N265="sníž. přenesená",J265,0)</f>
        <v>0</v>
      </c>
      <c r="BI265" s="137">
        <f>IF(N265="nulová",J265,0)</f>
        <v>0</v>
      </c>
      <c r="BJ265" s="17" t="s">
        <v>74</v>
      </c>
      <c r="BK265" s="137">
        <f>ROUND(I265*H265,2)</f>
        <v>0</v>
      </c>
      <c r="BL265" s="17" t="s">
        <v>117</v>
      </c>
      <c r="BM265" s="136" t="s">
        <v>331</v>
      </c>
    </row>
    <row r="266" spans="2:65" s="1" customFormat="1">
      <c r="B266" s="29"/>
      <c r="D266" s="138" t="s">
        <v>118</v>
      </c>
      <c r="F266" s="139" t="s">
        <v>332</v>
      </c>
      <c r="L266" s="29"/>
      <c r="M266" s="140"/>
      <c r="T266" s="50"/>
      <c r="AT266" s="17" t="s">
        <v>118</v>
      </c>
      <c r="AU266" s="17" t="s">
        <v>76</v>
      </c>
    </row>
    <row r="267" spans="2:65" s="12" customFormat="1">
      <c r="B267" s="141"/>
      <c r="D267" s="142" t="s">
        <v>120</v>
      </c>
      <c r="E267" s="143" t="s">
        <v>3</v>
      </c>
      <c r="F267" s="144" t="s">
        <v>333</v>
      </c>
      <c r="H267" s="145">
        <v>2.7</v>
      </c>
      <c r="L267" s="141"/>
      <c r="M267" s="146"/>
      <c r="T267" s="147"/>
      <c r="AT267" s="143" t="s">
        <v>120</v>
      </c>
      <c r="AU267" s="143" t="s">
        <v>76</v>
      </c>
      <c r="AV267" s="12" t="s">
        <v>76</v>
      </c>
      <c r="AW267" s="12" t="s">
        <v>28</v>
      </c>
      <c r="AX267" s="12" t="s">
        <v>66</v>
      </c>
      <c r="AY267" s="143" t="s">
        <v>110</v>
      </c>
    </row>
    <row r="268" spans="2:65" s="13" customFormat="1">
      <c r="B268" s="148"/>
      <c r="D268" s="142" t="s">
        <v>120</v>
      </c>
      <c r="E268" s="149" t="s">
        <v>3</v>
      </c>
      <c r="F268" s="150" t="s">
        <v>122</v>
      </c>
      <c r="H268" s="151">
        <v>2.7</v>
      </c>
      <c r="L268" s="148"/>
      <c r="M268" s="152"/>
      <c r="T268" s="153"/>
      <c r="AT268" s="149" t="s">
        <v>120</v>
      </c>
      <c r="AU268" s="149" t="s">
        <v>76</v>
      </c>
      <c r="AV268" s="13" t="s">
        <v>123</v>
      </c>
      <c r="AW268" s="13" t="s">
        <v>28</v>
      </c>
      <c r="AX268" s="13" t="s">
        <v>74</v>
      </c>
      <c r="AY268" s="149" t="s">
        <v>110</v>
      </c>
    </row>
    <row r="269" spans="2:65" s="1" customFormat="1" ht="16.5" customHeight="1">
      <c r="B269" s="124"/>
      <c r="C269" s="154" t="s">
        <v>254</v>
      </c>
      <c r="D269" s="154" t="s">
        <v>124</v>
      </c>
      <c r="E269" s="155" t="s">
        <v>334</v>
      </c>
      <c r="F269" s="156" t="s">
        <v>335</v>
      </c>
      <c r="G269" s="157" t="s">
        <v>159</v>
      </c>
      <c r="H269" s="158">
        <v>3.1080000000000001</v>
      </c>
      <c r="I269" s="159"/>
      <c r="J269" s="159">
        <f>ROUND(I269*H269,2)</f>
        <v>0</v>
      </c>
      <c r="K269" s="160"/>
      <c r="L269" s="161"/>
      <c r="M269" s="162" t="s">
        <v>3</v>
      </c>
      <c r="N269" s="163" t="s">
        <v>37</v>
      </c>
      <c r="O269" s="134">
        <v>0</v>
      </c>
      <c r="P269" s="134">
        <f>O269*H269</f>
        <v>0</v>
      </c>
      <c r="Q269" s="134">
        <v>1.4E-3</v>
      </c>
      <c r="R269" s="134">
        <f>Q269*H269</f>
        <v>4.3512000000000004E-3</v>
      </c>
      <c r="S269" s="134">
        <v>0</v>
      </c>
      <c r="T269" s="135">
        <f>S269*H269</f>
        <v>0</v>
      </c>
      <c r="AR269" s="136" t="s">
        <v>127</v>
      </c>
      <c r="AT269" s="136" t="s">
        <v>124</v>
      </c>
      <c r="AU269" s="136" t="s">
        <v>76</v>
      </c>
      <c r="AY269" s="17" t="s">
        <v>110</v>
      </c>
      <c r="BE269" s="137">
        <f>IF(N269="základní",J269,0)</f>
        <v>0</v>
      </c>
      <c r="BF269" s="137">
        <f>IF(N269="snížená",J269,0)</f>
        <v>0</v>
      </c>
      <c r="BG269" s="137">
        <f>IF(N269="zákl. přenesená",J269,0)</f>
        <v>0</v>
      </c>
      <c r="BH269" s="137">
        <f>IF(N269="sníž. přenesená",J269,0)</f>
        <v>0</v>
      </c>
      <c r="BI269" s="137">
        <f>IF(N269="nulová",J269,0)</f>
        <v>0</v>
      </c>
      <c r="BJ269" s="17" t="s">
        <v>74</v>
      </c>
      <c r="BK269" s="137">
        <f>ROUND(I269*H269,2)</f>
        <v>0</v>
      </c>
      <c r="BL269" s="17" t="s">
        <v>117</v>
      </c>
      <c r="BM269" s="136" t="s">
        <v>336</v>
      </c>
    </row>
    <row r="270" spans="2:65" s="12" customFormat="1">
      <c r="B270" s="141"/>
      <c r="D270" s="142" t="s">
        <v>120</v>
      </c>
      <c r="E270" s="143" t="s">
        <v>3</v>
      </c>
      <c r="F270" s="144" t="s">
        <v>337</v>
      </c>
      <c r="H270" s="145">
        <v>3.1080000000000001</v>
      </c>
      <c r="L270" s="141"/>
      <c r="M270" s="146"/>
      <c r="T270" s="147"/>
      <c r="AT270" s="143" t="s">
        <v>120</v>
      </c>
      <c r="AU270" s="143" t="s">
        <v>76</v>
      </c>
      <c r="AV270" s="12" t="s">
        <v>76</v>
      </c>
      <c r="AW270" s="12" t="s">
        <v>28</v>
      </c>
      <c r="AX270" s="12" t="s">
        <v>66</v>
      </c>
      <c r="AY270" s="143" t="s">
        <v>110</v>
      </c>
    </row>
    <row r="271" spans="2:65" s="13" customFormat="1">
      <c r="B271" s="148"/>
      <c r="D271" s="142" t="s">
        <v>120</v>
      </c>
      <c r="E271" s="149" t="s">
        <v>3</v>
      </c>
      <c r="F271" s="150" t="s">
        <v>122</v>
      </c>
      <c r="H271" s="151">
        <v>3.1080000000000001</v>
      </c>
      <c r="L271" s="148"/>
      <c r="M271" s="152"/>
      <c r="T271" s="153"/>
      <c r="AT271" s="149" t="s">
        <v>120</v>
      </c>
      <c r="AU271" s="149" t="s">
        <v>76</v>
      </c>
      <c r="AV271" s="13" t="s">
        <v>123</v>
      </c>
      <c r="AW271" s="13" t="s">
        <v>28</v>
      </c>
      <c r="AX271" s="13" t="s">
        <v>74</v>
      </c>
      <c r="AY271" s="149" t="s">
        <v>110</v>
      </c>
    </row>
    <row r="272" spans="2:65" s="1" customFormat="1" ht="16.5" customHeight="1">
      <c r="B272" s="124"/>
      <c r="C272" s="125" t="s">
        <v>338</v>
      </c>
      <c r="D272" s="125" t="s">
        <v>113</v>
      </c>
      <c r="E272" s="126" t="s">
        <v>339</v>
      </c>
      <c r="F272" s="127" t="s">
        <v>340</v>
      </c>
      <c r="G272" s="128" t="s">
        <v>159</v>
      </c>
      <c r="H272" s="129">
        <v>6</v>
      </c>
      <c r="I272" s="130"/>
      <c r="J272" s="130">
        <f>ROUND(I272*H272,2)</f>
        <v>0</v>
      </c>
      <c r="K272" s="131"/>
      <c r="L272" s="29"/>
      <c r="M272" s="132" t="s">
        <v>3</v>
      </c>
      <c r="N272" s="133" t="s">
        <v>37</v>
      </c>
      <c r="O272" s="134">
        <v>0.28799999999999998</v>
      </c>
      <c r="P272" s="134">
        <f>O272*H272</f>
        <v>1.7279999999999998</v>
      </c>
      <c r="Q272" s="134">
        <v>0</v>
      </c>
      <c r="R272" s="134">
        <f>Q272*H272</f>
        <v>0</v>
      </c>
      <c r="S272" s="134">
        <v>0</v>
      </c>
      <c r="T272" s="135">
        <f>S272*H272</f>
        <v>0</v>
      </c>
      <c r="AR272" s="136" t="s">
        <v>117</v>
      </c>
      <c r="AT272" s="136" t="s">
        <v>113</v>
      </c>
      <c r="AU272" s="136" t="s">
        <v>76</v>
      </c>
      <c r="AY272" s="17" t="s">
        <v>110</v>
      </c>
      <c r="BE272" s="137">
        <f>IF(N272="základní",J272,0)</f>
        <v>0</v>
      </c>
      <c r="BF272" s="137">
        <f>IF(N272="snížená",J272,0)</f>
        <v>0</v>
      </c>
      <c r="BG272" s="137">
        <f>IF(N272="zákl. přenesená",J272,0)</f>
        <v>0</v>
      </c>
      <c r="BH272" s="137">
        <f>IF(N272="sníž. přenesená",J272,0)</f>
        <v>0</v>
      </c>
      <c r="BI272" s="137">
        <f>IF(N272="nulová",J272,0)</f>
        <v>0</v>
      </c>
      <c r="BJ272" s="17" t="s">
        <v>74</v>
      </c>
      <c r="BK272" s="137">
        <f>ROUND(I272*H272,2)</f>
        <v>0</v>
      </c>
      <c r="BL272" s="17" t="s">
        <v>117</v>
      </c>
      <c r="BM272" s="136" t="s">
        <v>341</v>
      </c>
    </row>
    <row r="273" spans="2:65" s="1" customFormat="1">
      <c r="B273" s="29"/>
      <c r="D273" s="138" t="s">
        <v>118</v>
      </c>
      <c r="F273" s="139" t="s">
        <v>342</v>
      </c>
      <c r="L273" s="29"/>
      <c r="M273" s="140"/>
      <c r="T273" s="50"/>
      <c r="AT273" s="17" t="s">
        <v>118</v>
      </c>
      <c r="AU273" s="17" t="s">
        <v>76</v>
      </c>
    </row>
    <row r="274" spans="2:65" s="12" customFormat="1">
      <c r="B274" s="141"/>
      <c r="D274" s="142" t="s">
        <v>120</v>
      </c>
      <c r="E274" s="143" t="s">
        <v>3</v>
      </c>
      <c r="F274" s="144" t="s">
        <v>303</v>
      </c>
      <c r="H274" s="145">
        <v>6</v>
      </c>
      <c r="L274" s="141"/>
      <c r="M274" s="146"/>
      <c r="T274" s="147"/>
      <c r="AT274" s="143" t="s">
        <v>120</v>
      </c>
      <c r="AU274" s="143" t="s">
        <v>76</v>
      </c>
      <c r="AV274" s="12" t="s">
        <v>76</v>
      </c>
      <c r="AW274" s="12" t="s">
        <v>28</v>
      </c>
      <c r="AX274" s="12" t="s">
        <v>66</v>
      </c>
      <c r="AY274" s="143" t="s">
        <v>110</v>
      </c>
    </row>
    <row r="275" spans="2:65" s="13" customFormat="1">
      <c r="B275" s="148"/>
      <c r="D275" s="142" t="s">
        <v>120</v>
      </c>
      <c r="E275" s="149" t="s">
        <v>3</v>
      </c>
      <c r="F275" s="150" t="s">
        <v>122</v>
      </c>
      <c r="H275" s="151">
        <v>6</v>
      </c>
      <c r="L275" s="148"/>
      <c r="M275" s="152"/>
      <c r="T275" s="153"/>
      <c r="AT275" s="149" t="s">
        <v>120</v>
      </c>
      <c r="AU275" s="149" t="s">
        <v>76</v>
      </c>
      <c r="AV275" s="13" t="s">
        <v>123</v>
      </c>
      <c r="AW275" s="13" t="s">
        <v>28</v>
      </c>
      <c r="AX275" s="13" t="s">
        <v>74</v>
      </c>
      <c r="AY275" s="149" t="s">
        <v>110</v>
      </c>
    </row>
    <row r="276" spans="2:65" s="1" customFormat="1" ht="24.2" customHeight="1">
      <c r="B276" s="124"/>
      <c r="C276" s="125" t="s">
        <v>258</v>
      </c>
      <c r="D276" s="125" t="s">
        <v>113</v>
      </c>
      <c r="E276" s="126" t="s">
        <v>343</v>
      </c>
      <c r="F276" s="127" t="s">
        <v>344</v>
      </c>
      <c r="G276" s="128" t="s">
        <v>132</v>
      </c>
      <c r="H276" s="129">
        <v>8.4000000000000005E-2</v>
      </c>
      <c r="I276" s="130"/>
      <c r="J276" s="130">
        <f>ROUND(I276*H276,2)</f>
        <v>0</v>
      </c>
      <c r="K276" s="131"/>
      <c r="L276" s="29"/>
      <c r="M276" s="132" t="s">
        <v>3</v>
      </c>
      <c r="N276" s="133" t="s">
        <v>37</v>
      </c>
      <c r="O276" s="134">
        <v>1.4750000000000001</v>
      </c>
      <c r="P276" s="134">
        <f>O276*H276</f>
        <v>0.12390000000000001</v>
      </c>
      <c r="Q276" s="134">
        <v>0</v>
      </c>
      <c r="R276" s="134">
        <f>Q276*H276</f>
        <v>0</v>
      </c>
      <c r="S276" s="134">
        <v>0</v>
      </c>
      <c r="T276" s="135">
        <f>S276*H276</f>
        <v>0</v>
      </c>
      <c r="AR276" s="136" t="s">
        <v>117</v>
      </c>
      <c r="AT276" s="136" t="s">
        <v>113</v>
      </c>
      <c r="AU276" s="136" t="s">
        <v>76</v>
      </c>
      <c r="AY276" s="17" t="s">
        <v>110</v>
      </c>
      <c r="BE276" s="137">
        <f>IF(N276="základní",J276,0)</f>
        <v>0</v>
      </c>
      <c r="BF276" s="137">
        <f>IF(N276="snížená",J276,0)</f>
        <v>0</v>
      </c>
      <c r="BG276" s="137">
        <f>IF(N276="zákl. přenesená",J276,0)</f>
        <v>0</v>
      </c>
      <c r="BH276" s="137">
        <f>IF(N276="sníž. přenesená",J276,0)</f>
        <v>0</v>
      </c>
      <c r="BI276" s="137">
        <f>IF(N276="nulová",J276,0)</f>
        <v>0</v>
      </c>
      <c r="BJ276" s="17" t="s">
        <v>74</v>
      </c>
      <c r="BK276" s="137">
        <f>ROUND(I276*H276,2)</f>
        <v>0</v>
      </c>
      <c r="BL276" s="17" t="s">
        <v>117</v>
      </c>
      <c r="BM276" s="136" t="s">
        <v>345</v>
      </c>
    </row>
    <row r="277" spans="2:65" s="1" customFormat="1">
      <c r="B277" s="29"/>
      <c r="D277" s="138" t="s">
        <v>118</v>
      </c>
      <c r="F277" s="139" t="s">
        <v>346</v>
      </c>
      <c r="L277" s="29"/>
      <c r="M277" s="140"/>
      <c r="T277" s="50"/>
      <c r="AT277" s="17" t="s">
        <v>118</v>
      </c>
      <c r="AU277" s="17" t="s">
        <v>76</v>
      </c>
    </row>
    <row r="278" spans="2:65" s="11" customFormat="1" ht="22.9" customHeight="1">
      <c r="B278" s="113"/>
      <c r="D278" s="114" t="s">
        <v>65</v>
      </c>
      <c r="E278" s="122" t="s">
        <v>347</v>
      </c>
      <c r="F278" s="122" t="s">
        <v>348</v>
      </c>
      <c r="J278" s="123">
        <f>BK278</f>
        <v>0</v>
      </c>
      <c r="L278" s="113"/>
      <c r="M278" s="117"/>
      <c r="P278" s="118">
        <f>SUM(P279:P300)</f>
        <v>15.196666000000004</v>
      </c>
      <c r="R278" s="118">
        <f>SUM(R279:R300)</f>
        <v>0.18834375</v>
      </c>
      <c r="T278" s="119">
        <f>SUM(T279:T300)</f>
        <v>0</v>
      </c>
      <c r="AR278" s="114" t="s">
        <v>76</v>
      </c>
      <c r="AT278" s="120" t="s">
        <v>65</v>
      </c>
      <c r="AU278" s="120" t="s">
        <v>74</v>
      </c>
      <c r="AY278" s="114" t="s">
        <v>110</v>
      </c>
      <c r="BK278" s="121">
        <f>SUM(BK279:BK300)</f>
        <v>0</v>
      </c>
    </row>
    <row r="279" spans="2:65" s="1" customFormat="1" ht="21.75" customHeight="1">
      <c r="B279" s="124"/>
      <c r="C279" s="125" t="s">
        <v>349</v>
      </c>
      <c r="D279" s="125" t="s">
        <v>113</v>
      </c>
      <c r="E279" s="126" t="s">
        <v>350</v>
      </c>
      <c r="F279" s="127" t="s">
        <v>351</v>
      </c>
      <c r="G279" s="128" t="s">
        <v>116</v>
      </c>
      <c r="H279" s="129">
        <v>23.295000000000002</v>
      </c>
      <c r="I279" s="130"/>
      <c r="J279" s="130">
        <f>ROUND(I279*H279,2)</f>
        <v>0</v>
      </c>
      <c r="K279" s="131"/>
      <c r="L279" s="29"/>
      <c r="M279" s="132" t="s">
        <v>3</v>
      </c>
      <c r="N279" s="133" t="s">
        <v>37</v>
      </c>
      <c r="O279" s="134">
        <v>0.55300000000000005</v>
      </c>
      <c r="P279" s="134">
        <f>O279*H279</f>
        <v>12.882135000000002</v>
      </c>
      <c r="Q279" s="134">
        <v>0</v>
      </c>
      <c r="R279" s="134">
        <f>Q279*H279</f>
        <v>0</v>
      </c>
      <c r="S279" s="134">
        <v>0</v>
      </c>
      <c r="T279" s="135">
        <f>S279*H279</f>
        <v>0</v>
      </c>
      <c r="AR279" s="136" t="s">
        <v>117</v>
      </c>
      <c r="AT279" s="136" t="s">
        <v>113</v>
      </c>
      <c r="AU279" s="136" t="s">
        <v>76</v>
      </c>
      <c r="AY279" s="17" t="s">
        <v>110</v>
      </c>
      <c r="BE279" s="137">
        <f>IF(N279="základní",J279,0)</f>
        <v>0</v>
      </c>
      <c r="BF279" s="137">
        <f>IF(N279="snížená",J279,0)</f>
        <v>0</v>
      </c>
      <c r="BG279" s="137">
        <f>IF(N279="zákl. přenesená",J279,0)</f>
        <v>0</v>
      </c>
      <c r="BH279" s="137">
        <f>IF(N279="sníž. přenesená",J279,0)</f>
        <v>0</v>
      </c>
      <c r="BI279" s="137">
        <f>IF(N279="nulová",J279,0)</f>
        <v>0</v>
      </c>
      <c r="BJ279" s="17" t="s">
        <v>74</v>
      </c>
      <c r="BK279" s="137">
        <f>ROUND(I279*H279,2)</f>
        <v>0</v>
      </c>
      <c r="BL279" s="17" t="s">
        <v>117</v>
      </c>
      <c r="BM279" s="136" t="s">
        <v>352</v>
      </c>
    </row>
    <row r="280" spans="2:65" s="1" customFormat="1">
      <c r="B280" s="29"/>
      <c r="D280" s="138" t="s">
        <v>118</v>
      </c>
      <c r="F280" s="139" t="s">
        <v>353</v>
      </c>
      <c r="L280" s="29"/>
      <c r="M280" s="140"/>
      <c r="T280" s="50"/>
      <c r="AT280" s="17" t="s">
        <v>118</v>
      </c>
      <c r="AU280" s="17" t="s">
        <v>76</v>
      </c>
    </row>
    <row r="281" spans="2:65" s="12" customFormat="1">
      <c r="B281" s="141"/>
      <c r="D281" s="142" t="s">
        <v>120</v>
      </c>
      <c r="E281" s="143" t="s">
        <v>3</v>
      </c>
      <c r="F281" s="144" t="s">
        <v>242</v>
      </c>
      <c r="H281" s="145">
        <v>5.7610000000000001</v>
      </c>
      <c r="L281" s="141"/>
      <c r="M281" s="146"/>
      <c r="T281" s="147"/>
      <c r="AT281" s="143" t="s">
        <v>120</v>
      </c>
      <c r="AU281" s="143" t="s">
        <v>76</v>
      </c>
      <c r="AV281" s="12" t="s">
        <v>76</v>
      </c>
      <c r="AW281" s="12" t="s">
        <v>28</v>
      </c>
      <c r="AX281" s="12" t="s">
        <v>66</v>
      </c>
      <c r="AY281" s="143" t="s">
        <v>110</v>
      </c>
    </row>
    <row r="282" spans="2:65" s="12" customFormat="1">
      <c r="B282" s="141"/>
      <c r="D282" s="142" t="s">
        <v>120</v>
      </c>
      <c r="E282" s="143" t="s">
        <v>3</v>
      </c>
      <c r="F282" s="144" t="s">
        <v>243</v>
      </c>
      <c r="H282" s="145">
        <v>5.7670000000000003</v>
      </c>
      <c r="L282" s="141"/>
      <c r="M282" s="146"/>
      <c r="T282" s="147"/>
      <c r="AT282" s="143" t="s">
        <v>120</v>
      </c>
      <c r="AU282" s="143" t="s">
        <v>76</v>
      </c>
      <c r="AV282" s="12" t="s">
        <v>76</v>
      </c>
      <c r="AW282" s="12" t="s">
        <v>28</v>
      </c>
      <c r="AX282" s="12" t="s">
        <v>66</v>
      </c>
      <c r="AY282" s="143" t="s">
        <v>110</v>
      </c>
    </row>
    <row r="283" spans="2:65" s="12" customFormat="1">
      <c r="B283" s="141"/>
      <c r="D283" s="142" t="s">
        <v>120</v>
      </c>
      <c r="E283" s="143" t="s">
        <v>3</v>
      </c>
      <c r="F283" s="144" t="s">
        <v>244</v>
      </c>
      <c r="H283" s="145">
        <v>6</v>
      </c>
      <c r="L283" s="141"/>
      <c r="M283" s="146"/>
      <c r="T283" s="147"/>
      <c r="AT283" s="143" t="s">
        <v>120</v>
      </c>
      <c r="AU283" s="143" t="s">
        <v>76</v>
      </c>
      <c r="AV283" s="12" t="s">
        <v>76</v>
      </c>
      <c r="AW283" s="12" t="s">
        <v>28</v>
      </c>
      <c r="AX283" s="12" t="s">
        <v>66</v>
      </c>
      <c r="AY283" s="143" t="s">
        <v>110</v>
      </c>
    </row>
    <row r="284" spans="2:65" s="12" customFormat="1">
      <c r="B284" s="141"/>
      <c r="D284" s="142" t="s">
        <v>120</v>
      </c>
      <c r="E284" s="143" t="s">
        <v>3</v>
      </c>
      <c r="F284" s="144" t="s">
        <v>245</v>
      </c>
      <c r="H284" s="145">
        <v>5.7670000000000003</v>
      </c>
      <c r="L284" s="141"/>
      <c r="M284" s="146"/>
      <c r="T284" s="147"/>
      <c r="AT284" s="143" t="s">
        <v>120</v>
      </c>
      <c r="AU284" s="143" t="s">
        <v>76</v>
      </c>
      <c r="AV284" s="12" t="s">
        <v>76</v>
      </c>
      <c r="AW284" s="12" t="s">
        <v>28</v>
      </c>
      <c r="AX284" s="12" t="s">
        <v>66</v>
      </c>
      <c r="AY284" s="143" t="s">
        <v>110</v>
      </c>
    </row>
    <row r="285" spans="2:65" s="13" customFormat="1">
      <c r="B285" s="148"/>
      <c r="D285" s="142" t="s">
        <v>120</v>
      </c>
      <c r="E285" s="149" t="s">
        <v>3</v>
      </c>
      <c r="F285" s="150" t="s">
        <v>122</v>
      </c>
      <c r="H285" s="151">
        <v>23.294999999999998</v>
      </c>
      <c r="L285" s="148"/>
      <c r="M285" s="152"/>
      <c r="T285" s="153"/>
      <c r="AT285" s="149" t="s">
        <v>120</v>
      </c>
      <c r="AU285" s="149" t="s">
        <v>76</v>
      </c>
      <c r="AV285" s="13" t="s">
        <v>123</v>
      </c>
      <c r="AW285" s="13" t="s">
        <v>28</v>
      </c>
      <c r="AX285" s="13" t="s">
        <v>74</v>
      </c>
      <c r="AY285" s="149" t="s">
        <v>110</v>
      </c>
    </row>
    <row r="286" spans="2:65" s="1" customFormat="1" ht="16.5" customHeight="1">
      <c r="B286" s="124"/>
      <c r="C286" s="154" t="s">
        <v>267</v>
      </c>
      <c r="D286" s="154" t="s">
        <v>124</v>
      </c>
      <c r="E286" s="155" t="s">
        <v>354</v>
      </c>
      <c r="F286" s="156" t="s">
        <v>355</v>
      </c>
      <c r="G286" s="157" t="s">
        <v>116</v>
      </c>
      <c r="H286" s="158">
        <v>25.625</v>
      </c>
      <c r="I286" s="159"/>
      <c r="J286" s="159">
        <f>ROUND(I286*H286,2)</f>
        <v>0</v>
      </c>
      <c r="K286" s="160"/>
      <c r="L286" s="161"/>
      <c r="M286" s="162" t="s">
        <v>3</v>
      </c>
      <c r="N286" s="163" t="s">
        <v>37</v>
      </c>
      <c r="O286" s="134">
        <v>0</v>
      </c>
      <c r="P286" s="134">
        <f>O286*H286</f>
        <v>0</v>
      </c>
      <c r="Q286" s="134">
        <v>7.3499999999999998E-3</v>
      </c>
      <c r="R286" s="134">
        <f>Q286*H286</f>
        <v>0.18834375</v>
      </c>
      <c r="S286" s="134">
        <v>0</v>
      </c>
      <c r="T286" s="135">
        <f>S286*H286</f>
        <v>0</v>
      </c>
      <c r="AR286" s="136" t="s">
        <v>127</v>
      </c>
      <c r="AT286" s="136" t="s">
        <v>124</v>
      </c>
      <c r="AU286" s="136" t="s">
        <v>76</v>
      </c>
      <c r="AY286" s="17" t="s">
        <v>110</v>
      </c>
      <c r="BE286" s="137">
        <f>IF(N286="základní",J286,0)</f>
        <v>0</v>
      </c>
      <c r="BF286" s="137">
        <f>IF(N286="snížená",J286,0)</f>
        <v>0</v>
      </c>
      <c r="BG286" s="137">
        <f>IF(N286="zákl. přenesená",J286,0)</f>
        <v>0</v>
      </c>
      <c r="BH286" s="137">
        <f>IF(N286="sníž. přenesená",J286,0)</f>
        <v>0</v>
      </c>
      <c r="BI286" s="137">
        <f>IF(N286="nulová",J286,0)</f>
        <v>0</v>
      </c>
      <c r="BJ286" s="17" t="s">
        <v>74</v>
      </c>
      <c r="BK286" s="137">
        <f>ROUND(I286*H286,2)</f>
        <v>0</v>
      </c>
      <c r="BL286" s="17" t="s">
        <v>117</v>
      </c>
      <c r="BM286" s="136" t="s">
        <v>356</v>
      </c>
    </row>
    <row r="287" spans="2:65" s="12" customFormat="1">
      <c r="B287" s="141"/>
      <c r="D287" s="142" t="s">
        <v>120</v>
      </c>
      <c r="E287" s="143" t="s">
        <v>3</v>
      </c>
      <c r="F287" s="144" t="s">
        <v>357</v>
      </c>
      <c r="H287" s="145">
        <v>25.625</v>
      </c>
      <c r="L287" s="141"/>
      <c r="M287" s="146"/>
      <c r="T287" s="147"/>
      <c r="AT287" s="143" t="s">
        <v>120</v>
      </c>
      <c r="AU287" s="143" t="s">
        <v>76</v>
      </c>
      <c r="AV287" s="12" t="s">
        <v>76</v>
      </c>
      <c r="AW287" s="12" t="s">
        <v>28</v>
      </c>
      <c r="AX287" s="12" t="s">
        <v>66</v>
      </c>
      <c r="AY287" s="143" t="s">
        <v>110</v>
      </c>
    </row>
    <row r="288" spans="2:65" s="13" customFormat="1">
      <c r="B288" s="148"/>
      <c r="D288" s="142" t="s">
        <v>120</v>
      </c>
      <c r="E288" s="149" t="s">
        <v>3</v>
      </c>
      <c r="F288" s="150" t="s">
        <v>122</v>
      </c>
      <c r="H288" s="151">
        <v>25.625</v>
      </c>
      <c r="L288" s="148"/>
      <c r="M288" s="152"/>
      <c r="T288" s="153"/>
      <c r="AT288" s="149" t="s">
        <v>120</v>
      </c>
      <c r="AU288" s="149" t="s">
        <v>76</v>
      </c>
      <c r="AV288" s="13" t="s">
        <v>123</v>
      </c>
      <c r="AW288" s="13" t="s">
        <v>28</v>
      </c>
      <c r="AX288" s="13" t="s">
        <v>74</v>
      </c>
      <c r="AY288" s="149" t="s">
        <v>110</v>
      </c>
    </row>
    <row r="289" spans="2:65" s="1" customFormat="1" ht="16.5" customHeight="1">
      <c r="B289" s="124"/>
      <c r="C289" s="125" t="s">
        <v>358</v>
      </c>
      <c r="D289" s="125" t="s">
        <v>113</v>
      </c>
      <c r="E289" s="126" t="s">
        <v>359</v>
      </c>
      <c r="F289" s="127" t="s">
        <v>360</v>
      </c>
      <c r="G289" s="128" t="s">
        <v>283</v>
      </c>
      <c r="H289" s="129">
        <v>4</v>
      </c>
      <c r="I289" s="130"/>
      <c r="J289" s="130">
        <f>ROUND(I289*H289,2)</f>
        <v>0</v>
      </c>
      <c r="K289" s="131"/>
      <c r="L289" s="29"/>
      <c r="M289" s="132" t="s">
        <v>3</v>
      </c>
      <c r="N289" s="133" t="s">
        <v>37</v>
      </c>
      <c r="O289" s="134">
        <v>0.2</v>
      </c>
      <c r="P289" s="134">
        <f>O289*H289</f>
        <v>0.8</v>
      </c>
      <c r="Q289" s="134">
        <v>0</v>
      </c>
      <c r="R289" s="134">
        <f>Q289*H289</f>
        <v>0</v>
      </c>
      <c r="S289" s="134">
        <v>0</v>
      </c>
      <c r="T289" s="135">
        <f>S289*H289</f>
        <v>0</v>
      </c>
      <c r="AR289" s="136" t="s">
        <v>117</v>
      </c>
      <c r="AT289" s="136" t="s">
        <v>113</v>
      </c>
      <c r="AU289" s="136" t="s">
        <v>76</v>
      </c>
      <c r="AY289" s="17" t="s">
        <v>110</v>
      </c>
      <c r="BE289" s="137">
        <f>IF(N289="základní",J289,0)</f>
        <v>0</v>
      </c>
      <c r="BF289" s="137">
        <f>IF(N289="snížená",J289,0)</f>
        <v>0</v>
      </c>
      <c r="BG289" s="137">
        <f>IF(N289="zákl. přenesená",J289,0)</f>
        <v>0</v>
      </c>
      <c r="BH289" s="137">
        <f>IF(N289="sníž. přenesená",J289,0)</f>
        <v>0</v>
      </c>
      <c r="BI289" s="137">
        <f>IF(N289="nulová",J289,0)</f>
        <v>0</v>
      </c>
      <c r="BJ289" s="17" t="s">
        <v>74</v>
      </c>
      <c r="BK289" s="137">
        <f>ROUND(I289*H289,2)</f>
        <v>0</v>
      </c>
      <c r="BL289" s="17" t="s">
        <v>117</v>
      </c>
      <c r="BM289" s="136" t="s">
        <v>361</v>
      </c>
    </row>
    <row r="290" spans="2:65" s="1" customFormat="1">
      <c r="B290" s="29"/>
      <c r="D290" s="138" t="s">
        <v>118</v>
      </c>
      <c r="F290" s="139" t="s">
        <v>362</v>
      </c>
      <c r="L290" s="29"/>
      <c r="M290" s="140"/>
      <c r="T290" s="50"/>
      <c r="AT290" s="17" t="s">
        <v>118</v>
      </c>
      <c r="AU290" s="17" t="s">
        <v>76</v>
      </c>
    </row>
    <row r="291" spans="2:65" s="12" customFormat="1">
      <c r="B291" s="141"/>
      <c r="D291" s="142" t="s">
        <v>120</v>
      </c>
      <c r="E291" s="143" t="s">
        <v>3</v>
      </c>
      <c r="F291" s="144" t="s">
        <v>363</v>
      </c>
      <c r="H291" s="145">
        <v>4</v>
      </c>
      <c r="L291" s="141"/>
      <c r="M291" s="146"/>
      <c r="T291" s="147"/>
      <c r="AT291" s="143" t="s">
        <v>120</v>
      </c>
      <c r="AU291" s="143" t="s">
        <v>76</v>
      </c>
      <c r="AV291" s="12" t="s">
        <v>76</v>
      </c>
      <c r="AW291" s="12" t="s">
        <v>28</v>
      </c>
      <c r="AX291" s="12" t="s">
        <v>66</v>
      </c>
      <c r="AY291" s="143" t="s">
        <v>110</v>
      </c>
    </row>
    <row r="292" spans="2:65" s="13" customFormat="1">
      <c r="B292" s="148"/>
      <c r="D292" s="142" t="s">
        <v>120</v>
      </c>
      <c r="E292" s="149" t="s">
        <v>3</v>
      </c>
      <c r="F292" s="150" t="s">
        <v>122</v>
      </c>
      <c r="H292" s="151">
        <v>4</v>
      </c>
      <c r="L292" s="148"/>
      <c r="M292" s="152"/>
      <c r="T292" s="153"/>
      <c r="AT292" s="149" t="s">
        <v>120</v>
      </c>
      <c r="AU292" s="149" t="s">
        <v>76</v>
      </c>
      <c r="AV292" s="13" t="s">
        <v>123</v>
      </c>
      <c r="AW292" s="13" t="s">
        <v>28</v>
      </c>
      <c r="AX292" s="13" t="s">
        <v>74</v>
      </c>
      <c r="AY292" s="149" t="s">
        <v>110</v>
      </c>
    </row>
    <row r="293" spans="2:65" s="1" customFormat="1" ht="16.5" customHeight="1">
      <c r="B293" s="124"/>
      <c r="C293" s="154" t="s">
        <v>268</v>
      </c>
      <c r="D293" s="154" t="s">
        <v>124</v>
      </c>
      <c r="E293" s="155" t="s">
        <v>364</v>
      </c>
      <c r="F293" s="156" t="s">
        <v>365</v>
      </c>
      <c r="G293" s="157" t="s">
        <v>283</v>
      </c>
      <c r="H293" s="158">
        <v>4</v>
      </c>
      <c r="I293" s="159"/>
      <c r="J293" s="159">
        <f>ROUND(I293*H293,2)</f>
        <v>0</v>
      </c>
      <c r="K293" s="160"/>
      <c r="L293" s="161"/>
      <c r="M293" s="162" t="s">
        <v>3</v>
      </c>
      <c r="N293" s="163" t="s">
        <v>37</v>
      </c>
      <c r="O293" s="134">
        <v>0</v>
      </c>
      <c r="P293" s="134">
        <f>O293*H293</f>
        <v>0</v>
      </c>
      <c r="Q293" s="134">
        <v>0</v>
      </c>
      <c r="R293" s="134">
        <f>Q293*H293</f>
        <v>0</v>
      </c>
      <c r="S293" s="134">
        <v>0</v>
      </c>
      <c r="T293" s="135">
        <f>S293*H293</f>
        <v>0</v>
      </c>
      <c r="AR293" s="136" t="s">
        <v>127</v>
      </c>
      <c r="AT293" s="136" t="s">
        <v>124</v>
      </c>
      <c r="AU293" s="136" t="s">
        <v>76</v>
      </c>
      <c r="AY293" s="17" t="s">
        <v>110</v>
      </c>
      <c r="BE293" s="137">
        <f>IF(N293="základní",J293,0)</f>
        <v>0</v>
      </c>
      <c r="BF293" s="137">
        <f>IF(N293="snížená",J293,0)</f>
        <v>0</v>
      </c>
      <c r="BG293" s="137">
        <f>IF(N293="zákl. přenesená",J293,0)</f>
        <v>0</v>
      </c>
      <c r="BH293" s="137">
        <f>IF(N293="sníž. přenesená",J293,0)</f>
        <v>0</v>
      </c>
      <c r="BI293" s="137">
        <f>IF(N293="nulová",J293,0)</f>
        <v>0</v>
      </c>
      <c r="BJ293" s="17" t="s">
        <v>74</v>
      </c>
      <c r="BK293" s="137">
        <f>ROUND(I293*H293,2)</f>
        <v>0</v>
      </c>
      <c r="BL293" s="17" t="s">
        <v>117</v>
      </c>
      <c r="BM293" s="136" t="s">
        <v>366</v>
      </c>
    </row>
    <row r="294" spans="2:65" s="1" customFormat="1" ht="16.5" customHeight="1">
      <c r="B294" s="124"/>
      <c r="C294" s="125" t="s">
        <v>367</v>
      </c>
      <c r="D294" s="125" t="s">
        <v>113</v>
      </c>
      <c r="E294" s="126" t="s">
        <v>368</v>
      </c>
      <c r="F294" s="127" t="s">
        <v>369</v>
      </c>
      <c r="G294" s="128" t="s">
        <v>159</v>
      </c>
      <c r="H294" s="129">
        <v>8.98</v>
      </c>
      <c r="I294" s="130"/>
      <c r="J294" s="130">
        <f>ROUND(I294*H294,2)</f>
        <v>0</v>
      </c>
      <c r="K294" s="131"/>
      <c r="L294" s="29"/>
      <c r="M294" s="132" t="s">
        <v>3</v>
      </c>
      <c r="N294" s="133" t="s">
        <v>37</v>
      </c>
      <c r="O294" s="134">
        <v>0.14299999999999999</v>
      </c>
      <c r="P294" s="134">
        <f>O294*H294</f>
        <v>1.2841400000000001</v>
      </c>
      <c r="Q294" s="134">
        <v>0</v>
      </c>
      <c r="R294" s="134">
        <f>Q294*H294</f>
        <v>0</v>
      </c>
      <c r="S294" s="134">
        <v>0</v>
      </c>
      <c r="T294" s="135">
        <f>S294*H294</f>
        <v>0</v>
      </c>
      <c r="AR294" s="136" t="s">
        <v>117</v>
      </c>
      <c r="AT294" s="136" t="s">
        <v>113</v>
      </c>
      <c r="AU294" s="136" t="s">
        <v>76</v>
      </c>
      <c r="AY294" s="17" t="s">
        <v>110</v>
      </c>
      <c r="BE294" s="137">
        <f>IF(N294="základní",J294,0)</f>
        <v>0</v>
      </c>
      <c r="BF294" s="137">
        <f>IF(N294="snížená",J294,0)</f>
        <v>0</v>
      </c>
      <c r="BG294" s="137">
        <f>IF(N294="zákl. přenesená",J294,0)</f>
        <v>0</v>
      </c>
      <c r="BH294" s="137">
        <f>IF(N294="sníž. přenesená",J294,0)</f>
        <v>0</v>
      </c>
      <c r="BI294" s="137">
        <f>IF(N294="nulová",J294,0)</f>
        <v>0</v>
      </c>
      <c r="BJ294" s="17" t="s">
        <v>74</v>
      </c>
      <c r="BK294" s="137">
        <f>ROUND(I294*H294,2)</f>
        <v>0</v>
      </c>
      <c r="BL294" s="17" t="s">
        <v>117</v>
      </c>
      <c r="BM294" s="136" t="s">
        <v>370</v>
      </c>
    </row>
    <row r="295" spans="2:65" s="1" customFormat="1">
      <c r="B295" s="29"/>
      <c r="D295" s="138" t="s">
        <v>118</v>
      </c>
      <c r="F295" s="139" t="s">
        <v>371</v>
      </c>
      <c r="L295" s="29"/>
      <c r="M295" s="140"/>
      <c r="T295" s="50"/>
      <c r="AT295" s="17" t="s">
        <v>118</v>
      </c>
      <c r="AU295" s="17" t="s">
        <v>76</v>
      </c>
    </row>
    <row r="296" spans="2:65" s="1" customFormat="1" ht="16.5" customHeight="1">
      <c r="B296" s="124"/>
      <c r="C296" s="154" t="s">
        <v>272</v>
      </c>
      <c r="D296" s="154" t="s">
        <v>124</v>
      </c>
      <c r="E296" s="155" t="s">
        <v>372</v>
      </c>
      <c r="F296" s="156" t="s">
        <v>373</v>
      </c>
      <c r="G296" s="157" t="s">
        <v>159</v>
      </c>
      <c r="H296" s="158">
        <v>9.8780000000000001</v>
      </c>
      <c r="I296" s="159"/>
      <c r="J296" s="159">
        <f>ROUND(I296*H296,2)</f>
        <v>0</v>
      </c>
      <c r="K296" s="160"/>
      <c r="L296" s="161"/>
      <c r="M296" s="162" t="s">
        <v>3</v>
      </c>
      <c r="N296" s="163" t="s">
        <v>37</v>
      </c>
      <c r="O296" s="134">
        <v>0</v>
      </c>
      <c r="P296" s="134">
        <f>O296*H296</f>
        <v>0</v>
      </c>
      <c r="Q296" s="134">
        <v>0</v>
      </c>
      <c r="R296" s="134">
        <f>Q296*H296</f>
        <v>0</v>
      </c>
      <c r="S296" s="134">
        <v>0</v>
      </c>
      <c r="T296" s="135">
        <f>S296*H296</f>
        <v>0</v>
      </c>
      <c r="AR296" s="136" t="s">
        <v>127</v>
      </c>
      <c r="AT296" s="136" t="s">
        <v>124</v>
      </c>
      <c r="AU296" s="136" t="s">
        <v>76</v>
      </c>
      <c r="AY296" s="17" t="s">
        <v>110</v>
      </c>
      <c r="BE296" s="137">
        <f>IF(N296="základní",J296,0)</f>
        <v>0</v>
      </c>
      <c r="BF296" s="137">
        <f>IF(N296="snížená",J296,0)</f>
        <v>0</v>
      </c>
      <c r="BG296" s="137">
        <f>IF(N296="zákl. přenesená",J296,0)</f>
        <v>0</v>
      </c>
      <c r="BH296" s="137">
        <f>IF(N296="sníž. přenesená",J296,0)</f>
        <v>0</v>
      </c>
      <c r="BI296" s="137">
        <f>IF(N296="nulová",J296,0)</f>
        <v>0</v>
      </c>
      <c r="BJ296" s="17" t="s">
        <v>74</v>
      </c>
      <c r="BK296" s="137">
        <f>ROUND(I296*H296,2)</f>
        <v>0</v>
      </c>
      <c r="BL296" s="17" t="s">
        <v>117</v>
      </c>
      <c r="BM296" s="136" t="s">
        <v>374</v>
      </c>
    </row>
    <row r="297" spans="2:65" s="12" customFormat="1">
      <c r="B297" s="141"/>
      <c r="D297" s="142" t="s">
        <v>120</v>
      </c>
      <c r="E297" s="143" t="s">
        <v>3</v>
      </c>
      <c r="F297" s="144" t="s">
        <v>375</v>
      </c>
      <c r="H297" s="145">
        <v>9.8780000000000001</v>
      </c>
      <c r="L297" s="141"/>
      <c r="M297" s="146"/>
      <c r="T297" s="147"/>
      <c r="AT297" s="143" t="s">
        <v>120</v>
      </c>
      <c r="AU297" s="143" t="s">
        <v>76</v>
      </c>
      <c r="AV297" s="12" t="s">
        <v>76</v>
      </c>
      <c r="AW297" s="12" t="s">
        <v>28</v>
      </c>
      <c r="AX297" s="12" t="s">
        <v>66</v>
      </c>
      <c r="AY297" s="143" t="s">
        <v>110</v>
      </c>
    </row>
    <row r="298" spans="2:65" s="13" customFormat="1">
      <c r="B298" s="148"/>
      <c r="D298" s="142" t="s">
        <v>120</v>
      </c>
      <c r="E298" s="149" t="s">
        <v>3</v>
      </c>
      <c r="F298" s="150" t="s">
        <v>122</v>
      </c>
      <c r="H298" s="151">
        <v>9.8780000000000001</v>
      </c>
      <c r="L298" s="148"/>
      <c r="M298" s="152"/>
      <c r="T298" s="153"/>
      <c r="AT298" s="149" t="s">
        <v>120</v>
      </c>
      <c r="AU298" s="149" t="s">
        <v>76</v>
      </c>
      <c r="AV298" s="13" t="s">
        <v>123</v>
      </c>
      <c r="AW298" s="13" t="s">
        <v>28</v>
      </c>
      <c r="AX298" s="13" t="s">
        <v>74</v>
      </c>
      <c r="AY298" s="149" t="s">
        <v>110</v>
      </c>
    </row>
    <row r="299" spans="2:65" s="1" customFormat="1" ht="24.2" customHeight="1">
      <c r="B299" s="124"/>
      <c r="C299" s="125" t="s">
        <v>376</v>
      </c>
      <c r="D299" s="125" t="s">
        <v>113</v>
      </c>
      <c r="E299" s="126" t="s">
        <v>377</v>
      </c>
      <c r="F299" s="127" t="s">
        <v>378</v>
      </c>
      <c r="G299" s="128" t="s">
        <v>132</v>
      </c>
      <c r="H299" s="129">
        <v>0.189</v>
      </c>
      <c r="I299" s="130"/>
      <c r="J299" s="130">
        <f>ROUND(I299*H299,2)</f>
        <v>0</v>
      </c>
      <c r="K299" s="131"/>
      <c r="L299" s="29"/>
      <c r="M299" s="132" t="s">
        <v>3</v>
      </c>
      <c r="N299" s="133" t="s">
        <v>37</v>
      </c>
      <c r="O299" s="134">
        <v>1.2190000000000001</v>
      </c>
      <c r="P299" s="134">
        <f>O299*H299</f>
        <v>0.23039100000000001</v>
      </c>
      <c r="Q299" s="134">
        <v>0</v>
      </c>
      <c r="R299" s="134">
        <f>Q299*H299</f>
        <v>0</v>
      </c>
      <c r="S299" s="134">
        <v>0</v>
      </c>
      <c r="T299" s="135">
        <f>S299*H299</f>
        <v>0</v>
      </c>
      <c r="AR299" s="136" t="s">
        <v>117</v>
      </c>
      <c r="AT299" s="136" t="s">
        <v>113</v>
      </c>
      <c r="AU299" s="136" t="s">
        <v>76</v>
      </c>
      <c r="AY299" s="17" t="s">
        <v>110</v>
      </c>
      <c r="BE299" s="137">
        <f>IF(N299="základní",J299,0)</f>
        <v>0</v>
      </c>
      <c r="BF299" s="137">
        <f>IF(N299="snížená",J299,0)</f>
        <v>0</v>
      </c>
      <c r="BG299" s="137">
        <f>IF(N299="zákl. přenesená",J299,0)</f>
        <v>0</v>
      </c>
      <c r="BH299" s="137">
        <f>IF(N299="sníž. přenesená",J299,0)</f>
        <v>0</v>
      </c>
      <c r="BI299" s="137">
        <f>IF(N299="nulová",J299,0)</f>
        <v>0</v>
      </c>
      <c r="BJ299" s="17" t="s">
        <v>74</v>
      </c>
      <c r="BK299" s="137">
        <f>ROUND(I299*H299,2)</f>
        <v>0</v>
      </c>
      <c r="BL299" s="17" t="s">
        <v>117</v>
      </c>
      <c r="BM299" s="136" t="s">
        <v>379</v>
      </c>
    </row>
    <row r="300" spans="2:65" s="1" customFormat="1">
      <c r="B300" s="29"/>
      <c r="D300" s="138" t="s">
        <v>118</v>
      </c>
      <c r="F300" s="139" t="s">
        <v>380</v>
      </c>
      <c r="L300" s="29"/>
      <c r="M300" s="140"/>
      <c r="T300" s="50"/>
      <c r="AT300" s="17" t="s">
        <v>118</v>
      </c>
      <c r="AU300" s="17" t="s">
        <v>76</v>
      </c>
    </row>
    <row r="301" spans="2:65" s="11" customFormat="1" ht="22.9" customHeight="1">
      <c r="B301" s="113"/>
      <c r="D301" s="114" t="s">
        <v>65</v>
      </c>
      <c r="E301" s="122" t="s">
        <v>381</v>
      </c>
      <c r="F301" s="122" t="s">
        <v>382</v>
      </c>
      <c r="J301" s="123">
        <f>BK301</f>
        <v>0</v>
      </c>
      <c r="L301" s="113"/>
      <c r="M301" s="117"/>
      <c r="P301" s="118">
        <f>SUM(P302:P308)</f>
        <v>1.33</v>
      </c>
      <c r="R301" s="118">
        <f>SUM(R302:R308)</f>
        <v>3.3743749999999996E-4</v>
      </c>
      <c r="T301" s="119">
        <f>SUM(T302:T308)</f>
        <v>0</v>
      </c>
      <c r="AR301" s="114" t="s">
        <v>76</v>
      </c>
      <c r="AT301" s="120" t="s">
        <v>65</v>
      </c>
      <c r="AU301" s="120" t="s">
        <v>74</v>
      </c>
      <c r="AY301" s="114" t="s">
        <v>110</v>
      </c>
      <c r="BK301" s="121">
        <f>SUM(BK302:BK308)</f>
        <v>0</v>
      </c>
    </row>
    <row r="302" spans="2:65" s="1" customFormat="1" ht="16.5" customHeight="1">
      <c r="B302" s="124"/>
      <c r="C302" s="125" t="s">
        <v>277</v>
      </c>
      <c r="D302" s="125" t="s">
        <v>113</v>
      </c>
      <c r="E302" s="126" t="s">
        <v>383</v>
      </c>
      <c r="F302" s="127" t="s">
        <v>384</v>
      </c>
      <c r="G302" s="128" t="s">
        <v>385</v>
      </c>
      <c r="H302" s="129">
        <v>5</v>
      </c>
      <c r="I302" s="130"/>
      <c r="J302" s="130">
        <f>ROUND(I302*H302,2)</f>
        <v>0</v>
      </c>
      <c r="K302" s="131"/>
      <c r="L302" s="29"/>
      <c r="M302" s="132" t="s">
        <v>3</v>
      </c>
      <c r="N302" s="133" t="s">
        <v>37</v>
      </c>
      <c r="O302" s="134">
        <v>0.26600000000000001</v>
      </c>
      <c r="P302" s="134">
        <f>O302*H302</f>
        <v>1.33</v>
      </c>
      <c r="Q302" s="134">
        <v>6.7487499999999994E-5</v>
      </c>
      <c r="R302" s="134">
        <f>Q302*H302</f>
        <v>3.3743749999999996E-4</v>
      </c>
      <c r="S302" s="134">
        <v>0</v>
      </c>
      <c r="T302" s="135">
        <f>S302*H302</f>
        <v>0</v>
      </c>
      <c r="AR302" s="136" t="s">
        <v>117</v>
      </c>
      <c r="AT302" s="136" t="s">
        <v>113</v>
      </c>
      <c r="AU302" s="136" t="s">
        <v>76</v>
      </c>
      <c r="AY302" s="17" t="s">
        <v>110</v>
      </c>
      <c r="BE302" s="137">
        <f>IF(N302="základní",J302,0)</f>
        <v>0</v>
      </c>
      <c r="BF302" s="137">
        <f>IF(N302="snížená",J302,0)</f>
        <v>0</v>
      </c>
      <c r="BG302" s="137">
        <f>IF(N302="zákl. přenesená",J302,0)</f>
        <v>0</v>
      </c>
      <c r="BH302" s="137">
        <f>IF(N302="sníž. přenesená",J302,0)</f>
        <v>0</v>
      </c>
      <c r="BI302" s="137">
        <f>IF(N302="nulová",J302,0)</f>
        <v>0</v>
      </c>
      <c r="BJ302" s="17" t="s">
        <v>74</v>
      </c>
      <c r="BK302" s="137">
        <f>ROUND(I302*H302,2)</f>
        <v>0</v>
      </c>
      <c r="BL302" s="17" t="s">
        <v>117</v>
      </c>
      <c r="BM302" s="136" t="s">
        <v>386</v>
      </c>
    </row>
    <row r="303" spans="2:65" s="1" customFormat="1">
      <c r="B303" s="29"/>
      <c r="D303" s="138" t="s">
        <v>118</v>
      </c>
      <c r="F303" s="139" t="s">
        <v>387</v>
      </c>
      <c r="L303" s="29"/>
      <c r="M303" s="140"/>
      <c r="T303" s="50"/>
      <c r="AT303" s="17" t="s">
        <v>118</v>
      </c>
      <c r="AU303" s="17" t="s">
        <v>76</v>
      </c>
    </row>
    <row r="304" spans="2:65" s="1" customFormat="1" ht="16.5" customHeight="1">
      <c r="B304" s="124"/>
      <c r="C304" s="154" t="s">
        <v>388</v>
      </c>
      <c r="D304" s="154" t="s">
        <v>124</v>
      </c>
      <c r="E304" s="155" t="s">
        <v>389</v>
      </c>
      <c r="F304" s="156" t="s">
        <v>390</v>
      </c>
      <c r="G304" s="157" t="s">
        <v>283</v>
      </c>
      <c r="H304" s="158">
        <v>5</v>
      </c>
      <c r="I304" s="159"/>
      <c r="J304" s="159">
        <f>ROUND(I304*H304,2)</f>
        <v>0</v>
      </c>
      <c r="K304" s="160"/>
      <c r="L304" s="161"/>
      <c r="M304" s="162" t="s">
        <v>3</v>
      </c>
      <c r="N304" s="163" t="s">
        <v>37</v>
      </c>
      <c r="O304" s="134">
        <v>0</v>
      </c>
      <c r="P304" s="134">
        <f>O304*H304</f>
        <v>0</v>
      </c>
      <c r="Q304" s="134">
        <v>0</v>
      </c>
      <c r="R304" s="134">
        <f>Q304*H304</f>
        <v>0</v>
      </c>
      <c r="S304" s="134">
        <v>0</v>
      </c>
      <c r="T304" s="135">
        <f>S304*H304</f>
        <v>0</v>
      </c>
      <c r="AR304" s="136" t="s">
        <v>127</v>
      </c>
      <c r="AT304" s="136" t="s">
        <v>124</v>
      </c>
      <c r="AU304" s="136" t="s">
        <v>76</v>
      </c>
      <c r="AY304" s="17" t="s">
        <v>110</v>
      </c>
      <c r="BE304" s="137">
        <f>IF(N304="základní",J304,0)</f>
        <v>0</v>
      </c>
      <c r="BF304" s="137">
        <f>IF(N304="snížená",J304,0)</f>
        <v>0</v>
      </c>
      <c r="BG304" s="137">
        <f>IF(N304="zákl. přenesená",J304,0)</f>
        <v>0</v>
      </c>
      <c r="BH304" s="137">
        <f>IF(N304="sníž. přenesená",J304,0)</f>
        <v>0</v>
      </c>
      <c r="BI304" s="137">
        <f>IF(N304="nulová",J304,0)</f>
        <v>0</v>
      </c>
      <c r="BJ304" s="17" t="s">
        <v>74</v>
      </c>
      <c r="BK304" s="137">
        <f>ROUND(I304*H304,2)</f>
        <v>0</v>
      </c>
      <c r="BL304" s="17" t="s">
        <v>117</v>
      </c>
      <c r="BM304" s="136" t="s">
        <v>391</v>
      </c>
    </row>
    <row r="305" spans="2:65" s="1" customFormat="1" ht="16.5" customHeight="1">
      <c r="B305" s="124"/>
      <c r="C305" s="154" t="s">
        <v>284</v>
      </c>
      <c r="D305" s="154" t="s">
        <v>124</v>
      </c>
      <c r="E305" s="155" t="s">
        <v>392</v>
      </c>
      <c r="F305" s="156" t="s">
        <v>393</v>
      </c>
      <c r="G305" s="157" t="s">
        <v>283</v>
      </c>
      <c r="H305" s="158">
        <v>8</v>
      </c>
      <c r="I305" s="159"/>
      <c r="J305" s="159">
        <f>ROUND(I305*H305,2)</f>
        <v>0</v>
      </c>
      <c r="K305" s="160"/>
      <c r="L305" s="161"/>
      <c r="M305" s="162" t="s">
        <v>3</v>
      </c>
      <c r="N305" s="163" t="s">
        <v>37</v>
      </c>
      <c r="O305" s="134">
        <v>0</v>
      </c>
      <c r="P305" s="134">
        <f>O305*H305</f>
        <v>0</v>
      </c>
      <c r="Q305" s="134">
        <v>0</v>
      </c>
      <c r="R305" s="134">
        <f>Q305*H305</f>
        <v>0</v>
      </c>
      <c r="S305" s="134">
        <v>0</v>
      </c>
      <c r="T305" s="135">
        <f>S305*H305</f>
        <v>0</v>
      </c>
      <c r="AR305" s="136" t="s">
        <v>127</v>
      </c>
      <c r="AT305" s="136" t="s">
        <v>124</v>
      </c>
      <c r="AU305" s="136" t="s">
        <v>76</v>
      </c>
      <c r="AY305" s="17" t="s">
        <v>110</v>
      </c>
      <c r="BE305" s="137">
        <f>IF(N305="základní",J305,0)</f>
        <v>0</v>
      </c>
      <c r="BF305" s="137">
        <f>IF(N305="snížená",J305,0)</f>
        <v>0</v>
      </c>
      <c r="BG305" s="137">
        <f>IF(N305="zákl. přenesená",J305,0)</f>
        <v>0</v>
      </c>
      <c r="BH305" s="137">
        <f>IF(N305="sníž. přenesená",J305,0)</f>
        <v>0</v>
      </c>
      <c r="BI305" s="137">
        <f>IF(N305="nulová",J305,0)</f>
        <v>0</v>
      </c>
      <c r="BJ305" s="17" t="s">
        <v>74</v>
      </c>
      <c r="BK305" s="137">
        <f>ROUND(I305*H305,2)</f>
        <v>0</v>
      </c>
      <c r="BL305" s="17" t="s">
        <v>117</v>
      </c>
      <c r="BM305" s="136" t="s">
        <v>394</v>
      </c>
    </row>
    <row r="306" spans="2:65" s="1" customFormat="1" ht="16.5" customHeight="1">
      <c r="B306" s="124"/>
      <c r="C306" s="125" t="s">
        <v>395</v>
      </c>
      <c r="D306" s="125" t="s">
        <v>113</v>
      </c>
      <c r="E306" s="126" t="s">
        <v>396</v>
      </c>
      <c r="F306" s="127" t="s">
        <v>397</v>
      </c>
      <c r="G306" s="128" t="s">
        <v>398</v>
      </c>
      <c r="H306" s="129">
        <v>1</v>
      </c>
      <c r="I306" s="130"/>
      <c r="J306" s="130">
        <f>ROUND(I306*H306,2)</f>
        <v>0</v>
      </c>
      <c r="K306" s="131"/>
      <c r="L306" s="29"/>
      <c r="M306" s="132" t="s">
        <v>3</v>
      </c>
      <c r="N306" s="133" t="s">
        <v>37</v>
      </c>
      <c r="O306" s="134">
        <v>0</v>
      </c>
      <c r="P306" s="134">
        <f>O306*H306</f>
        <v>0</v>
      </c>
      <c r="Q306" s="134">
        <v>0</v>
      </c>
      <c r="R306" s="134">
        <f>Q306*H306</f>
        <v>0</v>
      </c>
      <c r="S306" s="134">
        <v>0</v>
      </c>
      <c r="T306" s="135">
        <f>S306*H306</f>
        <v>0</v>
      </c>
      <c r="AR306" s="136" t="s">
        <v>117</v>
      </c>
      <c r="AT306" s="136" t="s">
        <v>113</v>
      </c>
      <c r="AU306" s="136" t="s">
        <v>76</v>
      </c>
      <c r="AY306" s="17" t="s">
        <v>110</v>
      </c>
      <c r="BE306" s="137">
        <f>IF(N306="základní",J306,0)</f>
        <v>0</v>
      </c>
      <c r="BF306" s="137">
        <f>IF(N306="snížená",J306,0)</f>
        <v>0</v>
      </c>
      <c r="BG306" s="137">
        <f>IF(N306="zákl. přenesená",J306,0)</f>
        <v>0</v>
      </c>
      <c r="BH306" s="137">
        <f>IF(N306="sníž. přenesená",J306,0)</f>
        <v>0</v>
      </c>
      <c r="BI306" s="137">
        <f>IF(N306="nulová",J306,0)</f>
        <v>0</v>
      </c>
      <c r="BJ306" s="17" t="s">
        <v>74</v>
      </c>
      <c r="BK306" s="137">
        <f>ROUND(I306*H306,2)</f>
        <v>0</v>
      </c>
      <c r="BL306" s="17" t="s">
        <v>117</v>
      </c>
      <c r="BM306" s="136" t="s">
        <v>399</v>
      </c>
    </row>
    <row r="307" spans="2:65" s="1" customFormat="1" ht="24.2" customHeight="1">
      <c r="B307" s="124"/>
      <c r="C307" s="125" t="s">
        <v>287</v>
      </c>
      <c r="D307" s="125" t="s">
        <v>113</v>
      </c>
      <c r="E307" s="126" t="s">
        <v>400</v>
      </c>
      <c r="F307" s="127" t="s">
        <v>401</v>
      </c>
      <c r="G307" s="128" t="s">
        <v>132</v>
      </c>
      <c r="H307" s="129">
        <v>0</v>
      </c>
      <c r="I307" s="130"/>
      <c r="J307" s="130">
        <f>ROUND(I307*H307,2)</f>
        <v>0</v>
      </c>
      <c r="K307" s="131"/>
      <c r="L307" s="29"/>
      <c r="M307" s="132" t="s">
        <v>3</v>
      </c>
      <c r="N307" s="133" t="s">
        <v>37</v>
      </c>
      <c r="O307" s="134">
        <v>1.8080000000000001</v>
      </c>
      <c r="P307" s="134">
        <f>O307*H307</f>
        <v>0</v>
      </c>
      <c r="Q307" s="134">
        <v>0</v>
      </c>
      <c r="R307" s="134">
        <f>Q307*H307</f>
        <v>0</v>
      </c>
      <c r="S307" s="134">
        <v>0</v>
      </c>
      <c r="T307" s="135">
        <f>S307*H307</f>
        <v>0</v>
      </c>
      <c r="AR307" s="136" t="s">
        <v>117</v>
      </c>
      <c r="AT307" s="136" t="s">
        <v>113</v>
      </c>
      <c r="AU307" s="136" t="s">
        <v>76</v>
      </c>
      <c r="AY307" s="17" t="s">
        <v>110</v>
      </c>
      <c r="BE307" s="137">
        <f>IF(N307="základní",J307,0)</f>
        <v>0</v>
      </c>
      <c r="BF307" s="137">
        <f>IF(N307="snížená",J307,0)</f>
        <v>0</v>
      </c>
      <c r="BG307" s="137">
        <f>IF(N307="zákl. přenesená",J307,0)</f>
        <v>0</v>
      </c>
      <c r="BH307" s="137">
        <f>IF(N307="sníž. přenesená",J307,0)</f>
        <v>0</v>
      </c>
      <c r="BI307" s="137">
        <f>IF(N307="nulová",J307,0)</f>
        <v>0</v>
      </c>
      <c r="BJ307" s="17" t="s">
        <v>74</v>
      </c>
      <c r="BK307" s="137">
        <f>ROUND(I307*H307,2)</f>
        <v>0</v>
      </c>
      <c r="BL307" s="17" t="s">
        <v>117</v>
      </c>
      <c r="BM307" s="136" t="s">
        <v>402</v>
      </c>
    </row>
    <row r="308" spans="2:65" s="1" customFormat="1">
      <c r="B308" s="29"/>
      <c r="D308" s="138" t="s">
        <v>118</v>
      </c>
      <c r="F308" s="139" t="s">
        <v>403</v>
      </c>
      <c r="L308" s="29"/>
      <c r="M308" s="140"/>
      <c r="T308" s="50"/>
      <c r="AT308" s="17" t="s">
        <v>118</v>
      </c>
      <c r="AU308" s="17" t="s">
        <v>76</v>
      </c>
    </row>
    <row r="309" spans="2:65" s="11" customFormat="1" ht="22.9" customHeight="1">
      <c r="B309" s="113"/>
      <c r="D309" s="114" t="s">
        <v>65</v>
      </c>
      <c r="E309" s="122" t="s">
        <v>404</v>
      </c>
      <c r="F309" s="122" t="s">
        <v>405</v>
      </c>
      <c r="J309" s="123">
        <f>BK309</f>
        <v>0</v>
      </c>
      <c r="L309" s="113"/>
      <c r="M309" s="117"/>
      <c r="P309" s="118">
        <f>SUM(P310:P332)</f>
        <v>24.739290000000004</v>
      </c>
      <c r="R309" s="118">
        <f>SUM(R310:R332)</f>
        <v>2.1962176574999999E-2</v>
      </c>
      <c r="T309" s="119">
        <f>SUM(T310:T332)</f>
        <v>0</v>
      </c>
      <c r="AR309" s="114" t="s">
        <v>76</v>
      </c>
      <c r="AT309" s="120" t="s">
        <v>65</v>
      </c>
      <c r="AU309" s="120" t="s">
        <v>74</v>
      </c>
      <c r="AY309" s="114" t="s">
        <v>110</v>
      </c>
      <c r="BK309" s="121">
        <f>SUM(BK310:BK332)</f>
        <v>0</v>
      </c>
    </row>
    <row r="310" spans="2:65" s="1" customFormat="1" ht="24.2" customHeight="1">
      <c r="B310" s="124"/>
      <c r="C310" s="125" t="s">
        <v>406</v>
      </c>
      <c r="D310" s="125" t="s">
        <v>113</v>
      </c>
      <c r="E310" s="126" t="s">
        <v>407</v>
      </c>
      <c r="F310" s="127" t="s">
        <v>408</v>
      </c>
      <c r="G310" s="128" t="s">
        <v>116</v>
      </c>
      <c r="H310" s="129">
        <v>23.295000000000002</v>
      </c>
      <c r="I310" s="130"/>
      <c r="J310" s="130">
        <f>ROUND(I310*H310,2)</f>
        <v>0</v>
      </c>
      <c r="K310" s="131"/>
      <c r="L310" s="29"/>
      <c r="M310" s="132" t="s">
        <v>3</v>
      </c>
      <c r="N310" s="133" t="s">
        <v>37</v>
      </c>
      <c r="O310" s="134">
        <v>0.11600000000000001</v>
      </c>
      <c r="P310" s="134">
        <f>O310*H310</f>
        <v>2.7022200000000005</v>
      </c>
      <c r="Q310" s="134">
        <v>2.2785E-5</v>
      </c>
      <c r="R310" s="134">
        <f>Q310*H310</f>
        <v>5.3077657500000004E-4</v>
      </c>
      <c r="S310" s="134">
        <v>0</v>
      </c>
      <c r="T310" s="135">
        <f>S310*H310</f>
        <v>0</v>
      </c>
      <c r="AR310" s="136" t="s">
        <v>117</v>
      </c>
      <c r="AT310" s="136" t="s">
        <v>113</v>
      </c>
      <c r="AU310" s="136" t="s">
        <v>76</v>
      </c>
      <c r="AY310" s="17" t="s">
        <v>110</v>
      </c>
      <c r="BE310" s="137">
        <f>IF(N310="základní",J310,0)</f>
        <v>0</v>
      </c>
      <c r="BF310" s="137">
        <f>IF(N310="snížená",J310,0)</f>
        <v>0</v>
      </c>
      <c r="BG310" s="137">
        <f>IF(N310="zákl. přenesená",J310,0)</f>
        <v>0</v>
      </c>
      <c r="BH310" s="137">
        <f>IF(N310="sníž. přenesená",J310,0)</f>
        <v>0</v>
      </c>
      <c r="BI310" s="137">
        <f>IF(N310="nulová",J310,0)</f>
        <v>0</v>
      </c>
      <c r="BJ310" s="17" t="s">
        <v>74</v>
      </c>
      <c r="BK310" s="137">
        <f>ROUND(I310*H310,2)</f>
        <v>0</v>
      </c>
      <c r="BL310" s="17" t="s">
        <v>117</v>
      </c>
      <c r="BM310" s="136" t="s">
        <v>409</v>
      </c>
    </row>
    <row r="311" spans="2:65" s="1" customFormat="1">
      <c r="B311" s="29"/>
      <c r="D311" s="138" t="s">
        <v>118</v>
      </c>
      <c r="F311" s="139" t="s">
        <v>410</v>
      </c>
      <c r="L311" s="29"/>
      <c r="M311" s="140"/>
      <c r="T311" s="50"/>
      <c r="AT311" s="17" t="s">
        <v>118</v>
      </c>
      <c r="AU311" s="17" t="s">
        <v>76</v>
      </c>
    </row>
    <row r="312" spans="2:65" s="12" customFormat="1">
      <c r="B312" s="141"/>
      <c r="D312" s="142" t="s">
        <v>120</v>
      </c>
      <c r="E312" s="143" t="s">
        <v>3</v>
      </c>
      <c r="F312" s="144" t="s">
        <v>242</v>
      </c>
      <c r="H312" s="145">
        <v>5.7610000000000001</v>
      </c>
      <c r="L312" s="141"/>
      <c r="M312" s="146"/>
      <c r="T312" s="147"/>
      <c r="AT312" s="143" t="s">
        <v>120</v>
      </c>
      <c r="AU312" s="143" t="s">
        <v>76</v>
      </c>
      <c r="AV312" s="12" t="s">
        <v>76</v>
      </c>
      <c r="AW312" s="12" t="s">
        <v>28</v>
      </c>
      <c r="AX312" s="12" t="s">
        <v>66</v>
      </c>
      <c r="AY312" s="143" t="s">
        <v>110</v>
      </c>
    </row>
    <row r="313" spans="2:65" s="12" customFormat="1">
      <c r="B313" s="141"/>
      <c r="D313" s="142" t="s">
        <v>120</v>
      </c>
      <c r="E313" s="143" t="s">
        <v>3</v>
      </c>
      <c r="F313" s="144" t="s">
        <v>243</v>
      </c>
      <c r="H313" s="145">
        <v>5.7670000000000003</v>
      </c>
      <c r="L313" s="141"/>
      <c r="M313" s="146"/>
      <c r="T313" s="147"/>
      <c r="AT313" s="143" t="s">
        <v>120</v>
      </c>
      <c r="AU313" s="143" t="s">
        <v>76</v>
      </c>
      <c r="AV313" s="12" t="s">
        <v>76</v>
      </c>
      <c r="AW313" s="12" t="s">
        <v>28</v>
      </c>
      <c r="AX313" s="12" t="s">
        <v>66</v>
      </c>
      <c r="AY313" s="143" t="s">
        <v>110</v>
      </c>
    </row>
    <row r="314" spans="2:65" s="12" customFormat="1">
      <c r="B314" s="141"/>
      <c r="D314" s="142" t="s">
        <v>120</v>
      </c>
      <c r="E314" s="143" t="s">
        <v>3</v>
      </c>
      <c r="F314" s="144" t="s">
        <v>244</v>
      </c>
      <c r="H314" s="145">
        <v>6</v>
      </c>
      <c r="L314" s="141"/>
      <c r="M314" s="146"/>
      <c r="T314" s="147"/>
      <c r="AT314" s="143" t="s">
        <v>120</v>
      </c>
      <c r="AU314" s="143" t="s">
        <v>76</v>
      </c>
      <c r="AV314" s="12" t="s">
        <v>76</v>
      </c>
      <c r="AW314" s="12" t="s">
        <v>28</v>
      </c>
      <c r="AX314" s="12" t="s">
        <v>66</v>
      </c>
      <c r="AY314" s="143" t="s">
        <v>110</v>
      </c>
    </row>
    <row r="315" spans="2:65" s="12" customFormat="1">
      <c r="B315" s="141"/>
      <c r="D315" s="142" t="s">
        <v>120</v>
      </c>
      <c r="E315" s="143" t="s">
        <v>3</v>
      </c>
      <c r="F315" s="144" t="s">
        <v>245</v>
      </c>
      <c r="H315" s="145">
        <v>5.7670000000000003</v>
      </c>
      <c r="L315" s="141"/>
      <c r="M315" s="146"/>
      <c r="T315" s="147"/>
      <c r="AT315" s="143" t="s">
        <v>120</v>
      </c>
      <c r="AU315" s="143" t="s">
        <v>76</v>
      </c>
      <c r="AV315" s="12" t="s">
        <v>76</v>
      </c>
      <c r="AW315" s="12" t="s">
        <v>28</v>
      </c>
      <c r="AX315" s="12" t="s">
        <v>66</v>
      </c>
      <c r="AY315" s="143" t="s">
        <v>110</v>
      </c>
    </row>
    <row r="316" spans="2:65" s="13" customFormat="1">
      <c r="B316" s="148"/>
      <c r="D316" s="142" t="s">
        <v>120</v>
      </c>
      <c r="E316" s="149" t="s">
        <v>3</v>
      </c>
      <c r="F316" s="150" t="s">
        <v>122</v>
      </c>
      <c r="H316" s="151">
        <v>23.294999999999998</v>
      </c>
      <c r="L316" s="148"/>
      <c r="M316" s="152"/>
      <c r="T316" s="153"/>
      <c r="AT316" s="149" t="s">
        <v>120</v>
      </c>
      <c r="AU316" s="149" t="s">
        <v>76</v>
      </c>
      <c r="AV316" s="13" t="s">
        <v>123</v>
      </c>
      <c r="AW316" s="13" t="s">
        <v>28</v>
      </c>
      <c r="AX316" s="13" t="s">
        <v>74</v>
      </c>
      <c r="AY316" s="149" t="s">
        <v>110</v>
      </c>
    </row>
    <row r="317" spans="2:65" s="1" customFormat="1" ht="16.5" customHeight="1">
      <c r="B317" s="124"/>
      <c r="C317" s="125" t="s">
        <v>288</v>
      </c>
      <c r="D317" s="125" t="s">
        <v>113</v>
      </c>
      <c r="E317" s="126" t="s">
        <v>411</v>
      </c>
      <c r="F317" s="127" t="s">
        <v>412</v>
      </c>
      <c r="G317" s="128" t="s">
        <v>116</v>
      </c>
      <c r="H317" s="129">
        <v>46.59</v>
      </c>
      <c r="I317" s="130"/>
      <c r="J317" s="130">
        <f>ROUND(I317*H317,2)</f>
        <v>0</v>
      </c>
      <c r="K317" s="131"/>
      <c r="L317" s="29"/>
      <c r="M317" s="132" t="s">
        <v>3</v>
      </c>
      <c r="N317" s="133" t="s">
        <v>37</v>
      </c>
      <c r="O317" s="134">
        <v>0.13800000000000001</v>
      </c>
      <c r="P317" s="134">
        <f>O317*H317</f>
        <v>6.4294200000000012</v>
      </c>
      <c r="Q317" s="134">
        <v>1.7249999999999999E-4</v>
      </c>
      <c r="R317" s="134">
        <f>Q317*H317</f>
        <v>8.0367749999999995E-3</v>
      </c>
      <c r="S317" s="134">
        <v>0</v>
      </c>
      <c r="T317" s="135">
        <f>S317*H317</f>
        <v>0</v>
      </c>
      <c r="AR317" s="136" t="s">
        <v>117</v>
      </c>
      <c r="AT317" s="136" t="s">
        <v>113</v>
      </c>
      <c r="AU317" s="136" t="s">
        <v>76</v>
      </c>
      <c r="AY317" s="17" t="s">
        <v>110</v>
      </c>
      <c r="BE317" s="137">
        <f>IF(N317="základní",J317,0)</f>
        <v>0</v>
      </c>
      <c r="BF317" s="137">
        <f>IF(N317="snížená",J317,0)</f>
        <v>0</v>
      </c>
      <c r="BG317" s="137">
        <f>IF(N317="zákl. přenesená",J317,0)</f>
        <v>0</v>
      </c>
      <c r="BH317" s="137">
        <f>IF(N317="sníž. přenesená",J317,0)</f>
        <v>0</v>
      </c>
      <c r="BI317" s="137">
        <f>IF(N317="nulová",J317,0)</f>
        <v>0</v>
      </c>
      <c r="BJ317" s="17" t="s">
        <v>74</v>
      </c>
      <c r="BK317" s="137">
        <f>ROUND(I317*H317,2)</f>
        <v>0</v>
      </c>
      <c r="BL317" s="17" t="s">
        <v>117</v>
      </c>
      <c r="BM317" s="136" t="s">
        <v>413</v>
      </c>
    </row>
    <row r="318" spans="2:65" s="1" customFormat="1">
      <c r="B318" s="29"/>
      <c r="D318" s="138" t="s">
        <v>118</v>
      </c>
      <c r="F318" s="139" t="s">
        <v>414</v>
      </c>
      <c r="L318" s="29"/>
      <c r="M318" s="140"/>
      <c r="T318" s="50"/>
      <c r="AT318" s="17" t="s">
        <v>118</v>
      </c>
      <c r="AU318" s="17" t="s">
        <v>76</v>
      </c>
    </row>
    <row r="319" spans="2:65" s="14" customFormat="1">
      <c r="B319" s="164"/>
      <c r="D319" s="142" t="s">
        <v>120</v>
      </c>
      <c r="E319" s="165" t="s">
        <v>3</v>
      </c>
      <c r="F319" s="166" t="s">
        <v>415</v>
      </c>
      <c r="H319" s="165" t="s">
        <v>3</v>
      </c>
      <c r="L319" s="164"/>
      <c r="M319" s="167"/>
      <c r="T319" s="168"/>
      <c r="AT319" s="165" t="s">
        <v>120</v>
      </c>
      <c r="AU319" s="165" t="s">
        <v>76</v>
      </c>
      <c r="AV319" s="14" t="s">
        <v>74</v>
      </c>
      <c r="AW319" s="14" t="s">
        <v>28</v>
      </c>
      <c r="AX319" s="14" t="s">
        <v>66</v>
      </c>
      <c r="AY319" s="165" t="s">
        <v>110</v>
      </c>
    </row>
    <row r="320" spans="2:65" s="12" customFormat="1">
      <c r="B320" s="141"/>
      <c r="D320" s="142" t="s">
        <v>120</v>
      </c>
      <c r="E320" s="143" t="s">
        <v>3</v>
      </c>
      <c r="F320" s="144" t="s">
        <v>416</v>
      </c>
      <c r="H320" s="145">
        <v>11.522</v>
      </c>
      <c r="L320" s="141"/>
      <c r="M320" s="146"/>
      <c r="T320" s="147"/>
      <c r="AT320" s="143" t="s">
        <v>120</v>
      </c>
      <c r="AU320" s="143" t="s">
        <v>76</v>
      </c>
      <c r="AV320" s="12" t="s">
        <v>76</v>
      </c>
      <c r="AW320" s="12" t="s">
        <v>28</v>
      </c>
      <c r="AX320" s="12" t="s">
        <v>66</v>
      </c>
      <c r="AY320" s="143" t="s">
        <v>110</v>
      </c>
    </row>
    <row r="321" spans="2:65" s="12" customFormat="1">
      <c r="B321" s="141"/>
      <c r="D321" s="142" t="s">
        <v>120</v>
      </c>
      <c r="E321" s="143" t="s">
        <v>3</v>
      </c>
      <c r="F321" s="144" t="s">
        <v>417</v>
      </c>
      <c r="H321" s="145">
        <v>11.534000000000001</v>
      </c>
      <c r="L321" s="141"/>
      <c r="M321" s="146"/>
      <c r="T321" s="147"/>
      <c r="AT321" s="143" t="s">
        <v>120</v>
      </c>
      <c r="AU321" s="143" t="s">
        <v>76</v>
      </c>
      <c r="AV321" s="12" t="s">
        <v>76</v>
      </c>
      <c r="AW321" s="12" t="s">
        <v>28</v>
      </c>
      <c r="AX321" s="12" t="s">
        <v>66</v>
      </c>
      <c r="AY321" s="143" t="s">
        <v>110</v>
      </c>
    </row>
    <row r="322" spans="2:65" s="12" customFormat="1">
      <c r="B322" s="141"/>
      <c r="D322" s="142" t="s">
        <v>120</v>
      </c>
      <c r="E322" s="143" t="s">
        <v>3</v>
      </c>
      <c r="F322" s="144" t="s">
        <v>418</v>
      </c>
      <c r="H322" s="145">
        <v>12</v>
      </c>
      <c r="L322" s="141"/>
      <c r="M322" s="146"/>
      <c r="T322" s="147"/>
      <c r="AT322" s="143" t="s">
        <v>120</v>
      </c>
      <c r="AU322" s="143" t="s">
        <v>76</v>
      </c>
      <c r="AV322" s="12" t="s">
        <v>76</v>
      </c>
      <c r="AW322" s="12" t="s">
        <v>28</v>
      </c>
      <c r="AX322" s="12" t="s">
        <v>66</v>
      </c>
      <c r="AY322" s="143" t="s">
        <v>110</v>
      </c>
    </row>
    <row r="323" spans="2:65" s="12" customFormat="1">
      <c r="B323" s="141"/>
      <c r="D323" s="142" t="s">
        <v>120</v>
      </c>
      <c r="E323" s="143" t="s">
        <v>3</v>
      </c>
      <c r="F323" s="144" t="s">
        <v>419</v>
      </c>
      <c r="H323" s="145">
        <v>11.534000000000001</v>
      </c>
      <c r="L323" s="141"/>
      <c r="M323" s="146"/>
      <c r="T323" s="147"/>
      <c r="AT323" s="143" t="s">
        <v>120</v>
      </c>
      <c r="AU323" s="143" t="s">
        <v>76</v>
      </c>
      <c r="AV323" s="12" t="s">
        <v>76</v>
      </c>
      <c r="AW323" s="12" t="s">
        <v>28</v>
      </c>
      <c r="AX323" s="12" t="s">
        <v>66</v>
      </c>
      <c r="AY323" s="143" t="s">
        <v>110</v>
      </c>
    </row>
    <row r="324" spans="2:65" s="13" customFormat="1">
      <c r="B324" s="148"/>
      <c r="D324" s="142" t="s">
        <v>120</v>
      </c>
      <c r="E324" s="149" t="s">
        <v>3</v>
      </c>
      <c r="F324" s="150" t="s">
        <v>122</v>
      </c>
      <c r="H324" s="151">
        <v>46.589999999999996</v>
      </c>
      <c r="L324" s="148"/>
      <c r="M324" s="152"/>
      <c r="T324" s="153"/>
      <c r="AT324" s="149" t="s">
        <v>120</v>
      </c>
      <c r="AU324" s="149" t="s">
        <v>76</v>
      </c>
      <c r="AV324" s="13" t="s">
        <v>123</v>
      </c>
      <c r="AW324" s="13" t="s">
        <v>28</v>
      </c>
      <c r="AX324" s="13" t="s">
        <v>74</v>
      </c>
      <c r="AY324" s="149" t="s">
        <v>110</v>
      </c>
    </row>
    <row r="325" spans="2:65" s="1" customFormat="1" ht="16.5" customHeight="1">
      <c r="B325" s="124"/>
      <c r="C325" s="125" t="s">
        <v>420</v>
      </c>
      <c r="D325" s="125" t="s">
        <v>113</v>
      </c>
      <c r="E325" s="126" t="s">
        <v>421</v>
      </c>
      <c r="F325" s="127" t="s">
        <v>422</v>
      </c>
      <c r="G325" s="128" t="s">
        <v>116</v>
      </c>
      <c r="H325" s="129">
        <v>46.59</v>
      </c>
      <c r="I325" s="130"/>
      <c r="J325" s="130">
        <f>ROUND(I325*H325,2)</f>
        <v>0</v>
      </c>
      <c r="K325" s="131"/>
      <c r="L325" s="29"/>
      <c r="M325" s="132" t="s">
        <v>3</v>
      </c>
      <c r="N325" s="133" t="s">
        <v>37</v>
      </c>
      <c r="O325" s="134">
        <v>0.33500000000000002</v>
      </c>
      <c r="P325" s="134">
        <f>O325*H325</f>
        <v>15.607650000000001</v>
      </c>
      <c r="Q325" s="134">
        <v>2.875E-4</v>
      </c>
      <c r="R325" s="134">
        <f>Q325*H325</f>
        <v>1.3394625E-2</v>
      </c>
      <c r="S325" s="134">
        <v>0</v>
      </c>
      <c r="T325" s="135">
        <f>S325*H325</f>
        <v>0</v>
      </c>
      <c r="AR325" s="136" t="s">
        <v>117</v>
      </c>
      <c r="AT325" s="136" t="s">
        <v>113</v>
      </c>
      <c r="AU325" s="136" t="s">
        <v>76</v>
      </c>
      <c r="AY325" s="17" t="s">
        <v>110</v>
      </c>
      <c r="BE325" s="137">
        <f>IF(N325="základní",J325,0)</f>
        <v>0</v>
      </c>
      <c r="BF325" s="137">
        <f>IF(N325="snížená",J325,0)</f>
        <v>0</v>
      </c>
      <c r="BG325" s="137">
        <f>IF(N325="zákl. přenesená",J325,0)</f>
        <v>0</v>
      </c>
      <c r="BH325" s="137">
        <f>IF(N325="sníž. přenesená",J325,0)</f>
        <v>0</v>
      </c>
      <c r="BI325" s="137">
        <f>IF(N325="nulová",J325,0)</f>
        <v>0</v>
      </c>
      <c r="BJ325" s="17" t="s">
        <v>74</v>
      </c>
      <c r="BK325" s="137">
        <f>ROUND(I325*H325,2)</f>
        <v>0</v>
      </c>
      <c r="BL325" s="17" t="s">
        <v>117</v>
      </c>
      <c r="BM325" s="136" t="s">
        <v>423</v>
      </c>
    </row>
    <row r="326" spans="2:65" s="1" customFormat="1">
      <c r="B326" s="29"/>
      <c r="D326" s="138" t="s">
        <v>118</v>
      </c>
      <c r="F326" s="139" t="s">
        <v>424</v>
      </c>
      <c r="L326" s="29"/>
      <c r="M326" s="140"/>
      <c r="T326" s="50"/>
      <c r="AT326" s="17" t="s">
        <v>118</v>
      </c>
      <c r="AU326" s="17" t="s">
        <v>76</v>
      </c>
    </row>
    <row r="327" spans="2:65" s="14" customFormat="1">
      <c r="B327" s="164"/>
      <c r="D327" s="142" t="s">
        <v>120</v>
      </c>
      <c r="E327" s="165" t="s">
        <v>3</v>
      </c>
      <c r="F327" s="166" t="s">
        <v>415</v>
      </c>
      <c r="H327" s="165" t="s">
        <v>3</v>
      </c>
      <c r="L327" s="164"/>
      <c r="M327" s="167"/>
      <c r="T327" s="168"/>
      <c r="AT327" s="165" t="s">
        <v>120</v>
      </c>
      <c r="AU327" s="165" t="s">
        <v>76</v>
      </c>
      <c r="AV327" s="14" t="s">
        <v>74</v>
      </c>
      <c r="AW327" s="14" t="s">
        <v>28</v>
      </c>
      <c r="AX327" s="14" t="s">
        <v>66</v>
      </c>
      <c r="AY327" s="165" t="s">
        <v>110</v>
      </c>
    </row>
    <row r="328" spans="2:65" s="12" customFormat="1">
      <c r="B328" s="141"/>
      <c r="D328" s="142" t="s">
        <v>120</v>
      </c>
      <c r="E328" s="143" t="s">
        <v>3</v>
      </c>
      <c r="F328" s="144" t="s">
        <v>416</v>
      </c>
      <c r="H328" s="145">
        <v>11.522</v>
      </c>
      <c r="L328" s="141"/>
      <c r="M328" s="146"/>
      <c r="T328" s="147"/>
      <c r="AT328" s="143" t="s">
        <v>120</v>
      </c>
      <c r="AU328" s="143" t="s">
        <v>76</v>
      </c>
      <c r="AV328" s="12" t="s">
        <v>76</v>
      </c>
      <c r="AW328" s="12" t="s">
        <v>28</v>
      </c>
      <c r="AX328" s="12" t="s">
        <v>66</v>
      </c>
      <c r="AY328" s="143" t="s">
        <v>110</v>
      </c>
    </row>
    <row r="329" spans="2:65" s="12" customFormat="1">
      <c r="B329" s="141"/>
      <c r="D329" s="142" t="s">
        <v>120</v>
      </c>
      <c r="E329" s="143" t="s">
        <v>3</v>
      </c>
      <c r="F329" s="144" t="s">
        <v>417</v>
      </c>
      <c r="H329" s="145">
        <v>11.534000000000001</v>
      </c>
      <c r="L329" s="141"/>
      <c r="M329" s="146"/>
      <c r="T329" s="147"/>
      <c r="AT329" s="143" t="s">
        <v>120</v>
      </c>
      <c r="AU329" s="143" t="s">
        <v>76</v>
      </c>
      <c r="AV329" s="12" t="s">
        <v>76</v>
      </c>
      <c r="AW329" s="12" t="s">
        <v>28</v>
      </c>
      <c r="AX329" s="12" t="s">
        <v>66</v>
      </c>
      <c r="AY329" s="143" t="s">
        <v>110</v>
      </c>
    </row>
    <row r="330" spans="2:65" s="12" customFormat="1">
      <c r="B330" s="141"/>
      <c r="D330" s="142" t="s">
        <v>120</v>
      </c>
      <c r="E330" s="143" t="s">
        <v>3</v>
      </c>
      <c r="F330" s="144" t="s">
        <v>418</v>
      </c>
      <c r="H330" s="145">
        <v>12</v>
      </c>
      <c r="L330" s="141"/>
      <c r="M330" s="146"/>
      <c r="T330" s="147"/>
      <c r="AT330" s="143" t="s">
        <v>120</v>
      </c>
      <c r="AU330" s="143" t="s">
        <v>76</v>
      </c>
      <c r="AV330" s="12" t="s">
        <v>76</v>
      </c>
      <c r="AW330" s="12" t="s">
        <v>28</v>
      </c>
      <c r="AX330" s="12" t="s">
        <v>66</v>
      </c>
      <c r="AY330" s="143" t="s">
        <v>110</v>
      </c>
    </row>
    <row r="331" spans="2:65" s="12" customFormat="1">
      <c r="B331" s="141"/>
      <c r="D331" s="142" t="s">
        <v>120</v>
      </c>
      <c r="E331" s="143" t="s">
        <v>3</v>
      </c>
      <c r="F331" s="144" t="s">
        <v>419</v>
      </c>
      <c r="H331" s="145">
        <v>11.534000000000001</v>
      </c>
      <c r="L331" s="141"/>
      <c r="M331" s="146"/>
      <c r="T331" s="147"/>
      <c r="AT331" s="143" t="s">
        <v>120</v>
      </c>
      <c r="AU331" s="143" t="s">
        <v>76</v>
      </c>
      <c r="AV331" s="12" t="s">
        <v>76</v>
      </c>
      <c r="AW331" s="12" t="s">
        <v>28</v>
      </c>
      <c r="AX331" s="12" t="s">
        <v>66</v>
      </c>
      <c r="AY331" s="143" t="s">
        <v>110</v>
      </c>
    </row>
    <row r="332" spans="2:65" s="13" customFormat="1">
      <c r="B332" s="148"/>
      <c r="D332" s="142" t="s">
        <v>120</v>
      </c>
      <c r="E332" s="149" t="s">
        <v>3</v>
      </c>
      <c r="F332" s="150" t="s">
        <v>122</v>
      </c>
      <c r="H332" s="151">
        <v>46.589999999999996</v>
      </c>
      <c r="L332" s="148"/>
      <c r="M332" s="169"/>
      <c r="N332" s="170"/>
      <c r="O332" s="170"/>
      <c r="P332" s="170"/>
      <c r="Q332" s="170"/>
      <c r="R332" s="170"/>
      <c r="S332" s="170"/>
      <c r="T332" s="171"/>
      <c r="AT332" s="149" t="s">
        <v>120</v>
      </c>
      <c r="AU332" s="149" t="s">
        <v>76</v>
      </c>
      <c r="AV332" s="13" t="s">
        <v>123</v>
      </c>
      <c r="AW332" s="13" t="s">
        <v>28</v>
      </c>
      <c r="AX332" s="13" t="s">
        <v>74</v>
      </c>
      <c r="AY332" s="149" t="s">
        <v>110</v>
      </c>
    </row>
    <row r="333" spans="2:65" s="1" customFormat="1" ht="6.95" customHeight="1">
      <c r="B333" s="38"/>
      <c r="C333" s="39"/>
      <c r="D333" s="39"/>
      <c r="E333" s="39"/>
      <c r="F333" s="39"/>
      <c r="G333" s="39"/>
      <c r="H333" s="39"/>
      <c r="I333" s="39"/>
      <c r="J333" s="39"/>
      <c r="K333" s="39"/>
      <c r="L333" s="29"/>
    </row>
  </sheetData>
  <autoFilter ref="C86:K332" xr:uid="{00000000-0009-0000-0000-000001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100-000000000000}"/>
    <hyperlink ref="F98" r:id="rId2" xr:uid="{00000000-0004-0000-0100-000001000000}"/>
    <hyperlink ref="F101" r:id="rId3" xr:uid="{00000000-0004-0000-0100-000002000000}"/>
    <hyperlink ref="F114" r:id="rId4" xr:uid="{00000000-0004-0000-0100-000003000000}"/>
    <hyperlink ref="F127" r:id="rId5" xr:uid="{00000000-0004-0000-0100-000004000000}"/>
    <hyperlink ref="F159" r:id="rId6" xr:uid="{00000000-0004-0000-0100-000005000000}"/>
    <hyperlink ref="F170" r:id="rId7" xr:uid="{00000000-0004-0000-0100-000006000000}"/>
    <hyperlink ref="F176" r:id="rId8" xr:uid="{00000000-0004-0000-0100-000007000000}"/>
    <hyperlink ref="F190" r:id="rId9" xr:uid="{00000000-0004-0000-0100-000008000000}"/>
    <hyperlink ref="F197" r:id="rId10" xr:uid="{00000000-0004-0000-0100-000009000000}"/>
    <hyperlink ref="F203" r:id="rId11" xr:uid="{00000000-0004-0000-0100-00000A000000}"/>
    <hyperlink ref="F210" r:id="rId12" xr:uid="{00000000-0004-0000-0100-00000B000000}"/>
    <hyperlink ref="F217" r:id="rId13" xr:uid="{00000000-0004-0000-0100-00000C000000}"/>
    <hyperlink ref="F229" r:id="rId14" xr:uid="{00000000-0004-0000-0100-00000D000000}"/>
    <hyperlink ref="F233" r:id="rId15" xr:uid="{00000000-0004-0000-0100-00000E000000}"/>
    <hyperlink ref="F243" r:id="rId16" xr:uid="{00000000-0004-0000-0100-00000F000000}"/>
    <hyperlink ref="F246" r:id="rId17" xr:uid="{00000000-0004-0000-0100-000010000000}"/>
    <hyperlink ref="F250" r:id="rId18" xr:uid="{00000000-0004-0000-0100-000011000000}"/>
    <hyperlink ref="F254" r:id="rId19" xr:uid="{00000000-0004-0000-0100-000012000000}"/>
    <hyperlink ref="F257" r:id="rId20" xr:uid="{00000000-0004-0000-0100-000013000000}"/>
    <hyperlink ref="F262" r:id="rId21" xr:uid="{00000000-0004-0000-0100-000014000000}"/>
    <hyperlink ref="F266" r:id="rId22" xr:uid="{00000000-0004-0000-0100-000015000000}"/>
    <hyperlink ref="F273" r:id="rId23" xr:uid="{00000000-0004-0000-0100-000016000000}"/>
    <hyperlink ref="F277" r:id="rId24" xr:uid="{00000000-0004-0000-0100-000017000000}"/>
    <hyperlink ref="F280" r:id="rId25" xr:uid="{00000000-0004-0000-0100-000018000000}"/>
    <hyperlink ref="F290" r:id="rId26" xr:uid="{00000000-0004-0000-0100-000019000000}"/>
    <hyperlink ref="F295" r:id="rId27" xr:uid="{00000000-0004-0000-0100-00001A000000}"/>
    <hyperlink ref="F300" r:id="rId28" xr:uid="{00000000-0004-0000-0100-00001B000000}"/>
    <hyperlink ref="F303" r:id="rId29" xr:uid="{00000000-0004-0000-0100-00001C000000}"/>
    <hyperlink ref="F308" r:id="rId30" xr:uid="{00000000-0004-0000-0100-00001D000000}"/>
    <hyperlink ref="F311" r:id="rId31" xr:uid="{00000000-0004-0000-0100-00001E000000}"/>
    <hyperlink ref="F318" r:id="rId32" xr:uid="{00000000-0004-0000-0100-00001F000000}"/>
    <hyperlink ref="F326" r:id="rId33" xr:uid="{00000000-0004-0000-0100-000020000000}"/>
  </hyperlinks>
  <pageMargins left="0.39374999999999999" right="0.39374999999999999" top="0.39374999999999999" bottom="0.39374999999999999" header="0" footer="0"/>
  <pageSetup paperSize="9" scale="65" fitToHeight="100" orientation="portrait" blackAndWhite="1" r:id="rId34"/>
  <headerFooter>
    <oddFooter>&amp;CStrana &amp;P z &amp;N</oddFooter>
  </headerFooter>
  <drawing r:id="rId3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4"/>
  <sheetViews>
    <sheetView showGridLines="0" workbookViewId="0">
      <selection activeCell="Y134" sqref="Y13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8" t="s">
        <v>6</v>
      </c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7" t="s">
        <v>79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customHeight="1">
      <c r="B4" s="20"/>
      <c r="D4" s="21" t="s">
        <v>80</v>
      </c>
      <c r="L4" s="20"/>
      <c r="M4" s="82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16.5" customHeight="1">
      <c r="B7" s="20"/>
      <c r="E7" s="292" t="str">
        <f>'Rekapitulace stavby'!K6</f>
        <v>Dřevěný domek Krnov - ÚRS-2024-1.</v>
      </c>
      <c r="F7" s="293"/>
      <c r="G7" s="293"/>
      <c r="H7" s="293"/>
      <c r="L7" s="20"/>
    </row>
    <row r="8" spans="2:46" s="1" customFormat="1" ht="12" customHeight="1">
      <c r="B8" s="29"/>
      <c r="D8" s="26" t="s">
        <v>81</v>
      </c>
      <c r="L8" s="29"/>
    </row>
    <row r="9" spans="2:46" s="1" customFormat="1" ht="16.5" customHeight="1">
      <c r="B9" s="29"/>
      <c r="E9" s="269" t="s">
        <v>425</v>
      </c>
      <c r="F9" s="291"/>
      <c r="G9" s="291"/>
      <c r="H9" s="291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17</v>
      </c>
      <c r="F11" s="24" t="s">
        <v>3</v>
      </c>
      <c r="I11" s="26" t="s">
        <v>18</v>
      </c>
      <c r="J11" s="24" t="s">
        <v>3</v>
      </c>
      <c r="L11" s="29"/>
    </row>
    <row r="12" spans="2:46" s="1" customFormat="1" ht="12" customHeight="1">
      <c r="B12" s="29"/>
      <c r="D12" s="26" t="s">
        <v>19</v>
      </c>
      <c r="F12" s="24" t="s">
        <v>20</v>
      </c>
      <c r="I12" s="26" t="s">
        <v>21</v>
      </c>
      <c r="J12" s="46" t="str">
        <f>'Rekapitulace stavby'!AN8</f>
        <v>6. 5. 2024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29"/>
    </row>
    <row r="15" spans="2:46" s="1" customFormat="1" ht="18" customHeight="1">
      <c r="B15" s="29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6" t="s">
        <v>26</v>
      </c>
      <c r="I17" s="26" t="s">
        <v>24</v>
      </c>
      <c r="J17" s="24" t="str">
        <f>'Rekapitulace stavby'!AN13</f>
        <v/>
      </c>
      <c r="L17" s="29"/>
    </row>
    <row r="18" spans="2:12" s="1" customFormat="1" ht="18" customHeight="1">
      <c r="B18" s="29"/>
      <c r="E18" s="285" t="str">
        <f>'Rekapitulace stavby'!E14</f>
        <v xml:space="preserve"> </v>
      </c>
      <c r="F18" s="285"/>
      <c r="G18" s="285"/>
      <c r="H18" s="285"/>
      <c r="I18" s="26" t="s">
        <v>25</v>
      </c>
      <c r="J18" s="24" t="str">
        <f>'Rekapitulace stavby'!AN14</f>
        <v/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27</v>
      </c>
      <c r="I20" s="26" t="s">
        <v>24</v>
      </c>
      <c r="J20" s="24" t="str">
        <f>IF('Rekapitulace stavby'!AN16="","",'Rekapitulace stavby'!AN16)</f>
        <v/>
      </c>
      <c r="L20" s="29"/>
    </row>
    <row r="21" spans="2:12" s="1" customFormat="1" ht="18" customHeight="1">
      <c r="B21" s="29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29</v>
      </c>
      <c r="I23" s="26" t="s">
        <v>24</v>
      </c>
      <c r="J23" s="24" t="str">
        <f>IF('Rekapitulace stavby'!AN19="","",'Rekapitulace stavby'!AN19)</f>
        <v/>
      </c>
      <c r="L23" s="29"/>
    </row>
    <row r="24" spans="2:12" s="1" customFormat="1" ht="18" customHeight="1">
      <c r="B24" s="29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30</v>
      </c>
      <c r="L26" s="29"/>
    </row>
    <row r="27" spans="2:12" s="7" customFormat="1" ht="16.5" customHeight="1">
      <c r="B27" s="83"/>
      <c r="E27" s="287" t="s">
        <v>3</v>
      </c>
      <c r="F27" s="287"/>
      <c r="G27" s="287"/>
      <c r="H27" s="287"/>
      <c r="L27" s="83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84" t="s">
        <v>32</v>
      </c>
      <c r="J30" s="60">
        <f>ROUND(J81, 2)</f>
        <v>0</v>
      </c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5" customHeight="1">
      <c r="B32" s="29"/>
      <c r="F32" s="32" t="s">
        <v>34</v>
      </c>
      <c r="I32" s="32" t="s">
        <v>33</v>
      </c>
      <c r="J32" s="32" t="s">
        <v>35</v>
      </c>
      <c r="L32" s="29"/>
    </row>
    <row r="33" spans="2:12" s="1" customFormat="1" ht="14.45" customHeight="1">
      <c r="B33" s="29"/>
      <c r="D33" s="49" t="s">
        <v>36</v>
      </c>
      <c r="E33" s="26" t="s">
        <v>37</v>
      </c>
      <c r="F33" s="85">
        <f>ROUND((SUM(BE81:BE143)),  2)</f>
        <v>0</v>
      </c>
      <c r="I33" s="86">
        <v>0.21</v>
      </c>
      <c r="J33" s="85">
        <f>ROUND(((SUM(BE81:BE143))*I33),  2)</f>
        <v>0</v>
      </c>
      <c r="L33" s="29"/>
    </row>
    <row r="34" spans="2:12" s="1" customFormat="1" ht="14.45" customHeight="1">
      <c r="B34" s="29"/>
      <c r="E34" s="26" t="s">
        <v>38</v>
      </c>
      <c r="F34" s="85">
        <f>ROUND((SUM(BF81:BF143)),  2)</f>
        <v>0</v>
      </c>
      <c r="I34" s="86">
        <v>0.12</v>
      </c>
      <c r="J34" s="85">
        <f>ROUND(((SUM(BF81:BF143))*I34),  2)</f>
        <v>0</v>
      </c>
      <c r="L34" s="29"/>
    </row>
    <row r="35" spans="2:12" s="1" customFormat="1" ht="14.45" hidden="1" customHeight="1">
      <c r="B35" s="29"/>
      <c r="E35" s="26" t="s">
        <v>39</v>
      </c>
      <c r="F35" s="85">
        <f>ROUND((SUM(BG81:BG143)),  2)</f>
        <v>0</v>
      </c>
      <c r="I35" s="86">
        <v>0.21</v>
      </c>
      <c r="J35" s="85">
        <f>0</f>
        <v>0</v>
      </c>
      <c r="L35" s="29"/>
    </row>
    <row r="36" spans="2:12" s="1" customFormat="1" ht="14.45" hidden="1" customHeight="1">
      <c r="B36" s="29"/>
      <c r="E36" s="26" t="s">
        <v>40</v>
      </c>
      <c r="F36" s="85">
        <f>ROUND((SUM(BH81:BH143)),  2)</f>
        <v>0</v>
      </c>
      <c r="I36" s="86">
        <v>0.12</v>
      </c>
      <c r="J36" s="85">
        <f>0</f>
        <v>0</v>
      </c>
      <c r="L36" s="29"/>
    </row>
    <row r="37" spans="2:12" s="1" customFormat="1" ht="14.45" hidden="1" customHeight="1">
      <c r="B37" s="29"/>
      <c r="E37" s="26" t="s">
        <v>41</v>
      </c>
      <c r="F37" s="85">
        <f>ROUND((SUM(BI81:BI143)),  2)</f>
        <v>0</v>
      </c>
      <c r="I37" s="86">
        <v>0</v>
      </c>
      <c r="J37" s="85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87"/>
      <c r="D39" s="88" t="s">
        <v>42</v>
      </c>
      <c r="E39" s="51"/>
      <c r="F39" s="51"/>
      <c r="G39" s="89" t="s">
        <v>43</v>
      </c>
      <c r="H39" s="90" t="s">
        <v>44</v>
      </c>
      <c r="I39" s="51"/>
      <c r="J39" s="91">
        <f>SUM(J30:J37)</f>
        <v>0</v>
      </c>
      <c r="K39" s="92"/>
      <c r="L39" s="29"/>
    </row>
    <row r="40" spans="2:12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5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5" customHeight="1">
      <c r="B45" s="29"/>
      <c r="C45" s="21" t="s">
        <v>83</v>
      </c>
      <c r="L45" s="29"/>
    </row>
    <row r="46" spans="2:12" s="1" customFormat="1" ht="6.95" customHeight="1">
      <c r="B46" s="29"/>
      <c r="L46" s="29"/>
    </row>
    <row r="47" spans="2:12" s="1" customFormat="1" ht="12" customHeight="1">
      <c r="B47" s="29"/>
      <c r="C47" s="26" t="s">
        <v>15</v>
      </c>
      <c r="L47" s="29"/>
    </row>
    <row r="48" spans="2:12" s="1" customFormat="1" ht="16.5" customHeight="1">
      <c r="B48" s="29"/>
      <c r="E48" s="292" t="str">
        <f>E7</f>
        <v>Dřevěný domek Krnov - ÚRS-2024-1.</v>
      </c>
      <c r="F48" s="293"/>
      <c r="G48" s="293"/>
      <c r="H48" s="293"/>
      <c r="L48" s="29"/>
    </row>
    <row r="49" spans="2:47" s="1" customFormat="1" ht="12" customHeight="1">
      <c r="B49" s="29"/>
      <c r="C49" s="26" t="s">
        <v>81</v>
      </c>
      <c r="L49" s="29"/>
    </row>
    <row r="50" spans="2:47" s="1" customFormat="1" ht="16.5" customHeight="1">
      <c r="B50" s="29"/>
      <c r="E50" s="269" t="str">
        <f>E9</f>
        <v>02 - Elektroinstalace</v>
      </c>
      <c r="F50" s="291"/>
      <c r="G50" s="291"/>
      <c r="H50" s="291"/>
      <c r="L50" s="29"/>
    </row>
    <row r="51" spans="2:47" s="1" customFormat="1" ht="6.95" customHeight="1">
      <c r="B51" s="29"/>
      <c r="L51" s="29"/>
    </row>
    <row r="52" spans="2:47" s="1" customFormat="1" ht="12" customHeight="1">
      <c r="B52" s="29"/>
      <c r="C52" s="26" t="s">
        <v>19</v>
      </c>
      <c r="F52" s="24" t="str">
        <f>F12</f>
        <v xml:space="preserve"> </v>
      </c>
      <c r="I52" s="26" t="s">
        <v>21</v>
      </c>
      <c r="J52" s="46" t="str">
        <f>IF(J12="","",J12)</f>
        <v>6. 5. 2024</v>
      </c>
      <c r="L52" s="29"/>
    </row>
    <row r="53" spans="2:47" s="1" customFormat="1" ht="6.95" customHeight="1">
      <c r="B53" s="29"/>
      <c r="L53" s="29"/>
    </row>
    <row r="54" spans="2:47" s="1" customFormat="1" ht="15.2" customHeight="1">
      <c r="B54" s="29"/>
      <c r="C54" s="26" t="s">
        <v>23</v>
      </c>
      <c r="F54" s="24" t="str">
        <f>E15</f>
        <v xml:space="preserve"> </v>
      </c>
      <c r="I54" s="26" t="s">
        <v>27</v>
      </c>
      <c r="J54" s="27" t="str">
        <f>E21</f>
        <v xml:space="preserve"> </v>
      </c>
      <c r="L54" s="29"/>
    </row>
    <row r="55" spans="2:47" s="1" customFormat="1" ht="15.2" customHeight="1">
      <c r="B55" s="29"/>
      <c r="C55" s="26" t="s">
        <v>26</v>
      </c>
      <c r="F55" s="24" t="str">
        <f>IF(E18="","",E18)</f>
        <v xml:space="preserve"> </v>
      </c>
      <c r="I55" s="26" t="s">
        <v>29</v>
      </c>
      <c r="J55" s="27" t="str">
        <f>E24</f>
        <v xml:space="preserve"> 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93" t="s">
        <v>84</v>
      </c>
      <c r="D57" s="87"/>
      <c r="E57" s="87"/>
      <c r="F57" s="87"/>
      <c r="G57" s="87"/>
      <c r="H57" s="87"/>
      <c r="I57" s="87"/>
      <c r="J57" s="94" t="s">
        <v>85</v>
      </c>
      <c r="K57" s="87"/>
      <c r="L57" s="29"/>
    </row>
    <row r="58" spans="2:47" s="1" customFormat="1" ht="10.35" customHeight="1">
      <c r="B58" s="29"/>
      <c r="L58" s="29"/>
    </row>
    <row r="59" spans="2:47" s="1" customFormat="1" ht="22.9" customHeight="1">
      <c r="B59" s="29"/>
      <c r="C59" s="95" t="s">
        <v>64</v>
      </c>
      <c r="J59" s="60">
        <f>J81</f>
        <v>0</v>
      </c>
      <c r="L59" s="29"/>
      <c r="AU59" s="17" t="s">
        <v>86</v>
      </c>
    </row>
    <row r="60" spans="2:47" s="8" customFormat="1" ht="24.95" customHeight="1">
      <c r="B60" s="96"/>
      <c r="D60" s="97" t="s">
        <v>87</v>
      </c>
      <c r="E60" s="98"/>
      <c r="F60" s="98"/>
      <c r="G60" s="98"/>
      <c r="H60" s="98"/>
      <c r="I60" s="98"/>
      <c r="J60" s="99">
        <f>J82</f>
        <v>0</v>
      </c>
      <c r="L60" s="96"/>
    </row>
    <row r="61" spans="2:47" s="9" customFormat="1" ht="19.899999999999999" customHeight="1">
      <c r="B61" s="100"/>
      <c r="D61" s="101" t="s">
        <v>426</v>
      </c>
      <c r="E61" s="102"/>
      <c r="F61" s="102"/>
      <c r="G61" s="102"/>
      <c r="H61" s="102"/>
      <c r="I61" s="102"/>
      <c r="J61" s="103">
        <f>J83</f>
        <v>0</v>
      </c>
      <c r="L61" s="100"/>
    </row>
    <row r="62" spans="2:47" s="1" customFormat="1" ht="21.75" customHeight="1">
      <c r="B62" s="29"/>
      <c r="L62" s="29"/>
    </row>
    <row r="63" spans="2:47" s="1" customFormat="1" ht="6.95" customHeight="1"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29"/>
    </row>
    <row r="67" spans="2:20" s="1" customFormat="1" ht="6.95" customHeight="1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29"/>
    </row>
    <row r="68" spans="2:20" s="1" customFormat="1" ht="24.95" customHeight="1">
      <c r="B68" s="29"/>
      <c r="C68" s="21" t="s">
        <v>95</v>
      </c>
      <c r="L68" s="29"/>
    </row>
    <row r="69" spans="2:20" s="1" customFormat="1" ht="6.95" customHeight="1">
      <c r="B69" s="29"/>
      <c r="L69" s="29"/>
    </row>
    <row r="70" spans="2:20" s="1" customFormat="1" ht="12" customHeight="1">
      <c r="B70" s="29"/>
      <c r="C70" s="26" t="s">
        <v>15</v>
      </c>
      <c r="L70" s="29"/>
    </row>
    <row r="71" spans="2:20" s="1" customFormat="1" ht="16.5" customHeight="1">
      <c r="B71" s="29"/>
      <c r="E71" s="292" t="str">
        <f>E7</f>
        <v>Dřevěný domek Krnov - ÚRS-2024-1.</v>
      </c>
      <c r="F71" s="293"/>
      <c r="G71" s="293"/>
      <c r="H71" s="293"/>
      <c r="L71" s="29"/>
    </row>
    <row r="72" spans="2:20" s="1" customFormat="1" ht="12" customHeight="1">
      <c r="B72" s="29"/>
      <c r="C72" s="26" t="s">
        <v>81</v>
      </c>
      <c r="L72" s="29"/>
    </row>
    <row r="73" spans="2:20" s="1" customFormat="1" ht="16.5" customHeight="1">
      <c r="B73" s="29"/>
      <c r="E73" s="269" t="str">
        <f>E9</f>
        <v>02 - Elektroinstalace</v>
      </c>
      <c r="F73" s="291"/>
      <c r="G73" s="291"/>
      <c r="H73" s="291"/>
      <c r="L73" s="29"/>
    </row>
    <row r="74" spans="2:20" s="1" customFormat="1" ht="6.95" customHeight="1">
      <c r="B74" s="29"/>
      <c r="L74" s="29"/>
    </row>
    <row r="75" spans="2:20" s="1" customFormat="1" ht="12" customHeight="1">
      <c r="B75" s="29"/>
      <c r="C75" s="26" t="s">
        <v>19</v>
      </c>
      <c r="F75" s="24" t="str">
        <f>F12</f>
        <v xml:space="preserve"> </v>
      </c>
      <c r="I75" s="26" t="s">
        <v>21</v>
      </c>
      <c r="J75" s="46" t="str">
        <f>IF(J12="","",J12)</f>
        <v>6. 5. 2024</v>
      </c>
      <c r="L75" s="29"/>
    </row>
    <row r="76" spans="2:20" s="1" customFormat="1" ht="6.95" customHeight="1">
      <c r="B76" s="29"/>
      <c r="L76" s="29"/>
    </row>
    <row r="77" spans="2:20" s="1" customFormat="1" ht="15.2" customHeight="1">
      <c r="B77" s="29"/>
      <c r="C77" s="26" t="s">
        <v>23</v>
      </c>
      <c r="F77" s="24" t="str">
        <f>E15</f>
        <v xml:space="preserve"> </v>
      </c>
      <c r="I77" s="26" t="s">
        <v>27</v>
      </c>
      <c r="J77" s="27" t="str">
        <f>E21</f>
        <v xml:space="preserve"> </v>
      </c>
      <c r="L77" s="29"/>
    </row>
    <row r="78" spans="2:20" s="1" customFormat="1" ht="15.2" customHeight="1">
      <c r="B78" s="29"/>
      <c r="C78" s="26" t="s">
        <v>26</v>
      </c>
      <c r="F78" s="24" t="str">
        <f>IF(E18="","",E18)</f>
        <v xml:space="preserve"> </v>
      </c>
      <c r="I78" s="26" t="s">
        <v>29</v>
      </c>
      <c r="J78" s="27" t="str">
        <f>E24</f>
        <v xml:space="preserve"> </v>
      </c>
      <c r="L78" s="29"/>
    </row>
    <row r="79" spans="2:20" s="1" customFormat="1" ht="10.35" customHeight="1">
      <c r="B79" s="29"/>
      <c r="L79" s="29"/>
    </row>
    <row r="80" spans="2:20" s="10" customFormat="1" ht="29.25" customHeight="1">
      <c r="B80" s="104"/>
      <c r="C80" s="105" t="s">
        <v>96</v>
      </c>
      <c r="D80" s="106" t="s">
        <v>51</v>
      </c>
      <c r="E80" s="106" t="s">
        <v>47</v>
      </c>
      <c r="F80" s="106" t="s">
        <v>48</v>
      </c>
      <c r="G80" s="106" t="s">
        <v>97</v>
      </c>
      <c r="H80" s="106" t="s">
        <v>98</v>
      </c>
      <c r="I80" s="106" t="s">
        <v>99</v>
      </c>
      <c r="J80" s="107" t="s">
        <v>85</v>
      </c>
      <c r="K80" s="108" t="s">
        <v>100</v>
      </c>
      <c r="L80" s="104"/>
      <c r="M80" s="53" t="s">
        <v>3</v>
      </c>
      <c r="N80" s="54" t="s">
        <v>36</v>
      </c>
      <c r="O80" s="54" t="s">
        <v>101</v>
      </c>
      <c r="P80" s="54" t="s">
        <v>102</v>
      </c>
      <c r="Q80" s="54" t="s">
        <v>103</v>
      </c>
      <c r="R80" s="54" t="s">
        <v>104</v>
      </c>
      <c r="S80" s="54" t="s">
        <v>105</v>
      </c>
      <c r="T80" s="55" t="s">
        <v>106</v>
      </c>
    </row>
    <row r="81" spans="2:65" s="1" customFormat="1" ht="22.9" customHeight="1">
      <c r="B81" s="29"/>
      <c r="C81" s="58" t="s">
        <v>107</v>
      </c>
      <c r="J81" s="109">
        <f>BK81</f>
        <v>0</v>
      </c>
      <c r="L81" s="29"/>
      <c r="M81" s="56"/>
      <c r="N81" s="47"/>
      <c r="O81" s="47"/>
      <c r="P81" s="110">
        <f>P82</f>
        <v>36.517370000000007</v>
      </c>
      <c r="Q81" s="47"/>
      <c r="R81" s="110">
        <f>R82</f>
        <v>1.3381000000000001E-2</v>
      </c>
      <c r="S81" s="47"/>
      <c r="T81" s="111">
        <f>T82</f>
        <v>0</v>
      </c>
      <c r="AT81" s="17" t="s">
        <v>65</v>
      </c>
      <c r="AU81" s="17" t="s">
        <v>86</v>
      </c>
      <c r="BK81" s="112">
        <f>BK82</f>
        <v>0</v>
      </c>
    </row>
    <row r="82" spans="2:65" s="11" customFormat="1" ht="25.9" customHeight="1">
      <c r="B82" s="113"/>
      <c r="D82" s="114" t="s">
        <v>65</v>
      </c>
      <c r="E82" s="115" t="s">
        <v>108</v>
      </c>
      <c r="F82" s="115" t="s">
        <v>109</v>
      </c>
      <c r="J82" s="116">
        <f>BK82</f>
        <v>0</v>
      </c>
      <c r="L82" s="113"/>
      <c r="M82" s="117"/>
      <c r="P82" s="118">
        <f>P83</f>
        <v>36.517370000000007</v>
      </c>
      <c r="R82" s="118">
        <f>R83</f>
        <v>1.3381000000000001E-2</v>
      </c>
      <c r="T82" s="119">
        <f>T83</f>
        <v>0</v>
      </c>
      <c r="AR82" s="114" t="s">
        <v>76</v>
      </c>
      <c r="AT82" s="120" t="s">
        <v>65</v>
      </c>
      <c r="AU82" s="120" t="s">
        <v>66</v>
      </c>
      <c r="AY82" s="114" t="s">
        <v>110</v>
      </c>
      <c r="BK82" s="121">
        <f>BK83</f>
        <v>0</v>
      </c>
    </row>
    <row r="83" spans="2:65" s="11" customFormat="1" ht="22.9" customHeight="1">
      <c r="B83" s="113"/>
      <c r="D83" s="114" t="s">
        <v>65</v>
      </c>
      <c r="E83" s="122" t="s">
        <v>427</v>
      </c>
      <c r="F83" s="122" t="s">
        <v>428</v>
      </c>
      <c r="J83" s="123">
        <f>BK83</f>
        <v>0</v>
      </c>
      <c r="L83" s="113"/>
      <c r="M83" s="117"/>
      <c r="P83" s="118">
        <f>SUM(P84:P143)</f>
        <v>36.517370000000007</v>
      </c>
      <c r="R83" s="118">
        <f>SUM(R84:R143)</f>
        <v>1.3381000000000001E-2</v>
      </c>
      <c r="T83" s="119">
        <f>SUM(T84:T143)</f>
        <v>0</v>
      </c>
      <c r="AR83" s="114" t="s">
        <v>76</v>
      </c>
      <c r="AT83" s="120" t="s">
        <v>65</v>
      </c>
      <c r="AU83" s="120" t="s">
        <v>74</v>
      </c>
      <c r="AY83" s="114" t="s">
        <v>110</v>
      </c>
      <c r="BK83" s="121">
        <f>SUM(BK84:BK143)</f>
        <v>0</v>
      </c>
    </row>
    <row r="84" spans="2:65" s="1" customFormat="1" ht="24.2" customHeight="1">
      <c r="B84" s="124"/>
      <c r="C84" s="125" t="s">
        <v>74</v>
      </c>
      <c r="D84" s="125" t="s">
        <v>113</v>
      </c>
      <c r="E84" s="126" t="s">
        <v>429</v>
      </c>
      <c r="F84" s="127" t="s">
        <v>430</v>
      </c>
      <c r="G84" s="128" t="s">
        <v>159</v>
      </c>
      <c r="H84" s="129">
        <v>40</v>
      </c>
      <c r="I84" s="130"/>
      <c r="J84" s="130">
        <f>ROUND(I84*H84,2)</f>
        <v>0</v>
      </c>
      <c r="K84" s="131"/>
      <c r="L84" s="29"/>
      <c r="M84" s="132" t="s">
        <v>3</v>
      </c>
      <c r="N84" s="133" t="s">
        <v>37</v>
      </c>
      <c r="O84" s="134">
        <v>0.191</v>
      </c>
      <c r="P84" s="134">
        <f>O84*H84</f>
        <v>7.6400000000000006</v>
      </c>
      <c r="Q84" s="134">
        <v>0</v>
      </c>
      <c r="R84" s="134">
        <f>Q84*H84</f>
        <v>0</v>
      </c>
      <c r="S84" s="134">
        <v>0</v>
      </c>
      <c r="T84" s="135">
        <f>S84*H84</f>
        <v>0</v>
      </c>
      <c r="AR84" s="136" t="s">
        <v>117</v>
      </c>
      <c r="AT84" s="136" t="s">
        <v>113</v>
      </c>
      <c r="AU84" s="136" t="s">
        <v>76</v>
      </c>
      <c r="AY84" s="17" t="s">
        <v>110</v>
      </c>
      <c r="BE84" s="137">
        <f>IF(N84="základní",J84,0)</f>
        <v>0</v>
      </c>
      <c r="BF84" s="137">
        <f>IF(N84="snížená",J84,0)</f>
        <v>0</v>
      </c>
      <c r="BG84" s="137">
        <f>IF(N84="zákl. přenesená",J84,0)</f>
        <v>0</v>
      </c>
      <c r="BH84" s="137">
        <f>IF(N84="sníž. přenesená",J84,0)</f>
        <v>0</v>
      </c>
      <c r="BI84" s="137">
        <f>IF(N84="nulová",J84,0)</f>
        <v>0</v>
      </c>
      <c r="BJ84" s="17" t="s">
        <v>74</v>
      </c>
      <c r="BK84" s="137">
        <f>ROUND(I84*H84,2)</f>
        <v>0</v>
      </c>
      <c r="BL84" s="17" t="s">
        <v>117</v>
      </c>
      <c r="BM84" s="136" t="s">
        <v>76</v>
      </c>
    </row>
    <row r="85" spans="2:65" s="1" customFormat="1">
      <c r="B85" s="29"/>
      <c r="D85" s="138" t="s">
        <v>118</v>
      </c>
      <c r="F85" s="139" t="s">
        <v>431</v>
      </c>
      <c r="L85" s="29"/>
      <c r="M85" s="140"/>
      <c r="T85" s="50"/>
      <c r="AT85" s="17" t="s">
        <v>118</v>
      </c>
      <c r="AU85" s="17" t="s">
        <v>76</v>
      </c>
    </row>
    <row r="86" spans="2:65" s="1" customFormat="1" ht="16.5" customHeight="1">
      <c r="B86" s="124"/>
      <c r="C86" s="154" t="s">
        <v>76</v>
      </c>
      <c r="D86" s="154" t="s">
        <v>124</v>
      </c>
      <c r="E86" s="155" t="s">
        <v>432</v>
      </c>
      <c r="F86" s="156" t="s">
        <v>433</v>
      </c>
      <c r="G86" s="157" t="s">
        <v>159</v>
      </c>
      <c r="H86" s="158">
        <v>42</v>
      </c>
      <c r="I86" s="159"/>
      <c r="J86" s="159">
        <f>ROUND(I86*H86,2)</f>
        <v>0</v>
      </c>
      <c r="K86" s="160"/>
      <c r="L86" s="161"/>
      <c r="M86" s="162" t="s">
        <v>3</v>
      </c>
      <c r="N86" s="163" t="s">
        <v>37</v>
      </c>
      <c r="O86" s="134">
        <v>0</v>
      </c>
      <c r="P86" s="134">
        <f>O86*H86</f>
        <v>0</v>
      </c>
      <c r="Q86" s="134">
        <v>0</v>
      </c>
      <c r="R86" s="134">
        <f>Q86*H86</f>
        <v>0</v>
      </c>
      <c r="S86" s="134">
        <v>0</v>
      </c>
      <c r="T86" s="135">
        <f>S86*H86</f>
        <v>0</v>
      </c>
      <c r="AR86" s="136" t="s">
        <v>127</v>
      </c>
      <c r="AT86" s="136" t="s">
        <v>124</v>
      </c>
      <c r="AU86" s="136" t="s">
        <v>76</v>
      </c>
      <c r="AY86" s="17" t="s">
        <v>110</v>
      </c>
      <c r="BE86" s="137">
        <f>IF(N86="základní",J86,0)</f>
        <v>0</v>
      </c>
      <c r="BF86" s="137">
        <f>IF(N86="snížená",J86,0)</f>
        <v>0</v>
      </c>
      <c r="BG86" s="137">
        <f>IF(N86="zákl. přenesená",J86,0)</f>
        <v>0</v>
      </c>
      <c r="BH86" s="137">
        <f>IF(N86="sníž. přenesená",J86,0)</f>
        <v>0</v>
      </c>
      <c r="BI86" s="137">
        <f>IF(N86="nulová",J86,0)</f>
        <v>0</v>
      </c>
      <c r="BJ86" s="17" t="s">
        <v>74</v>
      </c>
      <c r="BK86" s="137">
        <f>ROUND(I86*H86,2)</f>
        <v>0</v>
      </c>
      <c r="BL86" s="17" t="s">
        <v>117</v>
      </c>
      <c r="BM86" s="136" t="s">
        <v>123</v>
      </c>
    </row>
    <row r="87" spans="2:65" s="12" customFormat="1">
      <c r="B87" s="141"/>
      <c r="D87" s="142" t="s">
        <v>120</v>
      </c>
      <c r="E87" s="143" t="s">
        <v>3</v>
      </c>
      <c r="F87" s="144" t="s">
        <v>434</v>
      </c>
      <c r="H87" s="145">
        <v>42</v>
      </c>
      <c r="L87" s="141"/>
      <c r="M87" s="146"/>
      <c r="T87" s="147"/>
      <c r="AT87" s="143" t="s">
        <v>120</v>
      </c>
      <c r="AU87" s="143" t="s">
        <v>76</v>
      </c>
      <c r="AV87" s="12" t="s">
        <v>76</v>
      </c>
      <c r="AW87" s="12" t="s">
        <v>28</v>
      </c>
      <c r="AX87" s="12" t="s">
        <v>66</v>
      </c>
      <c r="AY87" s="143" t="s">
        <v>110</v>
      </c>
    </row>
    <row r="88" spans="2:65" s="13" customFormat="1">
      <c r="B88" s="148"/>
      <c r="D88" s="142" t="s">
        <v>120</v>
      </c>
      <c r="E88" s="149" t="s">
        <v>3</v>
      </c>
      <c r="F88" s="150" t="s">
        <v>122</v>
      </c>
      <c r="H88" s="151">
        <v>42</v>
      </c>
      <c r="L88" s="148"/>
      <c r="M88" s="152"/>
      <c r="T88" s="153"/>
      <c r="AT88" s="149" t="s">
        <v>120</v>
      </c>
      <c r="AU88" s="149" t="s">
        <v>76</v>
      </c>
      <c r="AV88" s="13" t="s">
        <v>123</v>
      </c>
      <c r="AW88" s="13" t="s">
        <v>28</v>
      </c>
      <c r="AX88" s="13" t="s">
        <v>74</v>
      </c>
      <c r="AY88" s="149" t="s">
        <v>110</v>
      </c>
    </row>
    <row r="89" spans="2:65" s="1" customFormat="1" ht="24.2" customHeight="1">
      <c r="B89" s="124"/>
      <c r="C89" s="125" t="s">
        <v>129</v>
      </c>
      <c r="D89" s="125" t="s">
        <v>113</v>
      </c>
      <c r="E89" s="126" t="s">
        <v>435</v>
      </c>
      <c r="F89" s="127" t="s">
        <v>436</v>
      </c>
      <c r="G89" s="128" t="s">
        <v>159</v>
      </c>
      <c r="H89" s="129">
        <v>60</v>
      </c>
      <c r="I89" s="130"/>
      <c r="J89" s="130">
        <f>ROUND(I89*H89,2)</f>
        <v>0</v>
      </c>
      <c r="K89" s="131"/>
      <c r="L89" s="29"/>
      <c r="M89" s="132" t="s">
        <v>3</v>
      </c>
      <c r="N89" s="133" t="s">
        <v>37</v>
      </c>
      <c r="O89" s="134">
        <v>4.5999999999999999E-2</v>
      </c>
      <c r="P89" s="134">
        <f>O89*H89</f>
        <v>2.76</v>
      </c>
      <c r="Q89" s="134">
        <v>0</v>
      </c>
      <c r="R89" s="134">
        <f>Q89*H89</f>
        <v>0</v>
      </c>
      <c r="S89" s="134">
        <v>0</v>
      </c>
      <c r="T89" s="135">
        <f>S89*H89</f>
        <v>0</v>
      </c>
      <c r="AR89" s="136" t="s">
        <v>117</v>
      </c>
      <c r="AT89" s="136" t="s">
        <v>113</v>
      </c>
      <c r="AU89" s="136" t="s">
        <v>76</v>
      </c>
      <c r="AY89" s="17" t="s">
        <v>110</v>
      </c>
      <c r="BE89" s="137">
        <f>IF(N89="základní",J89,0)</f>
        <v>0</v>
      </c>
      <c r="BF89" s="137">
        <f>IF(N89="snížená",J89,0)</f>
        <v>0</v>
      </c>
      <c r="BG89" s="137">
        <f>IF(N89="zákl. přenesená",J89,0)</f>
        <v>0</v>
      </c>
      <c r="BH89" s="137">
        <f>IF(N89="sníž. přenesená",J89,0)</f>
        <v>0</v>
      </c>
      <c r="BI89" s="137">
        <f>IF(N89="nulová",J89,0)</f>
        <v>0</v>
      </c>
      <c r="BJ89" s="17" t="s">
        <v>74</v>
      </c>
      <c r="BK89" s="137">
        <f>ROUND(I89*H89,2)</f>
        <v>0</v>
      </c>
      <c r="BL89" s="17" t="s">
        <v>117</v>
      </c>
      <c r="BM89" s="136" t="s">
        <v>133</v>
      </c>
    </row>
    <row r="90" spans="2:65" s="1" customFormat="1">
      <c r="B90" s="29"/>
      <c r="D90" s="138" t="s">
        <v>118</v>
      </c>
      <c r="F90" s="139" t="s">
        <v>437</v>
      </c>
      <c r="L90" s="29"/>
      <c r="M90" s="140"/>
      <c r="T90" s="50"/>
      <c r="AT90" s="17" t="s">
        <v>118</v>
      </c>
      <c r="AU90" s="17" t="s">
        <v>76</v>
      </c>
    </row>
    <row r="91" spans="2:65" s="12" customFormat="1">
      <c r="B91" s="141"/>
      <c r="D91" s="142" t="s">
        <v>120</v>
      </c>
      <c r="E91" s="143" t="s">
        <v>3</v>
      </c>
      <c r="F91" s="144" t="s">
        <v>438</v>
      </c>
      <c r="H91" s="145">
        <v>60</v>
      </c>
      <c r="L91" s="141"/>
      <c r="M91" s="146"/>
      <c r="T91" s="147"/>
      <c r="AT91" s="143" t="s">
        <v>120</v>
      </c>
      <c r="AU91" s="143" t="s">
        <v>76</v>
      </c>
      <c r="AV91" s="12" t="s">
        <v>76</v>
      </c>
      <c r="AW91" s="12" t="s">
        <v>28</v>
      </c>
      <c r="AX91" s="12" t="s">
        <v>66</v>
      </c>
      <c r="AY91" s="143" t="s">
        <v>110</v>
      </c>
    </row>
    <row r="92" spans="2:65" s="13" customFormat="1">
      <c r="B92" s="148"/>
      <c r="D92" s="142" t="s">
        <v>120</v>
      </c>
      <c r="E92" s="149" t="s">
        <v>3</v>
      </c>
      <c r="F92" s="150" t="s">
        <v>122</v>
      </c>
      <c r="H92" s="151">
        <v>60</v>
      </c>
      <c r="L92" s="148"/>
      <c r="M92" s="152"/>
      <c r="T92" s="153"/>
      <c r="AT92" s="149" t="s">
        <v>120</v>
      </c>
      <c r="AU92" s="149" t="s">
        <v>76</v>
      </c>
      <c r="AV92" s="13" t="s">
        <v>123</v>
      </c>
      <c r="AW92" s="13" t="s">
        <v>28</v>
      </c>
      <c r="AX92" s="13" t="s">
        <v>74</v>
      </c>
      <c r="AY92" s="149" t="s">
        <v>110</v>
      </c>
    </row>
    <row r="93" spans="2:65" s="1" customFormat="1" ht="16.5" customHeight="1">
      <c r="B93" s="124"/>
      <c r="C93" s="154" t="s">
        <v>123</v>
      </c>
      <c r="D93" s="154" t="s">
        <v>124</v>
      </c>
      <c r="E93" s="155" t="s">
        <v>439</v>
      </c>
      <c r="F93" s="156" t="s">
        <v>440</v>
      </c>
      <c r="G93" s="157" t="s">
        <v>159</v>
      </c>
      <c r="H93" s="158">
        <v>48.3</v>
      </c>
      <c r="I93" s="159"/>
      <c r="J93" s="159">
        <f>ROUND(I93*H93,2)</f>
        <v>0</v>
      </c>
      <c r="K93" s="160"/>
      <c r="L93" s="161"/>
      <c r="M93" s="162" t="s">
        <v>3</v>
      </c>
      <c r="N93" s="163" t="s">
        <v>37</v>
      </c>
      <c r="O93" s="134">
        <v>0</v>
      </c>
      <c r="P93" s="134">
        <f>O93*H93</f>
        <v>0</v>
      </c>
      <c r="Q93" s="134">
        <v>1.2E-4</v>
      </c>
      <c r="R93" s="134">
        <f>Q93*H93</f>
        <v>5.7959999999999999E-3</v>
      </c>
      <c r="S93" s="134">
        <v>0</v>
      </c>
      <c r="T93" s="135">
        <f>S93*H93</f>
        <v>0</v>
      </c>
      <c r="AR93" s="136" t="s">
        <v>127</v>
      </c>
      <c r="AT93" s="136" t="s">
        <v>124</v>
      </c>
      <c r="AU93" s="136" t="s">
        <v>76</v>
      </c>
      <c r="AY93" s="17" t="s">
        <v>110</v>
      </c>
      <c r="BE93" s="137">
        <f>IF(N93="základní",J93,0)</f>
        <v>0</v>
      </c>
      <c r="BF93" s="137">
        <f>IF(N93="snížená",J93,0)</f>
        <v>0</v>
      </c>
      <c r="BG93" s="137">
        <f>IF(N93="zákl. přenesená",J93,0)</f>
        <v>0</v>
      </c>
      <c r="BH93" s="137">
        <f>IF(N93="sníž. přenesená",J93,0)</f>
        <v>0</v>
      </c>
      <c r="BI93" s="137">
        <f>IF(N93="nulová",J93,0)</f>
        <v>0</v>
      </c>
      <c r="BJ93" s="17" t="s">
        <v>74</v>
      </c>
      <c r="BK93" s="137">
        <f>ROUND(I93*H93,2)</f>
        <v>0</v>
      </c>
      <c r="BL93" s="17" t="s">
        <v>117</v>
      </c>
      <c r="BM93" s="136" t="s">
        <v>140</v>
      </c>
    </row>
    <row r="94" spans="2:65" s="1" customFormat="1" ht="19.5">
      <c r="B94" s="29"/>
      <c r="D94" s="142" t="s">
        <v>441</v>
      </c>
      <c r="F94" s="172" t="s">
        <v>442</v>
      </c>
      <c r="L94" s="29"/>
      <c r="M94" s="140"/>
      <c r="T94" s="50"/>
      <c r="AT94" s="17" t="s">
        <v>441</v>
      </c>
      <c r="AU94" s="17" t="s">
        <v>76</v>
      </c>
    </row>
    <row r="95" spans="2:65" s="12" customFormat="1">
      <c r="B95" s="141"/>
      <c r="D95" s="142" t="s">
        <v>120</v>
      </c>
      <c r="E95" s="143" t="s">
        <v>3</v>
      </c>
      <c r="F95" s="144" t="s">
        <v>443</v>
      </c>
      <c r="H95" s="145">
        <v>48.3</v>
      </c>
      <c r="L95" s="141"/>
      <c r="M95" s="146"/>
      <c r="T95" s="147"/>
      <c r="AT95" s="143" t="s">
        <v>120</v>
      </c>
      <c r="AU95" s="143" t="s">
        <v>76</v>
      </c>
      <c r="AV95" s="12" t="s">
        <v>76</v>
      </c>
      <c r="AW95" s="12" t="s">
        <v>28</v>
      </c>
      <c r="AX95" s="12" t="s">
        <v>66</v>
      </c>
      <c r="AY95" s="143" t="s">
        <v>110</v>
      </c>
    </row>
    <row r="96" spans="2:65" s="13" customFormat="1">
      <c r="B96" s="148"/>
      <c r="D96" s="142" t="s">
        <v>120</v>
      </c>
      <c r="E96" s="149" t="s">
        <v>3</v>
      </c>
      <c r="F96" s="150" t="s">
        <v>122</v>
      </c>
      <c r="H96" s="151">
        <v>48.3</v>
      </c>
      <c r="L96" s="148"/>
      <c r="M96" s="152"/>
      <c r="T96" s="153"/>
      <c r="AT96" s="149" t="s">
        <v>120</v>
      </c>
      <c r="AU96" s="149" t="s">
        <v>76</v>
      </c>
      <c r="AV96" s="13" t="s">
        <v>123</v>
      </c>
      <c r="AW96" s="13" t="s">
        <v>28</v>
      </c>
      <c r="AX96" s="13" t="s">
        <v>74</v>
      </c>
      <c r="AY96" s="149" t="s">
        <v>110</v>
      </c>
    </row>
    <row r="97" spans="2:65" s="1" customFormat="1" ht="21.75" customHeight="1">
      <c r="B97" s="124"/>
      <c r="C97" s="125" t="s">
        <v>152</v>
      </c>
      <c r="D97" s="125" t="s">
        <v>113</v>
      </c>
      <c r="E97" s="126" t="s">
        <v>444</v>
      </c>
      <c r="F97" s="127" t="s">
        <v>445</v>
      </c>
      <c r="G97" s="128" t="s">
        <v>283</v>
      </c>
      <c r="H97" s="129">
        <v>1</v>
      </c>
      <c r="I97" s="130"/>
      <c r="J97" s="130">
        <f>ROUND(I97*H97,2)</f>
        <v>0</v>
      </c>
      <c r="K97" s="131"/>
      <c r="L97" s="29"/>
      <c r="M97" s="132" t="s">
        <v>3</v>
      </c>
      <c r="N97" s="133" t="s">
        <v>37</v>
      </c>
      <c r="O97" s="134">
        <v>0.50600000000000001</v>
      </c>
      <c r="P97" s="134">
        <f>O97*H97</f>
        <v>0.50600000000000001</v>
      </c>
      <c r="Q97" s="134">
        <v>0</v>
      </c>
      <c r="R97" s="134">
        <f>Q97*H97</f>
        <v>0</v>
      </c>
      <c r="S97" s="134">
        <v>0</v>
      </c>
      <c r="T97" s="135">
        <f>S97*H97</f>
        <v>0</v>
      </c>
      <c r="AR97" s="136" t="s">
        <v>117</v>
      </c>
      <c r="AT97" s="136" t="s">
        <v>113</v>
      </c>
      <c r="AU97" s="136" t="s">
        <v>76</v>
      </c>
      <c r="AY97" s="17" t="s">
        <v>110</v>
      </c>
      <c r="BE97" s="137">
        <f>IF(N97="základní",J97,0)</f>
        <v>0</v>
      </c>
      <c r="BF97" s="137">
        <f>IF(N97="snížená",J97,0)</f>
        <v>0</v>
      </c>
      <c r="BG97" s="137">
        <f>IF(N97="zákl. přenesená",J97,0)</f>
        <v>0</v>
      </c>
      <c r="BH97" s="137">
        <f>IF(N97="sníž. přenesená",J97,0)</f>
        <v>0</v>
      </c>
      <c r="BI97" s="137">
        <f>IF(N97="nulová",J97,0)</f>
        <v>0</v>
      </c>
      <c r="BJ97" s="17" t="s">
        <v>74</v>
      </c>
      <c r="BK97" s="137">
        <f>ROUND(I97*H97,2)</f>
        <v>0</v>
      </c>
      <c r="BL97" s="17" t="s">
        <v>117</v>
      </c>
      <c r="BM97" s="136" t="s">
        <v>155</v>
      </c>
    </row>
    <row r="98" spans="2:65" s="1" customFormat="1">
      <c r="B98" s="29"/>
      <c r="D98" s="138" t="s">
        <v>118</v>
      </c>
      <c r="F98" s="139" t="s">
        <v>446</v>
      </c>
      <c r="L98" s="29"/>
      <c r="M98" s="140"/>
      <c r="T98" s="50"/>
      <c r="AT98" s="17" t="s">
        <v>118</v>
      </c>
      <c r="AU98" s="17" t="s">
        <v>76</v>
      </c>
    </row>
    <row r="99" spans="2:65" s="1" customFormat="1" ht="24.2" customHeight="1">
      <c r="B99" s="124"/>
      <c r="C99" s="154" t="s">
        <v>133</v>
      </c>
      <c r="D99" s="154" t="s">
        <v>124</v>
      </c>
      <c r="E99" s="155" t="s">
        <v>447</v>
      </c>
      <c r="F99" s="156" t="s">
        <v>448</v>
      </c>
      <c r="G99" s="157" t="s">
        <v>283</v>
      </c>
      <c r="H99" s="158">
        <v>1</v>
      </c>
      <c r="I99" s="159"/>
      <c r="J99" s="159">
        <f>ROUND(I99*H99,2)</f>
        <v>0</v>
      </c>
      <c r="K99" s="160"/>
      <c r="L99" s="161"/>
      <c r="M99" s="162" t="s">
        <v>3</v>
      </c>
      <c r="N99" s="163" t="s">
        <v>37</v>
      </c>
      <c r="O99" s="134">
        <v>0</v>
      </c>
      <c r="P99" s="134">
        <f>O99*H99</f>
        <v>0</v>
      </c>
      <c r="Q99" s="134">
        <v>1.4E-3</v>
      </c>
      <c r="R99" s="134">
        <f>Q99*H99</f>
        <v>1.4E-3</v>
      </c>
      <c r="S99" s="134">
        <v>0</v>
      </c>
      <c r="T99" s="135">
        <f>S99*H99</f>
        <v>0</v>
      </c>
      <c r="AR99" s="136" t="s">
        <v>127</v>
      </c>
      <c r="AT99" s="136" t="s">
        <v>124</v>
      </c>
      <c r="AU99" s="136" t="s">
        <v>76</v>
      </c>
      <c r="AY99" s="17" t="s">
        <v>110</v>
      </c>
      <c r="BE99" s="137">
        <f>IF(N99="základní",J99,0)</f>
        <v>0</v>
      </c>
      <c r="BF99" s="137">
        <f>IF(N99="snížená",J99,0)</f>
        <v>0</v>
      </c>
      <c r="BG99" s="137">
        <f>IF(N99="zákl. přenesená",J99,0)</f>
        <v>0</v>
      </c>
      <c r="BH99" s="137">
        <f>IF(N99="sníž. přenesená",J99,0)</f>
        <v>0</v>
      </c>
      <c r="BI99" s="137">
        <f>IF(N99="nulová",J99,0)</f>
        <v>0</v>
      </c>
      <c r="BJ99" s="17" t="s">
        <v>74</v>
      </c>
      <c r="BK99" s="137">
        <f>ROUND(I99*H99,2)</f>
        <v>0</v>
      </c>
      <c r="BL99" s="17" t="s">
        <v>117</v>
      </c>
      <c r="BM99" s="136" t="s">
        <v>9</v>
      </c>
    </row>
    <row r="100" spans="2:65" s="1" customFormat="1" ht="24.2" customHeight="1">
      <c r="B100" s="124"/>
      <c r="C100" s="125" t="s">
        <v>189</v>
      </c>
      <c r="D100" s="125" t="s">
        <v>113</v>
      </c>
      <c r="E100" s="126" t="s">
        <v>449</v>
      </c>
      <c r="F100" s="127" t="s">
        <v>450</v>
      </c>
      <c r="G100" s="128" t="s">
        <v>283</v>
      </c>
      <c r="H100" s="129">
        <v>1</v>
      </c>
      <c r="I100" s="130"/>
      <c r="J100" s="130">
        <f>ROUND(I100*H100,2)</f>
        <v>0</v>
      </c>
      <c r="K100" s="131"/>
      <c r="L100" s="29"/>
      <c r="M100" s="132" t="s">
        <v>3</v>
      </c>
      <c r="N100" s="133" t="s">
        <v>37</v>
      </c>
      <c r="O100" s="134">
        <v>0.39</v>
      </c>
      <c r="P100" s="134">
        <f>O100*H100</f>
        <v>0.39</v>
      </c>
      <c r="Q100" s="134">
        <v>0</v>
      </c>
      <c r="R100" s="134">
        <f>Q100*H100</f>
        <v>0</v>
      </c>
      <c r="S100" s="134">
        <v>0</v>
      </c>
      <c r="T100" s="135">
        <f>S100*H100</f>
        <v>0</v>
      </c>
      <c r="AR100" s="136" t="s">
        <v>117</v>
      </c>
      <c r="AT100" s="136" t="s">
        <v>113</v>
      </c>
      <c r="AU100" s="136" t="s">
        <v>76</v>
      </c>
      <c r="AY100" s="17" t="s">
        <v>110</v>
      </c>
      <c r="BE100" s="137">
        <f>IF(N100="základní",J100,0)</f>
        <v>0</v>
      </c>
      <c r="BF100" s="137">
        <f>IF(N100="snížená",J100,0)</f>
        <v>0</v>
      </c>
      <c r="BG100" s="137">
        <f>IF(N100="zákl. přenesená",J100,0)</f>
        <v>0</v>
      </c>
      <c r="BH100" s="137">
        <f>IF(N100="sníž. přenesená",J100,0)</f>
        <v>0</v>
      </c>
      <c r="BI100" s="137">
        <f>IF(N100="nulová",J100,0)</f>
        <v>0</v>
      </c>
      <c r="BJ100" s="17" t="s">
        <v>74</v>
      </c>
      <c r="BK100" s="137">
        <f>ROUND(I100*H100,2)</f>
        <v>0</v>
      </c>
      <c r="BL100" s="17" t="s">
        <v>117</v>
      </c>
      <c r="BM100" s="136" t="s">
        <v>192</v>
      </c>
    </row>
    <row r="101" spans="2:65" s="1" customFormat="1">
      <c r="B101" s="29"/>
      <c r="D101" s="138" t="s">
        <v>118</v>
      </c>
      <c r="F101" s="139" t="s">
        <v>451</v>
      </c>
      <c r="L101" s="29"/>
      <c r="M101" s="140"/>
      <c r="T101" s="50"/>
      <c r="AT101" s="17" t="s">
        <v>118</v>
      </c>
      <c r="AU101" s="17" t="s">
        <v>76</v>
      </c>
    </row>
    <row r="102" spans="2:65" s="1" customFormat="1" ht="16.5" customHeight="1">
      <c r="B102" s="124"/>
      <c r="C102" s="154" t="s">
        <v>140</v>
      </c>
      <c r="D102" s="154" t="s">
        <v>124</v>
      </c>
      <c r="E102" s="155" t="s">
        <v>452</v>
      </c>
      <c r="F102" s="156" t="s">
        <v>453</v>
      </c>
      <c r="G102" s="157" t="s">
        <v>283</v>
      </c>
      <c r="H102" s="158">
        <v>1</v>
      </c>
      <c r="I102" s="159"/>
      <c r="J102" s="159">
        <f>ROUND(I102*H102,2)</f>
        <v>0</v>
      </c>
      <c r="K102" s="160"/>
      <c r="L102" s="161"/>
      <c r="M102" s="162" t="s">
        <v>3</v>
      </c>
      <c r="N102" s="163" t="s">
        <v>37</v>
      </c>
      <c r="O102" s="134">
        <v>0</v>
      </c>
      <c r="P102" s="134">
        <f>O102*H102</f>
        <v>0</v>
      </c>
      <c r="Q102" s="134">
        <v>9.0000000000000006E-5</v>
      </c>
      <c r="R102" s="134">
        <f>Q102*H102</f>
        <v>9.0000000000000006E-5</v>
      </c>
      <c r="S102" s="134">
        <v>0</v>
      </c>
      <c r="T102" s="135">
        <f>S102*H102</f>
        <v>0</v>
      </c>
      <c r="AR102" s="136" t="s">
        <v>127</v>
      </c>
      <c r="AT102" s="136" t="s">
        <v>124</v>
      </c>
      <c r="AU102" s="136" t="s">
        <v>76</v>
      </c>
      <c r="AY102" s="17" t="s">
        <v>110</v>
      </c>
      <c r="BE102" s="137">
        <f>IF(N102="základní",J102,0)</f>
        <v>0</v>
      </c>
      <c r="BF102" s="137">
        <f>IF(N102="snížená",J102,0)</f>
        <v>0</v>
      </c>
      <c r="BG102" s="137">
        <f>IF(N102="zákl. přenesená",J102,0)</f>
        <v>0</v>
      </c>
      <c r="BH102" s="137">
        <f>IF(N102="sníž. přenesená",J102,0)</f>
        <v>0</v>
      </c>
      <c r="BI102" s="137">
        <f>IF(N102="nulová",J102,0)</f>
        <v>0</v>
      </c>
      <c r="BJ102" s="17" t="s">
        <v>74</v>
      </c>
      <c r="BK102" s="137">
        <f>ROUND(I102*H102,2)</f>
        <v>0</v>
      </c>
      <c r="BL102" s="17" t="s">
        <v>117</v>
      </c>
      <c r="BM102" s="136" t="s">
        <v>117</v>
      </c>
    </row>
    <row r="103" spans="2:65" s="1" customFormat="1" ht="19.5">
      <c r="B103" s="29"/>
      <c r="D103" s="142" t="s">
        <v>441</v>
      </c>
      <c r="F103" s="172" t="s">
        <v>454</v>
      </c>
      <c r="L103" s="29"/>
      <c r="M103" s="140"/>
      <c r="T103" s="50"/>
      <c r="AT103" s="17" t="s">
        <v>441</v>
      </c>
      <c r="AU103" s="17" t="s">
        <v>76</v>
      </c>
    </row>
    <row r="104" spans="2:65" s="1" customFormat="1" ht="21.75" customHeight="1">
      <c r="B104" s="124"/>
      <c r="C104" s="125" t="s">
        <v>202</v>
      </c>
      <c r="D104" s="125" t="s">
        <v>113</v>
      </c>
      <c r="E104" s="126" t="s">
        <v>455</v>
      </c>
      <c r="F104" s="127" t="s">
        <v>456</v>
      </c>
      <c r="G104" s="128" t="s">
        <v>283</v>
      </c>
      <c r="H104" s="129">
        <v>7</v>
      </c>
      <c r="I104" s="130"/>
      <c r="J104" s="130">
        <f>ROUND(I104*H104,2)</f>
        <v>0</v>
      </c>
      <c r="K104" s="131"/>
      <c r="L104" s="29"/>
      <c r="M104" s="132" t="s">
        <v>3</v>
      </c>
      <c r="N104" s="133" t="s">
        <v>37</v>
      </c>
      <c r="O104" s="134">
        <v>0.50600000000000001</v>
      </c>
      <c r="P104" s="134">
        <f>O104*H104</f>
        <v>3.5419999999999998</v>
      </c>
      <c r="Q104" s="134">
        <v>0</v>
      </c>
      <c r="R104" s="134">
        <f>Q104*H104</f>
        <v>0</v>
      </c>
      <c r="S104" s="134">
        <v>0</v>
      </c>
      <c r="T104" s="135">
        <f>S104*H104</f>
        <v>0</v>
      </c>
      <c r="AR104" s="136" t="s">
        <v>117</v>
      </c>
      <c r="AT104" s="136" t="s">
        <v>113</v>
      </c>
      <c r="AU104" s="136" t="s">
        <v>76</v>
      </c>
      <c r="AY104" s="17" t="s">
        <v>110</v>
      </c>
      <c r="BE104" s="137">
        <f>IF(N104="základní",J104,0)</f>
        <v>0</v>
      </c>
      <c r="BF104" s="137">
        <f>IF(N104="snížená",J104,0)</f>
        <v>0</v>
      </c>
      <c r="BG104" s="137">
        <f>IF(N104="zákl. přenesená",J104,0)</f>
        <v>0</v>
      </c>
      <c r="BH104" s="137">
        <f>IF(N104="sníž. přenesená",J104,0)</f>
        <v>0</v>
      </c>
      <c r="BI104" s="137">
        <f>IF(N104="nulová",J104,0)</f>
        <v>0</v>
      </c>
      <c r="BJ104" s="17" t="s">
        <v>74</v>
      </c>
      <c r="BK104" s="137">
        <f>ROUND(I104*H104,2)</f>
        <v>0</v>
      </c>
      <c r="BL104" s="17" t="s">
        <v>117</v>
      </c>
      <c r="BM104" s="136" t="s">
        <v>203</v>
      </c>
    </row>
    <row r="105" spans="2:65" s="1" customFormat="1">
      <c r="B105" s="29"/>
      <c r="D105" s="138" t="s">
        <v>118</v>
      </c>
      <c r="F105" s="139" t="s">
        <v>457</v>
      </c>
      <c r="L105" s="29"/>
      <c r="M105" s="140"/>
      <c r="T105" s="50"/>
      <c r="AT105" s="17" t="s">
        <v>118</v>
      </c>
      <c r="AU105" s="17" t="s">
        <v>76</v>
      </c>
    </row>
    <row r="106" spans="2:65" s="1" customFormat="1" ht="16.5" customHeight="1">
      <c r="B106" s="124"/>
      <c r="C106" s="154" t="s">
        <v>155</v>
      </c>
      <c r="D106" s="154" t="s">
        <v>124</v>
      </c>
      <c r="E106" s="155" t="s">
        <v>458</v>
      </c>
      <c r="F106" s="156" t="s">
        <v>459</v>
      </c>
      <c r="G106" s="157" t="s">
        <v>283</v>
      </c>
      <c r="H106" s="158">
        <v>7</v>
      </c>
      <c r="I106" s="159"/>
      <c r="J106" s="159">
        <f>ROUND(I106*H106,2)</f>
        <v>0</v>
      </c>
      <c r="K106" s="160"/>
      <c r="L106" s="161"/>
      <c r="M106" s="162" t="s">
        <v>3</v>
      </c>
      <c r="N106" s="163" t="s">
        <v>37</v>
      </c>
      <c r="O106" s="134">
        <v>0</v>
      </c>
      <c r="P106" s="134">
        <f>O106*H106</f>
        <v>0</v>
      </c>
      <c r="Q106" s="134">
        <v>0</v>
      </c>
      <c r="R106" s="134">
        <f>Q106*H106</f>
        <v>0</v>
      </c>
      <c r="S106" s="134">
        <v>0</v>
      </c>
      <c r="T106" s="135">
        <f>S106*H106</f>
        <v>0</v>
      </c>
      <c r="AR106" s="136" t="s">
        <v>127</v>
      </c>
      <c r="AT106" s="136" t="s">
        <v>124</v>
      </c>
      <c r="AU106" s="136" t="s">
        <v>76</v>
      </c>
      <c r="AY106" s="17" t="s">
        <v>110</v>
      </c>
      <c r="BE106" s="137">
        <f>IF(N106="základní",J106,0)</f>
        <v>0</v>
      </c>
      <c r="BF106" s="137">
        <f>IF(N106="snížená",J106,0)</f>
        <v>0</v>
      </c>
      <c r="BG106" s="137">
        <f>IF(N106="zákl. přenesená",J106,0)</f>
        <v>0</v>
      </c>
      <c r="BH106" s="137">
        <f>IF(N106="sníž. přenesená",J106,0)</f>
        <v>0</v>
      </c>
      <c r="BI106" s="137">
        <f>IF(N106="nulová",J106,0)</f>
        <v>0</v>
      </c>
      <c r="BJ106" s="17" t="s">
        <v>74</v>
      </c>
      <c r="BK106" s="137">
        <f>ROUND(I106*H106,2)</f>
        <v>0</v>
      </c>
      <c r="BL106" s="17" t="s">
        <v>117</v>
      </c>
      <c r="BM106" s="136" t="s">
        <v>206</v>
      </c>
    </row>
    <row r="107" spans="2:65" s="1" customFormat="1" ht="21.75" customHeight="1">
      <c r="B107" s="124"/>
      <c r="C107" s="125" t="s">
        <v>207</v>
      </c>
      <c r="D107" s="125" t="s">
        <v>113</v>
      </c>
      <c r="E107" s="126" t="s">
        <v>460</v>
      </c>
      <c r="F107" s="127" t="s">
        <v>461</v>
      </c>
      <c r="G107" s="128" t="s">
        <v>283</v>
      </c>
      <c r="H107" s="129">
        <v>3</v>
      </c>
      <c r="I107" s="130"/>
      <c r="J107" s="130">
        <f>ROUND(I107*H107,2)</f>
        <v>0</v>
      </c>
      <c r="K107" s="131"/>
      <c r="L107" s="29"/>
      <c r="M107" s="132" t="s">
        <v>3</v>
      </c>
      <c r="N107" s="133" t="s">
        <v>37</v>
      </c>
      <c r="O107" s="134">
        <v>0.56499999999999995</v>
      </c>
      <c r="P107" s="134">
        <f>O107*H107</f>
        <v>1.6949999999999998</v>
      </c>
      <c r="Q107" s="134">
        <v>0</v>
      </c>
      <c r="R107" s="134">
        <f>Q107*H107</f>
        <v>0</v>
      </c>
      <c r="S107" s="134">
        <v>0</v>
      </c>
      <c r="T107" s="135">
        <f>S107*H107</f>
        <v>0</v>
      </c>
      <c r="AR107" s="136" t="s">
        <v>117</v>
      </c>
      <c r="AT107" s="136" t="s">
        <v>113</v>
      </c>
      <c r="AU107" s="136" t="s">
        <v>76</v>
      </c>
      <c r="AY107" s="17" t="s">
        <v>110</v>
      </c>
      <c r="BE107" s="137">
        <f>IF(N107="základní",J107,0)</f>
        <v>0</v>
      </c>
      <c r="BF107" s="137">
        <f>IF(N107="snížená",J107,0)</f>
        <v>0</v>
      </c>
      <c r="BG107" s="137">
        <f>IF(N107="zákl. přenesená",J107,0)</f>
        <v>0</v>
      </c>
      <c r="BH107" s="137">
        <f>IF(N107="sníž. přenesená",J107,0)</f>
        <v>0</v>
      </c>
      <c r="BI107" s="137">
        <f>IF(N107="nulová",J107,0)</f>
        <v>0</v>
      </c>
      <c r="BJ107" s="17" t="s">
        <v>74</v>
      </c>
      <c r="BK107" s="137">
        <f>ROUND(I107*H107,2)</f>
        <v>0</v>
      </c>
      <c r="BL107" s="17" t="s">
        <v>117</v>
      </c>
      <c r="BM107" s="136" t="s">
        <v>210</v>
      </c>
    </row>
    <row r="108" spans="2:65" s="1" customFormat="1">
      <c r="B108" s="29"/>
      <c r="D108" s="138" t="s">
        <v>118</v>
      </c>
      <c r="F108" s="139" t="s">
        <v>462</v>
      </c>
      <c r="L108" s="29"/>
      <c r="M108" s="140"/>
      <c r="T108" s="50"/>
      <c r="AT108" s="17" t="s">
        <v>118</v>
      </c>
      <c r="AU108" s="17" t="s">
        <v>76</v>
      </c>
    </row>
    <row r="109" spans="2:65" s="1" customFormat="1" ht="16.5" customHeight="1">
      <c r="B109" s="124"/>
      <c r="C109" s="154" t="s">
        <v>9</v>
      </c>
      <c r="D109" s="154" t="s">
        <v>124</v>
      </c>
      <c r="E109" s="155" t="s">
        <v>463</v>
      </c>
      <c r="F109" s="156" t="s">
        <v>464</v>
      </c>
      <c r="G109" s="157" t="s">
        <v>3</v>
      </c>
      <c r="H109" s="158">
        <v>1</v>
      </c>
      <c r="I109" s="159"/>
      <c r="J109" s="159">
        <f>ROUND(I109*H109,2)</f>
        <v>0</v>
      </c>
      <c r="K109" s="160"/>
      <c r="L109" s="161"/>
      <c r="M109" s="162" t="s">
        <v>3</v>
      </c>
      <c r="N109" s="163" t="s">
        <v>37</v>
      </c>
      <c r="O109" s="134">
        <v>0</v>
      </c>
      <c r="P109" s="134">
        <f>O109*H109</f>
        <v>0</v>
      </c>
      <c r="Q109" s="134">
        <v>0</v>
      </c>
      <c r="R109" s="134">
        <f>Q109*H109</f>
        <v>0</v>
      </c>
      <c r="S109" s="134">
        <v>0</v>
      </c>
      <c r="T109" s="135">
        <f>S109*H109</f>
        <v>0</v>
      </c>
      <c r="AR109" s="136" t="s">
        <v>127</v>
      </c>
      <c r="AT109" s="136" t="s">
        <v>124</v>
      </c>
      <c r="AU109" s="136" t="s">
        <v>76</v>
      </c>
      <c r="AY109" s="17" t="s">
        <v>110</v>
      </c>
      <c r="BE109" s="137">
        <f>IF(N109="základní",J109,0)</f>
        <v>0</v>
      </c>
      <c r="BF109" s="137">
        <f>IF(N109="snížená",J109,0)</f>
        <v>0</v>
      </c>
      <c r="BG109" s="137">
        <f>IF(N109="zákl. přenesená",J109,0)</f>
        <v>0</v>
      </c>
      <c r="BH109" s="137">
        <f>IF(N109="sníž. přenesená",J109,0)</f>
        <v>0</v>
      </c>
      <c r="BI109" s="137">
        <f>IF(N109="nulová",J109,0)</f>
        <v>0</v>
      </c>
      <c r="BJ109" s="17" t="s">
        <v>74</v>
      </c>
      <c r="BK109" s="137">
        <f>ROUND(I109*H109,2)</f>
        <v>0</v>
      </c>
      <c r="BL109" s="17" t="s">
        <v>117</v>
      </c>
      <c r="BM109" s="136" t="s">
        <v>214</v>
      </c>
    </row>
    <row r="110" spans="2:65" s="1" customFormat="1" ht="16.5" customHeight="1">
      <c r="B110" s="124"/>
      <c r="C110" s="125" t="s">
        <v>221</v>
      </c>
      <c r="D110" s="125" t="s">
        <v>113</v>
      </c>
      <c r="E110" s="126" t="s">
        <v>465</v>
      </c>
      <c r="F110" s="127" t="s">
        <v>466</v>
      </c>
      <c r="G110" s="128" t="s">
        <v>283</v>
      </c>
      <c r="H110" s="129">
        <v>5</v>
      </c>
      <c r="I110" s="130"/>
      <c r="J110" s="130">
        <f>ROUND(I110*H110,2)</f>
        <v>0</v>
      </c>
      <c r="K110" s="131"/>
      <c r="L110" s="29"/>
      <c r="M110" s="132" t="s">
        <v>3</v>
      </c>
      <c r="N110" s="133" t="s">
        <v>37</v>
      </c>
      <c r="O110" s="134">
        <v>0.21099999999999999</v>
      </c>
      <c r="P110" s="134">
        <f>O110*H110</f>
        <v>1.0549999999999999</v>
      </c>
      <c r="Q110" s="134">
        <v>0</v>
      </c>
      <c r="R110" s="134">
        <f>Q110*H110</f>
        <v>0</v>
      </c>
      <c r="S110" s="134">
        <v>0</v>
      </c>
      <c r="T110" s="135">
        <f>S110*H110</f>
        <v>0</v>
      </c>
      <c r="AR110" s="136" t="s">
        <v>117</v>
      </c>
      <c r="AT110" s="136" t="s">
        <v>113</v>
      </c>
      <c r="AU110" s="136" t="s">
        <v>76</v>
      </c>
      <c r="AY110" s="17" t="s">
        <v>110</v>
      </c>
      <c r="BE110" s="137">
        <f>IF(N110="základní",J110,0)</f>
        <v>0</v>
      </c>
      <c r="BF110" s="137">
        <f>IF(N110="snížená",J110,0)</f>
        <v>0</v>
      </c>
      <c r="BG110" s="137">
        <f>IF(N110="zákl. přenesená",J110,0)</f>
        <v>0</v>
      </c>
      <c r="BH110" s="137">
        <f>IF(N110="sníž. přenesená",J110,0)</f>
        <v>0</v>
      </c>
      <c r="BI110" s="137">
        <f>IF(N110="nulová",J110,0)</f>
        <v>0</v>
      </c>
      <c r="BJ110" s="17" t="s">
        <v>74</v>
      </c>
      <c r="BK110" s="137">
        <f>ROUND(I110*H110,2)</f>
        <v>0</v>
      </c>
      <c r="BL110" s="17" t="s">
        <v>117</v>
      </c>
      <c r="BM110" s="136" t="s">
        <v>222</v>
      </c>
    </row>
    <row r="111" spans="2:65" s="1" customFormat="1">
      <c r="B111" s="29"/>
      <c r="D111" s="138" t="s">
        <v>118</v>
      </c>
      <c r="F111" s="139" t="s">
        <v>467</v>
      </c>
      <c r="L111" s="29"/>
      <c r="M111" s="140"/>
      <c r="T111" s="50"/>
      <c r="AT111" s="17" t="s">
        <v>118</v>
      </c>
      <c r="AU111" s="17" t="s">
        <v>76</v>
      </c>
    </row>
    <row r="112" spans="2:65" s="1" customFormat="1" ht="16.5" customHeight="1">
      <c r="B112" s="124"/>
      <c r="C112" s="154" t="s">
        <v>192</v>
      </c>
      <c r="D112" s="154" t="s">
        <v>124</v>
      </c>
      <c r="E112" s="155" t="s">
        <v>468</v>
      </c>
      <c r="F112" s="156" t="s">
        <v>469</v>
      </c>
      <c r="G112" s="157" t="s">
        <v>283</v>
      </c>
      <c r="H112" s="158">
        <v>4</v>
      </c>
      <c r="I112" s="159"/>
      <c r="J112" s="159">
        <f>ROUND(I112*H112,2)</f>
        <v>0</v>
      </c>
      <c r="K112" s="160"/>
      <c r="L112" s="161"/>
      <c r="M112" s="162" t="s">
        <v>3</v>
      </c>
      <c r="N112" s="163" t="s">
        <v>37</v>
      </c>
      <c r="O112" s="134">
        <v>0</v>
      </c>
      <c r="P112" s="134">
        <f>O112*H112</f>
        <v>0</v>
      </c>
      <c r="Q112" s="134">
        <v>0</v>
      </c>
      <c r="R112" s="134">
        <f>Q112*H112</f>
        <v>0</v>
      </c>
      <c r="S112" s="134">
        <v>0</v>
      </c>
      <c r="T112" s="135">
        <f>S112*H112</f>
        <v>0</v>
      </c>
      <c r="AR112" s="136" t="s">
        <v>127</v>
      </c>
      <c r="AT112" s="136" t="s">
        <v>124</v>
      </c>
      <c r="AU112" s="136" t="s">
        <v>76</v>
      </c>
      <c r="AY112" s="17" t="s">
        <v>110</v>
      </c>
      <c r="BE112" s="137">
        <f>IF(N112="základní",J112,0)</f>
        <v>0</v>
      </c>
      <c r="BF112" s="137">
        <f>IF(N112="snížená",J112,0)</f>
        <v>0</v>
      </c>
      <c r="BG112" s="137">
        <f>IF(N112="zákl. přenesená",J112,0)</f>
        <v>0</v>
      </c>
      <c r="BH112" s="137">
        <f>IF(N112="sníž. přenesená",J112,0)</f>
        <v>0</v>
      </c>
      <c r="BI112" s="137">
        <f>IF(N112="nulová",J112,0)</f>
        <v>0</v>
      </c>
      <c r="BJ112" s="17" t="s">
        <v>74</v>
      </c>
      <c r="BK112" s="137">
        <f>ROUND(I112*H112,2)</f>
        <v>0</v>
      </c>
      <c r="BL112" s="17" t="s">
        <v>117</v>
      </c>
      <c r="BM112" s="136" t="s">
        <v>226</v>
      </c>
    </row>
    <row r="113" spans="2:65" s="1" customFormat="1" ht="16.5" customHeight="1">
      <c r="B113" s="124"/>
      <c r="C113" s="154" t="s">
        <v>228</v>
      </c>
      <c r="D113" s="154" t="s">
        <v>124</v>
      </c>
      <c r="E113" s="155" t="s">
        <v>470</v>
      </c>
      <c r="F113" s="156" t="s">
        <v>469</v>
      </c>
      <c r="G113" s="157" t="s">
        <v>283</v>
      </c>
      <c r="H113" s="158">
        <v>1</v>
      </c>
      <c r="I113" s="159"/>
      <c r="J113" s="159">
        <f>ROUND(I113*H113,2)</f>
        <v>0</v>
      </c>
      <c r="K113" s="160"/>
      <c r="L113" s="161"/>
      <c r="M113" s="162" t="s">
        <v>3</v>
      </c>
      <c r="N113" s="163" t="s">
        <v>37</v>
      </c>
      <c r="O113" s="134">
        <v>0</v>
      </c>
      <c r="P113" s="134">
        <f>O113*H113</f>
        <v>0</v>
      </c>
      <c r="Q113" s="134">
        <v>0</v>
      </c>
      <c r="R113" s="134">
        <f>Q113*H113</f>
        <v>0</v>
      </c>
      <c r="S113" s="134">
        <v>0</v>
      </c>
      <c r="T113" s="135">
        <f>S113*H113</f>
        <v>0</v>
      </c>
      <c r="AR113" s="136" t="s">
        <v>127</v>
      </c>
      <c r="AT113" s="136" t="s">
        <v>124</v>
      </c>
      <c r="AU113" s="136" t="s">
        <v>76</v>
      </c>
      <c r="AY113" s="17" t="s">
        <v>110</v>
      </c>
      <c r="BE113" s="137">
        <f>IF(N113="základní",J113,0)</f>
        <v>0</v>
      </c>
      <c r="BF113" s="137">
        <f>IF(N113="snížená",J113,0)</f>
        <v>0</v>
      </c>
      <c r="BG113" s="137">
        <f>IF(N113="zákl. přenesená",J113,0)</f>
        <v>0</v>
      </c>
      <c r="BH113" s="137">
        <f>IF(N113="sníž. přenesená",J113,0)</f>
        <v>0</v>
      </c>
      <c r="BI113" s="137">
        <f>IF(N113="nulová",J113,0)</f>
        <v>0</v>
      </c>
      <c r="BJ113" s="17" t="s">
        <v>74</v>
      </c>
      <c r="BK113" s="137">
        <f>ROUND(I113*H113,2)</f>
        <v>0</v>
      </c>
      <c r="BL113" s="17" t="s">
        <v>117</v>
      </c>
      <c r="BM113" s="136" t="s">
        <v>231</v>
      </c>
    </row>
    <row r="114" spans="2:65" s="1" customFormat="1" ht="16.5" customHeight="1">
      <c r="B114" s="124"/>
      <c r="C114" s="125" t="s">
        <v>117</v>
      </c>
      <c r="D114" s="125" t="s">
        <v>113</v>
      </c>
      <c r="E114" s="126" t="s">
        <v>471</v>
      </c>
      <c r="F114" s="127" t="s">
        <v>472</v>
      </c>
      <c r="G114" s="128" t="s">
        <v>283</v>
      </c>
      <c r="H114" s="129">
        <v>1</v>
      </c>
      <c r="I114" s="130"/>
      <c r="J114" s="130">
        <f>ROUND(I114*H114,2)</f>
        <v>0</v>
      </c>
      <c r="K114" s="131"/>
      <c r="L114" s="29"/>
      <c r="M114" s="132" t="s">
        <v>3</v>
      </c>
      <c r="N114" s="133" t="s">
        <v>37</v>
      </c>
      <c r="O114" s="134">
        <v>0.71699999999999997</v>
      </c>
      <c r="P114" s="134">
        <f>O114*H114</f>
        <v>0.71699999999999997</v>
      </c>
      <c r="Q114" s="134">
        <v>0</v>
      </c>
      <c r="R114" s="134">
        <f>Q114*H114</f>
        <v>0</v>
      </c>
      <c r="S114" s="134">
        <v>0</v>
      </c>
      <c r="T114" s="135">
        <f>S114*H114</f>
        <v>0</v>
      </c>
      <c r="AR114" s="136" t="s">
        <v>117</v>
      </c>
      <c r="AT114" s="136" t="s">
        <v>113</v>
      </c>
      <c r="AU114" s="136" t="s">
        <v>76</v>
      </c>
      <c r="AY114" s="17" t="s">
        <v>110</v>
      </c>
      <c r="BE114" s="137">
        <f>IF(N114="základní",J114,0)</f>
        <v>0</v>
      </c>
      <c r="BF114" s="137">
        <f>IF(N114="snížená",J114,0)</f>
        <v>0</v>
      </c>
      <c r="BG114" s="137">
        <f>IF(N114="zákl. přenesená",J114,0)</f>
        <v>0</v>
      </c>
      <c r="BH114" s="137">
        <f>IF(N114="sníž. přenesená",J114,0)</f>
        <v>0</v>
      </c>
      <c r="BI114" s="137">
        <f>IF(N114="nulová",J114,0)</f>
        <v>0</v>
      </c>
      <c r="BJ114" s="17" t="s">
        <v>74</v>
      </c>
      <c r="BK114" s="137">
        <f>ROUND(I114*H114,2)</f>
        <v>0</v>
      </c>
      <c r="BL114" s="17" t="s">
        <v>117</v>
      </c>
      <c r="BM114" s="136" t="s">
        <v>127</v>
      </c>
    </row>
    <row r="115" spans="2:65" s="1" customFormat="1">
      <c r="B115" s="29"/>
      <c r="D115" s="138" t="s">
        <v>118</v>
      </c>
      <c r="F115" s="139" t="s">
        <v>473</v>
      </c>
      <c r="L115" s="29"/>
      <c r="M115" s="140"/>
      <c r="T115" s="50"/>
      <c r="AT115" s="17" t="s">
        <v>118</v>
      </c>
      <c r="AU115" s="17" t="s">
        <v>76</v>
      </c>
    </row>
    <row r="116" spans="2:65" s="1" customFormat="1" ht="16.5" customHeight="1">
      <c r="B116" s="124"/>
      <c r="C116" s="154" t="s">
        <v>237</v>
      </c>
      <c r="D116" s="154" t="s">
        <v>124</v>
      </c>
      <c r="E116" s="155" t="s">
        <v>474</v>
      </c>
      <c r="F116" s="156" t="s">
        <v>475</v>
      </c>
      <c r="G116" s="157" t="s">
        <v>283</v>
      </c>
      <c r="H116" s="158">
        <v>1</v>
      </c>
      <c r="I116" s="159"/>
      <c r="J116" s="159">
        <f>ROUND(I116*H116,2)</f>
        <v>0</v>
      </c>
      <c r="K116" s="160"/>
      <c r="L116" s="161"/>
      <c r="M116" s="162" t="s">
        <v>3</v>
      </c>
      <c r="N116" s="163" t="s">
        <v>37</v>
      </c>
      <c r="O116" s="134">
        <v>0</v>
      </c>
      <c r="P116" s="134">
        <f>O116*H116</f>
        <v>0</v>
      </c>
      <c r="Q116" s="134">
        <v>0</v>
      </c>
      <c r="R116" s="134">
        <f>Q116*H116</f>
        <v>0</v>
      </c>
      <c r="S116" s="134">
        <v>0</v>
      </c>
      <c r="T116" s="135">
        <f>S116*H116</f>
        <v>0</v>
      </c>
      <c r="AR116" s="136" t="s">
        <v>127</v>
      </c>
      <c r="AT116" s="136" t="s">
        <v>124</v>
      </c>
      <c r="AU116" s="136" t="s">
        <v>76</v>
      </c>
      <c r="AY116" s="17" t="s">
        <v>110</v>
      </c>
      <c r="BE116" s="137">
        <f>IF(N116="základní",J116,0)</f>
        <v>0</v>
      </c>
      <c r="BF116" s="137">
        <f>IF(N116="snížená",J116,0)</f>
        <v>0</v>
      </c>
      <c r="BG116" s="137">
        <f>IF(N116="zákl. přenesená",J116,0)</f>
        <v>0</v>
      </c>
      <c r="BH116" s="137">
        <f>IF(N116="sníž. přenesená",J116,0)</f>
        <v>0</v>
      </c>
      <c r="BI116" s="137">
        <f>IF(N116="nulová",J116,0)</f>
        <v>0</v>
      </c>
      <c r="BJ116" s="17" t="s">
        <v>74</v>
      </c>
      <c r="BK116" s="137">
        <f>ROUND(I116*H116,2)</f>
        <v>0</v>
      </c>
      <c r="BL116" s="17" t="s">
        <v>117</v>
      </c>
      <c r="BM116" s="136" t="s">
        <v>240</v>
      </c>
    </row>
    <row r="117" spans="2:65" s="1" customFormat="1" ht="21.75" customHeight="1">
      <c r="B117" s="124"/>
      <c r="C117" s="125" t="s">
        <v>203</v>
      </c>
      <c r="D117" s="125" t="s">
        <v>113</v>
      </c>
      <c r="E117" s="126" t="s">
        <v>476</v>
      </c>
      <c r="F117" s="127" t="s">
        <v>477</v>
      </c>
      <c r="G117" s="128" t="s">
        <v>283</v>
      </c>
      <c r="H117" s="129">
        <v>1</v>
      </c>
      <c r="I117" s="130"/>
      <c r="J117" s="130">
        <f>ROUND(I117*H117,2)</f>
        <v>0</v>
      </c>
      <c r="K117" s="131"/>
      <c r="L117" s="29"/>
      <c r="M117" s="132" t="s">
        <v>3</v>
      </c>
      <c r="N117" s="133" t="s">
        <v>37</v>
      </c>
      <c r="O117" s="134">
        <v>0.46200000000000002</v>
      </c>
      <c r="P117" s="134">
        <f>O117*H117</f>
        <v>0.46200000000000002</v>
      </c>
      <c r="Q117" s="134">
        <v>0</v>
      </c>
      <c r="R117" s="134">
        <f>Q117*H117</f>
        <v>0</v>
      </c>
      <c r="S117" s="134">
        <v>0</v>
      </c>
      <c r="T117" s="135">
        <f>S117*H117</f>
        <v>0</v>
      </c>
      <c r="AR117" s="136" t="s">
        <v>117</v>
      </c>
      <c r="AT117" s="136" t="s">
        <v>113</v>
      </c>
      <c r="AU117" s="136" t="s">
        <v>76</v>
      </c>
      <c r="AY117" s="17" t="s">
        <v>110</v>
      </c>
      <c r="BE117" s="137">
        <f>IF(N117="základní",J117,0)</f>
        <v>0</v>
      </c>
      <c r="BF117" s="137">
        <f>IF(N117="snížená",J117,0)</f>
        <v>0</v>
      </c>
      <c r="BG117" s="137">
        <f>IF(N117="zákl. přenesená",J117,0)</f>
        <v>0</v>
      </c>
      <c r="BH117" s="137">
        <f>IF(N117="sníž. přenesená",J117,0)</f>
        <v>0</v>
      </c>
      <c r="BI117" s="137">
        <f>IF(N117="nulová",J117,0)</f>
        <v>0</v>
      </c>
      <c r="BJ117" s="17" t="s">
        <v>74</v>
      </c>
      <c r="BK117" s="137">
        <f>ROUND(I117*H117,2)</f>
        <v>0</v>
      </c>
      <c r="BL117" s="17" t="s">
        <v>117</v>
      </c>
      <c r="BM117" s="136" t="s">
        <v>248</v>
      </c>
    </row>
    <row r="118" spans="2:65" s="1" customFormat="1">
      <c r="B118" s="29"/>
      <c r="D118" s="138" t="s">
        <v>118</v>
      </c>
      <c r="F118" s="139" t="s">
        <v>478</v>
      </c>
      <c r="L118" s="29"/>
      <c r="M118" s="140"/>
      <c r="T118" s="50"/>
      <c r="AT118" s="17" t="s">
        <v>118</v>
      </c>
      <c r="AU118" s="17" t="s">
        <v>76</v>
      </c>
    </row>
    <row r="119" spans="2:65" s="1" customFormat="1" ht="16.5" customHeight="1">
      <c r="B119" s="124"/>
      <c r="C119" s="154" t="s">
        <v>251</v>
      </c>
      <c r="D119" s="154" t="s">
        <v>124</v>
      </c>
      <c r="E119" s="155" t="s">
        <v>479</v>
      </c>
      <c r="F119" s="156" t="s">
        <v>480</v>
      </c>
      <c r="G119" s="157" t="s">
        <v>3</v>
      </c>
      <c r="H119" s="158">
        <v>1</v>
      </c>
      <c r="I119" s="159"/>
      <c r="J119" s="159">
        <f>ROUND(I119*H119,2)</f>
        <v>0</v>
      </c>
      <c r="K119" s="160"/>
      <c r="L119" s="161"/>
      <c r="M119" s="162" t="s">
        <v>3</v>
      </c>
      <c r="N119" s="163" t="s">
        <v>37</v>
      </c>
      <c r="O119" s="134">
        <v>0</v>
      </c>
      <c r="P119" s="134">
        <f>O119*H119</f>
        <v>0</v>
      </c>
      <c r="Q119" s="134">
        <v>0</v>
      </c>
      <c r="R119" s="134">
        <f>Q119*H119</f>
        <v>0</v>
      </c>
      <c r="S119" s="134">
        <v>0</v>
      </c>
      <c r="T119" s="135">
        <f>S119*H119</f>
        <v>0</v>
      </c>
      <c r="AR119" s="136" t="s">
        <v>127</v>
      </c>
      <c r="AT119" s="136" t="s">
        <v>124</v>
      </c>
      <c r="AU119" s="136" t="s">
        <v>76</v>
      </c>
      <c r="AY119" s="17" t="s">
        <v>110</v>
      </c>
      <c r="BE119" s="137">
        <f>IF(N119="základní",J119,0)</f>
        <v>0</v>
      </c>
      <c r="BF119" s="137">
        <f>IF(N119="snížená",J119,0)</f>
        <v>0</v>
      </c>
      <c r="BG119" s="137">
        <f>IF(N119="zákl. přenesená",J119,0)</f>
        <v>0</v>
      </c>
      <c r="BH119" s="137">
        <f>IF(N119="sníž. přenesená",J119,0)</f>
        <v>0</v>
      </c>
      <c r="BI119" s="137">
        <f>IF(N119="nulová",J119,0)</f>
        <v>0</v>
      </c>
      <c r="BJ119" s="17" t="s">
        <v>74</v>
      </c>
      <c r="BK119" s="137">
        <f>ROUND(I119*H119,2)</f>
        <v>0</v>
      </c>
      <c r="BL119" s="17" t="s">
        <v>117</v>
      </c>
      <c r="BM119" s="136" t="s">
        <v>254</v>
      </c>
    </row>
    <row r="120" spans="2:65" s="1" customFormat="1" ht="16.5" customHeight="1">
      <c r="B120" s="124"/>
      <c r="C120" s="125" t="s">
        <v>206</v>
      </c>
      <c r="D120" s="125" t="s">
        <v>113</v>
      </c>
      <c r="E120" s="126" t="s">
        <v>481</v>
      </c>
      <c r="F120" s="127" t="s">
        <v>482</v>
      </c>
      <c r="G120" s="128" t="s">
        <v>283</v>
      </c>
      <c r="H120" s="129">
        <v>1</v>
      </c>
      <c r="I120" s="130"/>
      <c r="J120" s="130">
        <f>ROUND(I120*H120,2)</f>
        <v>0</v>
      </c>
      <c r="K120" s="131"/>
      <c r="L120" s="29"/>
      <c r="M120" s="132" t="s">
        <v>3</v>
      </c>
      <c r="N120" s="133" t="s">
        <v>37</v>
      </c>
      <c r="O120" s="134">
        <v>0.318</v>
      </c>
      <c r="P120" s="134">
        <f>O120*H120</f>
        <v>0.318</v>
      </c>
      <c r="Q120" s="134">
        <v>0</v>
      </c>
      <c r="R120" s="134">
        <f>Q120*H120</f>
        <v>0</v>
      </c>
      <c r="S120" s="134">
        <v>0</v>
      </c>
      <c r="T120" s="135">
        <f>S120*H120</f>
        <v>0</v>
      </c>
      <c r="AR120" s="136" t="s">
        <v>117</v>
      </c>
      <c r="AT120" s="136" t="s">
        <v>113</v>
      </c>
      <c r="AU120" s="136" t="s">
        <v>76</v>
      </c>
      <c r="AY120" s="17" t="s">
        <v>110</v>
      </c>
      <c r="BE120" s="137">
        <f>IF(N120="základní",J120,0)</f>
        <v>0</v>
      </c>
      <c r="BF120" s="137">
        <f>IF(N120="snížená",J120,0)</f>
        <v>0</v>
      </c>
      <c r="BG120" s="137">
        <f>IF(N120="zákl. přenesená",J120,0)</f>
        <v>0</v>
      </c>
      <c r="BH120" s="137">
        <f>IF(N120="sníž. přenesená",J120,0)</f>
        <v>0</v>
      </c>
      <c r="BI120" s="137">
        <f>IF(N120="nulová",J120,0)</f>
        <v>0</v>
      </c>
      <c r="BJ120" s="17" t="s">
        <v>74</v>
      </c>
      <c r="BK120" s="137">
        <f>ROUND(I120*H120,2)</f>
        <v>0</v>
      </c>
      <c r="BL120" s="17" t="s">
        <v>117</v>
      </c>
      <c r="BM120" s="136" t="s">
        <v>258</v>
      </c>
    </row>
    <row r="121" spans="2:65" s="1" customFormat="1">
      <c r="B121" s="29"/>
      <c r="D121" s="138" t="s">
        <v>118</v>
      </c>
      <c r="F121" s="139" t="s">
        <v>483</v>
      </c>
      <c r="L121" s="29"/>
      <c r="M121" s="140"/>
      <c r="T121" s="50"/>
      <c r="AT121" s="17" t="s">
        <v>118</v>
      </c>
      <c r="AU121" s="17" t="s">
        <v>76</v>
      </c>
    </row>
    <row r="122" spans="2:65" s="1" customFormat="1" ht="16.5" customHeight="1">
      <c r="B122" s="124"/>
      <c r="C122" s="154" t="s">
        <v>8</v>
      </c>
      <c r="D122" s="154" t="s">
        <v>124</v>
      </c>
      <c r="E122" s="155" t="s">
        <v>372</v>
      </c>
      <c r="F122" s="156" t="s">
        <v>484</v>
      </c>
      <c r="G122" s="157" t="s">
        <v>3</v>
      </c>
      <c r="H122" s="158">
        <v>1</v>
      </c>
      <c r="I122" s="159"/>
      <c r="J122" s="159">
        <f>ROUND(I122*H122,2)</f>
        <v>0</v>
      </c>
      <c r="K122" s="160"/>
      <c r="L122" s="161"/>
      <c r="M122" s="162" t="s">
        <v>3</v>
      </c>
      <c r="N122" s="163" t="s">
        <v>37</v>
      </c>
      <c r="O122" s="134">
        <v>0</v>
      </c>
      <c r="P122" s="134">
        <f>O122*H122</f>
        <v>0</v>
      </c>
      <c r="Q122" s="134">
        <v>0</v>
      </c>
      <c r="R122" s="134">
        <f>Q122*H122</f>
        <v>0</v>
      </c>
      <c r="S122" s="134">
        <v>0</v>
      </c>
      <c r="T122" s="135">
        <f>S122*H122</f>
        <v>0</v>
      </c>
      <c r="AR122" s="136" t="s">
        <v>127</v>
      </c>
      <c r="AT122" s="136" t="s">
        <v>124</v>
      </c>
      <c r="AU122" s="136" t="s">
        <v>76</v>
      </c>
      <c r="AY122" s="17" t="s">
        <v>110</v>
      </c>
      <c r="BE122" s="137">
        <f>IF(N122="základní",J122,0)</f>
        <v>0</v>
      </c>
      <c r="BF122" s="137">
        <f>IF(N122="snížená",J122,0)</f>
        <v>0</v>
      </c>
      <c r="BG122" s="137">
        <f>IF(N122="zákl. přenesená",J122,0)</f>
        <v>0</v>
      </c>
      <c r="BH122" s="137">
        <f>IF(N122="sníž. přenesená",J122,0)</f>
        <v>0</v>
      </c>
      <c r="BI122" s="137">
        <f>IF(N122="nulová",J122,0)</f>
        <v>0</v>
      </c>
      <c r="BJ122" s="17" t="s">
        <v>74</v>
      </c>
      <c r="BK122" s="137">
        <f>ROUND(I122*H122,2)</f>
        <v>0</v>
      </c>
      <c r="BL122" s="17" t="s">
        <v>117</v>
      </c>
      <c r="BM122" s="136" t="s">
        <v>267</v>
      </c>
    </row>
    <row r="123" spans="2:65" s="1" customFormat="1" ht="24.2" customHeight="1">
      <c r="B123" s="124"/>
      <c r="C123" s="125" t="s">
        <v>210</v>
      </c>
      <c r="D123" s="125" t="s">
        <v>113</v>
      </c>
      <c r="E123" s="126" t="s">
        <v>485</v>
      </c>
      <c r="F123" s="127" t="s">
        <v>486</v>
      </c>
      <c r="G123" s="128" t="s">
        <v>283</v>
      </c>
      <c r="H123" s="129">
        <v>1</v>
      </c>
      <c r="I123" s="130"/>
      <c r="J123" s="130">
        <f>ROUND(I123*H123,2)</f>
        <v>0</v>
      </c>
      <c r="K123" s="131"/>
      <c r="L123" s="29"/>
      <c r="M123" s="132" t="s">
        <v>3</v>
      </c>
      <c r="N123" s="133" t="s">
        <v>37</v>
      </c>
      <c r="O123" s="134">
        <v>1.056</v>
      </c>
      <c r="P123" s="134">
        <f>O123*H123</f>
        <v>1.056</v>
      </c>
      <c r="Q123" s="134">
        <v>0</v>
      </c>
      <c r="R123" s="134">
        <f>Q123*H123</f>
        <v>0</v>
      </c>
      <c r="S123" s="134">
        <v>0</v>
      </c>
      <c r="T123" s="135">
        <f>S123*H123</f>
        <v>0</v>
      </c>
      <c r="AR123" s="136" t="s">
        <v>117</v>
      </c>
      <c r="AT123" s="136" t="s">
        <v>113</v>
      </c>
      <c r="AU123" s="136" t="s">
        <v>76</v>
      </c>
      <c r="AY123" s="17" t="s">
        <v>110</v>
      </c>
      <c r="BE123" s="137">
        <f>IF(N123="základní",J123,0)</f>
        <v>0</v>
      </c>
      <c r="BF123" s="137">
        <f>IF(N123="snížená",J123,0)</f>
        <v>0</v>
      </c>
      <c r="BG123" s="137">
        <f>IF(N123="zákl. přenesená",J123,0)</f>
        <v>0</v>
      </c>
      <c r="BH123" s="137">
        <f>IF(N123="sníž. přenesená",J123,0)</f>
        <v>0</v>
      </c>
      <c r="BI123" s="137">
        <f>IF(N123="nulová",J123,0)</f>
        <v>0</v>
      </c>
      <c r="BJ123" s="17" t="s">
        <v>74</v>
      </c>
      <c r="BK123" s="137">
        <f>ROUND(I123*H123,2)</f>
        <v>0</v>
      </c>
      <c r="BL123" s="17" t="s">
        <v>117</v>
      </c>
      <c r="BM123" s="136" t="s">
        <v>268</v>
      </c>
    </row>
    <row r="124" spans="2:65" s="1" customFormat="1">
      <c r="B124" s="29"/>
      <c r="D124" s="138" t="s">
        <v>118</v>
      </c>
      <c r="F124" s="139" t="s">
        <v>487</v>
      </c>
      <c r="L124" s="29"/>
      <c r="M124" s="140"/>
      <c r="T124" s="50"/>
      <c r="AT124" s="17" t="s">
        <v>118</v>
      </c>
      <c r="AU124" s="17" t="s">
        <v>76</v>
      </c>
    </row>
    <row r="125" spans="2:65" s="1" customFormat="1" ht="16.5" customHeight="1">
      <c r="B125" s="124"/>
      <c r="C125" s="154" t="s">
        <v>269</v>
      </c>
      <c r="D125" s="154" t="s">
        <v>124</v>
      </c>
      <c r="E125" s="155" t="s">
        <v>488</v>
      </c>
      <c r="F125" s="156" t="s">
        <v>489</v>
      </c>
      <c r="G125" s="157" t="s">
        <v>283</v>
      </c>
      <c r="H125" s="158">
        <v>1</v>
      </c>
      <c r="I125" s="159"/>
      <c r="J125" s="159">
        <f>ROUND(I125*H125,2)</f>
        <v>0</v>
      </c>
      <c r="K125" s="160"/>
      <c r="L125" s="161"/>
      <c r="M125" s="162" t="s">
        <v>3</v>
      </c>
      <c r="N125" s="163" t="s">
        <v>37</v>
      </c>
      <c r="O125" s="134">
        <v>0</v>
      </c>
      <c r="P125" s="134">
        <f>O125*H125</f>
        <v>0</v>
      </c>
      <c r="Q125" s="134">
        <v>0</v>
      </c>
      <c r="R125" s="134">
        <f>Q125*H125</f>
        <v>0</v>
      </c>
      <c r="S125" s="134">
        <v>0</v>
      </c>
      <c r="T125" s="135">
        <f>S125*H125</f>
        <v>0</v>
      </c>
      <c r="AR125" s="136" t="s">
        <v>127</v>
      </c>
      <c r="AT125" s="136" t="s">
        <v>124</v>
      </c>
      <c r="AU125" s="136" t="s">
        <v>76</v>
      </c>
      <c r="AY125" s="17" t="s">
        <v>110</v>
      </c>
      <c r="BE125" s="137">
        <f>IF(N125="základní",J125,0)</f>
        <v>0</v>
      </c>
      <c r="BF125" s="137">
        <f>IF(N125="snížená",J125,0)</f>
        <v>0</v>
      </c>
      <c r="BG125" s="137">
        <f>IF(N125="zákl. přenesená",J125,0)</f>
        <v>0</v>
      </c>
      <c r="BH125" s="137">
        <f>IF(N125="sníž. přenesená",J125,0)</f>
        <v>0</v>
      </c>
      <c r="BI125" s="137">
        <f>IF(N125="nulová",J125,0)</f>
        <v>0</v>
      </c>
      <c r="BJ125" s="17" t="s">
        <v>74</v>
      </c>
      <c r="BK125" s="137">
        <f>ROUND(I125*H125,2)</f>
        <v>0</v>
      </c>
      <c r="BL125" s="17" t="s">
        <v>117</v>
      </c>
      <c r="BM125" s="136" t="s">
        <v>272</v>
      </c>
    </row>
    <row r="126" spans="2:65" s="1" customFormat="1" ht="21.75" customHeight="1">
      <c r="B126" s="124"/>
      <c r="C126" s="125" t="s">
        <v>214</v>
      </c>
      <c r="D126" s="125" t="s">
        <v>113</v>
      </c>
      <c r="E126" s="126" t="s">
        <v>490</v>
      </c>
      <c r="F126" s="127" t="s">
        <v>491</v>
      </c>
      <c r="G126" s="128" t="s">
        <v>283</v>
      </c>
      <c r="H126" s="129">
        <v>40</v>
      </c>
      <c r="I126" s="130"/>
      <c r="J126" s="130">
        <f>ROUND(I126*H126,2)</f>
        <v>0</v>
      </c>
      <c r="K126" s="131"/>
      <c r="L126" s="29"/>
      <c r="M126" s="132" t="s">
        <v>3</v>
      </c>
      <c r="N126" s="133" t="s">
        <v>37</v>
      </c>
      <c r="O126" s="134">
        <v>7.2999999999999995E-2</v>
      </c>
      <c r="P126" s="134">
        <f>O126*H126</f>
        <v>2.92</v>
      </c>
      <c r="Q126" s="134">
        <v>0</v>
      </c>
      <c r="R126" s="134">
        <f>Q126*H126</f>
        <v>0</v>
      </c>
      <c r="S126" s="134">
        <v>0</v>
      </c>
      <c r="T126" s="135">
        <f>S126*H126</f>
        <v>0</v>
      </c>
      <c r="AR126" s="136" t="s">
        <v>117</v>
      </c>
      <c r="AT126" s="136" t="s">
        <v>113</v>
      </c>
      <c r="AU126" s="136" t="s">
        <v>76</v>
      </c>
      <c r="AY126" s="17" t="s">
        <v>110</v>
      </c>
      <c r="BE126" s="137">
        <f>IF(N126="základní",J126,0)</f>
        <v>0</v>
      </c>
      <c r="BF126" s="137">
        <f>IF(N126="snížená",J126,0)</f>
        <v>0</v>
      </c>
      <c r="BG126" s="137">
        <f>IF(N126="zákl. přenesená",J126,0)</f>
        <v>0</v>
      </c>
      <c r="BH126" s="137">
        <f>IF(N126="sníž. přenesená",J126,0)</f>
        <v>0</v>
      </c>
      <c r="BI126" s="137">
        <f>IF(N126="nulová",J126,0)</f>
        <v>0</v>
      </c>
      <c r="BJ126" s="17" t="s">
        <v>74</v>
      </c>
      <c r="BK126" s="137">
        <f>ROUND(I126*H126,2)</f>
        <v>0</v>
      </c>
      <c r="BL126" s="17" t="s">
        <v>117</v>
      </c>
      <c r="BM126" s="136" t="s">
        <v>277</v>
      </c>
    </row>
    <row r="127" spans="2:65" s="1" customFormat="1">
      <c r="B127" s="29"/>
      <c r="D127" s="138" t="s">
        <v>118</v>
      </c>
      <c r="F127" s="139" t="s">
        <v>492</v>
      </c>
      <c r="L127" s="29"/>
      <c r="M127" s="140"/>
      <c r="T127" s="50"/>
      <c r="AT127" s="17" t="s">
        <v>118</v>
      </c>
      <c r="AU127" s="17" t="s">
        <v>76</v>
      </c>
    </row>
    <row r="128" spans="2:65" s="1" customFormat="1" ht="16.5" customHeight="1">
      <c r="B128" s="124"/>
      <c r="C128" s="154" t="s">
        <v>280</v>
      </c>
      <c r="D128" s="154" t="s">
        <v>124</v>
      </c>
      <c r="E128" s="155" t="s">
        <v>493</v>
      </c>
      <c r="F128" s="156" t="s">
        <v>494</v>
      </c>
      <c r="G128" s="157" t="s">
        <v>3</v>
      </c>
      <c r="H128" s="158">
        <v>40</v>
      </c>
      <c r="I128" s="159"/>
      <c r="J128" s="159">
        <f>ROUND(I128*H128,2)</f>
        <v>0</v>
      </c>
      <c r="K128" s="160"/>
      <c r="L128" s="161"/>
      <c r="M128" s="162" t="s">
        <v>3</v>
      </c>
      <c r="N128" s="163" t="s">
        <v>37</v>
      </c>
      <c r="O128" s="134">
        <v>0</v>
      </c>
      <c r="P128" s="134">
        <f>O128*H128</f>
        <v>0</v>
      </c>
      <c r="Q128" s="134">
        <v>0</v>
      </c>
      <c r="R128" s="134">
        <f>Q128*H128</f>
        <v>0</v>
      </c>
      <c r="S128" s="134">
        <v>0</v>
      </c>
      <c r="T128" s="135">
        <f>S128*H128</f>
        <v>0</v>
      </c>
      <c r="AR128" s="136" t="s">
        <v>127</v>
      </c>
      <c r="AT128" s="136" t="s">
        <v>124</v>
      </c>
      <c r="AU128" s="136" t="s">
        <v>76</v>
      </c>
      <c r="AY128" s="17" t="s">
        <v>110</v>
      </c>
      <c r="BE128" s="137">
        <f>IF(N128="základní",J128,0)</f>
        <v>0</v>
      </c>
      <c r="BF128" s="137">
        <f>IF(N128="snížená",J128,0)</f>
        <v>0</v>
      </c>
      <c r="BG128" s="137">
        <f>IF(N128="zákl. přenesená",J128,0)</f>
        <v>0</v>
      </c>
      <c r="BH128" s="137">
        <f>IF(N128="sníž. přenesená",J128,0)</f>
        <v>0</v>
      </c>
      <c r="BI128" s="137">
        <f>IF(N128="nulová",J128,0)</f>
        <v>0</v>
      </c>
      <c r="BJ128" s="17" t="s">
        <v>74</v>
      </c>
      <c r="BK128" s="137">
        <f>ROUND(I128*H128,2)</f>
        <v>0</v>
      </c>
      <c r="BL128" s="17" t="s">
        <v>117</v>
      </c>
      <c r="BM128" s="136" t="s">
        <v>284</v>
      </c>
    </row>
    <row r="129" spans="2:65" s="1" customFormat="1" ht="24.2" customHeight="1">
      <c r="B129" s="124"/>
      <c r="C129" s="125" t="s">
        <v>222</v>
      </c>
      <c r="D129" s="125" t="s">
        <v>113</v>
      </c>
      <c r="E129" s="126" t="s">
        <v>495</v>
      </c>
      <c r="F129" s="127" t="s">
        <v>496</v>
      </c>
      <c r="G129" s="128" t="s">
        <v>283</v>
      </c>
      <c r="H129" s="129">
        <v>1</v>
      </c>
      <c r="I129" s="130"/>
      <c r="J129" s="130">
        <f>ROUND(I129*H129,2)</f>
        <v>0</v>
      </c>
      <c r="K129" s="131"/>
      <c r="L129" s="29"/>
      <c r="M129" s="132" t="s">
        <v>3</v>
      </c>
      <c r="N129" s="133" t="s">
        <v>37</v>
      </c>
      <c r="O129" s="134">
        <v>12.398</v>
      </c>
      <c r="P129" s="134">
        <f>O129*H129</f>
        <v>12.398</v>
      </c>
      <c r="Q129" s="134">
        <v>0</v>
      </c>
      <c r="R129" s="134">
        <f>Q129*H129</f>
        <v>0</v>
      </c>
      <c r="S129" s="134">
        <v>0</v>
      </c>
      <c r="T129" s="135">
        <f>S129*H129</f>
        <v>0</v>
      </c>
      <c r="AR129" s="136" t="s">
        <v>117</v>
      </c>
      <c r="AT129" s="136" t="s">
        <v>113</v>
      </c>
      <c r="AU129" s="136" t="s">
        <v>76</v>
      </c>
      <c r="AY129" s="17" t="s">
        <v>110</v>
      </c>
      <c r="BE129" s="137">
        <f>IF(N129="základní",J129,0)</f>
        <v>0</v>
      </c>
      <c r="BF129" s="137">
        <f>IF(N129="snížená",J129,0)</f>
        <v>0</v>
      </c>
      <c r="BG129" s="137">
        <f>IF(N129="zákl. přenesená",J129,0)</f>
        <v>0</v>
      </c>
      <c r="BH129" s="137">
        <f>IF(N129="sníž. přenesená",J129,0)</f>
        <v>0</v>
      </c>
      <c r="BI129" s="137">
        <f>IF(N129="nulová",J129,0)</f>
        <v>0</v>
      </c>
      <c r="BJ129" s="17" t="s">
        <v>74</v>
      </c>
      <c r="BK129" s="137">
        <f>ROUND(I129*H129,2)</f>
        <v>0</v>
      </c>
      <c r="BL129" s="17" t="s">
        <v>117</v>
      </c>
      <c r="BM129" s="136" t="s">
        <v>287</v>
      </c>
    </row>
    <row r="130" spans="2:65" s="1" customFormat="1">
      <c r="B130" s="29"/>
      <c r="D130" s="138" t="s">
        <v>118</v>
      </c>
      <c r="F130" s="139" t="s">
        <v>497</v>
      </c>
      <c r="L130" s="29"/>
      <c r="M130" s="140"/>
      <c r="T130" s="50"/>
      <c r="AT130" s="17" t="s">
        <v>118</v>
      </c>
      <c r="AU130" s="17" t="s">
        <v>76</v>
      </c>
    </row>
    <row r="131" spans="2:65" s="1" customFormat="1" ht="16.5" customHeight="1">
      <c r="B131" s="124"/>
      <c r="C131" s="125" t="s">
        <v>498</v>
      </c>
      <c r="D131" s="125" t="s">
        <v>113</v>
      </c>
      <c r="E131" s="126" t="s">
        <v>499</v>
      </c>
      <c r="F131" s="127" t="s">
        <v>500</v>
      </c>
      <c r="G131" s="128" t="s">
        <v>283</v>
      </c>
      <c r="H131" s="129">
        <v>4</v>
      </c>
      <c r="I131" s="130"/>
      <c r="J131" s="130">
        <f>ROUND(I131*H131,2)</f>
        <v>0</v>
      </c>
      <c r="K131" s="131"/>
      <c r="L131" s="29"/>
      <c r="M131" s="132" t="s">
        <v>3</v>
      </c>
      <c r="N131" s="133" t="s">
        <v>37</v>
      </c>
      <c r="O131" s="134">
        <v>0.253</v>
      </c>
      <c r="P131" s="134">
        <f>O131*H131</f>
        <v>1.012</v>
      </c>
      <c r="Q131" s="134">
        <v>0</v>
      </c>
      <c r="R131" s="134">
        <f>Q131*H131</f>
        <v>0</v>
      </c>
      <c r="S131" s="134">
        <v>0</v>
      </c>
      <c r="T131" s="135">
        <f>S131*H131</f>
        <v>0</v>
      </c>
      <c r="AR131" s="136" t="s">
        <v>117</v>
      </c>
      <c r="AT131" s="136" t="s">
        <v>113</v>
      </c>
      <c r="AU131" s="136" t="s">
        <v>76</v>
      </c>
      <c r="AY131" s="17" t="s">
        <v>110</v>
      </c>
      <c r="BE131" s="137">
        <f>IF(N131="základní",J131,0)</f>
        <v>0</v>
      </c>
      <c r="BF131" s="137">
        <f>IF(N131="snížená",J131,0)</f>
        <v>0</v>
      </c>
      <c r="BG131" s="137">
        <f>IF(N131="zákl. přenesená",J131,0)</f>
        <v>0</v>
      </c>
      <c r="BH131" s="137">
        <f>IF(N131="sníž. přenesená",J131,0)</f>
        <v>0</v>
      </c>
      <c r="BI131" s="137">
        <f>IF(N131="nulová",J131,0)</f>
        <v>0</v>
      </c>
      <c r="BJ131" s="17" t="s">
        <v>74</v>
      </c>
      <c r="BK131" s="137">
        <f>ROUND(I131*H131,2)</f>
        <v>0</v>
      </c>
      <c r="BL131" s="17" t="s">
        <v>117</v>
      </c>
      <c r="BM131" s="136" t="s">
        <v>288</v>
      </c>
    </row>
    <row r="132" spans="2:65" s="1" customFormat="1">
      <c r="B132" s="29"/>
      <c r="D132" s="138" t="s">
        <v>118</v>
      </c>
      <c r="F132" s="139" t="s">
        <v>501</v>
      </c>
      <c r="L132" s="29"/>
      <c r="M132" s="140"/>
      <c r="T132" s="50"/>
      <c r="AT132" s="17" t="s">
        <v>118</v>
      </c>
      <c r="AU132" s="17" t="s">
        <v>76</v>
      </c>
    </row>
    <row r="133" spans="2:65" s="1" customFormat="1" ht="16.5" customHeight="1">
      <c r="B133" s="124"/>
      <c r="C133" s="154" t="s">
        <v>226</v>
      </c>
      <c r="D133" s="154" t="s">
        <v>124</v>
      </c>
      <c r="E133" s="155" t="s">
        <v>502</v>
      </c>
      <c r="F133" s="156" t="s">
        <v>503</v>
      </c>
      <c r="G133" s="157" t="s">
        <v>3</v>
      </c>
      <c r="H133" s="158">
        <v>4</v>
      </c>
      <c r="I133" s="159"/>
      <c r="J133" s="159">
        <f>ROUND(I133*H133,2)</f>
        <v>0</v>
      </c>
      <c r="K133" s="160"/>
      <c r="L133" s="161"/>
      <c r="M133" s="162" t="s">
        <v>3</v>
      </c>
      <c r="N133" s="163" t="s">
        <v>37</v>
      </c>
      <c r="O133" s="134">
        <v>0</v>
      </c>
      <c r="P133" s="134">
        <f>O133*H133</f>
        <v>0</v>
      </c>
      <c r="Q133" s="134">
        <v>0</v>
      </c>
      <c r="R133" s="134">
        <f>Q133*H133</f>
        <v>0</v>
      </c>
      <c r="S133" s="134">
        <v>0</v>
      </c>
      <c r="T133" s="135">
        <f>S133*H133</f>
        <v>0</v>
      </c>
      <c r="AR133" s="136" t="s">
        <v>127</v>
      </c>
      <c r="AT133" s="136" t="s">
        <v>124</v>
      </c>
      <c r="AU133" s="136" t="s">
        <v>76</v>
      </c>
      <c r="AY133" s="17" t="s">
        <v>110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7" t="s">
        <v>74</v>
      </c>
      <c r="BK133" s="137">
        <f>ROUND(I133*H133,2)</f>
        <v>0</v>
      </c>
      <c r="BL133" s="17" t="s">
        <v>117</v>
      </c>
      <c r="BM133" s="136" t="s">
        <v>291</v>
      </c>
    </row>
    <row r="134" spans="2:65" s="1" customFormat="1" ht="16.5" customHeight="1">
      <c r="B134" s="124"/>
      <c r="C134" s="125" t="s">
        <v>290</v>
      </c>
      <c r="D134" s="125" t="s">
        <v>113</v>
      </c>
      <c r="E134" s="126" t="s">
        <v>504</v>
      </c>
      <c r="F134" s="127" t="s">
        <v>505</v>
      </c>
      <c r="G134" s="128" t="s">
        <v>283</v>
      </c>
      <c r="H134" s="129">
        <v>1</v>
      </c>
      <c r="I134" s="130"/>
      <c r="J134" s="130">
        <f>ROUND(I134*H134,2)</f>
        <v>0</v>
      </c>
      <c r="K134" s="131"/>
      <c r="L134" s="29"/>
      <c r="M134" s="132" t="s">
        <v>3</v>
      </c>
      <c r="N134" s="133" t="s">
        <v>37</v>
      </c>
      <c r="O134" s="134">
        <v>2.3E-2</v>
      </c>
      <c r="P134" s="134">
        <f>O134*H134</f>
        <v>2.3E-2</v>
      </c>
      <c r="Q134" s="134">
        <v>0</v>
      </c>
      <c r="R134" s="134">
        <f>Q134*H134</f>
        <v>0</v>
      </c>
      <c r="S134" s="134">
        <v>0</v>
      </c>
      <c r="T134" s="135">
        <f>S134*H134</f>
        <v>0</v>
      </c>
      <c r="AR134" s="136" t="s">
        <v>117</v>
      </c>
      <c r="AT134" s="136" t="s">
        <v>113</v>
      </c>
      <c r="AU134" s="136" t="s">
        <v>76</v>
      </c>
      <c r="AY134" s="17" t="s">
        <v>110</v>
      </c>
      <c r="BE134" s="137">
        <f>IF(N134="základní",J134,0)</f>
        <v>0</v>
      </c>
      <c r="BF134" s="137">
        <f>IF(N134="snížená",J134,0)</f>
        <v>0</v>
      </c>
      <c r="BG134" s="137">
        <f>IF(N134="zákl. přenesená",J134,0)</f>
        <v>0</v>
      </c>
      <c r="BH134" s="137">
        <f>IF(N134="sníž. přenesená",J134,0)</f>
        <v>0</v>
      </c>
      <c r="BI134" s="137">
        <f>IF(N134="nulová",J134,0)</f>
        <v>0</v>
      </c>
      <c r="BJ134" s="17" t="s">
        <v>74</v>
      </c>
      <c r="BK134" s="137">
        <f>ROUND(I134*H134,2)</f>
        <v>0</v>
      </c>
      <c r="BL134" s="17" t="s">
        <v>117</v>
      </c>
      <c r="BM134" s="136" t="s">
        <v>294</v>
      </c>
    </row>
    <row r="135" spans="2:65" s="1" customFormat="1">
      <c r="B135" s="29"/>
      <c r="D135" s="138" t="s">
        <v>118</v>
      </c>
      <c r="F135" s="139" t="s">
        <v>506</v>
      </c>
      <c r="L135" s="29"/>
      <c r="M135" s="140"/>
      <c r="T135" s="50"/>
      <c r="AT135" s="17" t="s">
        <v>118</v>
      </c>
      <c r="AU135" s="17" t="s">
        <v>76</v>
      </c>
    </row>
    <row r="136" spans="2:65" s="1" customFormat="1" ht="16.5" customHeight="1">
      <c r="B136" s="124"/>
      <c r="C136" s="154" t="s">
        <v>231</v>
      </c>
      <c r="D136" s="154" t="s">
        <v>124</v>
      </c>
      <c r="E136" s="155" t="s">
        <v>507</v>
      </c>
      <c r="F136" s="156" t="s">
        <v>508</v>
      </c>
      <c r="G136" s="157" t="s">
        <v>283</v>
      </c>
      <c r="H136" s="158">
        <v>9</v>
      </c>
      <c r="I136" s="159"/>
      <c r="J136" s="159">
        <f>ROUND(I136*H136,2)</f>
        <v>0</v>
      </c>
      <c r="K136" s="160"/>
      <c r="L136" s="161"/>
      <c r="M136" s="162" t="s">
        <v>3</v>
      </c>
      <c r="N136" s="163" t="s">
        <v>37</v>
      </c>
      <c r="O136" s="134">
        <v>0</v>
      </c>
      <c r="P136" s="134">
        <f>O136*H136</f>
        <v>0</v>
      </c>
      <c r="Q136" s="134">
        <v>0</v>
      </c>
      <c r="R136" s="134">
        <f>Q136*H136</f>
        <v>0</v>
      </c>
      <c r="S136" s="134">
        <v>0</v>
      </c>
      <c r="T136" s="135">
        <f>S136*H136</f>
        <v>0</v>
      </c>
      <c r="AR136" s="136" t="s">
        <v>127</v>
      </c>
      <c r="AT136" s="136" t="s">
        <v>124</v>
      </c>
      <c r="AU136" s="136" t="s">
        <v>76</v>
      </c>
      <c r="AY136" s="17" t="s">
        <v>110</v>
      </c>
      <c r="BE136" s="137">
        <f>IF(N136="základní",J136,0)</f>
        <v>0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17" t="s">
        <v>74</v>
      </c>
      <c r="BK136" s="137">
        <f>ROUND(I136*H136,2)</f>
        <v>0</v>
      </c>
      <c r="BL136" s="17" t="s">
        <v>117</v>
      </c>
      <c r="BM136" s="136" t="s">
        <v>301</v>
      </c>
    </row>
    <row r="137" spans="2:65" s="1" customFormat="1" ht="24.2" customHeight="1">
      <c r="B137" s="124"/>
      <c r="C137" s="125" t="s">
        <v>298</v>
      </c>
      <c r="D137" s="125" t="s">
        <v>113</v>
      </c>
      <c r="E137" s="126" t="s">
        <v>509</v>
      </c>
      <c r="F137" s="127" t="s">
        <v>510</v>
      </c>
      <c r="G137" s="128" t="s">
        <v>132</v>
      </c>
      <c r="H137" s="129">
        <v>6.0000000000000001E-3</v>
      </c>
      <c r="I137" s="130"/>
      <c r="J137" s="130">
        <f>ROUND(I137*H137,2)</f>
        <v>0</v>
      </c>
      <c r="K137" s="131"/>
      <c r="L137" s="29"/>
      <c r="M137" s="132" t="s">
        <v>3</v>
      </c>
      <c r="N137" s="133" t="s">
        <v>37</v>
      </c>
      <c r="O137" s="134">
        <v>3.895</v>
      </c>
      <c r="P137" s="134">
        <f>O137*H137</f>
        <v>2.3370000000000002E-2</v>
      </c>
      <c r="Q137" s="134">
        <v>0</v>
      </c>
      <c r="R137" s="134">
        <f>Q137*H137</f>
        <v>0</v>
      </c>
      <c r="S137" s="134">
        <v>0</v>
      </c>
      <c r="T137" s="135">
        <f>S137*H137</f>
        <v>0</v>
      </c>
      <c r="AR137" s="136" t="s">
        <v>117</v>
      </c>
      <c r="AT137" s="136" t="s">
        <v>113</v>
      </c>
      <c r="AU137" s="136" t="s">
        <v>76</v>
      </c>
      <c r="AY137" s="17" t="s">
        <v>110</v>
      </c>
      <c r="BE137" s="137">
        <f>IF(N137="základní",J137,0)</f>
        <v>0</v>
      </c>
      <c r="BF137" s="137">
        <f>IF(N137="snížená",J137,0)</f>
        <v>0</v>
      </c>
      <c r="BG137" s="137">
        <f>IF(N137="zákl. přenesená",J137,0)</f>
        <v>0</v>
      </c>
      <c r="BH137" s="137">
        <f>IF(N137="sníž. přenesená",J137,0)</f>
        <v>0</v>
      </c>
      <c r="BI137" s="137">
        <f>IF(N137="nulová",J137,0)</f>
        <v>0</v>
      </c>
      <c r="BJ137" s="17" t="s">
        <v>74</v>
      </c>
      <c r="BK137" s="137">
        <f>ROUND(I137*H137,2)</f>
        <v>0</v>
      </c>
      <c r="BL137" s="17" t="s">
        <v>117</v>
      </c>
      <c r="BM137" s="136" t="s">
        <v>306</v>
      </c>
    </row>
    <row r="138" spans="2:65" s="1" customFormat="1">
      <c r="B138" s="29"/>
      <c r="D138" s="138" t="s">
        <v>118</v>
      </c>
      <c r="F138" s="139" t="s">
        <v>511</v>
      </c>
      <c r="L138" s="29"/>
      <c r="M138" s="140"/>
      <c r="T138" s="50"/>
      <c r="AT138" s="17" t="s">
        <v>118</v>
      </c>
      <c r="AU138" s="17" t="s">
        <v>76</v>
      </c>
    </row>
    <row r="139" spans="2:65" s="1" customFormat="1" ht="16.5" customHeight="1">
      <c r="B139" s="124"/>
      <c r="C139" s="154" t="s">
        <v>127</v>
      </c>
      <c r="D139" s="154" t="s">
        <v>124</v>
      </c>
      <c r="E139" s="155" t="s">
        <v>512</v>
      </c>
      <c r="F139" s="156" t="s">
        <v>513</v>
      </c>
      <c r="G139" s="157" t="s">
        <v>514</v>
      </c>
      <c r="H139" s="158">
        <v>2</v>
      </c>
      <c r="I139" s="159"/>
      <c r="J139" s="159">
        <f>ROUND(I139*H139,2)</f>
        <v>0</v>
      </c>
      <c r="K139" s="160"/>
      <c r="L139" s="161"/>
      <c r="M139" s="162" t="s">
        <v>3</v>
      </c>
      <c r="N139" s="163" t="s">
        <v>37</v>
      </c>
      <c r="O139" s="134">
        <v>0</v>
      </c>
      <c r="P139" s="134">
        <f>O139*H139</f>
        <v>0</v>
      </c>
      <c r="Q139" s="134">
        <v>0</v>
      </c>
      <c r="R139" s="134">
        <f>Q139*H139</f>
        <v>0</v>
      </c>
      <c r="S139" s="134">
        <v>0</v>
      </c>
      <c r="T139" s="135">
        <f>S139*H139</f>
        <v>0</v>
      </c>
      <c r="AR139" s="136" t="s">
        <v>127</v>
      </c>
      <c r="AT139" s="136" t="s">
        <v>124</v>
      </c>
      <c r="AU139" s="136" t="s">
        <v>76</v>
      </c>
      <c r="AY139" s="17" t="s">
        <v>110</v>
      </c>
      <c r="BE139" s="137">
        <f>IF(N139="základní",J139,0)</f>
        <v>0</v>
      </c>
      <c r="BF139" s="137">
        <f>IF(N139="snížená",J139,0)</f>
        <v>0</v>
      </c>
      <c r="BG139" s="137">
        <f>IF(N139="zákl. přenesená",J139,0)</f>
        <v>0</v>
      </c>
      <c r="BH139" s="137">
        <f>IF(N139="sníž. přenesená",J139,0)</f>
        <v>0</v>
      </c>
      <c r="BI139" s="137">
        <f>IF(N139="nulová",J139,0)</f>
        <v>0</v>
      </c>
      <c r="BJ139" s="17" t="s">
        <v>74</v>
      </c>
      <c r="BK139" s="137">
        <f>ROUND(I139*H139,2)</f>
        <v>0</v>
      </c>
      <c r="BL139" s="17" t="s">
        <v>117</v>
      </c>
      <c r="BM139" s="136" t="s">
        <v>312</v>
      </c>
    </row>
    <row r="140" spans="2:65" s="1" customFormat="1" ht="16.5" customHeight="1">
      <c r="B140" s="124"/>
      <c r="C140" s="154" t="s">
        <v>309</v>
      </c>
      <c r="D140" s="154" t="s">
        <v>124</v>
      </c>
      <c r="E140" s="155" t="s">
        <v>515</v>
      </c>
      <c r="F140" s="156" t="s">
        <v>516</v>
      </c>
      <c r="G140" s="157" t="s">
        <v>159</v>
      </c>
      <c r="H140" s="158">
        <v>11.5</v>
      </c>
      <c r="I140" s="159"/>
      <c r="J140" s="159">
        <f>ROUND(I140*H140,2)</f>
        <v>0</v>
      </c>
      <c r="K140" s="160"/>
      <c r="L140" s="161"/>
      <c r="M140" s="162" t="s">
        <v>3</v>
      </c>
      <c r="N140" s="163" t="s">
        <v>37</v>
      </c>
      <c r="O140" s="134">
        <v>0</v>
      </c>
      <c r="P140" s="134">
        <f>O140*H140</f>
        <v>0</v>
      </c>
      <c r="Q140" s="134">
        <v>5.2999999999999998E-4</v>
      </c>
      <c r="R140" s="134">
        <f>Q140*H140</f>
        <v>6.0949999999999997E-3</v>
      </c>
      <c r="S140" s="134">
        <v>0</v>
      </c>
      <c r="T140" s="135">
        <f>S140*H140</f>
        <v>0</v>
      </c>
      <c r="AR140" s="136" t="s">
        <v>127</v>
      </c>
      <c r="AT140" s="136" t="s">
        <v>124</v>
      </c>
      <c r="AU140" s="136" t="s">
        <v>76</v>
      </c>
      <c r="AY140" s="17" t="s">
        <v>110</v>
      </c>
      <c r="BE140" s="137">
        <f>IF(N140="základní",J140,0)</f>
        <v>0</v>
      </c>
      <c r="BF140" s="137">
        <f>IF(N140="snížená",J140,0)</f>
        <v>0</v>
      </c>
      <c r="BG140" s="137">
        <f>IF(N140="zákl. přenesená",J140,0)</f>
        <v>0</v>
      </c>
      <c r="BH140" s="137">
        <f>IF(N140="sníž. přenesená",J140,0)</f>
        <v>0</v>
      </c>
      <c r="BI140" s="137">
        <f>IF(N140="nulová",J140,0)</f>
        <v>0</v>
      </c>
      <c r="BJ140" s="17" t="s">
        <v>74</v>
      </c>
      <c r="BK140" s="137">
        <f>ROUND(I140*H140,2)</f>
        <v>0</v>
      </c>
      <c r="BL140" s="17" t="s">
        <v>117</v>
      </c>
      <c r="BM140" s="136" t="s">
        <v>318</v>
      </c>
    </row>
    <row r="141" spans="2:65" s="1" customFormat="1" ht="19.5">
      <c r="B141" s="29"/>
      <c r="D141" s="142" t="s">
        <v>441</v>
      </c>
      <c r="F141" s="172" t="s">
        <v>517</v>
      </c>
      <c r="L141" s="29"/>
      <c r="M141" s="140"/>
      <c r="T141" s="50"/>
      <c r="AT141" s="17" t="s">
        <v>441</v>
      </c>
      <c r="AU141" s="17" t="s">
        <v>76</v>
      </c>
    </row>
    <row r="142" spans="2:65" s="12" customFormat="1">
      <c r="B142" s="141"/>
      <c r="D142" s="142" t="s">
        <v>120</v>
      </c>
      <c r="E142" s="143" t="s">
        <v>3</v>
      </c>
      <c r="F142" s="144" t="s">
        <v>518</v>
      </c>
      <c r="H142" s="145">
        <v>11.5</v>
      </c>
      <c r="L142" s="141"/>
      <c r="M142" s="146"/>
      <c r="T142" s="147"/>
      <c r="AT142" s="143" t="s">
        <v>120</v>
      </c>
      <c r="AU142" s="143" t="s">
        <v>76</v>
      </c>
      <c r="AV142" s="12" t="s">
        <v>76</v>
      </c>
      <c r="AW142" s="12" t="s">
        <v>28</v>
      </c>
      <c r="AX142" s="12" t="s">
        <v>66</v>
      </c>
      <c r="AY142" s="143" t="s">
        <v>110</v>
      </c>
    </row>
    <row r="143" spans="2:65" s="13" customFormat="1">
      <c r="B143" s="148"/>
      <c r="D143" s="142" t="s">
        <v>120</v>
      </c>
      <c r="E143" s="149" t="s">
        <v>3</v>
      </c>
      <c r="F143" s="150" t="s">
        <v>122</v>
      </c>
      <c r="H143" s="151">
        <v>11.5</v>
      </c>
      <c r="L143" s="148"/>
      <c r="M143" s="169"/>
      <c r="N143" s="170"/>
      <c r="O143" s="170"/>
      <c r="P143" s="170"/>
      <c r="Q143" s="170"/>
      <c r="R143" s="170"/>
      <c r="S143" s="170"/>
      <c r="T143" s="171"/>
      <c r="AT143" s="149" t="s">
        <v>120</v>
      </c>
      <c r="AU143" s="149" t="s">
        <v>76</v>
      </c>
      <c r="AV143" s="13" t="s">
        <v>123</v>
      </c>
      <c r="AW143" s="13" t="s">
        <v>28</v>
      </c>
      <c r="AX143" s="13" t="s">
        <v>74</v>
      </c>
      <c r="AY143" s="149" t="s">
        <v>110</v>
      </c>
    </row>
    <row r="144" spans="2:65" s="1" customFormat="1" ht="6.95" customHeight="1">
      <c r="B144" s="38"/>
      <c r="C144" s="39"/>
      <c r="D144" s="39"/>
      <c r="E144" s="39"/>
      <c r="F144" s="39"/>
      <c r="G144" s="39"/>
      <c r="H144" s="39"/>
      <c r="I144" s="39"/>
      <c r="J144" s="39"/>
      <c r="K144" s="39"/>
      <c r="L144" s="29"/>
    </row>
  </sheetData>
  <autoFilter ref="C80:K143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5" r:id="rId1" xr:uid="{00000000-0004-0000-0200-000000000000}"/>
    <hyperlink ref="F90" r:id="rId2" xr:uid="{00000000-0004-0000-0200-000001000000}"/>
    <hyperlink ref="F98" r:id="rId3" xr:uid="{00000000-0004-0000-0200-000002000000}"/>
    <hyperlink ref="F101" r:id="rId4" xr:uid="{00000000-0004-0000-0200-000003000000}"/>
    <hyperlink ref="F105" r:id="rId5" xr:uid="{00000000-0004-0000-0200-000004000000}"/>
    <hyperlink ref="F108" r:id="rId6" xr:uid="{00000000-0004-0000-0200-000005000000}"/>
    <hyperlink ref="F111" r:id="rId7" xr:uid="{00000000-0004-0000-0200-000006000000}"/>
    <hyperlink ref="F115" r:id="rId8" xr:uid="{00000000-0004-0000-0200-000007000000}"/>
    <hyperlink ref="F118" r:id="rId9" xr:uid="{00000000-0004-0000-0200-000008000000}"/>
    <hyperlink ref="F121" r:id="rId10" xr:uid="{00000000-0004-0000-0200-000009000000}"/>
    <hyperlink ref="F124" r:id="rId11" xr:uid="{00000000-0004-0000-0200-00000A000000}"/>
    <hyperlink ref="F127" r:id="rId12" xr:uid="{00000000-0004-0000-0200-00000B000000}"/>
    <hyperlink ref="F130" r:id="rId13" xr:uid="{00000000-0004-0000-0200-00000C000000}"/>
    <hyperlink ref="F132" r:id="rId14" xr:uid="{00000000-0004-0000-0200-00000D000000}"/>
    <hyperlink ref="F135" r:id="rId15" xr:uid="{00000000-0004-0000-0200-00000E000000}"/>
    <hyperlink ref="F138" r:id="rId16" xr:uid="{00000000-0004-0000-0200-00000F000000}"/>
  </hyperlinks>
  <pageMargins left="0.39374999999999999" right="0.39374999999999999" top="0.39374999999999999" bottom="0.39374999999999999" header="0" footer="0"/>
  <pageSetup paperSize="9" scale="65" fitToHeight="100" orientation="portrait" blackAndWhite="1" r:id="rId17"/>
  <headerFooter>
    <oddFooter>&amp;CStrana &amp;P z &amp;N</oddFooter>
  </headerFooter>
  <drawing r:id="rId1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9"/>
  <sheetViews>
    <sheetView showGridLines="0" topLeftCell="A207" zoomScale="110" zoomScaleNormal="110" workbookViewId="0"/>
  </sheetViews>
  <sheetFormatPr defaultRowHeight="11.25"/>
  <cols>
    <col min="1" max="1" width="8.33203125" style="173" customWidth="1"/>
    <col min="2" max="2" width="1.6640625" style="173" customWidth="1"/>
    <col min="3" max="4" width="5" style="173" customWidth="1"/>
    <col min="5" max="5" width="11.6640625" style="173" customWidth="1"/>
    <col min="6" max="6" width="9.1640625" style="173" customWidth="1"/>
    <col min="7" max="7" width="5" style="173" customWidth="1"/>
    <col min="8" max="8" width="77.83203125" style="173" customWidth="1"/>
    <col min="9" max="10" width="20" style="173" customWidth="1"/>
    <col min="11" max="11" width="1.6640625" style="173" customWidth="1"/>
  </cols>
  <sheetData>
    <row r="1" spans="2:11" customFormat="1" ht="37.5" customHeight="1"/>
    <row r="2" spans="2:11" customFormat="1" ht="7.5" customHeight="1">
      <c r="B2" s="174"/>
      <c r="C2" s="175"/>
      <c r="D2" s="175"/>
      <c r="E2" s="175"/>
      <c r="F2" s="175"/>
      <c r="G2" s="175"/>
      <c r="H2" s="175"/>
      <c r="I2" s="175"/>
      <c r="J2" s="175"/>
      <c r="K2" s="176"/>
    </row>
    <row r="3" spans="2:11" s="15" customFormat="1" ht="45" customHeight="1">
      <c r="B3" s="177"/>
      <c r="C3" s="296" t="s">
        <v>519</v>
      </c>
      <c r="D3" s="296"/>
      <c r="E3" s="296"/>
      <c r="F3" s="296"/>
      <c r="G3" s="296"/>
      <c r="H3" s="296"/>
      <c r="I3" s="296"/>
      <c r="J3" s="296"/>
      <c r="K3" s="178"/>
    </row>
    <row r="4" spans="2:11" customFormat="1" ht="25.5" customHeight="1">
      <c r="B4" s="179"/>
      <c r="C4" s="301" t="s">
        <v>520</v>
      </c>
      <c r="D4" s="301"/>
      <c r="E4" s="301"/>
      <c r="F4" s="301"/>
      <c r="G4" s="301"/>
      <c r="H4" s="301"/>
      <c r="I4" s="301"/>
      <c r="J4" s="301"/>
      <c r="K4" s="180"/>
    </row>
    <row r="5" spans="2:11" customFormat="1" ht="5.25" customHeight="1">
      <c r="B5" s="179"/>
      <c r="C5" s="181"/>
      <c r="D5" s="181"/>
      <c r="E5" s="181"/>
      <c r="F5" s="181"/>
      <c r="G5" s="181"/>
      <c r="H5" s="181"/>
      <c r="I5" s="181"/>
      <c r="J5" s="181"/>
      <c r="K5" s="180"/>
    </row>
    <row r="6" spans="2:11" customFormat="1" ht="15" customHeight="1">
      <c r="B6" s="179"/>
      <c r="C6" s="300" t="s">
        <v>521</v>
      </c>
      <c r="D6" s="300"/>
      <c r="E6" s="300"/>
      <c r="F6" s="300"/>
      <c r="G6" s="300"/>
      <c r="H6" s="300"/>
      <c r="I6" s="300"/>
      <c r="J6" s="300"/>
      <c r="K6" s="180"/>
    </row>
    <row r="7" spans="2:11" customFormat="1" ht="15" customHeight="1">
      <c r="B7" s="183"/>
      <c r="C7" s="300" t="s">
        <v>522</v>
      </c>
      <c r="D7" s="300"/>
      <c r="E7" s="300"/>
      <c r="F7" s="300"/>
      <c r="G7" s="300"/>
      <c r="H7" s="300"/>
      <c r="I7" s="300"/>
      <c r="J7" s="300"/>
      <c r="K7" s="180"/>
    </row>
    <row r="8" spans="2:11" customFormat="1" ht="12.75" customHeight="1">
      <c r="B8" s="183"/>
      <c r="C8" s="182"/>
      <c r="D8" s="182"/>
      <c r="E8" s="182"/>
      <c r="F8" s="182"/>
      <c r="G8" s="182"/>
      <c r="H8" s="182"/>
      <c r="I8" s="182"/>
      <c r="J8" s="182"/>
      <c r="K8" s="180"/>
    </row>
    <row r="9" spans="2:11" customFormat="1" ht="15" customHeight="1">
      <c r="B9" s="183"/>
      <c r="C9" s="300" t="s">
        <v>523</v>
      </c>
      <c r="D9" s="300"/>
      <c r="E9" s="300"/>
      <c r="F9" s="300"/>
      <c r="G9" s="300"/>
      <c r="H9" s="300"/>
      <c r="I9" s="300"/>
      <c r="J9" s="300"/>
      <c r="K9" s="180"/>
    </row>
    <row r="10" spans="2:11" customFormat="1" ht="15" customHeight="1">
      <c r="B10" s="183"/>
      <c r="C10" s="182"/>
      <c r="D10" s="300" t="s">
        <v>524</v>
      </c>
      <c r="E10" s="300"/>
      <c r="F10" s="300"/>
      <c r="G10" s="300"/>
      <c r="H10" s="300"/>
      <c r="I10" s="300"/>
      <c r="J10" s="300"/>
      <c r="K10" s="180"/>
    </row>
    <row r="11" spans="2:11" customFormat="1" ht="15" customHeight="1">
      <c r="B11" s="183"/>
      <c r="C11" s="184"/>
      <c r="D11" s="300" t="s">
        <v>525</v>
      </c>
      <c r="E11" s="300"/>
      <c r="F11" s="300"/>
      <c r="G11" s="300"/>
      <c r="H11" s="300"/>
      <c r="I11" s="300"/>
      <c r="J11" s="300"/>
      <c r="K11" s="180"/>
    </row>
    <row r="12" spans="2:11" customFormat="1" ht="15" customHeight="1">
      <c r="B12" s="183"/>
      <c r="C12" s="184"/>
      <c r="D12" s="182"/>
      <c r="E12" s="182"/>
      <c r="F12" s="182"/>
      <c r="G12" s="182"/>
      <c r="H12" s="182"/>
      <c r="I12" s="182"/>
      <c r="J12" s="182"/>
      <c r="K12" s="180"/>
    </row>
    <row r="13" spans="2:11" customFormat="1" ht="15" customHeight="1">
      <c r="B13" s="183"/>
      <c r="C13" s="184"/>
      <c r="D13" s="185" t="s">
        <v>526</v>
      </c>
      <c r="E13" s="182"/>
      <c r="F13" s="182"/>
      <c r="G13" s="182"/>
      <c r="H13" s="182"/>
      <c r="I13" s="182"/>
      <c r="J13" s="182"/>
      <c r="K13" s="180"/>
    </row>
    <row r="14" spans="2:11" customFormat="1" ht="12.75" customHeight="1">
      <c r="B14" s="183"/>
      <c r="C14" s="184"/>
      <c r="D14" s="184"/>
      <c r="E14" s="184"/>
      <c r="F14" s="184"/>
      <c r="G14" s="184"/>
      <c r="H14" s="184"/>
      <c r="I14" s="184"/>
      <c r="J14" s="184"/>
      <c r="K14" s="180"/>
    </row>
    <row r="15" spans="2:11" customFormat="1" ht="15" customHeight="1">
      <c r="B15" s="183"/>
      <c r="C15" s="184"/>
      <c r="D15" s="300" t="s">
        <v>527</v>
      </c>
      <c r="E15" s="300"/>
      <c r="F15" s="300"/>
      <c r="G15" s="300"/>
      <c r="H15" s="300"/>
      <c r="I15" s="300"/>
      <c r="J15" s="300"/>
      <c r="K15" s="180"/>
    </row>
    <row r="16" spans="2:11" customFormat="1" ht="15" customHeight="1">
      <c r="B16" s="183"/>
      <c r="C16" s="184"/>
      <c r="D16" s="300" t="s">
        <v>528</v>
      </c>
      <c r="E16" s="300"/>
      <c r="F16" s="300"/>
      <c r="G16" s="300"/>
      <c r="H16" s="300"/>
      <c r="I16" s="300"/>
      <c r="J16" s="300"/>
      <c r="K16" s="180"/>
    </row>
    <row r="17" spans="2:11" customFormat="1" ht="15" customHeight="1">
      <c r="B17" s="183"/>
      <c r="C17" s="184"/>
      <c r="D17" s="300" t="s">
        <v>529</v>
      </c>
      <c r="E17" s="300"/>
      <c r="F17" s="300"/>
      <c r="G17" s="300"/>
      <c r="H17" s="300"/>
      <c r="I17" s="300"/>
      <c r="J17" s="300"/>
      <c r="K17" s="180"/>
    </row>
    <row r="18" spans="2:11" customFormat="1" ht="15" customHeight="1">
      <c r="B18" s="183"/>
      <c r="C18" s="184"/>
      <c r="D18" s="184"/>
      <c r="E18" s="186" t="s">
        <v>73</v>
      </c>
      <c r="F18" s="300" t="s">
        <v>530</v>
      </c>
      <c r="G18" s="300"/>
      <c r="H18" s="300"/>
      <c r="I18" s="300"/>
      <c r="J18" s="300"/>
      <c r="K18" s="180"/>
    </row>
    <row r="19" spans="2:11" customFormat="1" ht="15" customHeight="1">
      <c r="B19" s="183"/>
      <c r="C19" s="184"/>
      <c r="D19" s="184"/>
      <c r="E19" s="186" t="s">
        <v>531</v>
      </c>
      <c r="F19" s="300" t="s">
        <v>532</v>
      </c>
      <c r="G19" s="300"/>
      <c r="H19" s="300"/>
      <c r="I19" s="300"/>
      <c r="J19" s="300"/>
      <c r="K19" s="180"/>
    </row>
    <row r="20" spans="2:11" customFormat="1" ht="15" customHeight="1">
      <c r="B20" s="183"/>
      <c r="C20" s="184"/>
      <c r="D20" s="184"/>
      <c r="E20" s="186" t="s">
        <v>533</v>
      </c>
      <c r="F20" s="300" t="s">
        <v>534</v>
      </c>
      <c r="G20" s="300"/>
      <c r="H20" s="300"/>
      <c r="I20" s="300"/>
      <c r="J20" s="300"/>
      <c r="K20" s="180"/>
    </row>
    <row r="21" spans="2:11" customFormat="1" ht="15" customHeight="1">
      <c r="B21" s="183"/>
      <c r="C21" s="184"/>
      <c r="D21" s="184"/>
      <c r="E21" s="186" t="s">
        <v>535</v>
      </c>
      <c r="F21" s="300" t="s">
        <v>536</v>
      </c>
      <c r="G21" s="300"/>
      <c r="H21" s="300"/>
      <c r="I21" s="300"/>
      <c r="J21" s="300"/>
      <c r="K21" s="180"/>
    </row>
    <row r="22" spans="2:11" customFormat="1" ht="15" customHeight="1">
      <c r="B22" s="183"/>
      <c r="C22" s="184"/>
      <c r="D22" s="184"/>
      <c r="E22" s="186" t="s">
        <v>537</v>
      </c>
      <c r="F22" s="300" t="s">
        <v>538</v>
      </c>
      <c r="G22" s="300"/>
      <c r="H22" s="300"/>
      <c r="I22" s="300"/>
      <c r="J22" s="300"/>
      <c r="K22" s="180"/>
    </row>
    <row r="23" spans="2:11" customFormat="1" ht="15" customHeight="1">
      <c r="B23" s="183"/>
      <c r="C23" s="184"/>
      <c r="D23" s="184"/>
      <c r="E23" s="186" t="s">
        <v>539</v>
      </c>
      <c r="F23" s="300" t="s">
        <v>540</v>
      </c>
      <c r="G23" s="300"/>
      <c r="H23" s="300"/>
      <c r="I23" s="300"/>
      <c r="J23" s="300"/>
      <c r="K23" s="180"/>
    </row>
    <row r="24" spans="2:11" customFormat="1" ht="12.75" customHeight="1">
      <c r="B24" s="183"/>
      <c r="C24" s="184"/>
      <c r="D24" s="184"/>
      <c r="E24" s="184"/>
      <c r="F24" s="184"/>
      <c r="G24" s="184"/>
      <c r="H24" s="184"/>
      <c r="I24" s="184"/>
      <c r="J24" s="184"/>
      <c r="K24" s="180"/>
    </row>
    <row r="25" spans="2:11" customFormat="1" ht="15" customHeight="1">
      <c r="B25" s="183"/>
      <c r="C25" s="300" t="s">
        <v>541</v>
      </c>
      <c r="D25" s="300"/>
      <c r="E25" s="300"/>
      <c r="F25" s="300"/>
      <c r="G25" s="300"/>
      <c r="H25" s="300"/>
      <c r="I25" s="300"/>
      <c r="J25" s="300"/>
      <c r="K25" s="180"/>
    </row>
    <row r="26" spans="2:11" customFormat="1" ht="15" customHeight="1">
      <c r="B26" s="183"/>
      <c r="C26" s="300" t="s">
        <v>542</v>
      </c>
      <c r="D26" s="300"/>
      <c r="E26" s="300"/>
      <c r="F26" s="300"/>
      <c r="G26" s="300"/>
      <c r="H26" s="300"/>
      <c r="I26" s="300"/>
      <c r="J26" s="300"/>
      <c r="K26" s="180"/>
    </row>
    <row r="27" spans="2:11" customFormat="1" ht="15" customHeight="1">
      <c r="B27" s="183"/>
      <c r="C27" s="182"/>
      <c r="D27" s="300" t="s">
        <v>543</v>
      </c>
      <c r="E27" s="300"/>
      <c r="F27" s="300"/>
      <c r="G27" s="300"/>
      <c r="H27" s="300"/>
      <c r="I27" s="300"/>
      <c r="J27" s="300"/>
      <c r="K27" s="180"/>
    </row>
    <row r="28" spans="2:11" customFormat="1" ht="15" customHeight="1">
      <c r="B28" s="183"/>
      <c r="C28" s="184"/>
      <c r="D28" s="300" t="s">
        <v>544</v>
      </c>
      <c r="E28" s="300"/>
      <c r="F28" s="300"/>
      <c r="G28" s="300"/>
      <c r="H28" s="300"/>
      <c r="I28" s="300"/>
      <c r="J28" s="300"/>
      <c r="K28" s="180"/>
    </row>
    <row r="29" spans="2:11" customFormat="1" ht="12.75" customHeight="1">
      <c r="B29" s="183"/>
      <c r="C29" s="184"/>
      <c r="D29" s="184"/>
      <c r="E29" s="184"/>
      <c r="F29" s="184"/>
      <c r="G29" s="184"/>
      <c r="H29" s="184"/>
      <c r="I29" s="184"/>
      <c r="J29" s="184"/>
      <c r="K29" s="180"/>
    </row>
    <row r="30" spans="2:11" customFormat="1" ht="15" customHeight="1">
      <c r="B30" s="183"/>
      <c r="C30" s="184"/>
      <c r="D30" s="300" t="s">
        <v>545</v>
      </c>
      <c r="E30" s="300"/>
      <c r="F30" s="300"/>
      <c r="G30" s="300"/>
      <c r="H30" s="300"/>
      <c r="I30" s="300"/>
      <c r="J30" s="300"/>
      <c r="K30" s="180"/>
    </row>
    <row r="31" spans="2:11" customFormat="1" ht="15" customHeight="1">
      <c r="B31" s="183"/>
      <c r="C31" s="184"/>
      <c r="D31" s="300" t="s">
        <v>546</v>
      </c>
      <c r="E31" s="300"/>
      <c r="F31" s="300"/>
      <c r="G31" s="300"/>
      <c r="H31" s="300"/>
      <c r="I31" s="300"/>
      <c r="J31" s="300"/>
      <c r="K31" s="180"/>
    </row>
    <row r="32" spans="2:11" customFormat="1" ht="12.75" customHeight="1">
      <c r="B32" s="183"/>
      <c r="C32" s="184"/>
      <c r="D32" s="184"/>
      <c r="E32" s="184"/>
      <c r="F32" s="184"/>
      <c r="G32" s="184"/>
      <c r="H32" s="184"/>
      <c r="I32" s="184"/>
      <c r="J32" s="184"/>
      <c r="K32" s="180"/>
    </row>
    <row r="33" spans="2:11" customFormat="1" ht="15" customHeight="1">
      <c r="B33" s="183"/>
      <c r="C33" s="184"/>
      <c r="D33" s="300" t="s">
        <v>547</v>
      </c>
      <c r="E33" s="300"/>
      <c r="F33" s="300"/>
      <c r="G33" s="300"/>
      <c r="H33" s="300"/>
      <c r="I33" s="300"/>
      <c r="J33" s="300"/>
      <c r="K33" s="180"/>
    </row>
    <row r="34" spans="2:11" customFormat="1" ht="15" customHeight="1">
      <c r="B34" s="183"/>
      <c r="C34" s="184"/>
      <c r="D34" s="300" t="s">
        <v>548</v>
      </c>
      <c r="E34" s="300"/>
      <c r="F34" s="300"/>
      <c r="G34" s="300"/>
      <c r="H34" s="300"/>
      <c r="I34" s="300"/>
      <c r="J34" s="300"/>
      <c r="K34" s="180"/>
    </row>
    <row r="35" spans="2:11" customFormat="1" ht="15" customHeight="1">
      <c r="B35" s="183"/>
      <c r="C35" s="184"/>
      <c r="D35" s="300" t="s">
        <v>549</v>
      </c>
      <c r="E35" s="300"/>
      <c r="F35" s="300"/>
      <c r="G35" s="300"/>
      <c r="H35" s="300"/>
      <c r="I35" s="300"/>
      <c r="J35" s="300"/>
      <c r="K35" s="180"/>
    </row>
    <row r="36" spans="2:11" customFormat="1" ht="15" customHeight="1">
      <c r="B36" s="183"/>
      <c r="C36" s="184"/>
      <c r="D36" s="182"/>
      <c r="E36" s="185" t="s">
        <v>96</v>
      </c>
      <c r="F36" s="182"/>
      <c r="G36" s="300" t="s">
        <v>550</v>
      </c>
      <c r="H36" s="300"/>
      <c r="I36" s="300"/>
      <c r="J36" s="300"/>
      <c r="K36" s="180"/>
    </row>
    <row r="37" spans="2:11" customFormat="1" ht="30.75" customHeight="1">
      <c r="B37" s="183"/>
      <c r="C37" s="184"/>
      <c r="D37" s="182"/>
      <c r="E37" s="185" t="s">
        <v>551</v>
      </c>
      <c r="F37" s="182"/>
      <c r="G37" s="300" t="s">
        <v>552</v>
      </c>
      <c r="H37" s="300"/>
      <c r="I37" s="300"/>
      <c r="J37" s="300"/>
      <c r="K37" s="180"/>
    </row>
    <row r="38" spans="2:11" customFormat="1" ht="15" customHeight="1">
      <c r="B38" s="183"/>
      <c r="C38" s="184"/>
      <c r="D38" s="182"/>
      <c r="E38" s="185" t="s">
        <v>47</v>
      </c>
      <c r="F38" s="182"/>
      <c r="G38" s="300" t="s">
        <v>553</v>
      </c>
      <c r="H38" s="300"/>
      <c r="I38" s="300"/>
      <c r="J38" s="300"/>
      <c r="K38" s="180"/>
    </row>
    <row r="39" spans="2:11" customFormat="1" ht="15" customHeight="1">
      <c r="B39" s="183"/>
      <c r="C39" s="184"/>
      <c r="D39" s="182"/>
      <c r="E39" s="185" t="s">
        <v>48</v>
      </c>
      <c r="F39" s="182"/>
      <c r="G39" s="300" t="s">
        <v>554</v>
      </c>
      <c r="H39" s="300"/>
      <c r="I39" s="300"/>
      <c r="J39" s="300"/>
      <c r="K39" s="180"/>
    </row>
    <row r="40" spans="2:11" customFormat="1" ht="15" customHeight="1">
      <c r="B40" s="183"/>
      <c r="C40" s="184"/>
      <c r="D40" s="182"/>
      <c r="E40" s="185" t="s">
        <v>97</v>
      </c>
      <c r="F40" s="182"/>
      <c r="G40" s="300" t="s">
        <v>555</v>
      </c>
      <c r="H40" s="300"/>
      <c r="I40" s="300"/>
      <c r="J40" s="300"/>
      <c r="K40" s="180"/>
    </row>
    <row r="41" spans="2:11" customFormat="1" ht="15" customHeight="1">
      <c r="B41" s="183"/>
      <c r="C41" s="184"/>
      <c r="D41" s="182"/>
      <c r="E41" s="185" t="s">
        <v>98</v>
      </c>
      <c r="F41" s="182"/>
      <c r="G41" s="300" t="s">
        <v>556</v>
      </c>
      <c r="H41" s="300"/>
      <c r="I41" s="300"/>
      <c r="J41" s="300"/>
      <c r="K41" s="180"/>
    </row>
    <row r="42" spans="2:11" customFormat="1" ht="15" customHeight="1">
      <c r="B42" s="183"/>
      <c r="C42" s="184"/>
      <c r="D42" s="182"/>
      <c r="E42" s="185" t="s">
        <v>557</v>
      </c>
      <c r="F42" s="182"/>
      <c r="G42" s="300" t="s">
        <v>558</v>
      </c>
      <c r="H42" s="300"/>
      <c r="I42" s="300"/>
      <c r="J42" s="300"/>
      <c r="K42" s="180"/>
    </row>
    <row r="43" spans="2:11" customFormat="1" ht="15" customHeight="1">
      <c r="B43" s="183"/>
      <c r="C43" s="184"/>
      <c r="D43" s="182"/>
      <c r="E43" s="185"/>
      <c r="F43" s="182"/>
      <c r="G43" s="300" t="s">
        <v>559</v>
      </c>
      <c r="H43" s="300"/>
      <c r="I43" s="300"/>
      <c r="J43" s="300"/>
      <c r="K43" s="180"/>
    </row>
    <row r="44" spans="2:11" customFormat="1" ht="15" customHeight="1">
      <c r="B44" s="183"/>
      <c r="C44" s="184"/>
      <c r="D44" s="182"/>
      <c r="E44" s="185" t="s">
        <v>560</v>
      </c>
      <c r="F44" s="182"/>
      <c r="G44" s="300" t="s">
        <v>561</v>
      </c>
      <c r="H44" s="300"/>
      <c r="I44" s="300"/>
      <c r="J44" s="300"/>
      <c r="K44" s="180"/>
    </row>
    <row r="45" spans="2:11" customFormat="1" ht="15" customHeight="1">
      <c r="B45" s="183"/>
      <c r="C45" s="184"/>
      <c r="D45" s="182"/>
      <c r="E45" s="185" t="s">
        <v>100</v>
      </c>
      <c r="F45" s="182"/>
      <c r="G45" s="300" t="s">
        <v>562</v>
      </c>
      <c r="H45" s="300"/>
      <c r="I45" s="300"/>
      <c r="J45" s="300"/>
      <c r="K45" s="180"/>
    </row>
    <row r="46" spans="2:11" customFormat="1" ht="12.75" customHeight="1">
      <c r="B46" s="183"/>
      <c r="C46" s="184"/>
      <c r="D46" s="182"/>
      <c r="E46" s="182"/>
      <c r="F46" s="182"/>
      <c r="G46" s="182"/>
      <c r="H46" s="182"/>
      <c r="I46" s="182"/>
      <c r="J46" s="182"/>
      <c r="K46" s="180"/>
    </row>
    <row r="47" spans="2:11" customFormat="1" ht="15" customHeight="1">
      <c r="B47" s="183"/>
      <c r="C47" s="184"/>
      <c r="D47" s="300" t="s">
        <v>563</v>
      </c>
      <c r="E47" s="300"/>
      <c r="F47" s="300"/>
      <c r="G47" s="300"/>
      <c r="H47" s="300"/>
      <c r="I47" s="300"/>
      <c r="J47" s="300"/>
      <c r="K47" s="180"/>
    </row>
    <row r="48" spans="2:11" customFormat="1" ht="15" customHeight="1">
      <c r="B48" s="183"/>
      <c r="C48" s="184"/>
      <c r="D48" s="184"/>
      <c r="E48" s="300" t="s">
        <v>564</v>
      </c>
      <c r="F48" s="300"/>
      <c r="G48" s="300"/>
      <c r="H48" s="300"/>
      <c r="I48" s="300"/>
      <c r="J48" s="300"/>
      <c r="K48" s="180"/>
    </row>
    <row r="49" spans="2:11" customFormat="1" ht="15" customHeight="1">
      <c r="B49" s="183"/>
      <c r="C49" s="184"/>
      <c r="D49" s="184"/>
      <c r="E49" s="300" t="s">
        <v>565</v>
      </c>
      <c r="F49" s="300"/>
      <c r="G49" s="300"/>
      <c r="H49" s="300"/>
      <c r="I49" s="300"/>
      <c r="J49" s="300"/>
      <c r="K49" s="180"/>
    </row>
    <row r="50" spans="2:11" customFormat="1" ht="15" customHeight="1">
      <c r="B50" s="183"/>
      <c r="C50" s="184"/>
      <c r="D50" s="184"/>
      <c r="E50" s="300" t="s">
        <v>566</v>
      </c>
      <c r="F50" s="300"/>
      <c r="G50" s="300"/>
      <c r="H50" s="300"/>
      <c r="I50" s="300"/>
      <c r="J50" s="300"/>
      <c r="K50" s="180"/>
    </row>
    <row r="51" spans="2:11" customFormat="1" ht="15" customHeight="1">
      <c r="B51" s="183"/>
      <c r="C51" s="184"/>
      <c r="D51" s="300" t="s">
        <v>567</v>
      </c>
      <c r="E51" s="300"/>
      <c r="F51" s="300"/>
      <c r="G51" s="300"/>
      <c r="H51" s="300"/>
      <c r="I51" s="300"/>
      <c r="J51" s="300"/>
      <c r="K51" s="180"/>
    </row>
    <row r="52" spans="2:11" customFormat="1" ht="25.5" customHeight="1">
      <c r="B52" s="179"/>
      <c r="C52" s="301" t="s">
        <v>568</v>
      </c>
      <c r="D52" s="301"/>
      <c r="E52" s="301"/>
      <c r="F52" s="301"/>
      <c r="G52" s="301"/>
      <c r="H52" s="301"/>
      <c r="I52" s="301"/>
      <c r="J52" s="301"/>
      <c r="K52" s="180"/>
    </row>
    <row r="53" spans="2:11" customFormat="1" ht="5.25" customHeight="1">
      <c r="B53" s="179"/>
      <c r="C53" s="181"/>
      <c r="D53" s="181"/>
      <c r="E53" s="181"/>
      <c r="F53" s="181"/>
      <c r="G53" s="181"/>
      <c r="H53" s="181"/>
      <c r="I53" s="181"/>
      <c r="J53" s="181"/>
      <c r="K53" s="180"/>
    </row>
    <row r="54" spans="2:11" customFormat="1" ht="15" customHeight="1">
      <c r="B54" s="179"/>
      <c r="C54" s="300" t="s">
        <v>569</v>
      </c>
      <c r="D54" s="300"/>
      <c r="E54" s="300"/>
      <c r="F54" s="300"/>
      <c r="G54" s="300"/>
      <c r="H54" s="300"/>
      <c r="I54" s="300"/>
      <c r="J54" s="300"/>
      <c r="K54" s="180"/>
    </row>
    <row r="55" spans="2:11" customFormat="1" ht="15" customHeight="1">
      <c r="B55" s="179"/>
      <c r="C55" s="300" t="s">
        <v>570</v>
      </c>
      <c r="D55" s="300"/>
      <c r="E55" s="300"/>
      <c r="F55" s="300"/>
      <c r="G55" s="300"/>
      <c r="H55" s="300"/>
      <c r="I55" s="300"/>
      <c r="J55" s="300"/>
      <c r="K55" s="180"/>
    </row>
    <row r="56" spans="2:11" customFormat="1" ht="12.75" customHeight="1">
      <c r="B56" s="179"/>
      <c r="C56" s="182"/>
      <c r="D56" s="182"/>
      <c r="E56" s="182"/>
      <c r="F56" s="182"/>
      <c r="G56" s="182"/>
      <c r="H56" s="182"/>
      <c r="I56" s="182"/>
      <c r="J56" s="182"/>
      <c r="K56" s="180"/>
    </row>
    <row r="57" spans="2:11" customFormat="1" ht="15" customHeight="1">
      <c r="B57" s="179"/>
      <c r="C57" s="300" t="s">
        <v>571</v>
      </c>
      <c r="D57" s="300"/>
      <c r="E57" s="300"/>
      <c r="F57" s="300"/>
      <c r="G57" s="300"/>
      <c r="H57" s="300"/>
      <c r="I57" s="300"/>
      <c r="J57" s="300"/>
      <c r="K57" s="180"/>
    </row>
    <row r="58" spans="2:11" customFormat="1" ht="15" customHeight="1">
      <c r="B58" s="179"/>
      <c r="C58" s="184"/>
      <c r="D58" s="300" t="s">
        <v>572</v>
      </c>
      <c r="E58" s="300"/>
      <c r="F58" s="300"/>
      <c r="G58" s="300"/>
      <c r="H58" s="300"/>
      <c r="I58" s="300"/>
      <c r="J58" s="300"/>
      <c r="K58" s="180"/>
    </row>
    <row r="59" spans="2:11" customFormat="1" ht="15" customHeight="1">
      <c r="B59" s="179"/>
      <c r="C59" s="184"/>
      <c r="D59" s="300" t="s">
        <v>573</v>
      </c>
      <c r="E59" s="300"/>
      <c r="F59" s="300"/>
      <c r="G59" s="300"/>
      <c r="H59" s="300"/>
      <c r="I59" s="300"/>
      <c r="J59" s="300"/>
      <c r="K59" s="180"/>
    </row>
    <row r="60" spans="2:11" customFormat="1" ht="15" customHeight="1">
      <c r="B60" s="179"/>
      <c r="C60" s="184"/>
      <c r="D60" s="300" t="s">
        <v>574</v>
      </c>
      <c r="E60" s="300"/>
      <c r="F60" s="300"/>
      <c r="G60" s="300"/>
      <c r="H60" s="300"/>
      <c r="I60" s="300"/>
      <c r="J60" s="300"/>
      <c r="K60" s="180"/>
    </row>
    <row r="61" spans="2:11" customFormat="1" ht="15" customHeight="1">
      <c r="B61" s="179"/>
      <c r="C61" s="184"/>
      <c r="D61" s="300" t="s">
        <v>575</v>
      </c>
      <c r="E61" s="300"/>
      <c r="F61" s="300"/>
      <c r="G61" s="300"/>
      <c r="H61" s="300"/>
      <c r="I61" s="300"/>
      <c r="J61" s="300"/>
      <c r="K61" s="180"/>
    </row>
    <row r="62" spans="2:11" customFormat="1" ht="15" customHeight="1">
      <c r="B62" s="179"/>
      <c r="C62" s="184"/>
      <c r="D62" s="299" t="s">
        <v>576</v>
      </c>
      <c r="E62" s="299"/>
      <c r="F62" s="299"/>
      <c r="G62" s="299"/>
      <c r="H62" s="299"/>
      <c r="I62" s="299"/>
      <c r="J62" s="299"/>
      <c r="K62" s="180"/>
    </row>
    <row r="63" spans="2:11" customFormat="1" ht="15" customHeight="1">
      <c r="B63" s="179"/>
      <c r="C63" s="184"/>
      <c r="D63" s="300" t="s">
        <v>577</v>
      </c>
      <c r="E63" s="300"/>
      <c r="F63" s="300"/>
      <c r="G63" s="300"/>
      <c r="H63" s="300"/>
      <c r="I63" s="300"/>
      <c r="J63" s="300"/>
      <c r="K63" s="180"/>
    </row>
    <row r="64" spans="2:11" customFormat="1" ht="12.75" customHeight="1">
      <c r="B64" s="179"/>
      <c r="C64" s="184"/>
      <c r="D64" s="184"/>
      <c r="E64" s="187"/>
      <c r="F64" s="184"/>
      <c r="G64" s="184"/>
      <c r="H64" s="184"/>
      <c r="I64" s="184"/>
      <c r="J64" s="184"/>
      <c r="K64" s="180"/>
    </row>
    <row r="65" spans="2:11" customFormat="1" ht="15" customHeight="1">
      <c r="B65" s="179"/>
      <c r="C65" s="184"/>
      <c r="D65" s="300" t="s">
        <v>578</v>
      </c>
      <c r="E65" s="300"/>
      <c r="F65" s="300"/>
      <c r="G65" s="300"/>
      <c r="H65" s="300"/>
      <c r="I65" s="300"/>
      <c r="J65" s="300"/>
      <c r="K65" s="180"/>
    </row>
    <row r="66" spans="2:11" customFormat="1" ht="15" customHeight="1">
      <c r="B66" s="179"/>
      <c r="C66" s="184"/>
      <c r="D66" s="299" t="s">
        <v>579</v>
      </c>
      <c r="E66" s="299"/>
      <c r="F66" s="299"/>
      <c r="G66" s="299"/>
      <c r="H66" s="299"/>
      <c r="I66" s="299"/>
      <c r="J66" s="299"/>
      <c r="K66" s="180"/>
    </row>
    <row r="67" spans="2:11" customFormat="1" ht="15" customHeight="1">
      <c r="B67" s="179"/>
      <c r="C67" s="184"/>
      <c r="D67" s="300" t="s">
        <v>580</v>
      </c>
      <c r="E67" s="300"/>
      <c r="F67" s="300"/>
      <c r="G67" s="300"/>
      <c r="H67" s="300"/>
      <c r="I67" s="300"/>
      <c r="J67" s="300"/>
      <c r="K67" s="180"/>
    </row>
    <row r="68" spans="2:11" customFormat="1" ht="15" customHeight="1">
      <c r="B68" s="179"/>
      <c r="C68" s="184"/>
      <c r="D68" s="300" t="s">
        <v>581</v>
      </c>
      <c r="E68" s="300"/>
      <c r="F68" s="300"/>
      <c r="G68" s="300"/>
      <c r="H68" s="300"/>
      <c r="I68" s="300"/>
      <c r="J68" s="300"/>
      <c r="K68" s="180"/>
    </row>
    <row r="69" spans="2:11" customFormat="1" ht="15" customHeight="1">
      <c r="B69" s="179"/>
      <c r="C69" s="184"/>
      <c r="D69" s="300" t="s">
        <v>582</v>
      </c>
      <c r="E69" s="300"/>
      <c r="F69" s="300"/>
      <c r="G69" s="300"/>
      <c r="H69" s="300"/>
      <c r="I69" s="300"/>
      <c r="J69" s="300"/>
      <c r="K69" s="180"/>
    </row>
    <row r="70" spans="2:11" customFormat="1" ht="15" customHeight="1">
      <c r="B70" s="179"/>
      <c r="C70" s="184"/>
      <c r="D70" s="300" t="s">
        <v>583</v>
      </c>
      <c r="E70" s="300"/>
      <c r="F70" s="300"/>
      <c r="G70" s="300"/>
      <c r="H70" s="300"/>
      <c r="I70" s="300"/>
      <c r="J70" s="300"/>
      <c r="K70" s="180"/>
    </row>
    <row r="71" spans="2:11" customFormat="1" ht="12.75" customHeight="1">
      <c r="B71" s="188"/>
      <c r="C71" s="189"/>
      <c r="D71" s="189"/>
      <c r="E71" s="189"/>
      <c r="F71" s="189"/>
      <c r="G71" s="189"/>
      <c r="H71" s="189"/>
      <c r="I71" s="189"/>
      <c r="J71" s="189"/>
      <c r="K71" s="190"/>
    </row>
    <row r="72" spans="2:11" customFormat="1" ht="18.75" customHeight="1">
      <c r="B72" s="191"/>
      <c r="C72" s="191"/>
      <c r="D72" s="191"/>
      <c r="E72" s="191"/>
      <c r="F72" s="191"/>
      <c r="G72" s="191"/>
      <c r="H72" s="191"/>
      <c r="I72" s="191"/>
      <c r="J72" s="191"/>
      <c r="K72" s="192"/>
    </row>
    <row r="73" spans="2:11" customFormat="1" ht="18.75" customHeight="1">
      <c r="B73" s="192"/>
      <c r="C73" s="192"/>
      <c r="D73" s="192"/>
      <c r="E73" s="192"/>
      <c r="F73" s="192"/>
      <c r="G73" s="192"/>
      <c r="H73" s="192"/>
      <c r="I73" s="192"/>
      <c r="J73" s="192"/>
      <c r="K73" s="192"/>
    </row>
    <row r="74" spans="2:11" customFormat="1" ht="7.5" customHeight="1">
      <c r="B74" s="193"/>
      <c r="C74" s="194"/>
      <c r="D74" s="194"/>
      <c r="E74" s="194"/>
      <c r="F74" s="194"/>
      <c r="G74" s="194"/>
      <c r="H74" s="194"/>
      <c r="I74" s="194"/>
      <c r="J74" s="194"/>
      <c r="K74" s="195"/>
    </row>
    <row r="75" spans="2:11" customFormat="1" ht="45" customHeight="1">
      <c r="B75" s="196"/>
      <c r="C75" s="298" t="s">
        <v>584</v>
      </c>
      <c r="D75" s="298"/>
      <c r="E75" s="298"/>
      <c r="F75" s="298"/>
      <c r="G75" s="298"/>
      <c r="H75" s="298"/>
      <c r="I75" s="298"/>
      <c r="J75" s="298"/>
      <c r="K75" s="197"/>
    </row>
    <row r="76" spans="2:11" customFormat="1" ht="17.25" customHeight="1">
      <c r="B76" s="196"/>
      <c r="C76" s="198" t="s">
        <v>585</v>
      </c>
      <c r="D76" s="198"/>
      <c r="E76" s="198"/>
      <c r="F76" s="198" t="s">
        <v>586</v>
      </c>
      <c r="G76" s="199"/>
      <c r="H76" s="198" t="s">
        <v>48</v>
      </c>
      <c r="I76" s="198" t="s">
        <v>51</v>
      </c>
      <c r="J76" s="198" t="s">
        <v>587</v>
      </c>
      <c r="K76" s="197"/>
    </row>
    <row r="77" spans="2:11" customFormat="1" ht="17.25" customHeight="1">
      <c r="B77" s="196"/>
      <c r="C77" s="200" t="s">
        <v>588</v>
      </c>
      <c r="D77" s="200"/>
      <c r="E77" s="200"/>
      <c r="F77" s="201" t="s">
        <v>589</v>
      </c>
      <c r="G77" s="202"/>
      <c r="H77" s="200"/>
      <c r="I77" s="200"/>
      <c r="J77" s="200" t="s">
        <v>590</v>
      </c>
      <c r="K77" s="197"/>
    </row>
    <row r="78" spans="2:11" customFormat="1" ht="5.25" customHeight="1">
      <c r="B78" s="196"/>
      <c r="C78" s="203"/>
      <c r="D78" s="203"/>
      <c r="E78" s="203"/>
      <c r="F78" s="203"/>
      <c r="G78" s="204"/>
      <c r="H78" s="203"/>
      <c r="I78" s="203"/>
      <c r="J78" s="203"/>
      <c r="K78" s="197"/>
    </row>
    <row r="79" spans="2:11" customFormat="1" ht="15" customHeight="1">
      <c r="B79" s="196"/>
      <c r="C79" s="185" t="s">
        <v>47</v>
      </c>
      <c r="D79" s="205"/>
      <c r="E79" s="205"/>
      <c r="F79" s="206" t="s">
        <v>591</v>
      </c>
      <c r="G79" s="207"/>
      <c r="H79" s="185" t="s">
        <v>592</v>
      </c>
      <c r="I79" s="185" t="s">
        <v>593</v>
      </c>
      <c r="J79" s="185">
        <v>20</v>
      </c>
      <c r="K79" s="197"/>
    </row>
    <row r="80" spans="2:11" customFormat="1" ht="15" customHeight="1">
      <c r="B80" s="196"/>
      <c r="C80" s="185" t="s">
        <v>594</v>
      </c>
      <c r="D80" s="185"/>
      <c r="E80" s="185"/>
      <c r="F80" s="206" t="s">
        <v>591</v>
      </c>
      <c r="G80" s="207"/>
      <c r="H80" s="185" t="s">
        <v>595</v>
      </c>
      <c r="I80" s="185" t="s">
        <v>593</v>
      </c>
      <c r="J80" s="185">
        <v>120</v>
      </c>
      <c r="K80" s="197"/>
    </row>
    <row r="81" spans="2:11" customFormat="1" ht="15" customHeight="1">
      <c r="B81" s="208"/>
      <c r="C81" s="185" t="s">
        <v>596</v>
      </c>
      <c r="D81" s="185"/>
      <c r="E81" s="185"/>
      <c r="F81" s="206" t="s">
        <v>597</v>
      </c>
      <c r="G81" s="207"/>
      <c r="H81" s="185" t="s">
        <v>598</v>
      </c>
      <c r="I81" s="185" t="s">
        <v>593</v>
      </c>
      <c r="J81" s="185">
        <v>50</v>
      </c>
      <c r="K81" s="197"/>
    </row>
    <row r="82" spans="2:11" customFormat="1" ht="15" customHeight="1">
      <c r="B82" s="208"/>
      <c r="C82" s="185" t="s">
        <v>599</v>
      </c>
      <c r="D82" s="185"/>
      <c r="E82" s="185"/>
      <c r="F82" s="206" t="s">
        <v>591</v>
      </c>
      <c r="G82" s="207"/>
      <c r="H82" s="185" t="s">
        <v>600</v>
      </c>
      <c r="I82" s="185" t="s">
        <v>601</v>
      </c>
      <c r="J82" s="185"/>
      <c r="K82" s="197"/>
    </row>
    <row r="83" spans="2:11" customFormat="1" ht="15" customHeight="1">
      <c r="B83" s="208"/>
      <c r="C83" s="185" t="s">
        <v>602</v>
      </c>
      <c r="D83" s="185"/>
      <c r="E83" s="185"/>
      <c r="F83" s="206" t="s">
        <v>597</v>
      </c>
      <c r="G83" s="185"/>
      <c r="H83" s="185" t="s">
        <v>603</v>
      </c>
      <c r="I83" s="185" t="s">
        <v>593</v>
      </c>
      <c r="J83" s="185">
        <v>15</v>
      </c>
      <c r="K83" s="197"/>
    </row>
    <row r="84" spans="2:11" customFormat="1" ht="15" customHeight="1">
      <c r="B84" s="208"/>
      <c r="C84" s="185" t="s">
        <v>604</v>
      </c>
      <c r="D84" s="185"/>
      <c r="E84" s="185"/>
      <c r="F84" s="206" t="s">
        <v>597</v>
      </c>
      <c r="G84" s="185"/>
      <c r="H84" s="185" t="s">
        <v>605</v>
      </c>
      <c r="I84" s="185" t="s">
        <v>593</v>
      </c>
      <c r="J84" s="185">
        <v>15</v>
      </c>
      <c r="K84" s="197"/>
    </row>
    <row r="85" spans="2:11" customFormat="1" ht="15" customHeight="1">
      <c r="B85" s="208"/>
      <c r="C85" s="185" t="s">
        <v>606</v>
      </c>
      <c r="D85" s="185"/>
      <c r="E85" s="185"/>
      <c r="F85" s="206" t="s">
        <v>597</v>
      </c>
      <c r="G85" s="185"/>
      <c r="H85" s="185" t="s">
        <v>607</v>
      </c>
      <c r="I85" s="185" t="s">
        <v>593</v>
      </c>
      <c r="J85" s="185">
        <v>20</v>
      </c>
      <c r="K85" s="197"/>
    </row>
    <row r="86" spans="2:11" customFormat="1" ht="15" customHeight="1">
      <c r="B86" s="208"/>
      <c r="C86" s="185" t="s">
        <v>608</v>
      </c>
      <c r="D86" s="185"/>
      <c r="E86" s="185"/>
      <c r="F86" s="206" t="s">
        <v>597</v>
      </c>
      <c r="G86" s="185"/>
      <c r="H86" s="185" t="s">
        <v>609</v>
      </c>
      <c r="I86" s="185" t="s">
        <v>593</v>
      </c>
      <c r="J86" s="185">
        <v>20</v>
      </c>
      <c r="K86" s="197"/>
    </row>
    <row r="87" spans="2:11" customFormat="1" ht="15" customHeight="1">
      <c r="B87" s="208"/>
      <c r="C87" s="185" t="s">
        <v>610</v>
      </c>
      <c r="D87" s="185"/>
      <c r="E87" s="185"/>
      <c r="F87" s="206" t="s">
        <v>597</v>
      </c>
      <c r="G87" s="207"/>
      <c r="H87" s="185" t="s">
        <v>611</v>
      </c>
      <c r="I87" s="185" t="s">
        <v>593</v>
      </c>
      <c r="J87" s="185">
        <v>50</v>
      </c>
      <c r="K87" s="197"/>
    </row>
    <row r="88" spans="2:11" customFormat="1" ht="15" customHeight="1">
      <c r="B88" s="208"/>
      <c r="C88" s="185" t="s">
        <v>612</v>
      </c>
      <c r="D88" s="185"/>
      <c r="E88" s="185"/>
      <c r="F88" s="206" t="s">
        <v>597</v>
      </c>
      <c r="G88" s="207"/>
      <c r="H88" s="185" t="s">
        <v>613</v>
      </c>
      <c r="I88" s="185" t="s">
        <v>593</v>
      </c>
      <c r="J88" s="185">
        <v>20</v>
      </c>
      <c r="K88" s="197"/>
    </row>
    <row r="89" spans="2:11" customFormat="1" ht="15" customHeight="1">
      <c r="B89" s="208"/>
      <c r="C89" s="185" t="s">
        <v>614</v>
      </c>
      <c r="D89" s="185"/>
      <c r="E89" s="185"/>
      <c r="F89" s="206" t="s">
        <v>597</v>
      </c>
      <c r="G89" s="207"/>
      <c r="H89" s="185" t="s">
        <v>615</v>
      </c>
      <c r="I89" s="185" t="s">
        <v>593</v>
      </c>
      <c r="J89" s="185">
        <v>20</v>
      </c>
      <c r="K89" s="197"/>
    </row>
    <row r="90" spans="2:11" customFormat="1" ht="15" customHeight="1">
      <c r="B90" s="208"/>
      <c r="C90" s="185" t="s">
        <v>616</v>
      </c>
      <c r="D90" s="185"/>
      <c r="E90" s="185"/>
      <c r="F90" s="206" t="s">
        <v>597</v>
      </c>
      <c r="G90" s="207"/>
      <c r="H90" s="185" t="s">
        <v>617</v>
      </c>
      <c r="I90" s="185" t="s">
        <v>593</v>
      </c>
      <c r="J90" s="185">
        <v>50</v>
      </c>
      <c r="K90" s="197"/>
    </row>
    <row r="91" spans="2:11" customFormat="1" ht="15" customHeight="1">
      <c r="B91" s="208"/>
      <c r="C91" s="185" t="s">
        <v>618</v>
      </c>
      <c r="D91" s="185"/>
      <c r="E91" s="185"/>
      <c r="F91" s="206" t="s">
        <v>597</v>
      </c>
      <c r="G91" s="207"/>
      <c r="H91" s="185" t="s">
        <v>618</v>
      </c>
      <c r="I91" s="185" t="s">
        <v>593</v>
      </c>
      <c r="J91" s="185">
        <v>50</v>
      </c>
      <c r="K91" s="197"/>
    </row>
    <row r="92" spans="2:11" customFormat="1" ht="15" customHeight="1">
      <c r="B92" s="208"/>
      <c r="C92" s="185" t="s">
        <v>619</v>
      </c>
      <c r="D92" s="185"/>
      <c r="E92" s="185"/>
      <c r="F92" s="206" t="s">
        <v>597</v>
      </c>
      <c r="G92" s="207"/>
      <c r="H92" s="185" t="s">
        <v>620</v>
      </c>
      <c r="I92" s="185" t="s">
        <v>593</v>
      </c>
      <c r="J92" s="185">
        <v>255</v>
      </c>
      <c r="K92" s="197"/>
    </row>
    <row r="93" spans="2:11" customFormat="1" ht="15" customHeight="1">
      <c r="B93" s="208"/>
      <c r="C93" s="185" t="s">
        <v>621</v>
      </c>
      <c r="D93" s="185"/>
      <c r="E93" s="185"/>
      <c r="F93" s="206" t="s">
        <v>591</v>
      </c>
      <c r="G93" s="207"/>
      <c r="H93" s="185" t="s">
        <v>622</v>
      </c>
      <c r="I93" s="185" t="s">
        <v>623</v>
      </c>
      <c r="J93" s="185"/>
      <c r="K93" s="197"/>
    </row>
    <row r="94" spans="2:11" customFormat="1" ht="15" customHeight="1">
      <c r="B94" s="208"/>
      <c r="C94" s="185" t="s">
        <v>624</v>
      </c>
      <c r="D94" s="185"/>
      <c r="E94" s="185"/>
      <c r="F94" s="206" t="s">
        <v>591</v>
      </c>
      <c r="G94" s="207"/>
      <c r="H94" s="185" t="s">
        <v>625</v>
      </c>
      <c r="I94" s="185" t="s">
        <v>626</v>
      </c>
      <c r="J94" s="185"/>
      <c r="K94" s="197"/>
    </row>
    <row r="95" spans="2:11" customFormat="1" ht="15" customHeight="1">
      <c r="B95" s="208"/>
      <c r="C95" s="185" t="s">
        <v>627</v>
      </c>
      <c r="D95" s="185"/>
      <c r="E95" s="185"/>
      <c r="F95" s="206" t="s">
        <v>591</v>
      </c>
      <c r="G95" s="207"/>
      <c r="H95" s="185" t="s">
        <v>627</v>
      </c>
      <c r="I95" s="185" t="s">
        <v>626</v>
      </c>
      <c r="J95" s="185"/>
      <c r="K95" s="197"/>
    </row>
    <row r="96" spans="2:11" customFormat="1" ht="15" customHeight="1">
      <c r="B96" s="208"/>
      <c r="C96" s="185" t="s">
        <v>32</v>
      </c>
      <c r="D96" s="185"/>
      <c r="E96" s="185"/>
      <c r="F96" s="206" t="s">
        <v>591</v>
      </c>
      <c r="G96" s="207"/>
      <c r="H96" s="185" t="s">
        <v>628</v>
      </c>
      <c r="I96" s="185" t="s">
        <v>626</v>
      </c>
      <c r="J96" s="185"/>
      <c r="K96" s="197"/>
    </row>
    <row r="97" spans="2:11" customFormat="1" ht="15" customHeight="1">
      <c r="B97" s="208"/>
      <c r="C97" s="185" t="s">
        <v>42</v>
      </c>
      <c r="D97" s="185"/>
      <c r="E97" s="185"/>
      <c r="F97" s="206" t="s">
        <v>591</v>
      </c>
      <c r="G97" s="207"/>
      <c r="H97" s="185" t="s">
        <v>629</v>
      </c>
      <c r="I97" s="185" t="s">
        <v>626</v>
      </c>
      <c r="J97" s="185"/>
      <c r="K97" s="197"/>
    </row>
    <row r="98" spans="2:11" customFormat="1" ht="15" customHeight="1">
      <c r="B98" s="209"/>
      <c r="C98" s="210"/>
      <c r="D98" s="210"/>
      <c r="E98" s="210"/>
      <c r="F98" s="210"/>
      <c r="G98" s="210"/>
      <c r="H98" s="210"/>
      <c r="I98" s="210"/>
      <c r="J98" s="210"/>
      <c r="K98" s="211"/>
    </row>
    <row r="99" spans="2:11" customFormat="1" ht="18.75" customHeight="1">
      <c r="B99" s="212"/>
      <c r="C99" s="213"/>
      <c r="D99" s="213"/>
      <c r="E99" s="213"/>
      <c r="F99" s="213"/>
      <c r="G99" s="213"/>
      <c r="H99" s="213"/>
      <c r="I99" s="213"/>
      <c r="J99" s="213"/>
      <c r="K99" s="212"/>
    </row>
    <row r="100" spans="2:11" customFormat="1" ht="18.75" customHeight="1"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</row>
    <row r="101" spans="2:11" customFormat="1" ht="7.5" customHeight="1">
      <c r="B101" s="193"/>
      <c r="C101" s="194"/>
      <c r="D101" s="194"/>
      <c r="E101" s="194"/>
      <c r="F101" s="194"/>
      <c r="G101" s="194"/>
      <c r="H101" s="194"/>
      <c r="I101" s="194"/>
      <c r="J101" s="194"/>
      <c r="K101" s="195"/>
    </row>
    <row r="102" spans="2:11" customFormat="1" ht="45" customHeight="1">
      <c r="B102" s="196"/>
      <c r="C102" s="298" t="s">
        <v>630</v>
      </c>
      <c r="D102" s="298"/>
      <c r="E102" s="298"/>
      <c r="F102" s="298"/>
      <c r="G102" s="298"/>
      <c r="H102" s="298"/>
      <c r="I102" s="298"/>
      <c r="J102" s="298"/>
      <c r="K102" s="197"/>
    </row>
    <row r="103" spans="2:11" customFormat="1" ht="17.25" customHeight="1">
      <c r="B103" s="196"/>
      <c r="C103" s="198" t="s">
        <v>585</v>
      </c>
      <c r="D103" s="198"/>
      <c r="E103" s="198"/>
      <c r="F103" s="198" t="s">
        <v>586</v>
      </c>
      <c r="G103" s="199"/>
      <c r="H103" s="198" t="s">
        <v>48</v>
      </c>
      <c r="I103" s="198" t="s">
        <v>51</v>
      </c>
      <c r="J103" s="198" t="s">
        <v>587</v>
      </c>
      <c r="K103" s="197"/>
    </row>
    <row r="104" spans="2:11" customFormat="1" ht="17.25" customHeight="1">
      <c r="B104" s="196"/>
      <c r="C104" s="200" t="s">
        <v>588</v>
      </c>
      <c r="D104" s="200"/>
      <c r="E104" s="200"/>
      <c r="F104" s="201" t="s">
        <v>589</v>
      </c>
      <c r="G104" s="202"/>
      <c r="H104" s="200"/>
      <c r="I104" s="200"/>
      <c r="J104" s="200" t="s">
        <v>590</v>
      </c>
      <c r="K104" s="197"/>
    </row>
    <row r="105" spans="2:11" customFormat="1" ht="5.25" customHeight="1">
      <c r="B105" s="196"/>
      <c r="C105" s="198"/>
      <c r="D105" s="198"/>
      <c r="E105" s="198"/>
      <c r="F105" s="198"/>
      <c r="G105" s="214"/>
      <c r="H105" s="198"/>
      <c r="I105" s="198"/>
      <c r="J105" s="198"/>
      <c r="K105" s="197"/>
    </row>
    <row r="106" spans="2:11" customFormat="1" ht="15" customHeight="1">
      <c r="B106" s="196"/>
      <c r="C106" s="185" t="s">
        <v>47</v>
      </c>
      <c r="D106" s="205"/>
      <c r="E106" s="205"/>
      <c r="F106" s="206" t="s">
        <v>591</v>
      </c>
      <c r="G106" s="185"/>
      <c r="H106" s="185" t="s">
        <v>631</v>
      </c>
      <c r="I106" s="185" t="s">
        <v>593</v>
      </c>
      <c r="J106" s="185">
        <v>20</v>
      </c>
      <c r="K106" s="197"/>
    </row>
    <row r="107" spans="2:11" customFormat="1" ht="15" customHeight="1">
      <c r="B107" s="196"/>
      <c r="C107" s="185" t="s">
        <v>594</v>
      </c>
      <c r="D107" s="185"/>
      <c r="E107" s="185"/>
      <c r="F107" s="206" t="s">
        <v>591</v>
      </c>
      <c r="G107" s="185"/>
      <c r="H107" s="185" t="s">
        <v>631</v>
      </c>
      <c r="I107" s="185" t="s">
        <v>593</v>
      </c>
      <c r="J107" s="185">
        <v>120</v>
      </c>
      <c r="K107" s="197"/>
    </row>
    <row r="108" spans="2:11" customFormat="1" ht="15" customHeight="1">
      <c r="B108" s="208"/>
      <c r="C108" s="185" t="s">
        <v>596</v>
      </c>
      <c r="D108" s="185"/>
      <c r="E108" s="185"/>
      <c r="F108" s="206" t="s">
        <v>597</v>
      </c>
      <c r="G108" s="185"/>
      <c r="H108" s="185" t="s">
        <v>631</v>
      </c>
      <c r="I108" s="185" t="s">
        <v>593</v>
      </c>
      <c r="J108" s="185">
        <v>50</v>
      </c>
      <c r="K108" s="197"/>
    </row>
    <row r="109" spans="2:11" customFormat="1" ht="15" customHeight="1">
      <c r="B109" s="208"/>
      <c r="C109" s="185" t="s">
        <v>599</v>
      </c>
      <c r="D109" s="185"/>
      <c r="E109" s="185"/>
      <c r="F109" s="206" t="s">
        <v>591</v>
      </c>
      <c r="G109" s="185"/>
      <c r="H109" s="185" t="s">
        <v>631</v>
      </c>
      <c r="I109" s="185" t="s">
        <v>601</v>
      </c>
      <c r="J109" s="185"/>
      <c r="K109" s="197"/>
    </row>
    <row r="110" spans="2:11" customFormat="1" ht="15" customHeight="1">
      <c r="B110" s="208"/>
      <c r="C110" s="185" t="s">
        <v>610</v>
      </c>
      <c r="D110" s="185"/>
      <c r="E110" s="185"/>
      <c r="F110" s="206" t="s">
        <v>597</v>
      </c>
      <c r="G110" s="185"/>
      <c r="H110" s="185" t="s">
        <v>631</v>
      </c>
      <c r="I110" s="185" t="s">
        <v>593</v>
      </c>
      <c r="J110" s="185">
        <v>50</v>
      </c>
      <c r="K110" s="197"/>
    </row>
    <row r="111" spans="2:11" customFormat="1" ht="15" customHeight="1">
      <c r="B111" s="208"/>
      <c r="C111" s="185" t="s">
        <v>618</v>
      </c>
      <c r="D111" s="185"/>
      <c r="E111" s="185"/>
      <c r="F111" s="206" t="s">
        <v>597</v>
      </c>
      <c r="G111" s="185"/>
      <c r="H111" s="185" t="s">
        <v>631</v>
      </c>
      <c r="I111" s="185" t="s">
        <v>593</v>
      </c>
      <c r="J111" s="185">
        <v>50</v>
      </c>
      <c r="K111" s="197"/>
    </row>
    <row r="112" spans="2:11" customFormat="1" ht="15" customHeight="1">
      <c r="B112" s="208"/>
      <c r="C112" s="185" t="s">
        <v>616</v>
      </c>
      <c r="D112" s="185"/>
      <c r="E112" s="185"/>
      <c r="F112" s="206" t="s">
        <v>597</v>
      </c>
      <c r="G112" s="185"/>
      <c r="H112" s="185" t="s">
        <v>631</v>
      </c>
      <c r="I112" s="185" t="s">
        <v>593</v>
      </c>
      <c r="J112" s="185">
        <v>50</v>
      </c>
      <c r="K112" s="197"/>
    </row>
    <row r="113" spans="2:11" customFormat="1" ht="15" customHeight="1">
      <c r="B113" s="208"/>
      <c r="C113" s="185" t="s">
        <v>47</v>
      </c>
      <c r="D113" s="185"/>
      <c r="E113" s="185"/>
      <c r="F113" s="206" t="s">
        <v>591</v>
      </c>
      <c r="G113" s="185"/>
      <c r="H113" s="185" t="s">
        <v>632</v>
      </c>
      <c r="I113" s="185" t="s">
        <v>593</v>
      </c>
      <c r="J113" s="185">
        <v>20</v>
      </c>
      <c r="K113" s="197"/>
    </row>
    <row r="114" spans="2:11" customFormat="1" ht="15" customHeight="1">
      <c r="B114" s="208"/>
      <c r="C114" s="185" t="s">
        <v>633</v>
      </c>
      <c r="D114" s="185"/>
      <c r="E114" s="185"/>
      <c r="F114" s="206" t="s">
        <v>591</v>
      </c>
      <c r="G114" s="185"/>
      <c r="H114" s="185" t="s">
        <v>634</v>
      </c>
      <c r="I114" s="185" t="s">
        <v>593</v>
      </c>
      <c r="J114" s="185">
        <v>120</v>
      </c>
      <c r="K114" s="197"/>
    </row>
    <row r="115" spans="2:11" customFormat="1" ht="15" customHeight="1">
      <c r="B115" s="208"/>
      <c r="C115" s="185" t="s">
        <v>32</v>
      </c>
      <c r="D115" s="185"/>
      <c r="E115" s="185"/>
      <c r="F115" s="206" t="s">
        <v>591</v>
      </c>
      <c r="G115" s="185"/>
      <c r="H115" s="185" t="s">
        <v>635</v>
      </c>
      <c r="I115" s="185" t="s">
        <v>626</v>
      </c>
      <c r="J115" s="185"/>
      <c r="K115" s="197"/>
    </row>
    <row r="116" spans="2:11" customFormat="1" ht="15" customHeight="1">
      <c r="B116" s="208"/>
      <c r="C116" s="185" t="s">
        <v>42</v>
      </c>
      <c r="D116" s="185"/>
      <c r="E116" s="185"/>
      <c r="F116" s="206" t="s">
        <v>591</v>
      </c>
      <c r="G116" s="185"/>
      <c r="H116" s="185" t="s">
        <v>636</v>
      </c>
      <c r="I116" s="185" t="s">
        <v>626</v>
      </c>
      <c r="J116" s="185"/>
      <c r="K116" s="197"/>
    </row>
    <row r="117" spans="2:11" customFormat="1" ht="15" customHeight="1">
      <c r="B117" s="208"/>
      <c r="C117" s="185" t="s">
        <v>51</v>
      </c>
      <c r="D117" s="185"/>
      <c r="E117" s="185"/>
      <c r="F117" s="206" t="s">
        <v>591</v>
      </c>
      <c r="G117" s="185"/>
      <c r="H117" s="185" t="s">
        <v>637</v>
      </c>
      <c r="I117" s="185" t="s">
        <v>638</v>
      </c>
      <c r="J117" s="185"/>
      <c r="K117" s="197"/>
    </row>
    <row r="118" spans="2:11" customFormat="1" ht="15" customHeight="1">
      <c r="B118" s="209"/>
      <c r="C118" s="215"/>
      <c r="D118" s="215"/>
      <c r="E118" s="215"/>
      <c r="F118" s="215"/>
      <c r="G118" s="215"/>
      <c r="H118" s="215"/>
      <c r="I118" s="215"/>
      <c r="J118" s="215"/>
      <c r="K118" s="211"/>
    </row>
    <row r="119" spans="2:11" customFormat="1" ht="18.75" customHeight="1">
      <c r="B119" s="216"/>
      <c r="C119" s="217"/>
      <c r="D119" s="217"/>
      <c r="E119" s="217"/>
      <c r="F119" s="218"/>
      <c r="G119" s="217"/>
      <c r="H119" s="217"/>
      <c r="I119" s="217"/>
      <c r="J119" s="217"/>
      <c r="K119" s="216"/>
    </row>
    <row r="120" spans="2:11" customFormat="1" ht="18.75" customHeight="1"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</row>
    <row r="121" spans="2:11" customFormat="1" ht="7.5" customHeight="1">
      <c r="B121" s="219"/>
      <c r="C121" s="220"/>
      <c r="D121" s="220"/>
      <c r="E121" s="220"/>
      <c r="F121" s="220"/>
      <c r="G121" s="220"/>
      <c r="H121" s="220"/>
      <c r="I121" s="220"/>
      <c r="J121" s="220"/>
      <c r="K121" s="221"/>
    </row>
    <row r="122" spans="2:11" customFormat="1" ht="45" customHeight="1">
      <c r="B122" s="222"/>
      <c r="C122" s="296" t="s">
        <v>639</v>
      </c>
      <c r="D122" s="296"/>
      <c r="E122" s="296"/>
      <c r="F122" s="296"/>
      <c r="G122" s="296"/>
      <c r="H122" s="296"/>
      <c r="I122" s="296"/>
      <c r="J122" s="296"/>
      <c r="K122" s="223"/>
    </row>
    <row r="123" spans="2:11" customFormat="1" ht="17.25" customHeight="1">
      <c r="B123" s="224"/>
      <c r="C123" s="198" t="s">
        <v>585</v>
      </c>
      <c r="D123" s="198"/>
      <c r="E123" s="198"/>
      <c r="F123" s="198" t="s">
        <v>586</v>
      </c>
      <c r="G123" s="199"/>
      <c r="H123" s="198" t="s">
        <v>48</v>
      </c>
      <c r="I123" s="198" t="s">
        <v>51</v>
      </c>
      <c r="J123" s="198" t="s">
        <v>587</v>
      </c>
      <c r="K123" s="225"/>
    </row>
    <row r="124" spans="2:11" customFormat="1" ht="17.25" customHeight="1">
      <c r="B124" s="224"/>
      <c r="C124" s="200" t="s">
        <v>588</v>
      </c>
      <c r="D124" s="200"/>
      <c r="E124" s="200"/>
      <c r="F124" s="201" t="s">
        <v>589</v>
      </c>
      <c r="G124" s="202"/>
      <c r="H124" s="200"/>
      <c r="I124" s="200"/>
      <c r="J124" s="200" t="s">
        <v>590</v>
      </c>
      <c r="K124" s="225"/>
    </row>
    <row r="125" spans="2:11" customFormat="1" ht="5.25" customHeight="1">
      <c r="B125" s="226"/>
      <c r="C125" s="203"/>
      <c r="D125" s="203"/>
      <c r="E125" s="203"/>
      <c r="F125" s="203"/>
      <c r="G125" s="227"/>
      <c r="H125" s="203"/>
      <c r="I125" s="203"/>
      <c r="J125" s="203"/>
      <c r="K125" s="228"/>
    </row>
    <row r="126" spans="2:11" customFormat="1" ht="15" customHeight="1">
      <c r="B126" s="226"/>
      <c r="C126" s="185" t="s">
        <v>594</v>
      </c>
      <c r="D126" s="205"/>
      <c r="E126" s="205"/>
      <c r="F126" s="206" t="s">
        <v>591</v>
      </c>
      <c r="G126" s="185"/>
      <c r="H126" s="185" t="s">
        <v>631</v>
      </c>
      <c r="I126" s="185" t="s">
        <v>593</v>
      </c>
      <c r="J126" s="185">
        <v>120</v>
      </c>
      <c r="K126" s="229"/>
    </row>
    <row r="127" spans="2:11" customFormat="1" ht="15" customHeight="1">
      <c r="B127" s="226"/>
      <c r="C127" s="185" t="s">
        <v>640</v>
      </c>
      <c r="D127" s="185"/>
      <c r="E127" s="185"/>
      <c r="F127" s="206" t="s">
        <v>591</v>
      </c>
      <c r="G127" s="185"/>
      <c r="H127" s="185" t="s">
        <v>641</v>
      </c>
      <c r="I127" s="185" t="s">
        <v>593</v>
      </c>
      <c r="J127" s="185" t="s">
        <v>642</v>
      </c>
      <c r="K127" s="229"/>
    </row>
    <row r="128" spans="2:11" customFormat="1" ht="15" customHeight="1">
      <c r="B128" s="226"/>
      <c r="C128" s="185" t="s">
        <v>539</v>
      </c>
      <c r="D128" s="185"/>
      <c r="E128" s="185"/>
      <c r="F128" s="206" t="s">
        <v>591</v>
      </c>
      <c r="G128" s="185"/>
      <c r="H128" s="185" t="s">
        <v>643</v>
      </c>
      <c r="I128" s="185" t="s">
        <v>593</v>
      </c>
      <c r="J128" s="185" t="s">
        <v>642</v>
      </c>
      <c r="K128" s="229"/>
    </row>
    <row r="129" spans="2:11" customFormat="1" ht="15" customHeight="1">
      <c r="B129" s="226"/>
      <c r="C129" s="185" t="s">
        <v>602</v>
      </c>
      <c r="D129" s="185"/>
      <c r="E129" s="185"/>
      <c r="F129" s="206" t="s">
        <v>597</v>
      </c>
      <c r="G129" s="185"/>
      <c r="H129" s="185" t="s">
        <v>603</v>
      </c>
      <c r="I129" s="185" t="s">
        <v>593</v>
      </c>
      <c r="J129" s="185">
        <v>15</v>
      </c>
      <c r="K129" s="229"/>
    </row>
    <row r="130" spans="2:11" customFormat="1" ht="15" customHeight="1">
      <c r="B130" s="226"/>
      <c r="C130" s="185" t="s">
        <v>604</v>
      </c>
      <c r="D130" s="185"/>
      <c r="E130" s="185"/>
      <c r="F130" s="206" t="s">
        <v>597</v>
      </c>
      <c r="G130" s="185"/>
      <c r="H130" s="185" t="s">
        <v>605</v>
      </c>
      <c r="I130" s="185" t="s">
        <v>593</v>
      </c>
      <c r="J130" s="185">
        <v>15</v>
      </c>
      <c r="K130" s="229"/>
    </row>
    <row r="131" spans="2:11" customFormat="1" ht="15" customHeight="1">
      <c r="B131" s="226"/>
      <c r="C131" s="185" t="s">
        <v>606</v>
      </c>
      <c r="D131" s="185"/>
      <c r="E131" s="185"/>
      <c r="F131" s="206" t="s">
        <v>597</v>
      </c>
      <c r="G131" s="185"/>
      <c r="H131" s="185" t="s">
        <v>607</v>
      </c>
      <c r="I131" s="185" t="s">
        <v>593</v>
      </c>
      <c r="J131" s="185">
        <v>20</v>
      </c>
      <c r="K131" s="229"/>
    </row>
    <row r="132" spans="2:11" customFormat="1" ht="15" customHeight="1">
      <c r="B132" s="226"/>
      <c r="C132" s="185" t="s">
        <v>608</v>
      </c>
      <c r="D132" s="185"/>
      <c r="E132" s="185"/>
      <c r="F132" s="206" t="s">
        <v>597</v>
      </c>
      <c r="G132" s="185"/>
      <c r="H132" s="185" t="s">
        <v>609</v>
      </c>
      <c r="I132" s="185" t="s">
        <v>593</v>
      </c>
      <c r="J132" s="185">
        <v>20</v>
      </c>
      <c r="K132" s="229"/>
    </row>
    <row r="133" spans="2:11" customFormat="1" ht="15" customHeight="1">
      <c r="B133" s="226"/>
      <c r="C133" s="185" t="s">
        <v>596</v>
      </c>
      <c r="D133" s="185"/>
      <c r="E133" s="185"/>
      <c r="F133" s="206" t="s">
        <v>597</v>
      </c>
      <c r="G133" s="185"/>
      <c r="H133" s="185" t="s">
        <v>631</v>
      </c>
      <c r="I133" s="185" t="s">
        <v>593</v>
      </c>
      <c r="J133" s="185">
        <v>50</v>
      </c>
      <c r="K133" s="229"/>
    </row>
    <row r="134" spans="2:11" customFormat="1" ht="15" customHeight="1">
      <c r="B134" s="226"/>
      <c r="C134" s="185" t="s">
        <v>610</v>
      </c>
      <c r="D134" s="185"/>
      <c r="E134" s="185"/>
      <c r="F134" s="206" t="s">
        <v>597</v>
      </c>
      <c r="G134" s="185"/>
      <c r="H134" s="185" t="s">
        <v>631</v>
      </c>
      <c r="I134" s="185" t="s">
        <v>593</v>
      </c>
      <c r="J134" s="185">
        <v>50</v>
      </c>
      <c r="K134" s="229"/>
    </row>
    <row r="135" spans="2:11" customFormat="1" ht="15" customHeight="1">
      <c r="B135" s="226"/>
      <c r="C135" s="185" t="s">
        <v>616</v>
      </c>
      <c r="D135" s="185"/>
      <c r="E135" s="185"/>
      <c r="F135" s="206" t="s">
        <v>597</v>
      </c>
      <c r="G135" s="185"/>
      <c r="H135" s="185" t="s">
        <v>631</v>
      </c>
      <c r="I135" s="185" t="s">
        <v>593</v>
      </c>
      <c r="J135" s="185">
        <v>50</v>
      </c>
      <c r="K135" s="229"/>
    </row>
    <row r="136" spans="2:11" customFormat="1" ht="15" customHeight="1">
      <c r="B136" s="226"/>
      <c r="C136" s="185" t="s">
        <v>618</v>
      </c>
      <c r="D136" s="185"/>
      <c r="E136" s="185"/>
      <c r="F136" s="206" t="s">
        <v>597</v>
      </c>
      <c r="G136" s="185"/>
      <c r="H136" s="185" t="s">
        <v>631</v>
      </c>
      <c r="I136" s="185" t="s">
        <v>593</v>
      </c>
      <c r="J136" s="185">
        <v>50</v>
      </c>
      <c r="K136" s="229"/>
    </row>
    <row r="137" spans="2:11" customFormat="1" ht="15" customHeight="1">
      <c r="B137" s="226"/>
      <c r="C137" s="185" t="s">
        <v>619</v>
      </c>
      <c r="D137" s="185"/>
      <c r="E137" s="185"/>
      <c r="F137" s="206" t="s">
        <v>597</v>
      </c>
      <c r="G137" s="185"/>
      <c r="H137" s="185" t="s">
        <v>644</v>
      </c>
      <c r="I137" s="185" t="s">
        <v>593</v>
      </c>
      <c r="J137" s="185">
        <v>255</v>
      </c>
      <c r="K137" s="229"/>
    </row>
    <row r="138" spans="2:11" customFormat="1" ht="15" customHeight="1">
      <c r="B138" s="226"/>
      <c r="C138" s="185" t="s">
        <v>621</v>
      </c>
      <c r="D138" s="185"/>
      <c r="E138" s="185"/>
      <c r="F138" s="206" t="s">
        <v>591</v>
      </c>
      <c r="G138" s="185"/>
      <c r="H138" s="185" t="s">
        <v>645</v>
      </c>
      <c r="I138" s="185" t="s">
        <v>623</v>
      </c>
      <c r="J138" s="185"/>
      <c r="K138" s="229"/>
    </row>
    <row r="139" spans="2:11" customFormat="1" ht="15" customHeight="1">
      <c r="B139" s="226"/>
      <c r="C139" s="185" t="s">
        <v>624</v>
      </c>
      <c r="D139" s="185"/>
      <c r="E139" s="185"/>
      <c r="F139" s="206" t="s">
        <v>591</v>
      </c>
      <c r="G139" s="185"/>
      <c r="H139" s="185" t="s">
        <v>646</v>
      </c>
      <c r="I139" s="185" t="s">
        <v>626</v>
      </c>
      <c r="J139" s="185"/>
      <c r="K139" s="229"/>
    </row>
    <row r="140" spans="2:11" customFormat="1" ht="15" customHeight="1">
      <c r="B140" s="226"/>
      <c r="C140" s="185" t="s">
        <v>627</v>
      </c>
      <c r="D140" s="185"/>
      <c r="E140" s="185"/>
      <c r="F140" s="206" t="s">
        <v>591</v>
      </c>
      <c r="G140" s="185"/>
      <c r="H140" s="185" t="s">
        <v>627</v>
      </c>
      <c r="I140" s="185" t="s">
        <v>626</v>
      </c>
      <c r="J140" s="185"/>
      <c r="K140" s="229"/>
    </row>
    <row r="141" spans="2:11" customFormat="1" ht="15" customHeight="1">
      <c r="B141" s="226"/>
      <c r="C141" s="185" t="s">
        <v>32</v>
      </c>
      <c r="D141" s="185"/>
      <c r="E141" s="185"/>
      <c r="F141" s="206" t="s">
        <v>591</v>
      </c>
      <c r="G141" s="185"/>
      <c r="H141" s="185" t="s">
        <v>647</v>
      </c>
      <c r="I141" s="185" t="s">
        <v>626</v>
      </c>
      <c r="J141" s="185"/>
      <c r="K141" s="229"/>
    </row>
    <row r="142" spans="2:11" customFormat="1" ht="15" customHeight="1">
      <c r="B142" s="226"/>
      <c r="C142" s="185" t="s">
        <v>648</v>
      </c>
      <c r="D142" s="185"/>
      <c r="E142" s="185"/>
      <c r="F142" s="206" t="s">
        <v>591</v>
      </c>
      <c r="G142" s="185"/>
      <c r="H142" s="185" t="s">
        <v>649</v>
      </c>
      <c r="I142" s="185" t="s">
        <v>626</v>
      </c>
      <c r="J142" s="185"/>
      <c r="K142" s="229"/>
    </row>
    <row r="143" spans="2:11" customFormat="1" ht="15" customHeight="1">
      <c r="B143" s="230"/>
      <c r="C143" s="231"/>
      <c r="D143" s="231"/>
      <c r="E143" s="231"/>
      <c r="F143" s="231"/>
      <c r="G143" s="231"/>
      <c r="H143" s="231"/>
      <c r="I143" s="231"/>
      <c r="J143" s="231"/>
      <c r="K143" s="232"/>
    </row>
    <row r="144" spans="2:11" customFormat="1" ht="18.75" customHeight="1">
      <c r="B144" s="217"/>
      <c r="C144" s="217"/>
      <c r="D144" s="217"/>
      <c r="E144" s="217"/>
      <c r="F144" s="218"/>
      <c r="G144" s="217"/>
      <c r="H144" s="217"/>
      <c r="I144" s="217"/>
      <c r="J144" s="217"/>
      <c r="K144" s="217"/>
    </row>
    <row r="145" spans="2:11" customFormat="1" ht="18.75" customHeight="1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</row>
    <row r="146" spans="2:11" customFormat="1" ht="7.5" customHeight="1">
      <c r="B146" s="193"/>
      <c r="C146" s="194"/>
      <c r="D146" s="194"/>
      <c r="E146" s="194"/>
      <c r="F146" s="194"/>
      <c r="G146" s="194"/>
      <c r="H146" s="194"/>
      <c r="I146" s="194"/>
      <c r="J146" s="194"/>
      <c r="K146" s="195"/>
    </row>
    <row r="147" spans="2:11" customFormat="1" ht="45" customHeight="1">
      <c r="B147" s="196"/>
      <c r="C147" s="298" t="s">
        <v>650</v>
      </c>
      <c r="D147" s="298"/>
      <c r="E147" s="298"/>
      <c r="F147" s="298"/>
      <c r="G147" s="298"/>
      <c r="H147" s="298"/>
      <c r="I147" s="298"/>
      <c r="J147" s="298"/>
      <c r="K147" s="197"/>
    </row>
    <row r="148" spans="2:11" customFormat="1" ht="17.25" customHeight="1">
      <c r="B148" s="196"/>
      <c r="C148" s="198" t="s">
        <v>585</v>
      </c>
      <c r="D148" s="198"/>
      <c r="E148" s="198"/>
      <c r="F148" s="198" t="s">
        <v>586</v>
      </c>
      <c r="G148" s="199"/>
      <c r="H148" s="198" t="s">
        <v>48</v>
      </c>
      <c r="I148" s="198" t="s">
        <v>51</v>
      </c>
      <c r="J148" s="198" t="s">
        <v>587</v>
      </c>
      <c r="K148" s="197"/>
    </row>
    <row r="149" spans="2:11" customFormat="1" ht="17.25" customHeight="1">
      <c r="B149" s="196"/>
      <c r="C149" s="200" t="s">
        <v>588</v>
      </c>
      <c r="D149" s="200"/>
      <c r="E149" s="200"/>
      <c r="F149" s="201" t="s">
        <v>589</v>
      </c>
      <c r="G149" s="202"/>
      <c r="H149" s="200"/>
      <c r="I149" s="200"/>
      <c r="J149" s="200" t="s">
        <v>590</v>
      </c>
      <c r="K149" s="197"/>
    </row>
    <row r="150" spans="2:11" customFormat="1" ht="5.25" customHeight="1">
      <c r="B150" s="208"/>
      <c r="C150" s="203"/>
      <c r="D150" s="203"/>
      <c r="E150" s="203"/>
      <c r="F150" s="203"/>
      <c r="G150" s="204"/>
      <c r="H150" s="203"/>
      <c r="I150" s="203"/>
      <c r="J150" s="203"/>
      <c r="K150" s="229"/>
    </row>
    <row r="151" spans="2:11" customFormat="1" ht="15" customHeight="1">
      <c r="B151" s="208"/>
      <c r="C151" s="233" t="s">
        <v>594</v>
      </c>
      <c r="D151" s="185"/>
      <c r="E151" s="185"/>
      <c r="F151" s="234" t="s">
        <v>591</v>
      </c>
      <c r="G151" s="185"/>
      <c r="H151" s="233" t="s">
        <v>631</v>
      </c>
      <c r="I151" s="233" t="s">
        <v>593</v>
      </c>
      <c r="J151" s="233">
        <v>120</v>
      </c>
      <c r="K151" s="229"/>
    </row>
    <row r="152" spans="2:11" customFormat="1" ht="15" customHeight="1">
      <c r="B152" s="208"/>
      <c r="C152" s="233" t="s">
        <v>640</v>
      </c>
      <c r="D152" s="185"/>
      <c r="E152" s="185"/>
      <c r="F152" s="234" t="s">
        <v>591</v>
      </c>
      <c r="G152" s="185"/>
      <c r="H152" s="233" t="s">
        <v>651</v>
      </c>
      <c r="I152" s="233" t="s">
        <v>593</v>
      </c>
      <c r="J152" s="233" t="s">
        <v>642</v>
      </c>
      <c r="K152" s="229"/>
    </row>
    <row r="153" spans="2:11" customFormat="1" ht="15" customHeight="1">
      <c r="B153" s="208"/>
      <c r="C153" s="233" t="s">
        <v>539</v>
      </c>
      <c r="D153" s="185"/>
      <c r="E153" s="185"/>
      <c r="F153" s="234" t="s">
        <v>591</v>
      </c>
      <c r="G153" s="185"/>
      <c r="H153" s="233" t="s">
        <v>652</v>
      </c>
      <c r="I153" s="233" t="s">
        <v>593</v>
      </c>
      <c r="J153" s="233" t="s">
        <v>642</v>
      </c>
      <c r="K153" s="229"/>
    </row>
    <row r="154" spans="2:11" customFormat="1" ht="15" customHeight="1">
      <c r="B154" s="208"/>
      <c r="C154" s="233" t="s">
        <v>596</v>
      </c>
      <c r="D154" s="185"/>
      <c r="E154" s="185"/>
      <c r="F154" s="234" t="s">
        <v>597</v>
      </c>
      <c r="G154" s="185"/>
      <c r="H154" s="233" t="s">
        <v>631</v>
      </c>
      <c r="I154" s="233" t="s">
        <v>593</v>
      </c>
      <c r="J154" s="233">
        <v>50</v>
      </c>
      <c r="K154" s="229"/>
    </row>
    <row r="155" spans="2:11" customFormat="1" ht="15" customHeight="1">
      <c r="B155" s="208"/>
      <c r="C155" s="233" t="s">
        <v>599</v>
      </c>
      <c r="D155" s="185"/>
      <c r="E155" s="185"/>
      <c r="F155" s="234" t="s">
        <v>591</v>
      </c>
      <c r="G155" s="185"/>
      <c r="H155" s="233" t="s">
        <v>631</v>
      </c>
      <c r="I155" s="233" t="s">
        <v>601</v>
      </c>
      <c r="J155" s="233"/>
      <c r="K155" s="229"/>
    </row>
    <row r="156" spans="2:11" customFormat="1" ht="15" customHeight="1">
      <c r="B156" s="208"/>
      <c r="C156" s="233" t="s">
        <v>610</v>
      </c>
      <c r="D156" s="185"/>
      <c r="E156" s="185"/>
      <c r="F156" s="234" t="s">
        <v>597</v>
      </c>
      <c r="G156" s="185"/>
      <c r="H156" s="233" t="s">
        <v>631</v>
      </c>
      <c r="I156" s="233" t="s">
        <v>593</v>
      </c>
      <c r="J156" s="233">
        <v>50</v>
      </c>
      <c r="K156" s="229"/>
    </row>
    <row r="157" spans="2:11" customFormat="1" ht="15" customHeight="1">
      <c r="B157" s="208"/>
      <c r="C157" s="233" t="s">
        <v>618</v>
      </c>
      <c r="D157" s="185"/>
      <c r="E157" s="185"/>
      <c r="F157" s="234" t="s">
        <v>597</v>
      </c>
      <c r="G157" s="185"/>
      <c r="H157" s="233" t="s">
        <v>631</v>
      </c>
      <c r="I157" s="233" t="s">
        <v>593</v>
      </c>
      <c r="J157" s="233">
        <v>50</v>
      </c>
      <c r="K157" s="229"/>
    </row>
    <row r="158" spans="2:11" customFormat="1" ht="15" customHeight="1">
      <c r="B158" s="208"/>
      <c r="C158" s="233" t="s">
        <v>616</v>
      </c>
      <c r="D158" s="185"/>
      <c r="E158" s="185"/>
      <c r="F158" s="234" t="s">
        <v>597</v>
      </c>
      <c r="G158" s="185"/>
      <c r="H158" s="233" t="s">
        <v>631</v>
      </c>
      <c r="I158" s="233" t="s">
        <v>593</v>
      </c>
      <c r="J158" s="233">
        <v>50</v>
      </c>
      <c r="K158" s="229"/>
    </row>
    <row r="159" spans="2:11" customFormat="1" ht="15" customHeight="1">
      <c r="B159" s="208"/>
      <c r="C159" s="233" t="s">
        <v>84</v>
      </c>
      <c r="D159" s="185"/>
      <c r="E159" s="185"/>
      <c r="F159" s="234" t="s">
        <v>591</v>
      </c>
      <c r="G159" s="185"/>
      <c r="H159" s="233" t="s">
        <v>653</v>
      </c>
      <c r="I159" s="233" t="s">
        <v>593</v>
      </c>
      <c r="J159" s="233" t="s">
        <v>654</v>
      </c>
      <c r="K159" s="229"/>
    </row>
    <row r="160" spans="2:11" customFormat="1" ht="15" customHeight="1">
      <c r="B160" s="208"/>
      <c r="C160" s="233" t="s">
        <v>655</v>
      </c>
      <c r="D160" s="185"/>
      <c r="E160" s="185"/>
      <c r="F160" s="234" t="s">
        <v>591</v>
      </c>
      <c r="G160" s="185"/>
      <c r="H160" s="233" t="s">
        <v>656</v>
      </c>
      <c r="I160" s="233" t="s">
        <v>626</v>
      </c>
      <c r="J160" s="233"/>
      <c r="K160" s="229"/>
    </row>
    <row r="161" spans="2:11" customFormat="1" ht="15" customHeight="1">
      <c r="B161" s="235"/>
      <c r="C161" s="215"/>
      <c r="D161" s="215"/>
      <c r="E161" s="215"/>
      <c r="F161" s="215"/>
      <c r="G161" s="215"/>
      <c r="H161" s="215"/>
      <c r="I161" s="215"/>
      <c r="J161" s="215"/>
      <c r="K161" s="236"/>
    </row>
    <row r="162" spans="2:11" customFormat="1" ht="18.75" customHeight="1">
      <c r="B162" s="217"/>
      <c r="C162" s="227"/>
      <c r="D162" s="227"/>
      <c r="E162" s="227"/>
      <c r="F162" s="237"/>
      <c r="G162" s="227"/>
      <c r="H162" s="227"/>
      <c r="I162" s="227"/>
      <c r="J162" s="227"/>
      <c r="K162" s="217"/>
    </row>
    <row r="163" spans="2:11" customFormat="1" ht="18.75" customHeight="1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</row>
    <row r="164" spans="2:11" customFormat="1" ht="7.5" customHeight="1">
      <c r="B164" s="174"/>
      <c r="C164" s="175"/>
      <c r="D164" s="175"/>
      <c r="E164" s="175"/>
      <c r="F164" s="175"/>
      <c r="G164" s="175"/>
      <c r="H164" s="175"/>
      <c r="I164" s="175"/>
      <c r="J164" s="175"/>
      <c r="K164" s="176"/>
    </row>
    <row r="165" spans="2:11" customFormat="1" ht="45" customHeight="1">
      <c r="B165" s="177"/>
      <c r="C165" s="296" t="s">
        <v>657</v>
      </c>
      <c r="D165" s="296"/>
      <c r="E165" s="296"/>
      <c r="F165" s="296"/>
      <c r="G165" s="296"/>
      <c r="H165" s="296"/>
      <c r="I165" s="296"/>
      <c r="J165" s="296"/>
      <c r="K165" s="178"/>
    </row>
    <row r="166" spans="2:11" customFormat="1" ht="17.25" customHeight="1">
      <c r="B166" s="177"/>
      <c r="C166" s="198" t="s">
        <v>585</v>
      </c>
      <c r="D166" s="198"/>
      <c r="E166" s="198"/>
      <c r="F166" s="198" t="s">
        <v>586</v>
      </c>
      <c r="G166" s="238"/>
      <c r="H166" s="239" t="s">
        <v>48</v>
      </c>
      <c r="I166" s="239" t="s">
        <v>51</v>
      </c>
      <c r="J166" s="198" t="s">
        <v>587</v>
      </c>
      <c r="K166" s="178"/>
    </row>
    <row r="167" spans="2:11" customFormat="1" ht="17.25" customHeight="1">
      <c r="B167" s="179"/>
      <c r="C167" s="200" t="s">
        <v>588</v>
      </c>
      <c r="D167" s="200"/>
      <c r="E167" s="200"/>
      <c r="F167" s="201" t="s">
        <v>589</v>
      </c>
      <c r="G167" s="240"/>
      <c r="H167" s="241"/>
      <c r="I167" s="241"/>
      <c r="J167" s="200" t="s">
        <v>590</v>
      </c>
      <c r="K167" s="180"/>
    </row>
    <row r="168" spans="2:11" customFormat="1" ht="5.25" customHeight="1">
      <c r="B168" s="208"/>
      <c r="C168" s="203"/>
      <c r="D168" s="203"/>
      <c r="E168" s="203"/>
      <c r="F168" s="203"/>
      <c r="G168" s="204"/>
      <c r="H168" s="203"/>
      <c r="I168" s="203"/>
      <c r="J168" s="203"/>
      <c r="K168" s="229"/>
    </row>
    <row r="169" spans="2:11" customFormat="1" ht="15" customHeight="1">
      <c r="B169" s="208"/>
      <c r="C169" s="185" t="s">
        <v>594</v>
      </c>
      <c r="D169" s="185"/>
      <c r="E169" s="185"/>
      <c r="F169" s="206" t="s">
        <v>591</v>
      </c>
      <c r="G169" s="185"/>
      <c r="H169" s="185" t="s">
        <v>631</v>
      </c>
      <c r="I169" s="185" t="s">
        <v>593</v>
      </c>
      <c r="J169" s="185">
        <v>120</v>
      </c>
      <c r="K169" s="229"/>
    </row>
    <row r="170" spans="2:11" customFormat="1" ht="15" customHeight="1">
      <c r="B170" s="208"/>
      <c r="C170" s="185" t="s">
        <v>640</v>
      </c>
      <c r="D170" s="185"/>
      <c r="E170" s="185"/>
      <c r="F170" s="206" t="s">
        <v>591</v>
      </c>
      <c r="G170" s="185"/>
      <c r="H170" s="185" t="s">
        <v>641</v>
      </c>
      <c r="I170" s="185" t="s">
        <v>593</v>
      </c>
      <c r="J170" s="185" t="s">
        <v>642</v>
      </c>
      <c r="K170" s="229"/>
    </row>
    <row r="171" spans="2:11" customFormat="1" ht="15" customHeight="1">
      <c r="B171" s="208"/>
      <c r="C171" s="185" t="s">
        <v>539</v>
      </c>
      <c r="D171" s="185"/>
      <c r="E171" s="185"/>
      <c r="F171" s="206" t="s">
        <v>591</v>
      </c>
      <c r="G171" s="185"/>
      <c r="H171" s="185" t="s">
        <v>658</v>
      </c>
      <c r="I171" s="185" t="s">
        <v>593</v>
      </c>
      <c r="J171" s="185" t="s">
        <v>642</v>
      </c>
      <c r="K171" s="229"/>
    </row>
    <row r="172" spans="2:11" customFormat="1" ht="15" customHeight="1">
      <c r="B172" s="208"/>
      <c r="C172" s="185" t="s">
        <v>596</v>
      </c>
      <c r="D172" s="185"/>
      <c r="E172" s="185"/>
      <c r="F172" s="206" t="s">
        <v>597</v>
      </c>
      <c r="G172" s="185"/>
      <c r="H172" s="185" t="s">
        <v>658</v>
      </c>
      <c r="I172" s="185" t="s">
        <v>593</v>
      </c>
      <c r="J172" s="185">
        <v>50</v>
      </c>
      <c r="K172" s="229"/>
    </row>
    <row r="173" spans="2:11" customFormat="1" ht="15" customHeight="1">
      <c r="B173" s="208"/>
      <c r="C173" s="185" t="s">
        <v>599</v>
      </c>
      <c r="D173" s="185"/>
      <c r="E173" s="185"/>
      <c r="F173" s="206" t="s">
        <v>591</v>
      </c>
      <c r="G173" s="185"/>
      <c r="H173" s="185" t="s">
        <v>658</v>
      </c>
      <c r="I173" s="185" t="s">
        <v>601</v>
      </c>
      <c r="J173" s="185"/>
      <c r="K173" s="229"/>
    </row>
    <row r="174" spans="2:11" customFormat="1" ht="15" customHeight="1">
      <c r="B174" s="208"/>
      <c r="C174" s="185" t="s">
        <v>610</v>
      </c>
      <c r="D174" s="185"/>
      <c r="E174" s="185"/>
      <c r="F174" s="206" t="s">
        <v>597</v>
      </c>
      <c r="G174" s="185"/>
      <c r="H174" s="185" t="s">
        <v>658</v>
      </c>
      <c r="I174" s="185" t="s">
        <v>593</v>
      </c>
      <c r="J174" s="185">
        <v>50</v>
      </c>
      <c r="K174" s="229"/>
    </row>
    <row r="175" spans="2:11" customFormat="1" ht="15" customHeight="1">
      <c r="B175" s="208"/>
      <c r="C175" s="185" t="s">
        <v>618</v>
      </c>
      <c r="D175" s="185"/>
      <c r="E175" s="185"/>
      <c r="F175" s="206" t="s">
        <v>597</v>
      </c>
      <c r="G175" s="185"/>
      <c r="H175" s="185" t="s">
        <v>658</v>
      </c>
      <c r="I175" s="185" t="s">
        <v>593</v>
      </c>
      <c r="J175" s="185">
        <v>50</v>
      </c>
      <c r="K175" s="229"/>
    </row>
    <row r="176" spans="2:11" customFormat="1" ht="15" customHeight="1">
      <c r="B176" s="208"/>
      <c r="C176" s="185" t="s">
        <v>616</v>
      </c>
      <c r="D176" s="185"/>
      <c r="E176" s="185"/>
      <c r="F176" s="206" t="s">
        <v>597</v>
      </c>
      <c r="G176" s="185"/>
      <c r="H176" s="185" t="s">
        <v>658</v>
      </c>
      <c r="I176" s="185" t="s">
        <v>593</v>
      </c>
      <c r="J176" s="185">
        <v>50</v>
      </c>
      <c r="K176" s="229"/>
    </row>
    <row r="177" spans="2:11" customFormat="1" ht="15" customHeight="1">
      <c r="B177" s="208"/>
      <c r="C177" s="185" t="s">
        <v>96</v>
      </c>
      <c r="D177" s="185"/>
      <c r="E177" s="185"/>
      <c r="F177" s="206" t="s">
        <v>591</v>
      </c>
      <c r="G177" s="185"/>
      <c r="H177" s="185" t="s">
        <v>659</v>
      </c>
      <c r="I177" s="185" t="s">
        <v>660</v>
      </c>
      <c r="J177" s="185"/>
      <c r="K177" s="229"/>
    </row>
    <row r="178" spans="2:11" customFormat="1" ht="15" customHeight="1">
      <c r="B178" s="208"/>
      <c r="C178" s="185" t="s">
        <v>51</v>
      </c>
      <c r="D178" s="185"/>
      <c r="E178" s="185"/>
      <c r="F178" s="206" t="s">
        <v>591</v>
      </c>
      <c r="G178" s="185"/>
      <c r="H178" s="185" t="s">
        <v>661</v>
      </c>
      <c r="I178" s="185" t="s">
        <v>662</v>
      </c>
      <c r="J178" s="185">
        <v>1</v>
      </c>
      <c r="K178" s="229"/>
    </row>
    <row r="179" spans="2:11" customFormat="1" ht="15" customHeight="1">
      <c r="B179" s="208"/>
      <c r="C179" s="185" t="s">
        <v>47</v>
      </c>
      <c r="D179" s="185"/>
      <c r="E179" s="185"/>
      <c r="F179" s="206" t="s">
        <v>591</v>
      </c>
      <c r="G179" s="185"/>
      <c r="H179" s="185" t="s">
        <v>663</v>
      </c>
      <c r="I179" s="185" t="s">
        <v>593</v>
      </c>
      <c r="J179" s="185">
        <v>20</v>
      </c>
      <c r="K179" s="229"/>
    </row>
    <row r="180" spans="2:11" customFormat="1" ht="15" customHeight="1">
      <c r="B180" s="208"/>
      <c r="C180" s="185" t="s">
        <v>48</v>
      </c>
      <c r="D180" s="185"/>
      <c r="E180" s="185"/>
      <c r="F180" s="206" t="s">
        <v>591</v>
      </c>
      <c r="G180" s="185"/>
      <c r="H180" s="185" t="s">
        <v>664</v>
      </c>
      <c r="I180" s="185" t="s">
        <v>593</v>
      </c>
      <c r="J180" s="185">
        <v>255</v>
      </c>
      <c r="K180" s="229"/>
    </row>
    <row r="181" spans="2:11" customFormat="1" ht="15" customHeight="1">
      <c r="B181" s="208"/>
      <c r="C181" s="185" t="s">
        <v>97</v>
      </c>
      <c r="D181" s="185"/>
      <c r="E181" s="185"/>
      <c r="F181" s="206" t="s">
        <v>591</v>
      </c>
      <c r="G181" s="185"/>
      <c r="H181" s="185" t="s">
        <v>555</v>
      </c>
      <c r="I181" s="185" t="s">
        <v>593</v>
      </c>
      <c r="J181" s="185">
        <v>10</v>
      </c>
      <c r="K181" s="229"/>
    </row>
    <row r="182" spans="2:11" customFormat="1" ht="15" customHeight="1">
      <c r="B182" s="208"/>
      <c r="C182" s="185" t="s">
        <v>98</v>
      </c>
      <c r="D182" s="185"/>
      <c r="E182" s="185"/>
      <c r="F182" s="206" t="s">
        <v>591</v>
      </c>
      <c r="G182" s="185"/>
      <c r="H182" s="185" t="s">
        <v>665</v>
      </c>
      <c r="I182" s="185" t="s">
        <v>626</v>
      </c>
      <c r="J182" s="185"/>
      <c r="K182" s="229"/>
    </row>
    <row r="183" spans="2:11" customFormat="1" ht="15" customHeight="1">
      <c r="B183" s="208"/>
      <c r="C183" s="185" t="s">
        <v>666</v>
      </c>
      <c r="D183" s="185"/>
      <c r="E183" s="185"/>
      <c r="F183" s="206" t="s">
        <v>591</v>
      </c>
      <c r="G183" s="185"/>
      <c r="H183" s="185" t="s">
        <v>667</v>
      </c>
      <c r="I183" s="185" t="s">
        <v>626</v>
      </c>
      <c r="J183" s="185"/>
      <c r="K183" s="229"/>
    </row>
    <row r="184" spans="2:11" customFormat="1" ht="15" customHeight="1">
      <c r="B184" s="208"/>
      <c r="C184" s="185" t="s">
        <v>655</v>
      </c>
      <c r="D184" s="185"/>
      <c r="E184" s="185"/>
      <c r="F184" s="206" t="s">
        <v>591</v>
      </c>
      <c r="G184" s="185"/>
      <c r="H184" s="185" t="s">
        <v>668</v>
      </c>
      <c r="I184" s="185" t="s">
        <v>626</v>
      </c>
      <c r="J184" s="185"/>
      <c r="K184" s="229"/>
    </row>
    <row r="185" spans="2:11" customFormat="1" ht="15" customHeight="1">
      <c r="B185" s="208"/>
      <c r="C185" s="185" t="s">
        <v>100</v>
      </c>
      <c r="D185" s="185"/>
      <c r="E185" s="185"/>
      <c r="F185" s="206" t="s">
        <v>597</v>
      </c>
      <c r="G185" s="185"/>
      <c r="H185" s="185" t="s">
        <v>669</v>
      </c>
      <c r="I185" s="185" t="s">
        <v>593</v>
      </c>
      <c r="J185" s="185">
        <v>50</v>
      </c>
      <c r="K185" s="229"/>
    </row>
    <row r="186" spans="2:11" customFormat="1" ht="15" customHeight="1">
      <c r="B186" s="208"/>
      <c r="C186" s="185" t="s">
        <v>670</v>
      </c>
      <c r="D186" s="185"/>
      <c r="E186" s="185"/>
      <c r="F186" s="206" t="s">
        <v>597</v>
      </c>
      <c r="G186" s="185"/>
      <c r="H186" s="185" t="s">
        <v>671</v>
      </c>
      <c r="I186" s="185" t="s">
        <v>672</v>
      </c>
      <c r="J186" s="185"/>
      <c r="K186" s="229"/>
    </row>
    <row r="187" spans="2:11" customFormat="1" ht="15" customHeight="1">
      <c r="B187" s="208"/>
      <c r="C187" s="185" t="s">
        <v>673</v>
      </c>
      <c r="D187" s="185"/>
      <c r="E187" s="185"/>
      <c r="F187" s="206" t="s">
        <v>597</v>
      </c>
      <c r="G187" s="185"/>
      <c r="H187" s="185" t="s">
        <v>674</v>
      </c>
      <c r="I187" s="185" t="s">
        <v>672</v>
      </c>
      <c r="J187" s="185"/>
      <c r="K187" s="229"/>
    </row>
    <row r="188" spans="2:11" customFormat="1" ht="15" customHeight="1">
      <c r="B188" s="208"/>
      <c r="C188" s="185" t="s">
        <v>675</v>
      </c>
      <c r="D188" s="185"/>
      <c r="E188" s="185"/>
      <c r="F188" s="206" t="s">
        <v>597</v>
      </c>
      <c r="G188" s="185"/>
      <c r="H188" s="185" t="s">
        <v>676</v>
      </c>
      <c r="I188" s="185" t="s">
        <v>672</v>
      </c>
      <c r="J188" s="185"/>
      <c r="K188" s="229"/>
    </row>
    <row r="189" spans="2:11" customFormat="1" ht="15" customHeight="1">
      <c r="B189" s="208"/>
      <c r="C189" s="242" t="s">
        <v>677</v>
      </c>
      <c r="D189" s="185"/>
      <c r="E189" s="185"/>
      <c r="F189" s="206" t="s">
        <v>597</v>
      </c>
      <c r="G189" s="185"/>
      <c r="H189" s="185" t="s">
        <v>678</v>
      </c>
      <c r="I189" s="185" t="s">
        <v>679</v>
      </c>
      <c r="J189" s="243" t="s">
        <v>680</v>
      </c>
      <c r="K189" s="229"/>
    </row>
    <row r="190" spans="2:11" customFormat="1" ht="15" customHeight="1">
      <c r="B190" s="244"/>
      <c r="C190" s="245" t="s">
        <v>681</v>
      </c>
      <c r="D190" s="246"/>
      <c r="E190" s="246"/>
      <c r="F190" s="247" t="s">
        <v>597</v>
      </c>
      <c r="G190" s="246"/>
      <c r="H190" s="246" t="s">
        <v>682</v>
      </c>
      <c r="I190" s="246" t="s">
        <v>679</v>
      </c>
      <c r="J190" s="248" t="s">
        <v>680</v>
      </c>
      <c r="K190" s="249"/>
    </row>
    <row r="191" spans="2:11" customFormat="1" ht="15" customHeight="1">
      <c r="B191" s="208"/>
      <c r="C191" s="242" t="s">
        <v>36</v>
      </c>
      <c r="D191" s="185"/>
      <c r="E191" s="185"/>
      <c r="F191" s="206" t="s">
        <v>591</v>
      </c>
      <c r="G191" s="185"/>
      <c r="H191" s="182" t="s">
        <v>683</v>
      </c>
      <c r="I191" s="185" t="s">
        <v>684</v>
      </c>
      <c r="J191" s="185"/>
      <c r="K191" s="229"/>
    </row>
    <row r="192" spans="2:11" customFormat="1" ht="15" customHeight="1">
      <c r="B192" s="208"/>
      <c r="C192" s="242" t="s">
        <v>685</v>
      </c>
      <c r="D192" s="185"/>
      <c r="E192" s="185"/>
      <c r="F192" s="206" t="s">
        <v>591</v>
      </c>
      <c r="G192" s="185"/>
      <c r="H192" s="185" t="s">
        <v>686</v>
      </c>
      <c r="I192" s="185" t="s">
        <v>626</v>
      </c>
      <c r="J192" s="185"/>
      <c r="K192" s="229"/>
    </row>
    <row r="193" spans="2:11" customFormat="1" ht="15" customHeight="1">
      <c r="B193" s="208"/>
      <c r="C193" s="242" t="s">
        <v>687</v>
      </c>
      <c r="D193" s="185"/>
      <c r="E193" s="185"/>
      <c r="F193" s="206" t="s">
        <v>591</v>
      </c>
      <c r="G193" s="185"/>
      <c r="H193" s="185" t="s">
        <v>688</v>
      </c>
      <c r="I193" s="185" t="s">
        <v>626</v>
      </c>
      <c r="J193" s="185"/>
      <c r="K193" s="229"/>
    </row>
    <row r="194" spans="2:11" customFormat="1" ht="15" customHeight="1">
      <c r="B194" s="208"/>
      <c r="C194" s="242" t="s">
        <v>689</v>
      </c>
      <c r="D194" s="185"/>
      <c r="E194" s="185"/>
      <c r="F194" s="206" t="s">
        <v>597</v>
      </c>
      <c r="G194" s="185"/>
      <c r="H194" s="185" t="s">
        <v>690</v>
      </c>
      <c r="I194" s="185" t="s">
        <v>626</v>
      </c>
      <c r="J194" s="185"/>
      <c r="K194" s="229"/>
    </row>
    <row r="195" spans="2:11" customFormat="1" ht="15" customHeight="1">
      <c r="B195" s="235"/>
      <c r="C195" s="250"/>
      <c r="D195" s="215"/>
      <c r="E195" s="215"/>
      <c r="F195" s="215"/>
      <c r="G195" s="215"/>
      <c r="H195" s="215"/>
      <c r="I195" s="215"/>
      <c r="J195" s="215"/>
      <c r="K195" s="236"/>
    </row>
    <row r="196" spans="2:11" customFormat="1" ht="18.75" customHeight="1">
      <c r="B196" s="217"/>
      <c r="C196" s="227"/>
      <c r="D196" s="227"/>
      <c r="E196" s="227"/>
      <c r="F196" s="237"/>
      <c r="G196" s="227"/>
      <c r="H196" s="227"/>
      <c r="I196" s="227"/>
      <c r="J196" s="227"/>
      <c r="K196" s="217"/>
    </row>
    <row r="197" spans="2:11" customFormat="1" ht="18.75" customHeight="1">
      <c r="B197" s="217"/>
      <c r="C197" s="227"/>
      <c r="D197" s="227"/>
      <c r="E197" s="227"/>
      <c r="F197" s="237"/>
      <c r="G197" s="227"/>
      <c r="H197" s="227"/>
      <c r="I197" s="227"/>
      <c r="J197" s="227"/>
      <c r="K197" s="217"/>
    </row>
    <row r="198" spans="2:11" customFormat="1" ht="18.75" customHeight="1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</row>
    <row r="199" spans="2:11" customFormat="1" ht="13.5">
      <c r="B199" s="174"/>
      <c r="C199" s="175"/>
      <c r="D199" s="175"/>
      <c r="E199" s="175"/>
      <c r="F199" s="175"/>
      <c r="G199" s="175"/>
      <c r="H199" s="175"/>
      <c r="I199" s="175"/>
      <c r="J199" s="175"/>
      <c r="K199" s="176"/>
    </row>
    <row r="200" spans="2:11" customFormat="1" ht="21">
      <c r="B200" s="177"/>
      <c r="C200" s="296" t="s">
        <v>691</v>
      </c>
      <c r="D200" s="296"/>
      <c r="E200" s="296"/>
      <c r="F200" s="296"/>
      <c r="G200" s="296"/>
      <c r="H200" s="296"/>
      <c r="I200" s="296"/>
      <c r="J200" s="296"/>
      <c r="K200" s="178"/>
    </row>
    <row r="201" spans="2:11" customFormat="1" ht="25.5" customHeight="1">
      <c r="B201" s="177"/>
      <c r="C201" s="251" t="s">
        <v>692</v>
      </c>
      <c r="D201" s="251"/>
      <c r="E201" s="251"/>
      <c r="F201" s="251" t="s">
        <v>693</v>
      </c>
      <c r="G201" s="252"/>
      <c r="H201" s="297" t="s">
        <v>694</v>
      </c>
      <c r="I201" s="297"/>
      <c r="J201" s="297"/>
      <c r="K201" s="178"/>
    </row>
    <row r="202" spans="2:11" customFormat="1" ht="5.25" customHeight="1">
      <c r="B202" s="208"/>
      <c r="C202" s="203"/>
      <c r="D202" s="203"/>
      <c r="E202" s="203"/>
      <c r="F202" s="203"/>
      <c r="G202" s="227"/>
      <c r="H202" s="203"/>
      <c r="I202" s="203"/>
      <c r="J202" s="203"/>
      <c r="K202" s="229"/>
    </row>
    <row r="203" spans="2:11" customFormat="1" ht="15" customHeight="1">
      <c r="B203" s="208"/>
      <c r="C203" s="185" t="s">
        <v>684</v>
      </c>
      <c r="D203" s="185"/>
      <c r="E203" s="185"/>
      <c r="F203" s="206" t="s">
        <v>37</v>
      </c>
      <c r="G203" s="185"/>
      <c r="H203" s="295" t="s">
        <v>695</v>
      </c>
      <c r="I203" s="295"/>
      <c r="J203" s="295"/>
      <c r="K203" s="229"/>
    </row>
    <row r="204" spans="2:11" customFormat="1" ht="15" customHeight="1">
      <c r="B204" s="208"/>
      <c r="C204" s="185"/>
      <c r="D204" s="185"/>
      <c r="E204" s="185"/>
      <c r="F204" s="206" t="s">
        <v>38</v>
      </c>
      <c r="G204" s="185"/>
      <c r="H204" s="295" t="s">
        <v>696</v>
      </c>
      <c r="I204" s="295"/>
      <c r="J204" s="295"/>
      <c r="K204" s="229"/>
    </row>
    <row r="205" spans="2:11" customFormat="1" ht="15" customHeight="1">
      <c r="B205" s="208"/>
      <c r="C205" s="185"/>
      <c r="D205" s="185"/>
      <c r="E205" s="185"/>
      <c r="F205" s="206" t="s">
        <v>41</v>
      </c>
      <c r="G205" s="185"/>
      <c r="H205" s="295" t="s">
        <v>697</v>
      </c>
      <c r="I205" s="295"/>
      <c r="J205" s="295"/>
      <c r="K205" s="229"/>
    </row>
    <row r="206" spans="2:11" customFormat="1" ht="15" customHeight="1">
      <c r="B206" s="208"/>
      <c r="C206" s="185"/>
      <c r="D206" s="185"/>
      <c r="E206" s="185"/>
      <c r="F206" s="206" t="s">
        <v>39</v>
      </c>
      <c r="G206" s="185"/>
      <c r="H206" s="295" t="s">
        <v>698</v>
      </c>
      <c r="I206" s="295"/>
      <c r="J206" s="295"/>
      <c r="K206" s="229"/>
    </row>
    <row r="207" spans="2:11" customFormat="1" ht="15" customHeight="1">
      <c r="B207" s="208"/>
      <c r="C207" s="185"/>
      <c r="D207" s="185"/>
      <c r="E207" s="185"/>
      <c r="F207" s="206" t="s">
        <v>40</v>
      </c>
      <c r="G207" s="185"/>
      <c r="H207" s="295" t="s">
        <v>699</v>
      </c>
      <c r="I207" s="295"/>
      <c r="J207" s="295"/>
      <c r="K207" s="229"/>
    </row>
    <row r="208" spans="2:11" customFormat="1" ht="15" customHeight="1">
      <c r="B208" s="208"/>
      <c r="C208" s="185"/>
      <c r="D208" s="185"/>
      <c r="E208" s="185"/>
      <c r="F208" s="206"/>
      <c r="G208" s="185"/>
      <c r="H208" s="185"/>
      <c r="I208" s="185"/>
      <c r="J208" s="185"/>
      <c r="K208" s="229"/>
    </row>
    <row r="209" spans="2:11" customFormat="1" ht="15" customHeight="1">
      <c r="B209" s="208"/>
      <c r="C209" s="185" t="s">
        <v>638</v>
      </c>
      <c r="D209" s="185"/>
      <c r="E209" s="185"/>
      <c r="F209" s="206" t="s">
        <v>73</v>
      </c>
      <c r="G209" s="185"/>
      <c r="H209" s="295" t="s">
        <v>700</v>
      </c>
      <c r="I209" s="295"/>
      <c r="J209" s="295"/>
      <c r="K209" s="229"/>
    </row>
    <row r="210" spans="2:11" customFormat="1" ht="15" customHeight="1">
      <c r="B210" s="208"/>
      <c r="C210" s="185"/>
      <c r="D210" s="185"/>
      <c r="E210" s="185"/>
      <c r="F210" s="206" t="s">
        <v>533</v>
      </c>
      <c r="G210" s="185"/>
      <c r="H210" s="295" t="s">
        <v>534</v>
      </c>
      <c r="I210" s="295"/>
      <c r="J210" s="295"/>
      <c r="K210" s="229"/>
    </row>
    <row r="211" spans="2:11" customFormat="1" ht="15" customHeight="1">
      <c r="B211" s="208"/>
      <c r="C211" s="185"/>
      <c r="D211" s="185"/>
      <c r="E211" s="185"/>
      <c r="F211" s="206" t="s">
        <v>531</v>
      </c>
      <c r="G211" s="185"/>
      <c r="H211" s="295" t="s">
        <v>701</v>
      </c>
      <c r="I211" s="295"/>
      <c r="J211" s="295"/>
      <c r="K211" s="229"/>
    </row>
    <row r="212" spans="2:11" customFormat="1" ht="15" customHeight="1">
      <c r="B212" s="253"/>
      <c r="C212" s="185"/>
      <c r="D212" s="185"/>
      <c r="E212" s="185"/>
      <c r="F212" s="206" t="s">
        <v>535</v>
      </c>
      <c r="G212" s="242"/>
      <c r="H212" s="294" t="s">
        <v>536</v>
      </c>
      <c r="I212" s="294"/>
      <c r="J212" s="294"/>
      <c r="K212" s="254"/>
    </row>
    <row r="213" spans="2:11" customFormat="1" ht="15" customHeight="1">
      <c r="B213" s="253"/>
      <c r="C213" s="185"/>
      <c r="D213" s="185"/>
      <c r="E213" s="185"/>
      <c r="F213" s="206" t="s">
        <v>537</v>
      </c>
      <c r="G213" s="242"/>
      <c r="H213" s="294" t="s">
        <v>702</v>
      </c>
      <c r="I213" s="294"/>
      <c r="J213" s="294"/>
      <c r="K213" s="254"/>
    </row>
    <row r="214" spans="2:11" customFormat="1" ht="15" customHeight="1">
      <c r="B214" s="253"/>
      <c r="C214" s="185"/>
      <c r="D214" s="185"/>
      <c r="E214" s="185"/>
      <c r="F214" s="206"/>
      <c r="G214" s="242"/>
      <c r="H214" s="233"/>
      <c r="I214" s="233"/>
      <c r="J214" s="233"/>
      <c r="K214" s="254"/>
    </row>
    <row r="215" spans="2:11" customFormat="1" ht="15" customHeight="1">
      <c r="B215" s="253"/>
      <c r="C215" s="185" t="s">
        <v>662</v>
      </c>
      <c r="D215" s="185"/>
      <c r="E215" s="185"/>
      <c r="F215" s="206">
        <v>1</v>
      </c>
      <c r="G215" s="242"/>
      <c r="H215" s="294" t="s">
        <v>703</v>
      </c>
      <c r="I215" s="294"/>
      <c r="J215" s="294"/>
      <c r="K215" s="254"/>
    </row>
    <row r="216" spans="2:11" customFormat="1" ht="15" customHeight="1">
      <c r="B216" s="253"/>
      <c r="C216" s="185"/>
      <c r="D216" s="185"/>
      <c r="E216" s="185"/>
      <c r="F216" s="206">
        <v>2</v>
      </c>
      <c r="G216" s="242"/>
      <c r="H216" s="294" t="s">
        <v>704</v>
      </c>
      <c r="I216" s="294"/>
      <c r="J216" s="294"/>
      <c r="K216" s="254"/>
    </row>
    <row r="217" spans="2:11" customFormat="1" ht="15" customHeight="1">
      <c r="B217" s="253"/>
      <c r="C217" s="185"/>
      <c r="D217" s="185"/>
      <c r="E217" s="185"/>
      <c r="F217" s="206">
        <v>3</v>
      </c>
      <c r="G217" s="242"/>
      <c r="H217" s="294" t="s">
        <v>705</v>
      </c>
      <c r="I217" s="294"/>
      <c r="J217" s="294"/>
      <c r="K217" s="254"/>
    </row>
    <row r="218" spans="2:11" customFormat="1" ht="15" customHeight="1">
      <c r="B218" s="253"/>
      <c r="C218" s="185"/>
      <c r="D218" s="185"/>
      <c r="E218" s="185"/>
      <c r="F218" s="206">
        <v>4</v>
      </c>
      <c r="G218" s="242"/>
      <c r="H218" s="294" t="s">
        <v>706</v>
      </c>
      <c r="I218" s="294"/>
      <c r="J218" s="294"/>
      <c r="K218" s="254"/>
    </row>
    <row r="219" spans="2:11" customFormat="1" ht="12.75" customHeight="1">
      <c r="B219" s="255"/>
      <c r="C219" s="256"/>
      <c r="D219" s="256"/>
      <c r="E219" s="256"/>
      <c r="F219" s="256"/>
      <c r="G219" s="256"/>
      <c r="H219" s="256"/>
      <c r="I219" s="256"/>
      <c r="J219" s="256"/>
      <c r="K219" s="257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Domek</vt:lpstr>
      <vt:lpstr>02 - Elektroinstalace</vt:lpstr>
      <vt:lpstr>Pokyny pro vyplnění</vt:lpstr>
      <vt:lpstr>'01 - Domek'!Názvy_tisku</vt:lpstr>
      <vt:lpstr>'02 - Elektroinstalace'!Názvy_tisku</vt:lpstr>
      <vt:lpstr>'Rekapitulace stavby'!Názvy_tisku</vt:lpstr>
      <vt:lpstr>'01 - Domek'!Oblast_tisku</vt:lpstr>
      <vt:lpstr>'02 - Elektroinstalace'!Oblast_tisku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Parolek</dc:creator>
  <cp:lastModifiedBy>David Trlifaj</cp:lastModifiedBy>
  <cp:lastPrinted>2024-06-05T07:00:16Z</cp:lastPrinted>
  <dcterms:created xsi:type="dcterms:W3CDTF">2024-05-29T10:56:46Z</dcterms:created>
  <dcterms:modified xsi:type="dcterms:W3CDTF">2024-06-05T07:12:28Z</dcterms:modified>
</cp:coreProperties>
</file>