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UZIV\OISM\SPOL_OISM\3071_SPOL_odd_INV\E-ZAK 2025\Šrubař\Oplocení MŠ Žižkova\"/>
    </mc:Choice>
  </mc:AlternateContent>
  <bookViews>
    <workbookView xWindow="-120" yWindow="-120" windowWidth="29040" windowHeight="15720"/>
  </bookViews>
  <sheets>
    <sheet name="Stavební rozpočet" sheetId="1" r:id="rId1"/>
    <sheet name="Výkaz výměr" sheetId="2" r:id="rId2"/>
    <sheet name="Krycí list rozpočtu" sheetId="3" r:id="rId3"/>
    <sheet name="VORN" sheetId="4" state="hidden" r:id="rId4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4" l="1"/>
  <c r="I44" i="4" s="1"/>
  <c r="F43" i="4"/>
  <c r="I43" i="4" s="1"/>
  <c r="I42" i="4"/>
  <c r="F42" i="4"/>
  <c r="F41" i="4"/>
  <c r="I41" i="4" s="1"/>
  <c r="F40" i="4"/>
  <c r="I40" i="4" s="1"/>
  <c r="F39" i="4"/>
  <c r="I39" i="4" s="1"/>
  <c r="I38" i="4"/>
  <c r="F38" i="4"/>
  <c r="F37" i="4"/>
  <c r="I37" i="4" s="1"/>
  <c r="F36" i="4"/>
  <c r="I36" i="4" s="1"/>
  <c r="I26" i="4"/>
  <c r="I25" i="4"/>
  <c r="I18" i="3" s="1"/>
  <c r="I24" i="4"/>
  <c r="I23" i="4"/>
  <c r="I27" i="4" s="1"/>
  <c r="I22" i="4"/>
  <c r="I21" i="4"/>
  <c r="I17" i="4"/>
  <c r="I16" i="4"/>
  <c r="I15" i="4"/>
  <c r="I18" i="4" s="1"/>
  <c r="I10" i="4"/>
  <c r="F10" i="4"/>
  <c r="C10" i="4"/>
  <c r="F8" i="4"/>
  <c r="C8" i="4"/>
  <c r="F6" i="4"/>
  <c r="C6" i="4"/>
  <c r="F4" i="4"/>
  <c r="C4" i="4"/>
  <c r="F2" i="4"/>
  <c r="C2" i="4"/>
  <c r="I19" i="3"/>
  <c r="I17" i="3"/>
  <c r="F16" i="3"/>
  <c r="I15" i="3"/>
  <c r="F15" i="3"/>
  <c r="I14" i="3"/>
  <c r="I10" i="3"/>
  <c r="F10" i="3"/>
  <c r="C10" i="3"/>
  <c r="F8" i="3"/>
  <c r="C8" i="3"/>
  <c r="F6" i="3"/>
  <c r="C6" i="3"/>
  <c r="F4" i="3"/>
  <c r="C4" i="3"/>
  <c r="F2" i="3"/>
  <c r="C2" i="3"/>
  <c r="F8" i="2"/>
  <c r="C8" i="2"/>
  <c r="F6" i="2"/>
  <c r="C6" i="2"/>
  <c r="F4" i="2"/>
  <c r="C4" i="2"/>
  <c r="F2" i="2"/>
  <c r="C2" i="2"/>
  <c r="BO72" i="1"/>
  <c r="BJ72" i="1"/>
  <c r="BF72" i="1"/>
  <c r="BD72" i="1"/>
  <c r="AW72" i="1"/>
  <c r="AP72" i="1"/>
  <c r="AX72" i="1" s="1"/>
  <c r="AO72" i="1"/>
  <c r="BH72" i="1" s="1"/>
  <c r="AL72" i="1"/>
  <c r="AK72" i="1"/>
  <c r="AJ72" i="1"/>
  <c r="AH72" i="1"/>
  <c r="AG72" i="1"/>
  <c r="AF72" i="1"/>
  <c r="AE72" i="1"/>
  <c r="AD72" i="1"/>
  <c r="AC72" i="1"/>
  <c r="AB72" i="1"/>
  <c r="Z72" i="1"/>
  <c r="J72" i="1"/>
  <c r="I72" i="1"/>
  <c r="H72" i="1"/>
  <c r="BO71" i="1"/>
  <c r="BJ71" i="1"/>
  <c r="BF71" i="1"/>
  <c r="BD71" i="1"/>
  <c r="AW71" i="1"/>
  <c r="BC71" i="1" s="1"/>
  <c r="AP71" i="1"/>
  <c r="AX71" i="1" s="1"/>
  <c r="AO71" i="1"/>
  <c r="BH71" i="1" s="1"/>
  <c r="AL71" i="1"/>
  <c r="AU70" i="1" s="1"/>
  <c r="AK71" i="1"/>
  <c r="AJ71" i="1"/>
  <c r="AH71" i="1"/>
  <c r="AG71" i="1"/>
  <c r="AF71" i="1"/>
  <c r="AE71" i="1"/>
  <c r="AD71" i="1"/>
  <c r="AC71" i="1"/>
  <c r="AB71" i="1"/>
  <c r="Z71" i="1"/>
  <c r="J71" i="1"/>
  <c r="J70" i="1" s="1"/>
  <c r="H71" i="1"/>
  <c r="AT70" i="1"/>
  <c r="AS70" i="1"/>
  <c r="H70" i="1"/>
  <c r="BN69" i="1"/>
  <c r="BJ69" i="1"/>
  <c r="BF69" i="1"/>
  <c r="BD69" i="1"/>
  <c r="AW69" i="1"/>
  <c r="AP69" i="1"/>
  <c r="AX69" i="1" s="1"/>
  <c r="AO69" i="1"/>
  <c r="BH69" i="1" s="1"/>
  <c r="AL69" i="1"/>
  <c r="AU68" i="1" s="1"/>
  <c r="AK69" i="1"/>
  <c r="AJ69" i="1"/>
  <c r="AH69" i="1"/>
  <c r="AG69" i="1"/>
  <c r="AF69" i="1"/>
  <c r="AE69" i="1"/>
  <c r="AD69" i="1"/>
  <c r="AC69" i="1"/>
  <c r="AB69" i="1"/>
  <c r="Z69" i="1"/>
  <c r="J69" i="1"/>
  <c r="J68" i="1" s="1"/>
  <c r="H69" i="1"/>
  <c r="AT68" i="1"/>
  <c r="AS68" i="1"/>
  <c r="H68" i="1"/>
  <c r="BM67" i="1"/>
  <c r="F35" i="4" s="1"/>
  <c r="I35" i="4" s="1"/>
  <c r="BJ67" i="1"/>
  <c r="BF67" i="1"/>
  <c r="BD67" i="1"/>
  <c r="AW67" i="1"/>
  <c r="BC67" i="1" s="1"/>
  <c r="AP67" i="1"/>
  <c r="AX67" i="1" s="1"/>
  <c r="AO67" i="1"/>
  <c r="BH67" i="1" s="1"/>
  <c r="AL67" i="1"/>
  <c r="AU66" i="1" s="1"/>
  <c r="AK67" i="1"/>
  <c r="AT66" i="1" s="1"/>
  <c r="AJ67" i="1"/>
  <c r="AH67" i="1"/>
  <c r="AG67" i="1"/>
  <c r="AF67" i="1"/>
  <c r="AE67" i="1"/>
  <c r="AD67" i="1"/>
  <c r="AC67" i="1"/>
  <c r="AB67" i="1"/>
  <c r="Z67" i="1"/>
  <c r="J67" i="1"/>
  <c r="J66" i="1" s="1"/>
  <c r="J65" i="1" s="1"/>
  <c r="H67" i="1"/>
  <c r="AS66" i="1"/>
  <c r="H66" i="1"/>
  <c r="H65" i="1"/>
  <c r="BJ64" i="1"/>
  <c r="BF64" i="1"/>
  <c r="BD64" i="1"/>
  <c r="AW64" i="1"/>
  <c r="AP64" i="1"/>
  <c r="AX64" i="1" s="1"/>
  <c r="AO64" i="1"/>
  <c r="H64" i="1" s="1"/>
  <c r="AL64" i="1"/>
  <c r="AK64" i="1"/>
  <c r="AJ64" i="1"/>
  <c r="AH64" i="1"/>
  <c r="AG64" i="1"/>
  <c r="AF64" i="1"/>
  <c r="AE64" i="1"/>
  <c r="AD64" i="1"/>
  <c r="AC64" i="1"/>
  <c r="AB64" i="1"/>
  <c r="Z64" i="1"/>
  <c r="J64" i="1"/>
  <c r="I64" i="1"/>
  <c r="BJ63" i="1"/>
  <c r="BF63" i="1"/>
  <c r="BD63" i="1"/>
  <c r="AX63" i="1"/>
  <c r="AV63" i="1"/>
  <c r="AP63" i="1"/>
  <c r="I63" i="1" s="1"/>
  <c r="AO63" i="1"/>
  <c r="AW63" i="1" s="1"/>
  <c r="BC63" i="1" s="1"/>
  <c r="AK63" i="1"/>
  <c r="AJ63" i="1"/>
  <c r="AH63" i="1"/>
  <c r="AG63" i="1"/>
  <c r="AF63" i="1"/>
  <c r="AE63" i="1"/>
  <c r="AD63" i="1"/>
  <c r="AC63" i="1"/>
  <c r="AB63" i="1"/>
  <c r="Z63" i="1"/>
  <c r="J63" i="1"/>
  <c r="H63" i="1"/>
  <c r="BJ62" i="1"/>
  <c r="BF62" i="1"/>
  <c r="BD62" i="1"/>
  <c r="AW62" i="1"/>
  <c r="AV62" i="1" s="1"/>
  <c r="AP62" i="1"/>
  <c r="AX62" i="1" s="1"/>
  <c r="AO62" i="1"/>
  <c r="H62" i="1" s="1"/>
  <c r="H61" i="1" s="1"/>
  <c r="AL62" i="1"/>
  <c r="AK62" i="1"/>
  <c r="AJ62" i="1"/>
  <c r="AS61" i="1" s="1"/>
  <c r="AH62" i="1"/>
  <c r="AG62" i="1"/>
  <c r="AF62" i="1"/>
  <c r="AE62" i="1"/>
  <c r="AD62" i="1"/>
  <c r="AC62" i="1"/>
  <c r="AB62" i="1"/>
  <c r="Z62" i="1"/>
  <c r="J62" i="1"/>
  <c r="I62" i="1"/>
  <c r="I61" i="1" s="1"/>
  <c r="AT61" i="1"/>
  <c r="BJ60" i="1"/>
  <c r="Z60" i="1" s="1"/>
  <c r="BF60" i="1"/>
  <c r="BD60" i="1"/>
  <c r="AX60" i="1"/>
  <c r="AP60" i="1"/>
  <c r="BI60" i="1" s="1"/>
  <c r="AO60" i="1"/>
  <c r="AW60" i="1" s="1"/>
  <c r="BC60" i="1" s="1"/>
  <c r="AK60" i="1"/>
  <c r="AJ60" i="1"/>
  <c r="AH60" i="1"/>
  <c r="AG60" i="1"/>
  <c r="AF60" i="1"/>
  <c r="AE60" i="1"/>
  <c r="AD60" i="1"/>
  <c r="AC60" i="1"/>
  <c r="AB60" i="1"/>
  <c r="J60" i="1"/>
  <c r="I60" i="1"/>
  <c r="H60" i="1"/>
  <c r="AT59" i="1"/>
  <c r="AS59" i="1"/>
  <c r="I59" i="1"/>
  <c r="H59" i="1"/>
  <c r="BJ58" i="1"/>
  <c r="BI58" i="1"/>
  <c r="BF58" i="1"/>
  <c r="BD58" i="1"/>
  <c r="AW58" i="1"/>
  <c r="AP58" i="1"/>
  <c r="AX58" i="1" s="1"/>
  <c r="AO58" i="1"/>
  <c r="BH58" i="1" s="1"/>
  <c r="AL58" i="1"/>
  <c r="AK58" i="1"/>
  <c r="AJ58" i="1"/>
  <c r="AH58" i="1"/>
  <c r="AG58" i="1"/>
  <c r="AF58" i="1"/>
  <c r="AE58" i="1"/>
  <c r="AD58" i="1"/>
  <c r="AC58" i="1"/>
  <c r="AB58" i="1"/>
  <c r="Z58" i="1"/>
  <c r="J58" i="1"/>
  <c r="H58" i="1"/>
  <c r="BJ57" i="1"/>
  <c r="Z57" i="1" s="1"/>
  <c r="BF57" i="1"/>
  <c r="BD57" i="1"/>
  <c r="AX57" i="1"/>
  <c r="AV57" i="1"/>
  <c r="AP57" i="1"/>
  <c r="BI57" i="1" s="1"/>
  <c r="AO57" i="1"/>
  <c r="AW57" i="1" s="1"/>
  <c r="BC57" i="1" s="1"/>
  <c r="AK57" i="1"/>
  <c r="AJ57" i="1"/>
  <c r="AH57" i="1"/>
  <c r="AG57" i="1"/>
  <c r="AF57" i="1"/>
  <c r="AE57" i="1"/>
  <c r="AD57" i="1"/>
  <c r="AC57" i="1"/>
  <c r="AB57" i="1"/>
  <c r="J57" i="1"/>
  <c r="AL57" i="1" s="1"/>
  <c r="I57" i="1"/>
  <c r="H57" i="1"/>
  <c r="BJ56" i="1"/>
  <c r="BF56" i="1"/>
  <c r="BD56" i="1"/>
  <c r="AW56" i="1"/>
  <c r="AP56" i="1"/>
  <c r="AX56" i="1" s="1"/>
  <c r="AO56" i="1"/>
  <c r="H56" i="1" s="1"/>
  <c r="AL56" i="1"/>
  <c r="AK56" i="1"/>
  <c r="AJ56" i="1"/>
  <c r="AS53" i="1" s="1"/>
  <c r="AH56" i="1"/>
  <c r="AG56" i="1"/>
  <c r="AF56" i="1"/>
  <c r="AE56" i="1"/>
  <c r="AD56" i="1"/>
  <c r="AC56" i="1"/>
  <c r="AB56" i="1"/>
  <c r="Z56" i="1"/>
  <c r="J56" i="1"/>
  <c r="I56" i="1"/>
  <c r="BJ55" i="1"/>
  <c r="Z55" i="1" s="1"/>
  <c r="BF55" i="1"/>
  <c r="BD55" i="1"/>
  <c r="AX55" i="1"/>
  <c r="AP55" i="1"/>
  <c r="I55" i="1" s="1"/>
  <c r="AO55" i="1"/>
  <c r="AW55" i="1" s="1"/>
  <c r="AK55" i="1"/>
  <c r="AT53" i="1" s="1"/>
  <c r="AJ55" i="1"/>
  <c r="AH55" i="1"/>
  <c r="AG55" i="1"/>
  <c r="AF55" i="1"/>
  <c r="AE55" i="1"/>
  <c r="AD55" i="1"/>
  <c r="AC55" i="1"/>
  <c r="AB55" i="1"/>
  <c r="J55" i="1"/>
  <c r="H55" i="1"/>
  <c r="BJ54" i="1"/>
  <c r="BF54" i="1"/>
  <c r="BD54" i="1"/>
  <c r="AW54" i="1"/>
  <c r="AP54" i="1"/>
  <c r="AX54" i="1" s="1"/>
  <c r="AV54" i="1" s="1"/>
  <c r="AO54" i="1"/>
  <c r="BH54" i="1" s="1"/>
  <c r="AL54" i="1"/>
  <c r="AK54" i="1"/>
  <c r="AJ54" i="1"/>
  <c r="AH54" i="1"/>
  <c r="AG54" i="1"/>
  <c r="AF54" i="1"/>
  <c r="AE54" i="1"/>
  <c r="AD54" i="1"/>
  <c r="AC54" i="1"/>
  <c r="AB54" i="1"/>
  <c r="Z54" i="1"/>
  <c r="J54" i="1"/>
  <c r="I54" i="1"/>
  <c r="H54" i="1"/>
  <c r="H53" i="1" s="1"/>
  <c r="BJ52" i="1"/>
  <c r="Z52" i="1" s="1"/>
  <c r="BF52" i="1"/>
  <c r="BD52" i="1"/>
  <c r="AX52" i="1"/>
  <c r="AP52" i="1"/>
  <c r="I52" i="1" s="1"/>
  <c r="I51" i="1" s="1"/>
  <c r="AO52" i="1"/>
  <c r="AW52" i="1" s="1"/>
  <c r="AK52" i="1"/>
  <c r="AT51" i="1" s="1"/>
  <c r="AJ52" i="1"/>
  <c r="AH52" i="1"/>
  <c r="AG52" i="1"/>
  <c r="AF52" i="1"/>
  <c r="AE52" i="1"/>
  <c r="AD52" i="1"/>
  <c r="AC52" i="1"/>
  <c r="AB52" i="1"/>
  <c r="J52" i="1"/>
  <c r="AL52" i="1" s="1"/>
  <c r="AU51" i="1" s="1"/>
  <c r="H52" i="1"/>
  <c r="AS51" i="1"/>
  <c r="H51" i="1"/>
  <c r="BJ50" i="1"/>
  <c r="BF50" i="1"/>
  <c r="BD50" i="1"/>
  <c r="AW50" i="1"/>
  <c r="AP50" i="1"/>
  <c r="AX50" i="1" s="1"/>
  <c r="AO50" i="1"/>
  <c r="H50" i="1" s="1"/>
  <c r="H49" i="1" s="1"/>
  <c r="AL50" i="1"/>
  <c r="AK50" i="1"/>
  <c r="AJ50" i="1"/>
  <c r="AS49" i="1" s="1"/>
  <c r="AH50" i="1"/>
  <c r="AG50" i="1"/>
  <c r="AF50" i="1"/>
  <c r="AE50" i="1"/>
  <c r="AD50" i="1"/>
  <c r="AC50" i="1"/>
  <c r="AB50" i="1"/>
  <c r="Z50" i="1"/>
  <c r="J50" i="1"/>
  <c r="I50" i="1"/>
  <c r="AU49" i="1"/>
  <c r="AT49" i="1"/>
  <c r="J49" i="1"/>
  <c r="I49" i="1"/>
  <c r="BJ48" i="1"/>
  <c r="BF48" i="1"/>
  <c r="BD48" i="1"/>
  <c r="AX48" i="1"/>
  <c r="AV48" i="1"/>
  <c r="AP48" i="1"/>
  <c r="BI48" i="1" s="1"/>
  <c r="AC48" i="1" s="1"/>
  <c r="AO48" i="1"/>
  <c r="AW48" i="1" s="1"/>
  <c r="AK48" i="1"/>
  <c r="AJ48" i="1"/>
  <c r="AH48" i="1"/>
  <c r="AG48" i="1"/>
  <c r="AF48" i="1"/>
  <c r="AE48" i="1"/>
  <c r="AD48" i="1"/>
  <c r="Z48" i="1"/>
  <c r="J48" i="1"/>
  <c r="I48" i="1"/>
  <c r="H48" i="1"/>
  <c r="H47" i="1" s="1"/>
  <c r="AT47" i="1"/>
  <c r="AS47" i="1"/>
  <c r="I47" i="1"/>
  <c r="BJ46" i="1"/>
  <c r="BI46" i="1"/>
  <c r="AE46" i="1" s="1"/>
  <c r="BF46" i="1"/>
  <c r="BD46" i="1"/>
  <c r="AW46" i="1"/>
  <c r="AP46" i="1"/>
  <c r="AX46" i="1" s="1"/>
  <c r="AO46" i="1"/>
  <c r="BH46" i="1" s="1"/>
  <c r="AD46" i="1" s="1"/>
  <c r="AL46" i="1"/>
  <c r="AK46" i="1"/>
  <c r="AJ46" i="1"/>
  <c r="AH46" i="1"/>
  <c r="AG46" i="1"/>
  <c r="AF46" i="1"/>
  <c r="AC46" i="1"/>
  <c r="AB46" i="1"/>
  <c r="Z46" i="1"/>
  <c r="J46" i="1"/>
  <c r="H46" i="1"/>
  <c r="BJ45" i="1"/>
  <c r="BF45" i="1"/>
  <c r="BD45" i="1"/>
  <c r="AX45" i="1"/>
  <c r="AV45" i="1" s="1"/>
  <c r="AP45" i="1"/>
  <c r="BI45" i="1" s="1"/>
  <c r="AE45" i="1" s="1"/>
  <c r="AO45" i="1"/>
  <c r="AW45" i="1" s="1"/>
  <c r="AK45" i="1"/>
  <c r="AJ45" i="1"/>
  <c r="AH45" i="1"/>
  <c r="AG45" i="1"/>
  <c r="AF45" i="1"/>
  <c r="AC45" i="1"/>
  <c r="AB45" i="1"/>
  <c r="Z45" i="1"/>
  <c r="J45" i="1"/>
  <c r="AL45" i="1" s="1"/>
  <c r="I45" i="1"/>
  <c r="H45" i="1"/>
  <c r="BJ44" i="1"/>
  <c r="BF44" i="1"/>
  <c r="BD44" i="1"/>
  <c r="AW44" i="1"/>
  <c r="AP44" i="1"/>
  <c r="AX44" i="1" s="1"/>
  <c r="BC44" i="1" s="1"/>
  <c r="AO44" i="1"/>
  <c r="H44" i="1" s="1"/>
  <c r="AL44" i="1"/>
  <c r="AK44" i="1"/>
  <c r="AJ44" i="1"/>
  <c r="AH44" i="1"/>
  <c r="AG44" i="1"/>
  <c r="AF44" i="1"/>
  <c r="AC44" i="1"/>
  <c r="AB44" i="1"/>
  <c r="Z44" i="1"/>
  <c r="J44" i="1"/>
  <c r="I44" i="1"/>
  <c r="BJ43" i="1"/>
  <c r="BF43" i="1"/>
  <c r="BD43" i="1"/>
  <c r="AX43" i="1"/>
  <c r="AP43" i="1"/>
  <c r="I43" i="1" s="1"/>
  <c r="AO43" i="1"/>
  <c r="AW43" i="1" s="1"/>
  <c r="AK43" i="1"/>
  <c r="AJ43" i="1"/>
  <c r="AH43" i="1"/>
  <c r="AG43" i="1"/>
  <c r="AF43" i="1"/>
  <c r="AC43" i="1"/>
  <c r="AB43" i="1"/>
  <c r="Z43" i="1"/>
  <c r="J43" i="1"/>
  <c r="H43" i="1"/>
  <c r="BJ42" i="1"/>
  <c r="BF42" i="1"/>
  <c r="BD42" i="1"/>
  <c r="BC42" i="1"/>
  <c r="AW42" i="1"/>
  <c r="AP42" i="1"/>
  <c r="AX42" i="1" s="1"/>
  <c r="AV42" i="1" s="1"/>
  <c r="AO42" i="1"/>
  <c r="BH42" i="1" s="1"/>
  <c r="AD42" i="1" s="1"/>
  <c r="AL42" i="1"/>
  <c r="AK42" i="1"/>
  <c r="AJ42" i="1"/>
  <c r="AH42" i="1"/>
  <c r="AG42" i="1"/>
  <c r="AF42" i="1"/>
  <c r="AC42" i="1"/>
  <c r="AB42" i="1"/>
  <c r="Z42" i="1"/>
  <c r="J42" i="1"/>
  <c r="I42" i="1"/>
  <c r="H42" i="1"/>
  <c r="BJ41" i="1"/>
  <c r="BF41" i="1"/>
  <c r="BD41" i="1"/>
  <c r="AX41" i="1"/>
  <c r="AP41" i="1"/>
  <c r="BI41" i="1" s="1"/>
  <c r="AE41" i="1" s="1"/>
  <c r="AO41" i="1"/>
  <c r="AK41" i="1"/>
  <c r="AJ41" i="1"/>
  <c r="AH41" i="1"/>
  <c r="AG41" i="1"/>
  <c r="AF41" i="1"/>
  <c r="AC41" i="1"/>
  <c r="AB41" i="1"/>
  <c r="Z41" i="1"/>
  <c r="J41" i="1"/>
  <c r="AL41" i="1" s="1"/>
  <c r="I41" i="1"/>
  <c r="BJ40" i="1"/>
  <c r="BI40" i="1"/>
  <c r="AE40" i="1" s="1"/>
  <c r="BF40" i="1"/>
  <c r="BD40" i="1"/>
  <c r="AW40" i="1"/>
  <c r="AP40" i="1"/>
  <c r="AO40" i="1"/>
  <c r="BH40" i="1" s="1"/>
  <c r="AD40" i="1" s="1"/>
  <c r="AL40" i="1"/>
  <c r="AK40" i="1"/>
  <c r="AJ40" i="1"/>
  <c r="AH40" i="1"/>
  <c r="AG40" i="1"/>
  <c r="AF40" i="1"/>
  <c r="AC40" i="1"/>
  <c r="AB40" i="1"/>
  <c r="Z40" i="1"/>
  <c r="J40" i="1"/>
  <c r="H40" i="1"/>
  <c r="BJ39" i="1"/>
  <c r="BH39" i="1"/>
  <c r="AD39" i="1" s="1"/>
  <c r="BF39" i="1"/>
  <c r="BD39" i="1"/>
  <c r="AX39" i="1"/>
  <c r="AP39" i="1"/>
  <c r="BI39" i="1" s="1"/>
  <c r="AE39" i="1" s="1"/>
  <c r="AO39" i="1"/>
  <c r="AW39" i="1" s="1"/>
  <c r="BC39" i="1" s="1"/>
  <c r="AK39" i="1"/>
  <c r="AJ39" i="1"/>
  <c r="AS37" i="1" s="1"/>
  <c r="AH39" i="1"/>
  <c r="AG39" i="1"/>
  <c r="AF39" i="1"/>
  <c r="AC39" i="1"/>
  <c r="AB39" i="1"/>
  <c r="Z39" i="1"/>
  <c r="J39" i="1"/>
  <c r="AL39" i="1" s="1"/>
  <c r="I39" i="1"/>
  <c r="H39" i="1"/>
  <c r="BJ38" i="1"/>
  <c r="BF38" i="1"/>
  <c r="BD38" i="1"/>
  <c r="AW38" i="1"/>
  <c r="AP38" i="1"/>
  <c r="AX38" i="1" s="1"/>
  <c r="AO38" i="1"/>
  <c r="BH38" i="1" s="1"/>
  <c r="AD38" i="1" s="1"/>
  <c r="AL38" i="1"/>
  <c r="AK38" i="1"/>
  <c r="AT37" i="1" s="1"/>
  <c r="AJ38" i="1"/>
  <c r="AH38" i="1"/>
  <c r="AG38" i="1"/>
  <c r="AF38" i="1"/>
  <c r="AC38" i="1"/>
  <c r="AB38" i="1"/>
  <c r="Z38" i="1"/>
  <c r="J38" i="1"/>
  <c r="H38" i="1"/>
  <c r="BJ36" i="1"/>
  <c r="BF36" i="1"/>
  <c r="BD36" i="1"/>
  <c r="AX36" i="1"/>
  <c r="AV36" i="1"/>
  <c r="AP36" i="1"/>
  <c r="BI36" i="1" s="1"/>
  <c r="AC36" i="1" s="1"/>
  <c r="AO36" i="1"/>
  <c r="AW36" i="1" s="1"/>
  <c r="BC36" i="1" s="1"/>
  <c r="AK36" i="1"/>
  <c r="AJ36" i="1"/>
  <c r="AS35" i="1" s="1"/>
  <c r="AH36" i="1"/>
  <c r="AG36" i="1"/>
  <c r="AF36" i="1"/>
  <c r="AE36" i="1"/>
  <c r="AD36" i="1"/>
  <c r="Z36" i="1"/>
  <c r="J36" i="1"/>
  <c r="AL36" i="1" s="1"/>
  <c r="AU35" i="1" s="1"/>
  <c r="I36" i="1"/>
  <c r="H36" i="1"/>
  <c r="H35" i="1" s="1"/>
  <c r="AT35" i="1"/>
  <c r="J35" i="1"/>
  <c r="I35" i="1"/>
  <c r="BJ34" i="1"/>
  <c r="BI34" i="1"/>
  <c r="BF34" i="1"/>
  <c r="BD34" i="1"/>
  <c r="AW34" i="1"/>
  <c r="AP34" i="1"/>
  <c r="AO34" i="1"/>
  <c r="BH34" i="1" s="1"/>
  <c r="AB34" i="1" s="1"/>
  <c r="AL34" i="1"/>
  <c r="AK34" i="1"/>
  <c r="AJ34" i="1"/>
  <c r="AH34" i="1"/>
  <c r="AG34" i="1"/>
  <c r="AF34" i="1"/>
  <c r="AE34" i="1"/>
  <c r="AD34" i="1"/>
  <c r="AC34" i="1"/>
  <c r="Z34" i="1"/>
  <c r="J34" i="1"/>
  <c r="J32" i="1" s="1"/>
  <c r="H34" i="1"/>
  <c r="BJ33" i="1"/>
  <c r="BH33" i="1"/>
  <c r="AB33" i="1" s="1"/>
  <c r="BF33" i="1"/>
  <c r="BD33" i="1"/>
  <c r="AX33" i="1"/>
  <c r="AP33" i="1"/>
  <c r="BI33" i="1" s="1"/>
  <c r="AC33" i="1" s="1"/>
  <c r="AO33" i="1"/>
  <c r="AW33" i="1" s="1"/>
  <c r="BC33" i="1" s="1"/>
  <c r="AK33" i="1"/>
  <c r="AJ33" i="1"/>
  <c r="AS32" i="1" s="1"/>
  <c r="AH33" i="1"/>
  <c r="AG33" i="1"/>
  <c r="AF33" i="1"/>
  <c r="AE33" i="1"/>
  <c r="AD33" i="1"/>
  <c r="Z33" i="1"/>
  <c r="J33" i="1"/>
  <c r="AL33" i="1" s="1"/>
  <c r="I33" i="1"/>
  <c r="AT32" i="1"/>
  <c r="BJ31" i="1"/>
  <c r="BF31" i="1"/>
  <c r="BD31" i="1"/>
  <c r="AW31" i="1"/>
  <c r="AP31" i="1"/>
  <c r="AO31" i="1"/>
  <c r="BH31" i="1" s="1"/>
  <c r="AB31" i="1" s="1"/>
  <c r="AL31" i="1"/>
  <c r="AK31" i="1"/>
  <c r="AT30" i="1" s="1"/>
  <c r="AJ31" i="1"/>
  <c r="AH31" i="1"/>
  <c r="AG31" i="1"/>
  <c r="AF31" i="1"/>
  <c r="AE31" i="1"/>
  <c r="AD31" i="1"/>
  <c r="Z31" i="1"/>
  <c r="J31" i="1"/>
  <c r="J30" i="1" s="1"/>
  <c r="H31" i="1"/>
  <c r="AU30" i="1"/>
  <c r="AS30" i="1"/>
  <c r="H30" i="1"/>
  <c r="BJ29" i="1"/>
  <c r="BH29" i="1"/>
  <c r="AB29" i="1" s="1"/>
  <c r="BF29" i="1"/>
  <c r="BD29" i="1"/>
  <c r="AX29" i="1"/>
  <c r="AP29" i="1"/>
  <c r="BI29" i="1" s="1"/>
  <c r="AC29" i="1" s="1"/>
  <c r="AO29" i="1"/>
  <c r="AK29" i="1"/>
  <c r="AT28" i="1" s="1"/>
  <c r="AJ29" i="1"/>
  <c r="AH29" i="1"/>
  <c r="AG29" i="1"/>
  <c r="AF29" i="1"/>
  <c r="AE29" i="1"/>
  <c r="AD29" i="1"/>
  <c r="Z29" i="1"/>
  <c r="J29" i="1"/>
  <c r="AL29" i="1" s="1"/>
  <c r="AU28" i="1" s="1"/>
  <c r="I29" i="1"/>
  <c r="I28" i="1" s="1"/>
  <c r="AS28" i="1"/>
  <c r="J28" i="1"/>
  <c r="BJ27" i="1"/>
  <c r="BF27" i="1"/>
  <c r="BD27" i="1"/>
  <c r="AW27" i="1"/>
  <c r="AP27" i="1"/>
  <c r="AX27" i="1" s="1"/>
  <c r="AV27" i="1" s="1"/>
  <c r="AO27" i="1"/>
  <c r="BH27" i="1" s="1"/>
  <c r="AB27" i="1" s="1"/>
  <c r="AL27" i="1"/>
  <c r="AK27" i="1"/>
  <c r="AJ27" i="1"/>
  <c r="AH27" i="1"/>
  <c r="AG27" i="1"/>
  <c r="AF27" i="1"/>
  <c r="AE27" i="1"/>
  <c r="AD27" i="1"/>
  <c r="Z27" i="1"/>
  <c r="J27" i="1"/>
  <c r="I27" i="1"/>
  <c r="H27" i="1"/>
  <c r="BJ26" i="1"/>
  <c r="BF26" i="1"/>
  <c r="BD26" i="1"/>
  <c r="AX26" i="1"/>
  <c r="AP26" i="1"/>
  <c r="BI26" i="1" s="1"/>
  <c r="AC26" i="1" s="1"/>
  <c r="AO26" i="1"/>
  <c r="BH26" i="1" s="1"/>
  <c r="AB26" i="1" s="1"/>
  <c r="AK26" i="1"/>
  <c r="AJ26" i="1"/>
  <c r="AH26" i="1"/>
  <c r="AG26" i="1"/>
  <c r="AF26" i="1"/>
  <c r="AE26" i="1"/>
  <c r="AD26" i="1"/>
  <c r="Z26" i="1"/>
  <c r="J26" i="1"/>
  <c r="AL26" i="1" s="1"/>
  <c r="I26" i="1"/>
  <c r="BJ25" i="1"/>
  <c r="BI25" i="1"/>
  <c r="BF25" i="1"/>
  <c r="BD25" i="1"/>
  <c r="AW25" i="1"/>
  <c r="AP25" i="1"/>
  <c r="AO25" i="1"/>
  <c r="BH25" i="1" s="1"/>
  <c r="AB25" i="1" s="1"/>
  <c r="AL25" i="1"/>
  <c r="AK25" i="1"/>
  <c r="AJ25" i="1"/>
  <c r="AH25" i="1"/>
  <c r="AG25" i="1"/>
  <c r="AF25" i="1"/>
  <c r="AE25" i="1"/>
  <c r="AD25" i="1"/>
  <c r="AC25" i="1"/>
  <c r="Z25" i="1"/>
  <c r="J25" i="1"/>
  <c r="J23" i="1" s="1"/>
  <c r="H25" i="1"/>
  <c r="BJ24" i="1"/>
  <c r="BH24" i="1"/>
  <c r="AB24" i="1" s="1"/>
  <c r="BF24" i="1"/>
  <c r="BD24" i="1"/>
  <c r="AX24" i="1"/>
  <c r="AP24" i="1"/>
  <c r="BI24" i="1" s="1"/>
  <c r="AC24" i="1" s="1"/>
  <c r="AO24" i="1"/>
  <c r="AW24" i="1" s="1"/>
  <c r="BC24" i="1" s="1"/>
  <c r="AK24" i="1"/>
  <c r="AJ24" i="1"/>
  <c r="AS23" i="1" s="1"/>
  <c r="AH24" i="1"/>
  <c r="AG24" i="1"/>
  <c r="AF24" i="1"/>
  <c r="AE24" i="1"/>
  <c r="AD24" i="1"/>
  <c r="Z24" i="1"/>
  <c r="J24" i="1"/>
  <c r="AL24" i="1" s="1"/>
  <c r="I24" i="1"/>
  <c r="AT23" i="1"/>
  <c r="BJ22" i="1"/>
  <c r="BF22" i="1"/>
  <c r="BD22" i="1"/>
  <c r="AW22" i="1"/>
  <c r="AP22" i="1"/>
  <c r="AO22" i="1"/>
  <c r="BH22" i="1" s="1"/>
  <c r="AB22" i="1" s="1"/>
  <c r="AL22" i="1"/>
  <c r="AK22" i="1"/>
  <c r="AJ22" i="1"/>
  <c r="AH22" i="1"/>
  <c r="AG22" i="1"/>
  <c r="AF22" i="1"/>
  <c r="AE22" i="1"/>
  <c r="AD22" i="1"/>
  <c r="Z22" i="1"/>
  <c r="J22" i="1"/>
  <c r="H22" i="1"/>
  <c r="BJ21" i="1"/>
  <c r="BF21" i="1"/>
  <c r="BD21" i="1"/>
  <c r="AX21" i="1"/>
  <c r="AP21" i="1"/>
  <c r="BI21" i="1" s="1"/>
  <c r="AC21" i="1" s="1"/>
  <c r="AO21" i="1"/>
  <c r="AW21" i="1" s="1"/>
  <c r="BC21" i="1" s="1"/>
  <c r="AK21" i="1"/>
  <c r="AJ21" i="1"/>
  <c r="AS19" i="1" s="1"/>
  <c r="AH21" i="1"/>
  <c r="AG21" i="1"/>
  <c r="AF21" i="1"/>
  <c r="AE21" i="1"/>
  <c r="AD21" i="1"/>
  <c r="Z21" i="1"/>
  <c r="J21" i="1"/>
  <c r="AL21" i="1" s="1"/>
  <c r="AU19" i="1" s="1"/>
  <c r="I21" i="1"/>
  <c r="H21" i="1"/>
  <c r="H19" i="1" s="1"/>
  <c r="BJ20" i="1"/>
  <c r="BF20" i="1"/>
  <c r="BD20" i="1"/>
  <c r="AW20" i="1"/>
  <c r="AP20" i="1"/>
  <c r="AX20" i="1" s="1"/>
  <c r="AO20" i="1"/>
  <c r="BH20" i="1" s="1"/>
  <c r="AB20" i="1" s="1"/>
  <c r="AL20" i="1"/>
  <c r="AK20" i="1"/>
  <c r="AT19" i="1" s="1"/>
  <c r="AJ20" i="1"/>
  <c r="AH20" i="1"/>
  <c r="AG20" i="1"/>
  <c r="AF20" i="1"/>
  <c r="AE20" i="1"/>
  <c r="AD20" i="1"/>
  <c r="Z20" i="1"/>
  <c r="J20" i="1"/>
  <c r="H20" i="1"/>
  <c r="J19" i="1"/>
  <c r="BJ18" i="1"/>
  <c r="BF18" i="1"/>
  <c r="BD18" i="1"/>
  <c r="AX18" i="1"/>
  <c r="AP18" i="1"/>
  <c r="BI18" i="1" s="1"/>
  <c r="AC18" i="1" s="1"/>
  <c r="AO18" i="1"/>
  <c r="AW18" i="1" s="1"/>
  <c r="BC18" i="1" s="1"/>
  <c r="AK18" i="1"/>
  <c r="AJ18" i="1"/>
  <c r="AS17" i="1" s="1"/>
  <c r="AH18" i="1"/>
  <c r="AG18" i="1"/>
  <c r="AF18" i="1"/>
  <c r="AE18" i="1"/>
  <c r="AD18" i="1"/>
  <c r="Z18" i="1"/>
  <c r="J18" i="1"/>
  <c r="AL18" i="1" s="1"/>
  <c r="AU17" i="1" s="1"/>
  <c r="I18" i="1"/>
  <c r="H18" i="1"/>
  <c r="H17" i="1" s="1"/>
  <c r="AT17" i="1"/>
  <c r="J17" i="1"/>
  <c r="I17" i="1"/>
  <c r="BJ16" i="1"/>
  <c r="BF16" i="1"/>
  <c r="BD16" i="1"/>
  <c r="AX16" i="1"/>
  <c r="AW16" i="1"/>
  <c r="AP16" i="1"/>
  <c r="I16" i="1" s="1"/>
  <c r="I15" i="1" s="1"/>
  <c r="AO16" i="1"/>
  <c r="BH16" i="1" s="1"/>
  <c r="AB16" i="1" s="1"/>
  <c r="AK16" i="1"/>
  <c r="AT15" i="1" s="1"/>
  <c r="AJ16" i="1"/>
  <c r="AH16" i="1"/>
  <c r="AG16" i="1"/>
  <c r="AF16" i="1"/>
  <c r="AE16" i="1"/>
  <c r="AD16" i="1"/>
  <c r="Z16" i="1"/>
  <c r="J16" i="1"/>
  <c r="J15" i="1" s="1"/>
  <c r="H16" i="1"/>
  <c r="AS15" i="1"/>
  <c r="H15" i="1"/>
  <c r="BJ14" i="1"/>
  <c r="BH14" i="1"/>
  <c r="AB14" i="1" s="1"/>
  <c r="BF14" i="1"/>
  <c r="BD14" i="1"/>
  <c r="AX14" i="1"/>
  <c r="AW14" i="1"/>
  <c r="AP14" i="1"/>
  <c r="BI14" i="1" s="1"/>
  <c r="AC14" i="1" s="1"/>
  <c r="AO14" i="1"/>
  <c r="H14" i="1" s="1"/>
  <c r="AK14" i="1"/>
  <c r="AJ14" i="1"/>
  <c r="AH14" i="1"/>
  <c r="AG14" i="1"/>
  <c r="C19" i="3" s="1"/>
  <c r="AF14" i="1"/>
  <c r="AE14" i="1"/>
  <c r="AD14" i="1"/>
  <c r="Z14" i="1"/>
  <c r="J14" i="1"/>
  <c r="AL14" i="1" s="1"/>
  <c r="I14" i="1"/>
  <c r="BJ13" i="1"/>
  <c r="BF13" i="1"/>
  <c r="BD13" i="1"/>
  <c r="AW13" i="1"/>
  <c r="AP13" i="1"/>
  <c r="I13" i="1" s="1"/>
  <c r="I12" i="1" s="1"/>
  <c r="AO13" i="1"/>
  <c r="BH13" i="1" s="1"/>
  <c r="AB13" i="1" s="1"/>
  <c r="AK13" i="1"/>
  <c r="AJ13" i="1"/>
  <c r="C27" i="3" s="1"/>
  <c r="AH13" i="1"/>
  <c r="AG13" i="1"/>
  <c r="AF13" i="1"/>
  <c r="C18" i="3" s="1"/>
  <c r="AE13" i="1"/>
  <c r="AD13" i="1"/>
  <c r="Z13" i="1"/>
  <c r="J13" i="1"/>
  <c r="J12" i="1" s="1"/>
  <c r="H13" i="1"/>
  <c r="AS12" i="1"/>
  <c r="H12" i="1"/>
  <c r="AU1" i="1"/>
  <c r="AT1" i="1"/>
  <c r="AS1" i="1"/>
  <c r="AX22" i="1" l="1"/>
  <c r="I22" i="1"/>
  <c r="BC52" i="1"/>
  <c r="AV52" i="1"/>
  <c r="BC55" i="1"/>
  <c r="AV55" i="1"/>
  <c r="AL60" i="1"/>
  <c r="AU59" i="1" s="1"/>
  <c r="J59" i="1"/>
  <c r="AL63" i="1"/>
  <c r="AU61" i="1" s="1"/>
  <c r="J61" i="1"/>
  <c r="C21" i="3"/>
  <c r="C28" i="3"/>
  <c r="F28" i="3" s="1"/>
  <c r="BI13" i="1"/>
  <c r="AC13" i="1" s="1"/>
  <c r="BH18" i="1"/>
  <c r="AB18" i="1" s="1"/>
  <c r="C14" i="3" s="1"/>
  <c r="BH21" i="1"/>
  <c r="AB21" i="1" s="1"/>
  <c r="AU23" i="1"/>
  <c r="AW29" i="1"/>
  <c r="H29" i="1"/>
  <c r="H28" i="1" s="1"/>
  <c r="AU32" i="1"/>
  <c r="BH36" i="1"/>
  <c r="AB36" i="1" s="1"/>
  <c r="AX40" i="1"/>
  <c r="I40" i="1"/>
  <c r="AV44" i="1"/>
  <c r="BC45" i="1"/>
  <c r="I46" i="1"/>
  <c r="BC54" i="1"/>
  <c r="AV64" i="1"/>
  <c r="BC64" i="1"/>
  <c r="AW41" i="1"/>
  <c r="H41" i="1"/>
  <c r="H37" i="1" s="1"/>
  <c r="BC72" i="1"/>
  <c r="AV72" i="1"/>
  <c r="BI16" i="1"/>
  <c r="AC16" i="1" s="1"/>
  <c r="AV20" i="1"/>
  <c r="BC20" i="1"/>
  <c r="AV38" i="1"/>
  <c r="BC38" i="1"/>
  <c r="BC48" i="1"/>
  <c r="J51" i="1"/>
  <c r="BC62" i="1"/>
  <c r="AX31" i="1"/>
  <c r="I31" i="1"/>
  <c r="I30" i="1" s="1"/>
  <c r="BI22" i="1"/>
  <c r="AC22" i="1" s="1"/>
  <c r="AV24" i="1"/>
  <c r="BI31" i="1"/>
  <c r="AC31" i="1" s="1"/>
  <c r="AV33" i="1"/>
  <c r="AV60" i="1"/>
  <c r="BI64" i="1"/>
  <c r="I45" i="4"/>
  <c r="I24" i="3" s="1"/>
  <c r="F29" i="4"/>
  <c r="AL48" i="1"/>
  <c r="AU47" i="1" s="1"/>
  <c r="J47" i="1"/>
  <c r="AV18" i="1"/>
  <c r="AV21" i="1"/>
  <c r="I38" i="1"/>
  <c r="J37" i="1"/>
  <c r="J73" i="1" s="1"/>
  <c r="AL43" i="1"/>
  <c r="AU37" i="1" s="1"/>
  <c r="AV50" i="1"/>
  <c r="AU53" i="1"/>
  <c r="AV56" i="1"/>
  <c r="AV58" i="1"/>
  <c r="BC58" i="1"/>
  <c r="AW26" i="1"/>
  <c r="H26" i="1"/>
  <c r="AL13" i="1"/>
  <c r="AL16" i="1"/>
  <c r="AU15" i="1" s="1"/>
  <c r="AX13" i="1"/>
  <c r="I20" i="1"/>
  <c r="I19" i="1" s="1"/>
  <c r="BI20" i="1"/>
  <c r="AC20" i="1" s="1"/>
  <c r="BI38" i="1"/>
  <c r="AE38" i="1" s="1"/>
  <c r="C17" i="3" s="1"/>
  <c r="AV39" i="1"/>
  <c r="BC43" i="1"/>
  <c r="AV43" i="1"/>
  <c r="BC50" i="1"/>
  <c r="J53" i="1"/>
  <c r="AL55" i="1"/>
  <c r="BC56" i="1"/>
  <c r="I58" i="1"/>
  <c r="I53" i="1" s="1"/>
  <c r="BC14" i="1"/>
  <c r="AV14" i="1"/>
  <c r="BC16" i="1"/>
  <c r="AV16" i="1"/>
  <c r="C20" i="3"/>
  <c r="H24" i="1"/>
  <c r="H23" i="1" s="1"/>
  <c r="AX25" i="1"/>
  <c r="I25" i="1"/>
  <c r="I23" i="1" s="1"/>
  <c r="BC27" i="1"/>
  <c r="H33" i="1"/>
  <c r="H32" i="1" s="1"/>
  <c r="AX34" i="1"/>
  <c r="I34" i="1"/>
  <c r="I32" i="1" s="1"/>
  <c r="BH41" i="1"/>
  <c r="AD41" i="1" s="1"/>
  <c r="C16" i="3" s="1"/>
  <c r="AV46" i="1"/>
  <c r="BC46" i="1"/>
  <c r="BC69" i="1"/>
  <c r="BI67" i="1"/>
  <c r="BI69" i="1"/>
  <c r="BI71" i="1"/>
  <c r="AV67" i="1"/>
  <c r="AV69" i="1"/>
  <c r="AV71" i="1"/>
  <c r="I16" i="3"/>
  <c r="I22" i="3" s="1"/>
  <c r="BI27" i="1"/>
  <c r="AC27" i="1" s="1"/>
  <c r="BI42" i="1"/>
  <c r="AE42" i="1" s="1"/>
  <c r="BH43" i="1"/>
  <c r="AD43" i="1" s="1"/>
  <c r="BH52" i="1"/>
  <c r="BI54" i="1"/>
  <c r="BH55" i="1"/>
  <c r="I67" i="1"/>
  <c r="I66" i="1" s="1"/>
  <c r="I69" i="1"/>
  <c r="I68" i="1" s="1"/>
  <c r="I71" i="1"/>
  <c r="I70" i="1" s="1"/>
  <c r="BI72" i="1"/>
  <c r="F14" i="3"/>
  <c r="F22" i="3" s="1"/>
  <c r="BI43" i="1"/>
  <c r="AE43" i="1" s="1"/>
  <c r="BH44" i="1"/>
  <c r="AD44" i="1" s="1"/>
  <c r="BH50" i="1"/>
  <c r="BI52" i="1"/>
  <c r="BI55" i="1"/>
  <c r="BH56" i="1"/>
  <c r="BH62" i="1"/>
  <c r="BI44" i="1"/>
  <c r="AE44" i="1" s="1"/>
  <c r="BH45" i="1"/>
  <c r="AD45" i="1" s="1"/>
  <c r="BH48" i="1"/>
  <c r="AB48" i="1" s="1"/>
  <c r="BI50" i="1"/>
  <c r="BI56" i="1"/>
  <c r="BH57" i="1"/>
  <c r="BH60" i="1"/>
  <c r="BI62" i="1"/>
  <c r="BH63" i="1"/>
  <c r="BI63" i="1"/>
  <c r="BH64" i="1"/>
  <c r="AT12" i="1"/>
  <c r="BC31" i="1" l="1"/>
  <c r="AV31" i="1"/>
  <c r="BC41" i="1"/>
  <c r="AV41" i="1"/>
  <c r="BC40" i="1"/>
  <c r="AV40" i="1"/>
  <c r="C15" i="3"/>
  <c r="C22" i="3" s="1"/>
  <c r="C29" i="3"/>
  <c r="AU12" i="1"/>
  <c r="BC25" i="1"/>
  <c r="AV25" i="1"/>
  <c r="I37" i="1"/>
  <c r="BC26" i="1"/>
  <c r="AV26" i="1"/>
  <c r="I65" i="1"/>
  <c r="BC29" i="1"/>
  <c r="AV29" i="1"/>
  <c r="BC22" i="1"/>
  <c r="AV22" i="1"/>
  <c r="BC34" i="1"/>
  <c r="AV34" i="1"/>
  <c r="BC13" i="1"/>
  <c r="AV13" i="1"/>
  <c r="F29" i="3" l="1"/>
  <c r="I28" i="3"/>
  <c r="I29" i="3" s="1"/>
</calcChain>
</file>

<file path=xl/sharedStrings.xml><?xml version="1.0" encoding="utf-8"?>
<sst xmlns="http://schemas.openxmlformats.org/spreadsheetml/2006/main" count="888" uniqueCount="302">
  <si>
    <t>Slepý stavební rozpočet</t>
  </si>
  <si>
    <t/>
  </si>
  <si>
    <t>MŠ Žižkova-oprava plotu po povodni</t>
  </si>
  <si>
    <t>Doba výstavby:</t>
  </si>
  <si>
    <t xml:space="preserve"> </t>
  </si>
  <si>
    <t>Objednatel:</t>
  </si>
  <si>
    <t> </t>
  </si>
  <si>
    <t>Druh stavby:</t>
  </si>
  <si>
    <t>Začátek výstavby:</t>
  </si>
  <si>
    <t>22.01.2025</t>
  </si>
  <si>
    <t>Projektant:</t>
  </si>
  <si>
    <t>Lokalita:</t>
  </si>
  <si>
    <t>Krnov</t>
  </si>
  <si>
    <t>Konec výstavby:</t>
  </si>
  <si>
    <t>Zhotovitel:</t>
  </si>
  <si>
    <t>JKSO:</t>
  </si>
  <si>
    <t>Zpracováno dne:</t>
  </si>
  <si>
    <t>Zpracoval: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</si>
  <si>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</si>
  <si>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</si>
  <si>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</si>
  <si>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</si>
  <si>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</si>
  <si>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</si>
  <si>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</si>
  <si>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</si>
  <si>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</si>
  <si>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</si>
  <si>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</si>
  <si>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</si>
  <si>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</si>
  <si>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</si>
  <si>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</si>
  <si>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</si>
  <si>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</si>
  <si>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</si>
  <si>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</si>
  <si>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</si>
  <si>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</si>
  <si>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</si>
  <si>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</si>
  <si>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</si>
  <si>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</si>
  <si>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</si>
  <si>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</si>
  <si>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</si>
  <si>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</si>
  <si>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11</t>
  </si>
  <si>
    <t>Přípravné a přidružené práce</t>
  </si>
  <si>
    <t>1</t>
  </si>
  <si>
    <t>111200001RA0</t>
  </si>
  <si>
    <t>Odstranění křovin a stromů do 100 mm, spálení</t>
  </si>
  <si>
    <t>m2</t>
  </si>
  <si>
    <t>RTS II / 2024</t>
  </si>
  <si>
    <t>11_</t>
  </si>
  <si>
    <t>1_</t>
  </si>
  <si>
    <t>_</t>
  </si>
  <si>
    <t>2</t>
  </si>
  <si>
    <t>113107420R00</t>
  </si>
  <si>
    <t>Odstranění podkladu nad 50 m2,kam.těžené tl.20 cm</t>
  </si>
  <si>
    <t>12</t>
  </si>
  <si>
    <t>Odkopávky a prokopávky</t>
  </si>
  <si>
    <t>3</t>
  </si>
  <si>
    <t>120901123R00</t>
  </si>
  <si>
    <t>Bourání konstrukcí ze železobetonu v odkopávkách</t>
  </si>
  <si>
    <t>m3</t>
  </si>
  <si>
    <t>12_</t>
  </si>
  <si>
    <t>13</t>
  </si>
  <si>
    <t>Hloubené vykopávky</t>
  </si>
  <si>
    <t>4</t>
  </si>
  <si>
    <t>139601102R00</t>
  </si>
  <si>
    <t>Ruční výkop jam, rýh a šachet v hornině tř. 3</t>
  </si>
  <si>
    <t>13_</t>
  </si>
  <si>
    <t>17</t>
  </si>
  <si>
    <t>Konstrukce ze zemin</t>
  </si>
  <si>
    <t>5</t>
  </si>
  <si>
    <t>175101201R00</t>
  </si>
  <si>
    <t>Obsyp objektu bez prohození sypaniny</t>
  </si>
  <si>
    <t>17_</t>
  </si>
  <si>
    <t>6</t>
  </si>
  <si>
    <t>10364200</t>
  </si>
  <si>
    <t>Ornice pro pozemkové úpravy</t>
  </si>
  <si>
    <t>RTS II / 2022</t>
  </si>
  <si>
    <t>7</t>
  </si>
  <si>
    <t>174101102R00</t>
  </si>
  <si>
    <t>Zásyp ruční se zhutněním</t>
  </si>
  <si>
    <t>18</t>
  </si>
  <si>
    <t>Povrchové úpravy terénu</t>
  </si>
  <si>
    <t>8</t>
  </si>
  <si>
    <t>183403153R00</t>
  </si>
  <si>
    <t>Obdělání půdy hrabáním, v rovině</t>
  </si>
  <si>
    <t>18_</t>
  </si>
  <si>
    <t>9</t>
  </si>
  <si>
    <t>183403161R00</t>
  </si>
  <si>
    <t>Obdělání půdy válením, v rovině</t>
  </si>
  <si>
    <t>10</t>
  </si>
  <si>
    <t>180402111R00</t>
  </si>
  <si>
    <t>Založení trávníku parkového výsevem v rovině</t>
  </si>
  <si>
    <t>00572400</t>
  </si>
  <si>
    <t>Směs travní parková I. běžná zátěž PROFI</t>
  </si>
  <si>
    <t>kg</t>
  </si>
  <si>
    <t>28</t>
  </si>
  <si>
    <t>Zpevňování hornin a konstrukcí</t>
  </si>
  <si>
    <t>289971211R00</t>
  </si>
  <si>
    <t>Zřízení vrstvy z geotextilie sklon do 1:5 š.do 3 m</t>
  </si>
  <si>
    <t>28_</t>
  </si>
  <si>
    <t>2_</t>
  </si>
  <si>
    <t>31</t>
  </si>
  <si>
    <t>Zdi podpěrné a volné</t>
  </si>
  <si>
    <t>318110011R00</t>
  </si>
  <si>
    <t>Osazení beton. podhrabové desky do ZN držáků</t>
  </si>
  <si>
    <t>soubor</t>
  </si>
  <si>
    <t>31_</t>
  </si>
  <si>
    <t>3_</t>
  </si>
  <si>
    <t>33</t>
  </si>
  <si>
    <t>Sloupy a pilíře, stožáry a rámové stojky</t>
  </si>
  <si>
    <t>14</t>
  </si>
  <si>
    <t>338171112R00</t>
  </si>
  <si>
    <t>Osazení sloupků plot.ocelových do 2 m,zabet.C25/30</t>
  </si>
  <si>
    <t>kus</t>
  </si>
  <si>
    <t>33_</t>
  </si>
  <si>
    <t>15</t>
  </si>
  <si>
    <t>553462022</t>
  </si>
  <si>
    <t>Sloupek plotový UNIVERS d 60 mm, výška 250 cm</t>
  </si>
  <si>
    <t>56</t>
  </si>
  <si>
    <t>Podkladní vrstvy komunikací, letišť a ploch</t>
  </si>
  <si>
    <t>16</t>
  </si>
  <si>
    <t>564861111R00</t>
  </si>
  <si>
    <t>Podklad ze štěrkodrti po zhutnění tloušťky 20 cm</t>
  </si>
  <si>
    <t>56_</t>
  </si>
  <si>
    <t>5_</t>
  </si>
  <si>
    <t>767</t>
  </si>
  <si>
    <t>Konstrukce doplňkové stavební (zámečnické)</t>
  </si>
  <si>
    <t>767654210R00</t>
  </si>
  <si>
    <t>Montáž vrat posuvných do oc.konstrukce, pl.do 6 m2</t>
  </si>
  <si>
    <t>767_</t>
  </si>
  <si>
    <t>76_</t>
  </si>
  <si>
    <t>767920840R00</t>
  </si>
  <si>
    <t>Demontáž vrat k oplocení plochy do 10 m2</t>
  </si>
  <si>
    <t>19</t>
  </si>
  <si>
    <t>767920230R00</t>
  </si>
  <si>
    <t>Montáž vrat na ocelové sloupky, plochy do 6 m2</t>
  </si>
  <si>
    <t>20</t>
  </si>
  <si>
    <t>767914830R00</t>
  </si>
  <si>
    <t>Demontáž oplocení rámového H do 2 m</t>
  </si>
  <si>
    <t>m</t>
  </si>
  <si>
    <t>21</t>
  </si>
  <si>
    <t>767914130R00</t>
  </si>
  <si>
    <t>Montáž oplocení rámového H do 2,0 m</t>
  </si>
  <si>
    <t>22</t>
  </si>
  <si>
    <t>008551130VD</t>
  </si>
  <si>
    <t>Panel 3D 2500x1530, zelený</t>
  </si>
  <si>
    <t>23</t>
  </si>
  <si>
    <t>008551131VD</t>
  </si>
  <si>
    <t>Příchytka panelu pro sloupek 3D panel</t>
  </si>
  <si>
    <t>24</t>
  </si>
  <si>
    <t>767911130RT1</t>
  </si>
  <si>
    <t>Montáž oplocení z pletiva v.do 2,0 m,napínací drát</t>
  </si>
  <si>
    <t>25</t>
  </si>
  <si>
    <t>008551132VD</t>
  </si>
  <si>
    <t>Pojezdová brána</t>
  </si>
  <si>
    <t>96</t>
  </si>
  <si>
    <t>Bourání konstrukcí</t>
  </si>
  <si>
    <t>26</t>
  </si>
  <si>
    <t>966067111R00</t>
  </si>
  <si>
    <t>Rozebrání plotu tyč. lať. prken. drátěného, plech.</t>
  </si>
  <si>
    <t>96_</t>
  </si>
  <si>
    <t>9_</t>
  </si>
  <si>
    <t>H22</t>
  </si>
  <si>
    <t>Komunikace pozemní a letiště</t>
  </si>
  <si>
    <t>27</t>
  </si>
  <si>
    <t>998223011R00</t>
  </si>
  <si>
    <t>Přesun hmot, pozemní komunikace, kryt dlážděný</t>
  </si>
  <si>
    <t>t</t>
  </si>
  <si>
    <t>H22_</t>
  </si>
  <si>
    <t>H767</t>
  </si>
  <si>
    <t>998767101R00</t>
  </si>
  <si>
    <t>Přesun hmot pro zámečnické konstr., výšky do 6 m</t>
  </si>
  <si>
    <t>H767_</t>
  </si>
  <si>
    <t>S</t>
  </si>
  <si>
    <t>Přesuny sutí</t>
  </si>
  <si>
    <t>29</t>
  </si>
  <si>
    <t>979087212R00</t>
  </si>
  <si>
    <t>Nakládání suti na dopravní prostředky - komunikace</t>
  </si>
  <si>
    <t>S_</t>
  </si>
  <si>
    <t>30</t>
  </si>
  <si>
    <t>979082318R00</t>
  </si>
  <si>
    <t>Vodorovná doprava suti a hmot po suchu do 6000 m</t>
  </si>
  <si>
    <t>979082119R00</t>
  </si>
  <si>
    <t>Příplatek k přesunu suti za každých dalších 1000 m</t>
  </si>
  <si>
    <t>32</t>
  </si>
  <si>
    <t>979093111R00</t>
  </si>
  <si>
    <t>Uložení suti na skládku bez zhutnění</t>
  </si>
  <si>
    <t>979082212R00</t>
  </si>
  <si>
    <t>Vodorovná doprava suti po suchu do 50 m</t>
  </si>
  <si>
    <t>S979VD</t>
  </si>
  <si>
    <t>skládka</t>
  </si>
  <si>
    <t>34</t>
  </si>
  <si>
    <t>979990001R00VD</t>
  </si>
  <si>
    <t>Poplatek za skládku</t>
  </si>
  <si>
    <t>S979VD_</t>
  </si>
  <si>
    <t>M</t>
  </si>
  <si>
    <t>Ostatní materiál</t>
  </si>
  <si>
    <t>35</t>
  </si>
  <si>
    <t>286147925</t>
  </si>
  <si>
    <t>Trubka kanalizační odolná PPKGEM 250 x 7,7 x 1000 mm</t>
  </si>
  <si>
    <t>0</t>
  </si>
  <si>
    <t>Z99999_</t>
  </si>
  <si>
    <t>Z_</t>
  </si>
  <si>
    <t>36</t>
  </si>
  <si>
    <t>67352005</t>
  </si>
  <si>
    <t>Geotextilie netkaná PK-Nontex PET 400 g/m2</t>
  </si>
  <si>
    <t>37</t>
  </si>
  <si>
    <t>Sloupek plotový zelený, d 48mm, výška 230mm</t>
  </si>
  <si>
    <t>VORN</t>
  </si>
  <si>
    <t>Vedlejší a ostatní rozpočtové náklady</t>
  </si>
  <si>
    <t>01VRN</t>
  </si>
  <si>
    <t>Průzkumy, geodetické a projektové práce</t>
  </si>
  <si>
    <t>38</t>
  </si>
  <si>
    <t>010001VRN</t>
  </si>
  <si>
    <t>Soubor</t>
  </si>
  <si>
    <t>99</t>
  </si>
  <si>
    <t>01VRN_</t>
  </si>
  <si>
    <t>Â _</t>
  </si>
  <si>
    <t>02VRN</t>
  </si>
  <si>
    <t>Příprava staveniště</t>
  </si>
  <si>
    <t>39</t>
  </si>
  <si>
    <t>020001VRN</t>
  </si>
  <si>
    <t>02VRN_</t>
  </si>
  <si>
    <t>03VRN</t>
  </si>
  <si>
    <t>Zařízení staveniště</t>
  </si>
  <si>
    <t>40</t>
  </si>
  <si>
    <t>039002VRN</t>
  </si>
  <si>
    <t>Odstranění zařízení staveniště</t>
  </si>
  <si>
    <t>03VRN_</t>
  </si>
  <si>
    <t>41</t>
  </si>
  <si>
    <t>111111123VD</t>
  </si>
  <si>
    <t>Fotodokumentace</t>
  </si>
  <si>
    <t>Celkem:</t>
  </si>
  <si>
    <t>Poznámka:</t>
  </si>
  <si>
    <t>Výkaz výměr</t>
  </si>
  <si>
    <t>Objekt</t>
  </si>
  <si>
    <t>Potřebné množství</t>
  </si>
  <si>
    <t>Krycí list slepého rozpočtu</t>
  </si>
  <si>
    <t>IČO/DIČ:</t>
  </si>
  <si>
    <t>28661222/CZ28661222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</si>
  <si>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</si>
  <si>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</si>
  <si>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</si>
  <si>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</si>
  <si>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</si>
  <si>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</si>
  <si>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</si>
  <si>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</si>
  <si>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</si>
  <si>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</si>
  <si>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</si>
  <si>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</si>
  <si>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</si>
  <si>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</si>
  <si>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</si>
  <si>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</si>
  <si>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</si>
  <si>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</si>
  <si>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</si>
  <si>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</si>
  <si>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</si>
  <si>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</si>
  <si>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</si>
  <si>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</si>
  <si>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</si>
  <si>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</si>
  <si>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</si>
  <si>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</si>
  <si>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</si>
  <si>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</si>
  <si>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15%</t>
  </si>
  <si>
    <t>DPH 15%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</si>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</sst>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2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4" fontId="2" fillId="2" borderId="29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4" fontId="3" fillId="0" borderId="32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4" fontId="2" fillId="0" borderId="3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9" xfId="0" applyFont="1" applyBorder="1" applyAlignment="1">
      <alignment horizontal="right" vertical="center"/>
    </xf>
    <xf numFmtId="0" fontId="2" fillId="0" borderId="40" xfId="0" applyFont="1" applyBorder="1" applyAlignment="1">
      <alignment horizontal="left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4" fontId="9" fillId="0" borderId="47" xfId="0" applyNumberFormat="1" applyFont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0" fontId="8" fillId="0" borderId="50" xfId="0" applyFont="1" applyBorder="1" applyAlignment="1">
      <alignment horizontal="left" vertical="center"/>
    </xf>
    <xf numFmtId="4" fontId="9" fillId="0" borderId="54" xfId="0" applyNumberFormat="1" applyFont="1" applyBorder="1" applyAlignment="1">
      <alignment horizontal="right" vertical="center"/>
    </xf>
    <xf numFmtId="0" fontId="9" fillId="0" borderId="54" xfId="0" applyFont="1" applyBorder="1" applyAlignment="1">
      <alignment horizontal="right" vertical="center"/>
    </xf>
    <xf numFmtId="4" fontId="9" fillId="0" borderId="45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8" fillId="2" borderId="44" xfId="0" applyNumberFormat="1" applyFont="1" applyFill="1" applyBorder="1" applyAlignment="1">
      <alignment horizontal="right" vertical="center"/>
    </xf>
    <xf numFmtId="4" fontId="8" fillId="2" borderId="49" xfId="0" applyNumberFormat="1" applyFont="1" applyFill="1" applyBorder="1" applyAlignment="1">
      <alignment horizontal="right" vertical="center"/>
    </xf>
    <xf numFmtId="0" fontId="4" fillId="0" borderId="29" xfId="0" applyFont="1" applyBorder="1" applyAlignment="1">
      <alignment horizontal="left" vertical="center"/>
    </xf>
    <xf numFmtId="0" fontId="2" fillId="0" borderId="70" xfId="0" applyFont="1" applyBorder="1" applyAlignment="1">
      <alignment horizontal="right" vertical="center"/>
    </xf>
    <xf numFmtId="4" fontId="3" fillId="0" borderId="47" xfId="0" applyNumberFormat="1" applyFont="1" applyBorder="1" applyAlignment="1">
      <alignment horizontal="right" vertical="center"/>
    </xf>
    <xf numFmtId="0" fontId="3" fillId="0" borderId="47" xfId="0" applyFont="1" applyBorder="1" applyAlignment="1">
      <alignment horizontal="left" vertical="center"/>
    </xf>
    <xf numFmtId="4" fontId="3" fillId="0" borderId="74" xfId="0" applyNumberFormat="1" applyFont="1" applyBorder="1" applyAlignment="1">
      <alignment horizontal="right" vertical="center"/>
    </xf>
    <xf numFmtId="0" fontId="3" fillId="0" borderId="74" xfId="0" applyFont="1" applyBorder="1" applyAlignment="1">
      <alignment horizontal="left" vertical="center"/>
    </xf>
    <xf numFmtId="0" fontId="2" fillId="0" borderId="78" xfId="0" applyFont="1" applyBorder="1" applyAlignment="1">
      <alignment horizontal="left" vertical="center"/>
    </xf>
    <xf numFmtId="0" fontId="2" fillId="0" borderId="78" xfId="0" applyFont="1" applyBorder="1" applyAlignment="1">
      <alignment horizontal="right" vertical="center"/>
    </xf>
    <xf numFmtId="4" fontId="2" fillId="0" borderId="78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4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2" borderId="56" xfId="0" applyFont="1" applyFill="1" applyBorder="1" applyAlignment="1">
      <alignment horizontal="left" vertical="center"/>
    </xf>
    <xf numFmtId="0" fontId="8" fillId="2" borderId="57" xfId="0" applyFont="1" applyFill="1" applyBorder="1" applyAlignment="1">
      <alignment horizontal="left" vertical="center"/>
    </xf>
    <xf numFmtId="0" fontId="8" fillId="2" borderId="51" xfId="0" applyFont="1" applyFill="1" applyBorder="1" applyAlignment="1">
      <alignment horizontal="left" vertical="center"/>
    </xf>
    <xf numFmtId="0" fontId="8" fillId="2" borderId="58" xfId="0" applyFont="1" applyFill="1" applyBorder="1" applyAlignment="1">
      <alignment horizontal="left" vertical="center"/>
    </xf>
    <xf numFmtId="0" fontId="8" fillId="2" borderId="43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2" fillId="0" borderId="76" xfId="0" applyFont="1" applyBorder="1" applyAlignment="1">
      <alignment horizontal="left" vertical="center"/>
    </xf>
    <xf numFmtId="0" fontId="2" fillId="0" borderId="77" xfId="0" applyFont="1" applyBorder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4" fontId="8" fillId="0" borderId="79" xfId="0" applyNumberFormat="1" applyFont="1" applyBorder="1" applyAlignment="1">
      <alignment horizontal="right" vertical="center"/>
    </xf>
    <xf numFmtId="0" fontId="8" fillId="0" borderId="76" xfId="0" applyFont="1" applyBorder="1" applyAlignment="1">
      <alignment horizontal="right" vertical="center"/>
    </xf>
    <xf numFmtId="0" fontId="8" fillId="0" borderId="77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75"/>
  <sheetViews>
    <sheetView tabSelected="1" workbookViewId="0">
      <pane ySplit="11" topLeftCell="A12" activePane="bottomLeft" state="frozen"/>
      <selection pane="bottomLeft" activeCell="N48" sqref="N48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28.5703125" customWidth="1"/>
    <col min="4" max="4" width="20.5703125" customWidth="1"/>
    <col min="5" max="5" width="6.710937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49.140625" hidden="1" customWidth="1"/>
    <col min="77" max="78" width="12.140625" hidden="1"/>
  </cols>
  <sheetData>
    <row r="1" spans="1:76" ht="54.7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85" t="s">
        <v>1</v>
      </c>
      <c r="B2" s="77"/>
      <c r="C2" s="90" t="s">
        <v>2</v>
      </c>
      <c r="D2" s="91"/>
      <c r="E2" s="77" t="s">
        <v>3</v>
      </c>
      <c r="F2" s="77"/>
      <c r="G2" s="77" t="s">
        <v>4</v>
      </c>
      <c r="H2" s="89" t="s">
        <v>5</v>
      </c>
      <c r="I2" s="77" t="s">
        <v>6</v>
      </c>
      <c r="J2" s="77"/>
      <c r="K2" s="78"/>
    </row>
    <row r="3" spans="1:76" x14ac:dyDescent="0.25">
      <c r="A3" s="86"/>
      <c r="B3" s="66"/>
      <c r="C3" s="92"/>
      <c r="D3" s="92"/>
      <c r="E3" s="66"/>
      <c r="F3" s="66"/>
      <c r="G3" s="66"/>
      <c r="H3" s="66"/>
      <c r="I3" s="66"/>
      <c r="J3" s="66"/>
      <c r="K3" s="79"/>
    </row>
    <row r="4" spans="1:76" x14ac:dyDescent="0.25">
      <c r="A4" s="87" t="s">
        <v>7</v>
      </c>
      <c r="B4" s="66"/>
      <c r="C4" s="65" t="s">
        <v>4</v>
      </c>
      <c r="D4" s="66"/>
      <c r="E4" s="66" t="s">
        <v>8</v>
      </c>
      <c r="F4" s="66"/>
      <c r="G4" s="66" t="s">
        <v>9</v>
      </c>
      <c r="H4" s="65" t="s">
        <v>10</v>
      </c>
      <c r="I4" s="66" t="s">
        <v>6</v>
      </c>
      <c r="J4" s="66"/>
      <c r="K4" s="79"/>
    </row>
    <row r="5" spans="1:76" x14ac:dyDescent="0.25">
      <c r="A5" s="86"/>
      <c r="B5" s="66"/>
      <c r="C5" s="66"/>
      <c r="D5" s="66"/>
      <c r="E5" s="66"/>
      <c r="F5" s="66"/>
      <c r="G5" s="66"/>
      <c r="H5" s="66"/>
      <c r="I5" s="66"/>
      <c r="J5" s="66"/>
      <c r="K5" s="79"/>
    </row>
    <row r="6" spans="1:76" x14ac:dyDescent="0.25">
      <c r="A6" s="87" t="s">
        <v>11</v>
      </c>
      <c r="B6" s="66"/>
      <c r="C6" s="65" t="s">
        <v>12</v>
      </c>
      <c r="D6" s="66"/>
      <c r="E6" s="66" t="s">
        <v>13</v>
      </c>
      <c r="F6" s="66"/>
      <c r="G6" s="66" t="s">
        <v>4</v>
      </c>
      <c r="H6" s="65" t="s">
        <v>14</v>
      </c>
      <c r="I6" s="65"/>
      <c r="J6" s="66"/>
      <c r="K6" s="79"/>
    </row>
    <row r="7" spans="1:76" x14ac:dyDescent="0.25">
      <c r="A7" s="86"/>
      <c r="B7" s="66"/>
      <c r="C7" s="66"/>
      <c r="D7" s="66"/>
      <c r="E7" s="66"/>
      <c r="F7" s="66"/>
      <c r="G7" s="66"/>
      <c r="H7" s="66"/>
      <c r="I7" s="66"/>
      <c r="J7" s="66"/>
      <c r="K7" s="79"/>
    </row>
    <row r="8" spans="1:76" x14ac:dyDescent="0.25">
      <c r="A8" s="87" t="s">
        <v>15</v>
      </c>
      <c r="B8" s="66"/>
      <c r="C8" s="65" t="s">
        <v>4</v>
      </c>
      <c r="D8" s="66"/>
      <c r="E8" s="66" t="s">
        <v>16</v>
      </c>
      <c r="F8" s="66"/>
      <c r="G8" s="66" t="s">
        <v>9</v>
      </c>
      <c r="H8" s="65" t="s">
        <v>17</v>
      </c>
      <c r="I8" s="66" t="s">
        <v>6</v>
      </c>
      <c r="J8" s="66"/>
      <c r="K8" s="79"/>
    </row>
    <row r="9" spans="1:76" x14ac:dyDescent="0.25">
      <c r="A9" s="88"/>
      <c r="B9" s="80"/>
      <c r="C9" s="80"/>
      <c r="D9" s="80"/>
      <c r="E9" s="80"/>
      <c r="F9" s="80"/>
      <c r="G9" s="80"/>
      <c r="H9" s="80"/>
      <c r="I9" s="80"/>
      <c r="J9" s="80"/>
      <c r="K9" s="81"/>
    </row>
    <row r="10" spans="1:76" x14ac:dyDescent="0.25">
      <c r="A10" s="5" t="s">
        <v>18</v>
      </c>
      <c r="B10" s="6" t="s">
        <v>19</v>
      </c>
      <c r="C10" s="82" t="s">
        <v>20</v>
      </c>
      <c r="D10" s="83"/>
      <c r="E10" s="6" t="s">
        <v>21</v>
      </c>
      <c r="F10" s="7" t="s">
        <v>22</v>
      </c>
      <c r="G10" s="8" t="s">
        <v>23</v>
      </c>
      <c r="H10" s="72" t="s">
        <v>24</v>
      </c>
      <c r="I10" s="73"/>
      <c r="J10" s="74"/>
      <c r="K10" s="9" t="s">
        <v>25</v>
      </c>
      <c r="BK10" s="10" t="s">
        <v>26</v>
      </c>
      <c r="BL10" s="11" t="s">
        <v>27</v>
      </c>
      <c r="BW10" s="11" t="s">
        <v>28</v>
      </c>
    </row>
    <row r="11" spans="1:76" x14ac:dyDescent="0.25">
      <c r="A11" s="12" t="s">
        <v>4</v>
      </c>
      <c r="B11" s="13" t="s">
        <v>4</v>
      </c>
      <c r="C11" s="70" t="s">
        <v>29</v>
      </c>
      <c r="D11" s="71"/>
      <c r="E11" s="13" t="s">
        <v>4</v>
      </c>
      <c r="F11" s="13" t="s">
        <v>4</v>
      </c>
      <c r="G11" s="14" t="s">
        <v>30</v>
      </c>
      <c r="H11" s="15" t="s">
        <v>31</v>
      </c>
      <c r="I11" s="16" t="s">
        <v>32</v>
      </c>
      <c r="J11" s="17" t="s">
        <v>33</v>
      </c>
      <c r="K11" s="18" t="s">
        <v>34</v>
      </c>
      <c r="Z11" s="10" t="s">
        <v>35</v>
      </c>
      <c r="AA11" s="10" t="s">
        <v>36</v>
      </c>
      <c r="AB11" s="10" t="s">
        <v>37</v>
      </c>
      <c r="AC11" s="10" t="s">
        <v>38</v>
      </c>
      <c r="AD11" s="10" t="s">
        <v>39</v>
      </c>
      <c r="AE11" s="10" t="s">
        <v>40</v>
      </c>
      <c r="AF11" s="10" t="s">
        <v>41</v>
      </c>
      <c r="AG11" s="10" t="s">
        <v>42</v>
      </c>
      <c r="AH11" s="10" t="s">
        <v>43</v>
      </c>
      <c r="BH11" s="10" t="s">
        <v>44</v>
      </c>
      <c r="BI11" s="10" t="s">
        <v>45</v>
      </c>
      <c r="BJ11" s="10" t="s">
        <v>46</v>
      </c>
    </row>
    <row r="12" spans="1:76" x14ac:dyDescent="0.25">
      <c r="A12" s="19" t="s">
        <v>1</v>
      </c>
      <c r="B12" s="20" t="s">
        <v>47</v>
      </c>
      <c r="C12" s="75" t="s">
        <v>48</v>
      </c>
      <c r="D12" s="76"/>
      <c r="E12" s="21" t="s">
        <v>4</v>
      </c>
      <c r="F12" s="21" t="s">
        <v>4</v>
      </c>
      <c r="G12" s="21" t="s">
        <v>4</v>
      </c>
      <c r="H12" s="22">
        <f>SUM(H13:H14)</f>
        <v>0</v>
      </c>
      <c r="I12" s="22">
        <f>SUM(I13:I14)</f>
        <v>0</v>
      </c>
      <c r="J12" s="22">
        <f>SUM(J13:J14)</f>
        <v>0</v>
      </c>
      <c r="K12" s="23" t="s">
        <v>1</v>
      </c>
      <c r="AI12" s="10" t="s">
        <v>1</v>
      </c>
      <c r="AS12" s="1">
        <f>SUM(AJ13:AJ14)</f>
        <v>0</v>
      </c>
      <c r="AT12" s="1">
        <f>SUM(AK13:AK14)</f>
        <v>0</v>
      </c>
      <c r="AU12" s="1">
        <f>SUM(AL13:AL14)</f>
        <v>0</v>
      </c>
    </row>
    <row r="13" spans="1:76" x14ac:dyDescent="0.25">
      <c r="A13" s="2" t="s">
        <v>49</v>
      </c>
      <c r="B13" s="3" t="s">
        <v>50</v>
      </c>
      <c r="C13" s="65" t="s">
        <v>51</v>
      </c>
      <c r="D13" s="66"/>
      <c r="E13" s="3" t="s">
        <v>52</v>
      </c>
      <c r="F13" s="24">
        <v>177</v>
      </c>
      <c r="G13" s="24">
        <v>0</v>
      </c>
      <c r="H13" s="24">
        <f>ROUND(F13*AO13,2)</f>
        <v>0</v>
      </c>
      <c r="I13" s="24">
        <f>ROUND(F13*AP13,2)</f>
        <v>0</v>
      </c>
      <c r="J13" s="24">
        <f>ROUND(F13*G13,2)</f>
        <v>0</v>
      </c>
      <c r="K13" s="25" t="s">
        <v>53</v>
      </c>
      <c r="Z13" s="24">
        <f>ROUND(IF(AQ13="5",BJ13,0),2)</f>
        <v>0</v>
      </c>
      <c r="AB13" s="24">
        <f>ROUND(IF(AQ13="1",BH13,0),2)</f>
        <v>0</v>
      </c>
      <c r="AC13" s="24">
        <f>ROUND(IF(AQ13="1",BI13,0),2)</f>
        <v>0</v>
      </c>
      <c r="AD13" s="24">
        <f>ROUND(IF(AQ13="7",BH13,0),2)</f>
        <v>0</v>
      </c>
      <c r="AE13" s="24">
        <f>ROUND(IF(AQ13="7",BI13,0),2)</f>
        <v>0</v>
      </c>
      <c r="AF13" s="24">
        <f>ROUND(IF(AQ13="2",BH13,0),2)</f>
        <v>0</v>
      </c>
      <c r="AG13" s="24">
        <f>ROUND(IF(AQ13="2",BI13,0),2)</f>
        <v>0</v>
      </c>
      <c r="AH13" s="24">
        <f>ROUND(IF(AQ13="0",BJ13,0),2)</f>
        <v>0</v>
      </c>
      <c r="AI13" s="10" t="s">
        <v>1</v>
      </c>
      <c r="AJ13" s="24">
        <f>IF(AN13=0,J13,0)</f>
        <v>0</v>
      </c>
      <c r="AK13" s="24">
        <f>IF(AN13=15,J13,0)</f>
        <v>0</v>
      </c>
      <c r="AL13" s="24">
        <f>IF(AN13=21,J13,0)</f>
        <v>0</v>
      </c>
      <c r="AN13" s="24">
        <v>21</v>
      </c>
      <c r="AO13" s="24">
        <f>G13*0.019613527</f>
        <v>0</v>
      </c>
      <c r="AP13" s="24">
        <f>G13*(1-0.019613527)</f>
        <v>0</v>
      </c>
      <c r="AQ13" s="26" t="s">
        <v>49</v>
      </c>
      <c r="AV13" s="24">
        <f>ROUND(AW13+AX13,2)</f>
        <v>0</v>
      </c>
      <c r="AW13" s="24">
        <f>ROUND(F13*AO13,2)</f>
        <v>0</v>
      </c>
      <c r="AX13" s="24">
        <f>ROUND(F13*AP13,2)</f>
        <v>0</v>
      </c>
      <c r="AY13" s="26" t="s">
        <v>54</v>
      </c>
      <c r="AZ13" s="26" t="s">
        <v>55</v>
      </c>
      <c r="BA13" s="10" t="s">
        <v>56</v>
      </c>
      <c r="BC13" s="24">
        <f>AW13+AX13</f>
        <v>0</v>
      </c>
      <c r="BD13" s="24">
        <f>G13/(100-BE13)*100</f>
        <v>0</v>
      </c>
      <c r="BE13" s="24">
        <v>0</v>
      </c>
      <c r="BF13" s="24">
        <f>13</f>
        <v>13</v>
      </c>
      <c r="BH13" s="24">
        <f>F13*AO13</f>
        <v>0</v>
      </c>
      <c r="BI13" s="24">
        <f>F13*AP13</f>
        <v>0</v>
      </c>
      <c r="BJ13" s="24">
        <f>F13*G13</f>
        <v>0</v>
      </c>
      <c r="BK13" s="24"/>
      <c r="BL13" s="24">
        <v>11</v>
      </c>
      <c r="BW13" s="24">
        <v>21</v>
      </c>
      <c r="BX13" s="4" t="s">
        <v>51</v>
      </c>
    </row>
    <row r="14" spans="1:76" x14ac:dyDescent="0.25">
      <c r="A14" s="2" t="s">
        <v>57</v>
      </c>
      <c r="B14" s="3" t="s">
        <v>58</v>
      </c>
      <c r="C14" s="65" t="s">
        <v>59</v>
      </c>
      <c r="D14" s="66"/>
      <c r="E14" s="3" t="s">
        <v>52</v>
      </c>
      <c r="F14" s="24">
        <v>250</v>
      </c>
      <c r="G14" s="24">
        <v>0</v>
      </c>
      <c r="H14" s="24">
        <f>ROUND(F14*AO14,2)</f>
        <v>0</v>
      </c>
      <c r="I14" s="24">
        <f>ROUND(F14*AP14,2)</f>
        <v>0</v>
      </c>
      <c r="J14" s="24">
        <f>ROUND(F14*G14,2)</f>
        <v>0</v>
      </c>
      <c r="K14" s="25" t="s">
        <v>53</v>
      </c>
      <c r="Z14" s="24">
        <f>ROUND(IF(AQ14="5",BJ14,0),2)</f>
        <v>0</v>
      </c>
      <c r="AB14" s="24">
        <f>ROUND(IF(AQ14="1",BH14,0),2)</f>
        <v>0</v>
      </c>
      <c r="AC14" s="24">
        <f>ROUND(IF(AQ14="1",BI14,0),2)</f>
        <v>0</v>
      </c>
      <c r="AD14" s="24">
        <f>ROUND(IF(AQ14="7",BH14,0),2)</f>
        <v>0</v>
      </c>
      <c r="AE14" s="24">
        <f>ROUND(IF(AQ14="7",BI14,0),2)</f>
        <v>0</v>
      </c>
      <c r="AF14" s="24">
        <f>ROUND(IF(AQ14="2",BH14,0),2)</f>
        <v>0</v>
      </c>
      <c r="AG14" s="24">
        <f>ROUND(IF(AQ14="2",BI14,0),2)</f>
        <v>0</v>
      </c>
      <c r="AH14" s="24">
        <f>ROUND(IF(AQ14="0",BJ14,0),2)</f>
        <v>0</v>
      </c>
      <c r="AI14" s="10" t="s">
        <v>1</v>
      </c>
      <c r="AJ14" s="24">
        <f>IF(AN14=0,J14,0)</f>
        <v>0</v>
      </c>
      <c r="AK14" s="24">
        <f>IF(AN14=15,J14,0)</f>
        <v>0</v>
      </c>
      <c r="AL14" s="24">
        <f>IF(AN14=21,J14,0)</f>
        <v>0</v>
      </c>
      <c r="AN14" s="24">
        <v>21</v>
      </c>
      <c r="AO14" s="24">
        <f>G14*0</f>
        <v>0</v>
      </c>
      <c r="AP14" s="24">
        <f>G14*(1-0)</f>
        <v>0</v>
      </c>
      <c r="AQ14" s="26" t="s">
        <v>49</v>
      </c>
      <c r="AV14" s="24">
        <f>ROUND(AW14+AX14,2)</f>
        <v>0</v>
      </c>
      <c r="AW14" s="24">
        <f>ROUND(F14*AO14,2)</f>
        <v>0</v>
      </c>
      <c r="AX14" s="24">
        <f>ROUND(F14*AP14,2)</f>
        <v>0</v>
      </c>
      <c r="AY14" s="26" t="s">
        <v>54</v>
      </c>
      <c r="AZ14" s="26" t="s">
        <v>55</v>
      </c>
      <c r="BA14" s="10" t="s">
        <v>56</v>
      </c>
      <c r="BC14" s="24">
        <f>AW14+AX14</f>
        <v>0</v>
      </c>
      <c r="BD14" s="24">
        <f>G14/(100-BE14)*100</f>
        <v>0</v>
      </c>
      <c r="BE14" s="24">
        <v>0</v>
      </c>
      <c r="BF14" s="24">
        <f>14</f>
        <v>14</v>
      </c>
      <c r="BH14" s="24">
        <f>F14*AO14</f>
        <v>0</v>
      </c>
      <c r="BI14" s="24">
        <f>F14*AP14</f>
        <v>0</v>
      </c>
      <c r="BJ14" s="24">
        <f>F14*G14</f>
        <v>0</v>
      </c>
      <c r="BK14" s="24"/>
      <c r="BL14" s="24">
        <v>11</v>
      </c>
      <c r="BW14" s="24">
        <v>21</v>
      </c>
      <c r="BX14" s="4" t="s">
        <v>59</v>
      </c>
    </row>
    <row r="15" spans="1:76" x14ac:dyDescent="0.25">
      <c r="A15" s="27" t="s">
        <v>1</v>
      </c>
      <c r="B15" s="28" t="s">
        <v>60</v>
      </c>
      <c r="C15" s="63" t="s">
        <v>61</v>
      </c>
      <c r="D15" s="64"/>
      <c r="E15" s="29" t="s">
        <v>4</v>
      </c>
      <c r="F15" s="29" t="s">
        <v>4</v>
      </c>
      <c r="G15" s="29" t="s">
        <v>4</v>
      </c>
      <c r="H15" s="1">
        <f>SUM(H16:H16)</f>
        <v>0</v>
      </c>
      <c r="I15" s="1">
        <f>SUM(I16:I16)</f>
        <v>0</v>
      </c>
      <c r="J15" s="1">
        <f>SUM(J16:J16)</f>
        <v>0</v>
      </c>
      <c r="K15" s="30" t="s">
        <v>1</v>
      </c>
      <c r="AI15" s="10" t="s">
        <v>1</v>
      </c>
      <c r="AS15" s="1">
        <f>SUM(AJ16:AJ16)</f>
        <v>0</v>
      </c>
      <c r="AT15" s="1">
        <f>SUM(AK16:AK16)</f>
        <v>0</v>
      </c>
      <c r="AU15" s="1">
        <f>SUM(AL16:AL16)</f>
        <v>0</v>
      </c>
    </row>
    <row r="16" spans="1:76" x14ac:dyDescent="0.25">
      <c r="A16" s="2" t="s">
        <v>62</v>
      </c>
      <c r="B16" s="3" t="s">
        <v>63</v>
      </c>
      <c r="C16" s="65" t="s">
        <v>64</v>
      </c>
      <c r="D16" s="66"/>
      <c r="E16" s="3" t="s">
        <v>65</v>
      </c>
      <c r="F16" s="24">
        <v>8.25</v>
      </c>
      <c r="G16" s="24">
        <v>0</v>
      </c>
      <c r="H16" s="24">
        <f>ROUND(F16*AO16,2)</f>
        <v>0</v>
      </c>
      <c r="I16" s="24">
        <f>ROUND(F16*AP16,2)</f>
        <v>0</v>
      </c>
      <c r="J16" s="24">
        <f>ROUND(F16*G16,2)</f>
        <v>0</v>
      </c>
      <c r="K16" s="25" t="s">
        <v>53</v>
      </c>
      <c r="Z16" s="24">
        <f>ROUND(IF(AQ16="5",BJ16,0),2)</f>
        <v>0</v>
      </c>
      <c r="AB16" s="24">
        <f>ROUND(IF(AQ16="1",BH16,0),2)</f>
        <v>0</v>
      </c>
      <c r="AC16" s="24">
        <f>ROUND(IF(AQ16="1",BI16,0),2)</f>
        <v>0</v>
      </c>
      <c r="AD16" s="24">
        <f>ROUND(IF(AQ16="7",BH16,0),2)</f>
        <v>0</v>
      </c>
      <c r="AE16" s="24">
        <f>ROUND(IF(AQ16="7",BI16,0),2)</f>
        <v>0</v>
      </c>
      <c r="AF16" s="24">
        <f>ROUND(IF(AQ16="2",BH16,0),2)</f>
        <v>0</v>
      </c>
      <c r="AG16" s="24">
        <f>ROUND(IF(AQ16="2",BI16,0),2)</f>
        <v>0</v>
      </c>
      <c r="AH16" s="24">
        <f>ROUND(IF(AQ16="0",BJ16,0),2)</f>
        <v>0</v>
      </c>
      <c r="AI16" s="10" t="s">
        <v>1</v>
      </c>
      <c r="AJ16" s="24">
        <f>IF(AN16=0,J16,0)</f>
        <v>0</v>
      </c>
      <c r="AK16" s="24">
        <f>IF(AN16=15,J16,0)</f>
        <v>0</v>
      </c>
      <c r="AL16" s="24">
        <f>IF(AN16=21,J16,0)</f>
        <v>0</v>
      </c>
      <c r="AN16" s="24">
        <v>21</v>
      </c>
      <c r="AO16" s="24">
        <f>G16*0</f>
        <v>0</v>
      </c>
      <c r="AP16" s="24">
        <f>G16*(1-0)</f>
        <v>0</v>
      </c>
      <c r="AQ16" s="26" t="s">
        <v>49</v>
      </c>
      <c r="AV16" s="24">
        <f>ROUND(AW16+AX16,2)</f>
        <v>0</v>
      </c>
      <c r="AW16" s="24">
        <f>ROUND(F16*AO16,2)</f>
        <v>0</v>
      </c>
      <c r="AX16" s="24">
        <f>ROUND(F16*AP16,2)</f>
        <v>0</v>
      </c>
      <c r="AY16" s="26" t="s">
        <v>66</v>
      </c>
      <c r="AZ16" s="26" t="s">
        <v>55</v>
      </c>
      <c r="BA16" s="10" t="s">
        <v>56</v>
      </c>
      <c r="BC16" s="24">
        <f>AW16+AX16</f>
        <v>0</v>
      </c>
      <c r="BD16" s="24">
        <f>G16/(100-BE16)*100</f>
        <v>0</v>
      </c>
      <c r="BE16" s="24">
        <v>0</v>
      </c>
      <c r="BF16" s="24">
        <f>16</f>
        <v>16</v>
      </c>
      <c r="BH16" s="24">
        <f>F16*AO16</f>
        <v>0</v>
      </c>
      <c r="BI16" s="24">
        <f>F16*AP16</f>
        <v>0</v>
      </c>
      <c r="BJ16" s="24">
        <f>F16*G16</f>
        <v>0</v>
      </c>
      <c r="BK16" s="24"/>
      <c r="BL16" s="24">
        <v>12</v>
      </c>
      <c r="BW16" s="24">
        <v>21</v>
      </c>
      <c r="BX16" s="4" t="s">
        <v>64</v>
      </c>
    </row>
    <row r="17" spans="1:76" x14ac:dyDescent="0.25">
      <c r="A17" s="27" t="s">
        <v>1</v>
      </c>
      <c r="B17" s="28" t="s">
        <v>67</v>
      </c>
      <c r="C17" s="63" t="s">
        <v>68</v>
      </c>
      <c r="D17" s="64"/>
      <c r="E17" s="29" t="s">
        <v>4</v>
      </c>
      <c r="F17" s="29" t="s">
        <v>4</v>
      </c>
      <c r="G17" s="29" t="s">
        <v>4</v>
      </c>
      <c r="H17" s="1">
        <f>SUM(H18:H18)</f>
        <v>0</v>
      </c>
      <c r="I17" s="1">
        <f>SUM(I18:I18)</f>
        <v>0</v>
      </c>
      <c r="J17" s="1">
        <f>SUM(J18:J18)</f>
        <v>0</v>
      </c>
      <c r="K17" s="30" t="s">
        <v>1</v>
      </c>
      <c r="AI17" s="10" t="s">
        <v>1</v>
      </c>
      <c r="AS17" s="1">
        <f>SUM(AJ18:AJ18)</f>
        <v>0</v>
      </c>
      <c r="AT17" s="1">
        <f>SUM(AK18:AK18)</f>
        <v>0</v>
      </c>
      <c r="AU17" s="1">
        <f>SUM(AL18:AL18)</f>
        <v>0</v>
      </c>
    </row>
    <row r="18" spans="1:76" x14ac:dyDescent="0.25">
      <c r="A18" s="2" t="s">
        <v>69</v>
      </c>
      <c r="B18" s="3" t="s">
        <v>70</v>
      </c>
      <c r="C18" s="65" t="s">
        <v>71</v>
      </c>
      <c r="D18" s="66"/>
      <c r="E18" s="3" t="s">
        <v>65</v>
      </c>
      <c r="F18" s="24">
        <v>0.39600000000000002</v>
      </c>
      <c r="G18" s="24">
        <v>0</v>
      </c>
      <c r="H18" s="24">
        <f>ROUND(F18*AO18,2)</f>
        <v>0</v>
      </c>
      <c r="I18" s="24">
        <f>ROUND(F18*AP18,2)</f>
        <v>0</v>
      </c>
      <c r="J18" s="24">
        <f>ROUND(F18*G18,2)</f>
        <v>0</v>
      </c>
      <c r="K18" s="25" t="s">
        <v>53</v>
      </c>
      <c r="Z18" s="24">
        <f>ROUND(IF(AQ18="5",BJ18,0),2)</f>
        <v>0</v>
      </c>
      <c r="AB18" s="24">
        <f>ROUND(IF(AQ18="1",BH18,0),2)</f>
        <v>0</v>
      </c>
      <c r="AC18" s="24">
        <f>ROUND(IF(AQ18="1",BI18,0),2)</f>
        <v>0</v>
      </c>
      <c r="AD18" s="24">
        <f>ROUND(IF(AQ18="7",BH18,0),2)</f>
        <v>0</v>
      </c>
      <c r="AE18" s="24">
        <f>ROUND(IF(AQ18="7",BI18,0),2)</f>
        <v>0</v>
      </c>
      <c r="AF18" s="24">
        <f>ROUND(IF(AQ18="2",BH18,0),2)</f>
        <v>0</v>
      </c>
      <c r="AG18" s="24">
        <f>ROUND(IF(AQ18="2",BI18,0),2)</f>
        <v>0</v>
      </c>
      <c r="AH18" s="24">
        <f>ROUND(IF(AQ18="0",BJ18,0),2)</f>
        <v>0</v>
      </c>
      <c r="AI18" s="10" t="s">
        <v>1</v>
      </c>
      <c r="AJ18" s="24">
        <f>IF(AN18=0,J18,0)</f>
        <v>0</v>
      </c>
      <c r="AK18" s="24">
        <f>IF(AN18=15,J18,0)</f>
        <v>0</v>
      </c>
      <c r="AL18" s="24">
        <f>IF(AN18=21,J18,0)</f>
        <v>0</v>
      </c>
      <c r="AN18" s="24">
        <v>21</v>
      </c>
      <c r="AO18" s="24">
        <f>G18*0</f>
        <v>0</v>
      </c>
      <c r="AP18" s="24">
        <f>G18*(1-0)</f>
        <v>0</v>
      </c>
      <c r="AQ18" s="26" t="s">
        <v>49</v>
      </c>
      <c r="AV18" s="24">
        <f>ROUND(AW18+AX18,2)</f>
        <v>0</v>
      </c>
      <c r="AW18" s="24">
        <f>ROUND(F18*AO18,2)</f>
        <v>0</v>
      </c>
      <c r="AX18" s="24">
        <f>ROUND(F18*AP18,2)</f>
        <v>0</v>
      </c>
      <c r="AY18" s="26" t="s">
        <v>72</v>
      </c>
      <c r="AZ18" s="26" t="s">
        <v>55</v>
      </c>
      <c r="BA18" s="10" t="s">
        <v>56</v>
      </c>
      <c r="BC18" s="24">
        <f>AW18+AX18</f>
        <v>0</v>
      </c>
      <c r="BD18" s="24">
        <f>G18/(100-BE18)*100</f>
        <v>0</v>
      </c>
      <c r="BE18" s="24">
        <v>0</v>
      </c>
      <c r="BF18" s="24">
        <f>18</f>
        <v>18</v>
      </c>
      <c r="BH18" s="24">
        <f>F18*AO18</f>
        <v>0</v>
      </c>
      <c r="BI18" s="24">
        <f>F18*AP18</f>
        <v>0</v>
      </c>
      <c r="BJ18" s="24">
        <f>F18*G18</f>
        <v>0</v>
      </c>
      <c r="BK18" s="24"/>
      <c r="BL18" s="24">
        <v>13</v>
      </c>
      <c r="BW18" s="24">
        <v>21</v>
      </c>
      <c r="BX18" s="4" t="s">
        <v>71</v>
      </c>
    </row>
    <row r="19" spans="1:76" x14ac:dyDescent="0.25">
      <c r="A19" s="27" t="s">
        <v>1</v>
      </c>
      <c r="B19" s="28" t="s">
        <v>73</v>
      </c>
      <c r="C19" s="63" t="s">
        <v>74</v>
      </c>
      <c r="D19" s="64"/>
      <c r="E19" s="29" t="s">
        <v>4</v>
      </c>
      <c r="F19" s="29" t="s">
        <v>4</v>
      </c>
      <c r="G19" s="29" t="s">
        <v>4</v>
      </c>
      <c r="H19" s="1">
        <f>SUM(H20:H22)</f>
        <v>0</v>
      </c>
      <c r="I19" s="1">
        <f>SUM(I20:I22)</f>
        <v>0</v>
      </c>
      <c r="J19" s="1">
        <f>SUM(J20:J22)</f>
        <v>0</v>
      </c>
      <c r="K19" s="30" t="s">
        <v>1</v>
      </c>
      <c r="AI19" s="10" t="s">
        <v>1</v>
      </c>
      <c r="AS19" s="1">
        <f>SUM(AJ20:AJ22)</f>
        <v>0</v>
      </c>
      <c r="AT19" s="1">
        <f>SUM(AK20:AK22)</f>
        <v>0</v>
      </c>
      <c r="AU19" s="1">
        <f>SUM(AL20:AL22)</f>
        <v>0</v>
      </c>
    </row>
    <row r="20" spans="1:76" x14ac:dyDescent="0.25">
      <c r="A20" s="2" t="s">
        <v>75</v>
      </c>
      <c r="B20" s="3" t="s">
        <v>76</v>
      </c>
      <c r="C20" s="65" t="s">
        <v>77</v>
      </c>
      <c r="D20" s="66"/>
      <c r="E20" s="3" t="s">
        <v>65</v>
      </c>
      <c r="F20" s="24">
        <v>3.3</v>
      </c>
      <c r="G20" s="24">
        <v>0</v>
      </c>
      <c r="H20" s="24">
        <f>ROUND(F20*AO20,2)</f>
        <v>0</v>
      </c>
      <c r="I20" s="24">
        <f>ROUND(F20*AP20,2)</f>
        <v>0</v>
      </c>
      <c r="J20" s="24">
        <f>ROUND(F20*G20,2)</f>
        <v>0</v>
      </c>
      <c r="K20" s="25" t="s">
        <v>53</v>
      </c>
      <c r="Z20" s="24">
        <f>ROUND(IF(AQ20="5",BJ20,0),2)</f>
        <v>0</v>
      </c>
      <c r="AB20" s="24">
        <f>ROUND(IF(AQ20="1",BH20,0),2)</f>
        <v>0</v>
      </c>
      <c r="AC20" s="24">
        <f>ROUND(IF(AQ20="1",BI20,0),2)</f>
        <v>0</v>
      </c>
      <c r="AD20" s="24">
        <f>ROUND(IF(AQ20="7",BH20,0),2)</f>
        <v>0</v>
      </c>
      <c r="AE20" s="24">
        <f>ROUND(IF(AQ20="7",BI20,0),2)</f>
        <v>0</v>
      </c>
      <c r="AF20" s="24">
        <f>ROUND(IF(AQ20="2",BH20,0),2)</f>
        <v>0</v>
      </c>
      <c r="AG20" s="24">
        <f>ROUND(IF(AQ20="2",BI20,0),2)</f>
        <v>0</v>
      </c>
      <c r="AH20" s="24">
        <f>ROUND(IF(AQ20="0",BJ20,0),2)</f>
        <v>0</v>
      </c>
      <c r="AI20" s="10" t="s">
        <v>1</v>
      </c>
      <c r="AJ20" s="24">
        <f>IF(AN20=0,J20,0)</f>
        <v>0</v>
      </c>
      <c r="AK20" s="24">
        <f>IF(AN20=15,J20,0)</f>
        <v>0</v>
      </c>
      <c r="AL20" s="24">
        <f>IF(AN20=21,J20,0)</f>
        <v>0</v>
      </c>
      <c r="AN20" s="24">
        <v>21</v>
      </c>
      <c r="AO20" s="24">
        <f>G20*0</f>
        <v>0</v>
      </c>
      <c r="AP20" s="24">
        <f>G20*(1-0)</f>
        <v>0</v>
      </c>
      <c r="AQ20" s="26" t="s">
        <v>49</v>
      </c>
      <c r="AV20" s="24">
        <f>ROUND(AW20+AX20,2)</f>
        <v>0</v>
      </c>
      <c r="AW20" s="24">
        <f>ROUND(F20*AO20,2)</f>
        <v>0</v>
      </c>
      <c r="AX20" s="24">
        <f>ROUND(F20*AP20,2)</f>
        <v>0</v>
      </c>
      <c r="AY20" s="26" t="s">
        <v>78</v>
      </c>
      <c r="AZ20" s="26" t="s">
        <v>55</v>
      </c>
      <c r="BA20" s="10" t="s">
        <v>56</v>
      </c>
      <c r="BC20" s="24">
        <f>AW20+AX20</f>
        <v>0</v>
      </c>
      <c r="BD20" s="24">
        <f>G20/(100-BE20)*100</f>
        <v>0</v>
      </c>
      <c r="BE20" s="24">
        <v>0</v>
      </c>
      <c r="BF20" s="24">
        <f>20</f>
        <v>20</v>
      </c>
      <c r="BH20" s="24">
        <f>F20*AO20</f>
        <v>0</v>
      </c>
      <c r="BI20" s="24">
        <f>F20*AP20</f>
        <v>0</v>
      </c>
      <c r="BJ20" s="24">
        <f>F20*G20</f>
        <v>0</v>
      </c>
      <c r="BK20" s="24"/>
      <c r="BL20" s="24">
        <v>17</v>
      </c>
      <c r="BW20" s="24">
        <v>21</v>
      </c>
      <c r="BX20" s="4" t="s">
        <v>77</v>
      </c>
    </row>
    <row r="21" spans="1:76" x14ac:dyDescent="0.25">
      <c r="A21" s="2" t="s">
        <v>79</v>
      </c>
      <c r="B21" s="3" t="s">
        <v>80</v>
      </c>
      <c r="C21" s="65" t="s">
        <v>81</v>
      </c>
      <c r="D21" s="66"/>
      <c r="E21" s="3" t="s">
        <v>65</v>
      </c>
      <c r="F21" s="24">
        <v>3.3</v>
      </c>
      <c r="G21" s="24">
        <v>0</v>
      </c>
      <c r="H21" s="24">
        <f>ROUND(F21*AO21,2)</f>
        <v>0</v>
      </c>
      <c r="I21" s="24">
        <f>ROUND(F21*AP21,2)</f>
        <v>0</v>
      </c>
      <c r="J21" s="24">
        <f>ROUND(F21*G21,2)</f>
        <v>0</v>
      </c>
      <c r="K21" s="25" t="s">
        <v>82</v>
      </c>
      <c r="Z21" s="24">
        <f>ROUND(IF(AQ21="5",BJ21,0),2)</f>
        <v>0</v>
      </c>
      <c r="AB21" s="24">
        <f>ROUND(IF(AQ21="1",BH21,0),2)</f>
        <v>0</v>
      </c>
      <c r="AC21" s="24">
        <f>ROUND(IF(AQ21="1",BI21,0),2)</f>
        <v>0</v>
      </c>
      <c r="AD21" s="24">
        <f>ROUND(IF(AQ21="7",BH21,0),2)</f>
        <v>0</v>
      </c>
      <c r="AE21" s="24">
        <f>ROUND(IF(AQ21="7",BI21,0),2)</f>
        <v>0</v>
      </c>
      <c r="AF21" s="24">
        <f>ROUND(IF(AQ21="2",BH21,0),2)</f>
        <v>0</v>
      </c>
      <c r="AG21" s="24">
        <f>ROUND(IF(AQ21="2",BI21,0),2)</f>
        <v>0</v>
      </c>
      <c r="AH21" s="24">
        <f>ROUND(IF(AQ21="0",BJ21,0),2)</f>
        <v>0</v>
      </c>
      <c r="AI21" s="10" t="s">
        <v>1</v>
      </c>
      <c r="AJ21" s="24">
        <f>IF(AN21=0,J21,0)</f>
        <v>0</v>
      </c>
      <c r="AK21" s="24">
        <f>IF(AN21=15,J21,0)</f>
        <v>0</v>
      </c>
      <c r="AL21" s="24">
        <f>IF(AN21=21,J21,0)</f>
        <v>0</v>
      </c>
      <c r="AN21" s="24">
        <v>21</v>
      </c>
      <c r="AO21" s="24">
        <f>G21*1</f>
        <v>0</v>
      </c>
      <c r="AP21" s="24">
        <f>G21*(1-1)</f>
        <v>0</v>
      </c>
      <c r="AQ21" s="26" t="s">
        <v>49</v>
      </c>
      <c r="AV21" s="24">
        <f>ROUND(AW21+AX21,2)</f>
        <v>0</v>
      </c>
      <c r="AW21" s="24">
        <f>ROUND(F21*AO21,2)</f>
        <v>0</v>
      </c>
      <c r="AX21" s="24">
        <f>ROUND(F21*AP21,2)</f>
        <v>0</v>
      </c>
      <c r="AY21" s="26" t="s">
        <v>78</v>
      </c>
      <c r="AZ21" s="26" t="s">
        <v>55</v>
      </c>
      <c r="BA21" s="10" t="s">
        <v>56</v>
      </c>
      <c r="BC21" s="24">
        <f>AW21+AX21</f>
        <v>0</v>
      </c>
      <c r="BD21" s="24">
        <f>G21/(100-BE21)*100</f>
        <v>0</v>
      </c>
      <c r="BE21" s="24">
        <v>0</v>
      </c>
      <c r="BF21" s="24">
        <f>21</f>
        <v>21</v>
      </c>
      <c r="BH21" s="24">
        <f>F21*AO21</f>
        <v>0</v>
      </c>
      <c r="BI21" s="24">
        <f>F21*AP21</f>
        <v>0</v>
      </c>
      <c r="BJ21" s="24">
        <f>F21*G21</f>
        <v>0</v>
      </c>
      <c r="BK21" s="24"/>
      <c r="BL21" s="24">
        <v>17</v>
      </c>
      <c r="BW21" s="24">
        <v>21</v>
      </c>
      <c r="BX21" s="4" t="s">
        <v>81</v>
      </c>
    </row>
    <row r="22" spans="1:76" x14ac:dyDescent="0.25">
      <c r="A22" s="2" t="s">
        <v>83</v>
      </c>
      <c r="B22" s="3" t="s">
        <v>84</v>
      </c>
      <c r="C22" s="65" t="s">
        <v>85</v>
      </c>
      <c r="D22" s="66"/>
      <c r="E22" s="3" t="s">
        <v>65</v>
      </c>
      <c r="F22" s="24">
        <v>1.65</v>
      </c>
      <c r="G22" s="24">
        <v>0</v>
      </c>
      <c r="H22" s="24">
        <f>ROUND(F22*AO22,2)</f>
        <v>0</v>
      </c>
      <c r="I22" s="24">
        <f>ROUND(F22*AP22,2)</f>
        <v>0</v>
      </c>
      <c r="J22" s="24">
        <f>ROUND(F22*G22,2)</f>
        <v>0</v>
      </c>
      <c r="K22" s="25" t="s">
        <v>53</v>
      </c>
      <c r="Z22" s="24">
        <f>ROUND(IF(AQ22="5",BJ22,0),2)</f>
        <v>0</v>
      </c>
      <c r="AB22" s="24">
        <f>ROUND(IF(AQ22="1",BH22,0),2)</f>
        <v>0</v>
      </c>
      <c r="AC22" s="24">
        <f>ROUND(IF(AQ22="1",BI22,0),2)</f>
        <v>0</v>
      </c>
      <c r="AD22" s="24">
        <f>ROUND(IF(AQ22="7",BH22,0),2)</f>
        <v>0</v>
      </c>
      <c r="AE22" s="24">
        <f>ROUND(IF(AQ22="7",BI22,0),2)</f>
        <v>0</v>
      </c>
      <c r="AF22" s="24">
        <f>ROUND(IF(AQ22="2",BH22,0),2)</f>
        <v>0</v>
      </c>
      <c r="AG22" s="24">
        <f>ROUND(IF(AQ22="2",BI22,0),2)</f>
        <v>0</v>
      </c>
      <c r="AH22" s="24">
        <f>ROUND(IF(AQ22="0",BJ22,0),2)</f>
        <v>0</v>
      </c>
      <c r="AI22" s="10" t="s">
        <v>1</v>
      </c>
      <c r="AJ22" s="24">
        <f>IF(AN22=0,J22,0)</f>
        <v>0</v>
      </c>
      <c r="AK22" s="24">
        <f>IF(AN22=15,J22,0)</f>
        <v>0</v>
      </c>
      <c r="AL22" s="24">
        <f>IF(AN22=21,J22,0)</f>
        <v>0</v>
      </c>
      <c r="AN22" s="24">
        <v>21</v>
      </c>
      <c r="AO22" s="24">
        <f>G22*0</f>
        <v>0</v>
      </c>
      <c r="AP22" s="24">
        <f>G22*(1-0)</f>
        <v>0</v>
      </c>
      <c r="AQ22" s="26" t="s">
        <v>49</v>
      </c>
      <c r="AV22" s="24">
        <f>ROUND(AW22+AX22,2)</f>
        <v>0</v>
      </c>
      <c r="AW22" s="24">
        <f>ROUND(F22*AO22,2)</f>
        <v>0</v>
      </c>
      <c r="AX22" s="24">
        <f>ROUND(F22*AP22,2)</f>
        <v>0</v>
      </c>
      <c r="AY22" s="26" t="s">
        <v>78</v>
      </c>
      <c r="AZ22" s="26" t="s">
        <v>55</v>
      </c>
      <c r="BA22" s="10" t="s">
        <v>56</v>
      </c>
      <c r="BC22" s="24">
        <f>AW22+AX22</f>
        <v>0</v>
      </c>
      <c r="BD22" s="24">
        <f>G22/(100-BE22)*100</f>
        <v>0</v>
      </c>
      <c r="BE22" s="24">
        <v>0</v>
      </c>
      <c r="BF22" s="24">
        <f>22</f>
        <v>22</v>
      </c>
      <c r="BH22" s="24">
        <f>F22*AO22</f>
        <v>0</v>
      </c>
      <c r="BI22" s="24">
        <f>F22*AP22</f>
        <v>0</v>
      </c>
      <c r="BJ22" s="24">
        <f>F22*G22</f>
        <v>0</v>
      </c>
      <c r="BK22" s="24"/>
      <c r="BL22" s="24">
        <v>17</v>
      </c>
      <c r="BW22" s="24">
        <v>21</v>
      </c>
      <c r="BX22" s="4" t="s">
        <v>85</v>
      </c>
    </row>
    <row r="23" spans="1:76" x14ac:dyDescent="0.25">
      <c r="A23" s="27" t="s">
        <v>1</v>
      </c>
      <c r="B23" s="28" t="s">
        <v>86</v>
      </c>
      <c r="C23" s="63" t="s">
        <v>87</v>
      </c>
      <c r="D23" s="64"/>
      <c r="E23" s="29" t="s">
        <v>4</v>
      </c>
      <c r="F23" s="29" t="s">
        <v>4</v>
      </c>
      <c r="G23" s="29" t="s">
        <v>4</v>
      </c>
      <c r="H23" s="1">
        <f>SUM(H24:H27)</f>
        <v>0</v>
      </c>
      <c r="I23" s="1">
        <f>SUM(I24:I27)</f>
        <v>0</v>
      </c>
      <c r="J23" s="1">
        <f>SUM(J24:J27)</f>
        <v>0</v>
      </c>
      <c r="K23" s="30" t="s">
        <v>1</v>
      </c>
      <c r="AI23" s="10" t="s">
        <v>1</v>
      </c>
      <c r="AS23" s="1">
        <f>SUM(AJ24:AJ27)</f>
        <v>0</v>
      </c>
      <c r="AT23" s="1">
        <f>SUM(AK24:AK27)</f>
        <v>0</v>
      </c>
      <c r="AU23" s="1">
        <f>SUM(AL24:AL27)</f>
        <v>0</v>
      </c>
    </row>
    <row r="24" spans="1:76" x14ac:dyDescent="0.25">
      <c r="A24" s="2" t="s">
        <v>88</v>
      </c>
      <c r="B24" s="3" t="s">
        <v>89</v>
      </c>
      <c r="C24" s="65" t="s">
        <v>90</v>
      </c>
      <c r="D24" s="66"/>
      <c r="E24" s="3" t="s">
        <v>52</v>
      </c>
      <c r="F24" s="24">
        <v>177</v>
      </c>
      <c r="G24" s="24">
        <v>0</v>
      </c>
      <c r="H24" s="24">
        <f>ROUND(F24*AO24,2)</f>
        <v>0</v>
      </c>
      <c r="I24" s="24">
        <f>ROUND(F24*AP24,2)</f>
        <v>0</v>
      </c>
      <c r="J24" s="24">
        <f>ROUND(F24*G24,2)</f>
        <v>0</v>
      </c>
      <c r="K24" s="25" t="s">
        <v>53</v>
      </c>
      <c r="Z24" s="24">
        <f>ROUND(IF(AQ24="5",BJ24,0),2)</f>
        <v>0</v>
      </c>
      <c r="AB24" s="24">
        <f>ROUND(IF(AQ24="1",BH24,0),2)</f>
        <v>0</v>
      </c>
      <c r="AC24" s="24">
        <f>ROUND(IF(AQ24="1",BI24,0),2)</f>
        <v>0</v>
      </c>
      <c r="AD24" s="24">
        <f>ROUND(IF(AQ24="7",BH24,0),2)</f>
        <v>0</v>
      </c>
      <c r="AE24" s="24">
        <f>ROUND(IF(AQ24="7",BI24,0),2)</f>
        <v>0</v>
      </c>
      <c r="AF24" s="24">
        <f>ROUND(IF(AQ24="2",BH24,0),2)</f>
        <v>0</v>
      </c>
      <c r="AG24" s="24">
        <f>ROUND(IF(AQ24="2",BI24,0),2)</f>
        <v>0</v>
      </c>
      <c r="AH24" s="24">
        <f>ROUND(IF(AQ24="0",BJ24,0),2)</f>
        <v>0</v>
      </c>
      <c r="AI24" s="10" t="s">
        <v>1</v>
      </c>
      <c r="AJ24" s="24">
        <f>IF(AN24=0,J24,0)</f>
        <v>0</v>
      </c>
      <c r="AK24" s="24">
        <f>IF(AN24=15,J24,0)</f>
        <v>0</v>
      </c>
      <c r="AL24" s="24">
        <f>IF(AN24=21,J24,0)</f>
        <v>0</v>
      </c>
      <c r="AN24" s="24">
        <v>21</v>
      </c>
      <c r="AO24" s="24">
        <f>G24*0</f>
        <v>0</v>
      </c>
      <c r="AP24" s="24">
        <f>G24*(1-0)</f>
        <v>0</v>
      </c>
      <c r="AQ24" s="26" t="s">
        <v>49</v>
      </c>
      <c r="AV24" s="24">
        <f>ROUND(AW24+AX24,2)</f>
        <v>0</v>
      </c>
      <c r="AW24" s="24">
        <f>ROUND(F24*AO24,2)</f>
        <v>0</v>
      </c>
      <c r="AX24" s="24">
        <f>ROUND(F24*AP24,2)</f>
        <v>0</v>
      </c>
      <c r="AY24" s="26" t="s">
        <v>91</v>
      </c>
      <c r="AZ24" s="26" t="s">
        <v>55</v>
      </c>
      <c r="BA24" s="10" t="s">
        <v>56</v>
      </c>
      <c r="BC24" s="24">
        <f>AW24+AX24</f>
        <v>0</v>
      </c>
      <c r="BD24" s="24">
        <f>G24/(100-BE24)*100</f>
        <v>0</v>
      </c>
      <c r="BE24" s="24">
        <v>0</v>
      </c>
      <c r="BF24" s="24">
        <f>24</f>
        <v>24</v>
      </c>
      <c r="BH24" s="24">
        <f>F24*AO24</f>
        <v>0</v>
      </c>
      <c r="BI24" s="24">
        <f>F24*AP24</f>
        <v>0</v>
      </c>
      <c r="BJ24" s="24">
        <f>F24*G24</f>
        <v>0</v>
      </c>
      <c r="BK24" s="24"/>
      <c r="BL24" s="24">
        <v>18</v>
      </c>
      <c r="BW24" s="24">
        <v>21</v>
      </c>
      <c r="BX24" s="4" t="s">
        <v>90</v>
      </c>
    </row>
    <row r="25" spans="1:76" x14ac:dyDescent="0.25">
      <c r="A25" s="2" t="s">
        <v>92</v>
      </c>
      <c r="B25" s="3" t="s">
        <v>93</v>
      </c>
      <c r="C25" s="65" t="s">
        <v>94</v>
      </c>
      <c r="D25" s="66"/>
      <c r="E25" s="3" t="s">
        <v>52</v>
      </c>
      <c r="F25" s="24">
        <v>177</v>
      </c>
      <c r="G25" s="24">
        <v>0</v>
      </c>
      <c r="H25" s="24">
        <f>ROUND(F25*AO25,2)</f>
        <v>0</v>
      </c>
      <c r="I25" s="24">
        <f>ROUND(F25*AP25,2)</f>
        <v>0</v>
      </c>
      <c r="J25" s="24">
        <f>ROUND(F25*G25,2)</f>
        <v>0</v>
      </c>
      <c r="K25" s="25" t="s">
        <v>53</v>
      </c>
      <c r="Z25" s="24">
        <f>ROUND(IF(AQ25="5",BJ25,0),2)</f>
        <v>0</v>
      </c>
      <c r="AB25" s="24">
        <f>ROUND(IF(AQ25="1",BH25,0),2)</f>
        <v>0</v>
      </c>
      <c r="AC25" s="24">
        <f>ROUND(IF(AQ25="1",BI25,0),2)</f>
        <v>0</v>
      </c>
      <c r="AD25" s="24">
        <f>ROUND(IF(AQ25="7",BH25,0),2)</f>
        <v>0</v>
      </c>
      <c r="AE25" s="24">
        <f>ROUND(IF(AQ25="7",BI25,0),2)</f>
        <v>0</v>
      </c>
      <c r="AF25" s="24">
        <f>ROUND(IF(AQ25="2",BH25,0),2)</f>
        <v>0</v>
      </c>
      <c r="AG25" s="24">
        <f>ROUND(IF(AQ25="2",BI25,0),2)</f>
        <v>0</v>
      </c>
      <c r="AH25" s="24">
        <f>ROUND(IF(AQ25="0",BJ25,0),2)</f>
        <v>0</v>
      </c>
      <c r="AI25" s="10" t="s">
        <v>1</v>
      </c>
      <c r="AJ25" s="24">
        <f>IF(AN25=0,J25,0)</f>
        <v>0</v>
      </c>
      <c r="AK25" s="24">
        <f>IF(AN25=15,J25,0)</f>
        <v>0</v>
      </c>
      <c r="AL25" s="24">
        <f>IF(AN25=21,J25,0)</f>
        <v>0</v>
      </c>
      <c r="AN25" s="24">
        <v>21</v>
      </c>
      <c r="AO25" s="24">
        <f>G25*0</f>
        <v>0</v>
      </c>
      <c r="AP25" s="24">
        <f>G25*(1-0)</f>
        <v>0</v>
      </c>
      <c r="AQ25" s="26" t="s">
        <v>49</v>
      </c>
      <c r="AV25" s="24">
        <f>ROUND(AW25+AX25,2)</f>
        <v>0</v>
      </c>
      <c r="AW25" s="24">
        <f>ROUND(F25*AO25,2)</f>
        <v>0</v>
      </c>
      <c r="AX25" s="24">
        <f>ROUND(F25*AP25,2)</f>
        <v>0</v>
      </c>
      <c r="AY25" s="26" t="s">
        <v>91</v>
      </c>
      <c r="AZ25" s="26" t="s">
        <v>55</v>
      </c>
      <c r="BA25" s="10" t="s">
        <v>56</v>
      </c>
      <c r="BC25" s="24">
        <f>AW25+AX25</f>
        <v>0</v>
      </c>
      <c r="BD25" s="24">
        <f>G25/(100-BE25)*100</f>
        <v>0</v>
      </c>
      <c r="BE25" s="24">
        <v>0</v>
      </c>
      <c r="BF25" s="24">
        <f>25</f>
        <v>25</v>
      </c>
      <c r="BH25" s="24">
        <f>F25*AO25</f>
        <v>0</v>
      </c>
      <c r="BI25" s="24">
        <f>F25*AP25</f>
        <v>0</v>
      </c>
      <c r="BJ25" s="24">
        <f>F25*G25</f>
        <v>0</v>
      </c>
      <c r="BK25" s="24"/>
      <c r="BL25" s="24">
        <v>18</v>
      </c>
      <c r="BW25" s="24">
        <v>21</v>
      </c>
      <c r="BX25" s="4" t="s">
        <v>94</v>
      </c>
    </row>
    <row r="26" spans="1:76" x14ac:dyDescent="0.25">
      <c r="A26" s="2" t="s">
        <v>95</v>
      </c>
      <c r="B26" s="3" t="s">
        <v>96</v>
      </c>
      <c r="C26" s="65" t="s">
        <v>97</v>
      </c>
      <c r="D26" s="66"/>
      <c r="E26" s="3" t="s">
        <v>52</v>
      </c>
      <c r="F26" s="24">
        <v>177</v>
      </c>
      <c r="G26" s="24">
        <v>0</v>
      </c>
      <c r="H26" s="24">
        <f>ROUND(F26*AO26,2)</f>
        <v>0</v>
      </c>
      <c r="I26" s="24">
        <f>ROUND(F26*AP26,2)</f>
        <v>0</v>
      </c>
      <c r="J26" s="24">
        <f>ROUND(F26*G26,2)</f>
        <v>0</v>
      </c>
      <c r="K26" s="25" t="s">
        <v>53</v>
      </c>
      <c r="Z26" s="24">
        <f>ROUND(IF(AQ26="5",BJ26,0),2)</f>
        <v>0</v>
      </c>
      <c r="AB26" s="24">
        <f>ROUND(IF(AQ26="1",BH26,0),2)</f>
        <v>0</v>
      </c>
      <c r="AC26" s="24">
        <f>ROUND(IF(AQ26="1",BI26,0),2)</f>
        <v>0</v>
      </c>
      <c r="AD26" s="24">
        <f>ROUND(IF(AQ26="7",BH26,0),2)</f>
        <v>0</v>
      </c>
      <c r="AE26" s="24">
        <f>ROUND(IF(AQ26="7",BI26,0),2)</f>
        <v>0</v>
      </c>
      <c r="AF26" s="24">
        <f>ROUND(IF(AQ26="2",BH26,0),2)</f>
        <v>0</v>
      </c>
      <c r="AG26" s="24">
        <f>ROUND(IF(AQ26="2",BI26,0),2)</f>
        <v>0</v>
      </c>
      <c r="AH26" s="24">
        <f>ROUND(IF(AQ26="0",BJ26,0),2)</f>
        <v>0</v>
      </c>
      <c r="AI26" s="10" t="s">
        <v>1</v>
      </c>
      <c r="AJ26" s="24">
        <f>IF(AN26=0,J26,0)</f>
        <v>0</v>
      </c>
      <c r="AK26" s="24">
        <f>IF(AN26=15,J26,0)</f>
        <v>0</v>
      </c>
      <c r="AL26" s="24">
        <f>IF(AN26=21,J26,0)</f>
        <v>0</v>
      </c>
      <c r="AN26" s="24">
        <v>21</v>
      </c>
      <c r="AO26" s="24">
        <f>G26*0.070439865</f>
        <v>0</v>
      </c>
      <c r="AP26" s="24">
        <f>G26*(1-0.070439865)</f>
        <v>0</v>
      </c>
      <c r="AQ26" s="26" t="s">
        <v>49</v>
      </c>
      <c r="AV26" s="24">
        <f>ROUND(AW26+AX26,2)</f>
        <v>0</v>
      </c>
      <c r="AW26" s="24">
        <f>ROUND(F26*AO26,2)</f>
        <v>0</v>
      </c>
      <c r="AX26" s="24">
        <f>ROUND(F26*AP26,2)</f>
        <v>0</v>
      </c>
      <c r="AY26" s="26" t="s">
        <v>91</v>
      </c>
      <c r="AZ26" s="26" t="s">
        <v>55</v>
      </c>
      <c r="BA26" s="10" t="s">
        <v>56</v>
      </c>
      <c r="BC26" s="24">
        <f>AW26+AX26</f>
        <v>0</v>
      </c>
      <c r="BD26" s="24">
        <f>G26/(100-BE26)*100</f>
        <v>0</v>
      </c>
      <c r="BE26" s="24">
        <v>0</v>
      </c>
      <c r="BF26" s="24">
        <f>26</f>
        <v>26</v>
      </c>
      <c r="BH26" s="24">
        <f>F26*AO26</f>
        <v>0</v>
      </c>
      <c r="BI26" s="24">
        <f>F26*AP26</f>
        <v>0</v>
      </c>
      <c r="BJ26" s="24">
        <f>F26*G26</f>
        <v>0</v>
      </c>
      <c r="BK26" s="24"/>
      <c r="BL26" s="24">
        <v>18</v>
      </c>
      <c r="BW26" s="24">
        <v>21</v>
      </c>
      <c r="BX26" s="4" t="s">
        <v>97</v>
      </c>
    </row>
    <row r="27" spans="1:76" x14ac:dyDescent="0.25">
      <c r="A27" s="2" t="s">
        <v>47</v>
      </c>
      <c r="B27" s="3" t="s">
        <v>98</v>
      </c>
      <c r="C27" s="65" t="s">
        <v>99</v>
      </c>
      <c r="D27" s="66"/>
      <c r="E27" s="3" t="s">
        <v>100</v>
      </c>
      <c r="F27" s="24">
        <v>5.31</v>
      </c>
      <c r="G27" s="24">
        <v>0</v>
      </c>
      <c r="H27" s="24">
        <f>ROUND(F27*AO27,2)</f>
        <v>0</v>
      </c>
      <c r="I27" s="24">
        <f>ROUND(F27*AP27,2)</f>
        <v>0</v>
      </c>
      <c r="J27" s="24">
        <f>ROUND(F27*G27,2)</f>
        <v>0</v>
      </c>
      <c r="K27" s="25" t="s">
        <v>53</v>
      </c>
      <c r="Z27" s="24">
        <f>ROUND(IF(AQ27="5",BJ27,0),2)</f>
        <v>0</v>
      </c>
      <c r="AB27" s="24">
        <f>ROUND(IF(AQ27="1",BH27,0),2)</f>
        <v>0</v>
      </c>
      <c r="AC27" s="24">
        <f>ROUND(IF(AQ27="1",BI27,0),2)</f>
        <v>0</v>
      </c>
      <c r="AD27" s="24">
        <f>ROUND(IF(AQ27="7",BH27,0),2)</f>
        <v>0</v>
      </c>
      <c r="AE27" s="24">
        <f>ROUND(IF(AQ27="7",BI27,0),2)</f>
        <v>0</v>
      </c>
      <c r="AF27" s="24">
        <f>ROUND(IF(AQ27="2",BH27,0),2)</f>
        <v>0</v>
      </c>
      <c r="AG27" s="24">
        <f>ROUND(IF(AQ27="2",BI27,0),2)</f>
        <v>0</v>
      </c>
      <c r="AH27" s="24">
        <f>ROUND(IF(AQ27="0",BJ27,0),2)</f>
        <v>0</v>
      </c>
      <c r="AI27" s="10" t="s">
        <v>1</v>
      </c>
      <c r="AJ27" s="24">
        <f>IF(AN27=0,J27,0)</f>
        <v>0</v>
      </c>
      <c r="AK27" s="24">
        <f>IF(AN27=15,J27,0)</f>
        <v>0</v>
      </c>
      <c r="AL27" s="24">
        <f>IF(AN27=21,J27,0)</f>
        <v>0</v>
      </c>
      <c r="AN27" s="24">
        <v>21</v>
      </c>
      <c r="AO27" s="24">
        <f>G27*1</f>
        <v>0</v>
      </c>
      <c r="AP27" s="24">
        <f>G27*(1-1)</f>
        <v>0</v>
      </c>
      <c r="AQ27" s="26" t="s">
        <v>49</v>
      </c>
      <c r="AV27" s="24">
        <f>ROUND(AW27+AX27,2)</f>
        <v>0</v>
      </c>
      <c r="AW27" s="24">
        <f>ROUND(F27*AO27,2)</f>
        <v>0</v>
      </c>
      <c r="AX27" s="24">
        <f>ROUND(F27*AP27,2)</f>
        <v>0</v>
      </c>
      <c r="AY27" s="26" t="s">
        <v>91</v>
      </c>
      <c r="AZ27" s="26" t="s">
        <v>55</v>
      </c>
      <c r="BA27" s="10" t="s">
        <v>56</v>
      </c>
      <c r="BC27" s="24">
        <f>AW27+AX27</f>
        <v>0</v>
      </c>
      <c r="BD27" s="24">
        <f>G27/(100-BE27)*100</f>
        <v>0</v>
      </c>
      <c r="BE27" s="24">
        <v>0</v>
      </c>
      <c r="BF27" s="24">
        <f>27</f>
        <v>27</v>
      </c>
      <c r="BH27" s="24">
        <f>F27*AO27</f>
        <v>0</v>
      </c>
      <c r="BI27" s="24">
        <f>F27*AP27</f>
        <v>0</v>
      </c>
      <c r="BJ27" s="24">
        <f>F27*G27</f>
        <v>0</v>
      </c>
      <c r="BK27" s="24"/>
      <c r="BL27" s="24">
        <v>18</v>
      </c>
      <c r="BW27" s="24">
        <v>21</v>
      </c>
      <c r="BX27" s="4" t="s">
        <v>99</v>
      </c>
    </row>
    <row r="28" spans="1:76" x14ac:dyDescent="0.25">
      <c r="A28" s="27" t="s">
        <v>1</v>
      </c>
      <c r="B28" s="28" t="s">
        <v>101</v>
      </c>
      <c r="C28" s="63" t="s">
        <v>102</v>
      </c>
      <c r="D28" s="64"/>
      <c r="E28" s="29" t="s">
        <v>4</v>
      </c>
      <c r="F28" s="29" t="s">
        <v>4</v>
      </c>
      <c r="G28" s="29" t="s">
        <v>4</v>
      </c>
      <c r="H28" s="1">
        <f>SUM(H29:H29)</f>
        <v>0</v>
      </c>
      <c r="I28" s="1">
        <f>SUM(I29:I29)</f>
        <v>0</v>
      </c>
      <c r="J28" s="1">
        <f>SUM(J29:J29)</f>
        <v>0</v>
      </c>
      <c r="K28" s="30" t="s">
        <v>1</v>
      </c>
      <c r="AI28" s="10" t="s">
        <v>1</v>
      </c>
      <c r="AS28" s="1">
        <f>SUM(AJ29:AJ29)</f>
        <v>0</v>
      </c>
      <c r="AT28" s="1">
        <f>SUM(AK29:AK29)</f>
        <v>0</v>
      </c>
      <c r="AU28" s="1">
        <f>SUM(AL29:AL29)</f>
        <v>0</v>
      </c>
    </row>
    <row r="29" spans="1:76" x14ac:dyDescent="0.25">
      <c r="A29" s="2" t="s">
        <v>60</v>
      </c>
      <c r="B29" s="3" t="s">
        <v>103</v>
      </c>
      <c r="C29" s="65" t="s">
        <v>104</v>
      </c>
      <c r="D29" s="66"/>
      <c r="E29" s="3" t="s">
        <v>52</v>
      </c>
      <c r="F29" s="24">
        <v>250</v>
      </c>
      <c r="G29" s="24">
        <v>0</v>
      </c>
      <c r="H29" s="24">
        <f>ROUND(F29*AO29,2)</f>
        <v>0</v>
      </c>
      <c r="I29" s="24">
        <f>ROUND(F29*AP29,2)</f>
        <v>0</v>
      </c>
      <c r="J29" s="24">
        <f>ROUND(F29*G29,2)</f>
        <v>0</v>
      </c>
      <c r="K29" s="25" t="s">
        <v>53</v>
      </c>
      <c r="Z29" s="24">
        <f>ROUND(IF(AQ29="5",BJ29,0),2)</f>
        <v>0</v>
      </c>
      <c r="AB29" s="24">
        <f>ROUND(IF(AQ29="1",BH29,0),2)</f>
        <v>0</v>
      </c>
      <c r="AC29" s="24">
        <f>ROUND(IF(AQ29="1",BI29,0),2)</f>
        <v>0</v>
      </c>
      <c r="AD29" s="24">
        <f>ROUND(IF(AQ29="7",BH29,0),2)</f>
        <v>0</v>
      </c>
      <c r="AE29" s="24">
        <f>ROUND(IF(AQ29="7",BI29,0),2)</f>
        <v>0</v>
      </c>
      <c r="AF29" s="24">
        <f>ROUND(IF(AQ29="2",BH29,0),2)</f>
        <v>0</v>
      </c>
      <c r="AG29" s="24">
        <f>ROUND(IF(AQ29="2",BI29,0),2)</f>
        <v>0</v>
      </c>
      <c r="AH29" s="24">
        <f>ROUND(IF(AQ29="0",BJ29,0),2)</f>
        <v>0</v>
      </c>
      <c r="AI29" s="10" t="s">
        <v>1</v>
      </c>
      <c r="AJ29" s="24">
        <f>IF(AN29=0,J29,0)</f>
        <v>0</v>
      </c>
      <c r="AK29" s="24">
        <f>IF(AN29=15,J29,0)</f>
        <v>0</v>
      </c>
      <c r="AL29" s="24">
        <f>IF(AN29=21,J29,0)</f>
        <v>0</v>
      </c>
      <c r="AN29" s="24">
        <v>21</v>
      </c>
      <c r="AO29" s="24">
        <f>G29*0.019592163</f>
        <v>0</v>
      </c>
      <c r="AP29" s="24">
        <f>G29*(1-0.019592163)</f>
        <v>0</v>
      </c>
      <c r="AQ29" s="26" t="s">
        <v>49</v>
      </c>
      <c r="AV29" s="24">
        <f>ROUND(AW29+AX29,2)</f>
        <v>0</v>
      </c>
      <c r="AW29" s="24">
        <f>ROUND(F29*AO29,2)</f>
        <v>0</v>
      </c>
      <c r="AX29" s="24">
        <f>ROUND(F29*AP29,2)</f>
        <v>0</v>
      </c>
      <c r="AY29" s="26" t="s">
        <v>105</v>
      </c>
      <c r="AZ29" s="26" t="s">
        <v>106</v>
      </c>
      <c r="BA29" s="10" t="s">
        <v>56</v>
      </c>
      <c r="BC29" s="24">
        <f>AW29+AX29</f>
        <v>0</v>
      </c>
      <c r="BD29" s="24">
        <f>G29/(100-BE29)*100</f>
        <v>0</v>
      </c>
      <c r="BE29" s="24">
        <v>0</v>
      </c>
      <c r="BF29" s="24">
        <f>29</f>
        <v>29</v>
      </c>
      <c r="BH29" s="24">
        <f>F29*AO29</f>
        <v>0</v>
      </c>
      <c r="BI29" s="24">
        <f>F29*AP29</f>
        <v>0</v>
      </c>
      <c r="BJ29" s="24">
        <f>F29*G29</f>
        <v>0</v>
      </c>
      <c r="BK29" s="24"/>
      <c r="BL29" s="24">
        <v>28</v>
      </c>
      <c r="BW29" s="24">
        <v>21</v>
      </c>
      <c r="BX29" s="4" t="s">
        <v>104</v>
      </c>
    </row>
    <row r="30" spans="1:76" x14ac:dyDescent="0.25">
      <c r="A30" s="27" t="s">
        <v>1</v>
      </c>
      <c r="B30" s="28" t="s">
        <v>107</v>
      </c>
      <c r="C30" s="63" t="s">
        <v>108</v>
      </c>
      <c r="D30" s="64"/>
      <c r="E30" s="29" t="s">
        <v>4</v>
      </c>
      <c r="F30" s="29" t="s">
        <v>4</v>
      </c>
      <c r="G30" s="29" t="s">
        <v>4</v>
      </c>
      <c r="H30" s="1">
        <f>SUM(H31:H31)</f>
        <v>0</v>
      </c>
      <c r="I30" s="1">
        <f>SUM(I31:I31)</f>
        <v>0</v>
      </c>
      <c r="J30" s="1">
        <f>SUM(J31:J31)</f>
        <v>0</v>
      </c>
      <c r="K30" s="30" t="s">
        <v>1</v>
      </c>
      <c r="AI30" s="10" t="s">
        <v>1</v>
      </c>
      <c r="AS30" s="1">
        <f>SUM(AJ31:AJ31)</f>
        <v>0</v>
      </c>
      <c r="AT30" s="1">
        <f>SUM(AK31:AK31)</f>
        <v>0</v>
      </c>
      <c r="AU30" s="1">
        <f>SUM(AL31:AL31)</f>
        <v>0</v>
      </c>
    </row>
    <row r="31" spans="1:76" x14ac:dyDescent="0.25">
      <c r="A31" s="2" t="s">
        <v>67</v>
      </c>
      <c r="B31" s="3" t="s">
        <v>109</v>
      </c>
      <c r="C31" s="65" t="s">
        <v>110</v>
      </c>
      <c r="D31" s="66"/>
      <c r="E31" s="3" t="s">
        <v>111</v>
      </c>
      <c r="F31" s="24">
        <v>22</v>
      </c>
      <c r="G31" s="24">
        <v>0</v>
      </c>
      <c r="H31" s="24">
        <f>ROUND(F31*AO31,2)</f>
        <v>0</v>
      </c>
      <c r="I31" s="24">
        <f>ROUND(F31*AP31,2)</f>
        <v>0</v>
      </c>
      <c r="J31" s="24">
        <f>ROUND(F31*G31,2)</f>
        <v>0</v>
      </c>
      <c r="K31" s="25" t="s">
        <v>53</v>
      </c>
      <c r="Z31" s="24">
        <f>ROUND(IF(AQ31="5",BJ31,0),2)</f>
        <v>0</v>
      </c>
      <c r="AB31" s="24">
        <f>ROUND(IF(AQ31="1",BH31,0),2)</f>
        <v>0</v>
      </c>
      <c r="AC31" s="24">
        <f>ROUND(IF(AQ31="1",BI31,0),2)</f>
        <v>0</v>
      </c>
      <c r="AD31" s="24">
        <f>ROUND(IF(AQ31="7",BH31,0),2)</f>
        <v>0</v>
      </c>
      <c r="AE31" s="24">
        <f>ROUND(IF(AQ31="7",BI31,0),2)</f>
        <v>0</v>
      </c>
      <c r="AF31" s="24">
        <f>ROUND(IF(AQ31="2",BH31,0),2)</f>
        <v>0</v>
      </c>
      <c r="AG31" s="24">
        <f>ROUND(IF(AQ31="2",BI31,0),2)</f>
        <v>0</v>
      </c>
      <c r="AH31" s="24">
        <f>ROUND(IF(AQ31="0",BJ31,0),2)</f>
        <v>0</v>
      </c>
      <c r="AI31" s="10" t="s">
        <v>1</v>
      </c>
      <c r="AJ31" s="24">
        <f>IF(AN31=0,J31,0)</f>
        <v>0</v>
      </c>
      <c r="AK31" s="24">
        <f>IF(AN31=15,J31,0)</f>
        <v>0</v>
      </c>
      <c r="AL31" s="24">
        <f>IF(AN31=21,J31,0)</f>
        <v>0</v>
      </c>
      <c r="AN31" s="24">
        <v>21</v>
      </c>
      <c r="AO31" s="24">
        <f>G31*0</f>
        <v>0</v>
      </c>
      <c r="AP31" s="24">
        <f>G31*(1-0)</f>
        <v>0</v>
      </c>
      <c r="AQ31" s="26" t="s">
        <v>49</v>
      </c>
      <c r="AV31" s="24">
        <f>ROUND(AW31+AX31,2)</f>
        <v>0</v>
      </c>
      <c r="AW31" s="24">
        <f>ROUND(F31*AO31,2)</f>
        <v>0</v>
      </c>
      <c r="AX31" s="24">
        <f>ROUND(F31*AP31,2)</f>
        <v>0</v>
      </c>
      <c r="AY31" s="26" t="s">
        <v>112</v>
      </c>
      <c r="AZ31" s="26" t="s">
        <v>113</v>
      </c>
      <c r="BA31" s="10" t="s">
        <v>56</v>
      </c>
      <c r="BC31" s="24">
        <f>AW31+AX31</f>
        <v>0</v>
      </c>
      <c r="BD31" s="24">
        <f>G31/(100-BE31)*100</f>
        <v>0</v>
      </c>
      <c r="BE31" s="24">
        <v>0</v>
      </c>
      <c r="BF31" s="24">
        <f>31</f>
        <v>31</v>
      </c>
      <c r="BH31" s="24">
        <f>F31*AO31</f>
        <v>0</v>
      </c>
      <c r="BI31" s="24">
        <f>F31*AP31</f>
        <v>0</v>
      </c>
      <c r="BJ31" s="24">
        <f>F31*G31</f>
        <v>0</v>
      </c>
      <c r="BK31" s="24"/>
      <c r="BL31" s="24">
        <v>31</v>
      </c>
      <c r="BW31" s="24">
        <v>21</v>
      </c>
      <c r="BX31" s="4" t="s">
        <v>110</v>
      </c>
    </row>
    <row r="32" spans="1:76" x14ac:dyDescent="0.25">
      <c r="A32" s="27" t="s">
        <v>1</v>
      </c>
      <c r="B32" s="28" t="s">
        <v>114</v>
      </c>
      <c r="C32" s="63" t="s">
        <v>115</v>
      </c>
      <c r="D32" s="64"/>
      <c r="E32" s="29" t="s">
        <v>4</v>
      </c>
      <c r="F32" s="29" t="s">
        <v>4</v>
      </c>
      <c r="G32" s="29" t="s">
        <v>4</v>
      </c>
      <c r="H32" s="1">
        <f>SUM(H33:H34)</f>
        <v>0</v>
      </c>
      <c r="I32" s="1">
        <f>SUM(I33:I34)</f>
        <v>0</v>
      </c>
      <c r="J32" s="1">
        <f>SUM(J33:J34)</f>
        <v>0</v>
      </c>
      <c r="K32" s="30" t="s">
        <v>1</v>
      </c>
      <c r="AI32" s="10" t="s">
        <v>1</v>
      </c>
      <c r="AS32" s="1">
        <f>SUM(AJ33:AJ34)</f>
        <v>0</v>
      </c>
      <c r="AT32" s="1">
        <f>SUM(AK33:AK34)</f>
        <v>0</v>
      </c>
      <c r="AU32" s="1">
        <f>SUM(AL33:AL34)</f>
        <v>0</v>
      </c>
    </row>
    <row r="33" spans="1:76" x14ac:dyDescent="0.25">
      <c r="A33" s="2" t="s">
        <v>116</v>
      </c>
      <c r="B33" s="3" t="s">
        <v>117</v>
      </c>
      <c r="C33" s="65" t="s">
        <v>118</v>
      </c>
      <c r="D33" s="66"/>
      <c r="E33" s="3" t="s">
        <v>119</v>
      </c>
      <c r="F33" s="24">
        <v>44</v>
      </c>
      <c r="G33" s="24">
        <v>0</v>
      </c>
      <c r="H33" s="24">
        <f>ROUND(F33*AO33,2)</f>
        <v>0</v>
      </c>
      <c r="I33" s="24">
        <f>ROUND(F33*AP33,2)</f>
        <v>0</v>
      </c>
      <c r="J33" s="24">
        <f>ROUND(F33*G33,2)</f>
        <v>0</v>
      </c>
      <c r="K33" s="25" t="s">
        <v>53</v>
      </c>
      <c r="Z33" s="24">
        <f>ROUND(IF(AQ33="5",BJ33,0),2)</f>
        <v>0</v>
      </c>
      <c r="AB33" s="24">
        <f>ROUND(IF(AQ33="1",BH33,0),2)</f>
        <v>0</v>
      </c>
      <c r="AC33" s="24">
        <f>ROUND(IF(AQ33="1",BI33,0),2)</f>
        <v>0</v>
      </c>
      <c r="AD33" s="24">
        <f>ROUND(IF(AQ33="7",BH33,0),2)</f>
        <v>0</v>
      </c>
      <c r="AE33" s="24">
        <f>ROUND(IF(AQ33="7",BI33,0),2)</f>
        <v>0</v>
      </c>
      <c r="AF33" s="24">
        <f>ROUND(IF(AQ33="2",BH33,0),2)</f>
        <v>0</v>
      </c>
      <c r="AG33" s="24">
        <f>ROUND(IF(AQ33="2",BI33,0),2)</f>
        <v>0</v>
      </c>
      <c r="AH33" s="24">
        <f>ROUND(IF(AQ33="0",BJ33,0),2)</f>
        <v>0</v>
      </c>
      <c r="AI33" s="10" t="s">
        <v>1</v>
      </c>
      <c r="AJ33" s="24">
        <f>IF(AN33=0,J33,0)</f>
        <v>0</v>
      </c>
      <c r="AK33" s="24">
        <f>IF(AN33=15,J33,0)</f>
        <v>0</v>
      </c>
      <c r="AL33" s="24">
        <f>IF(AN33=21,J33,0)</f>
        <v>0</v>
      </c>
      <c r="AN33" s="24">
        <v>21</v>
      </c>
      <c r="AO33" s="24">
        <f>G33*0.391383812</f>
        <v>0</v>
      </c>
      <c r="AP33" s="24">
        <f>G33*(1-0.391383812)</f>
        <v>0</v>
      </c>
      <c r="AQ33" s="26" t="s">
        <v>49</v>
      </c>
      <c r="AV33" s="24">
        <f>ROUND(AW33+AX33,2)</f>
        <v>0</v>
      </c>
      <c r="AW33" s="24">
        <f>ROUND(F33*AO33,2)</f>
        <v>0</v>
      </c>
      <c r="AX33" s="24">
        <f>ROUND(F33*AP33,2)</f>
        <v>0</v>
      </c>
      <c r="AY33" s="26" t="s">
        <v>120</v>
      </c>
      <c r="AZ33" s="26" t="s">
        <v>113</v>
      </c>
      <c r="BA33" s="10" t="s">
        <v>56</v>
      </c>
      <c r="BC33" s="24">
        <f>AW33+AX33</f>
        <v>0</v>
      </c>
      <c r="BD33" s="24">
        <f>G33/(100-BE33)*100</f>
        <v>0</v>
      </c>
      <c r="BE33" s="24">
        <v>0</v>
      </c>
      <c r="BF33" s="24">
        <f>33</f>
        <v>33</v>
      </c>
      <c r="BH33" s="24">
        <f>F33*AO33</f>
        <v>0</v>
      </c>
      <c r="BI33" s="24">
        <f>F33*AP33</f>
        <v>0</v>
      </c>
      <c r="BJ33" s="24">
        <f>F33*G33</f>
        <v>0</v>
      </c>
      <c r="BK33" s="24"/>
      <c r="BL33" s="24">
        <v>33</v>
      </c>
      <c r="BW33" s="24">
        <v>21</v>
      </c>
      <c r="BX33" s="4" t="s">
        <v>118</v>
      </c>
    </row>
    <row r="34" spans="1:76" x14ac:dyDescent="0.25">
      <c r="A34" s="2" t="s">
        <v>121</v>
      </c>
      <c r="B34" s="3" t="s">
        <v>122</v>
      </c>
      <c r="C34" s="65" t="s">
        <v>123</v>
      </c>
      <c r="D34" s="66"/>
      <c r="E34" s="3" t="s">
        <v>119</v>
      </c>
      <c r="F34" s="24">
        <v>24</v>
      </c>
      <c r="G34" s="24">
        <v>0</v>
      </c>
      <c r="H34" s="24">
        <f>ROUND(F34*AO34,2)</f>
        <v>0</v>
      </c>
      <c r="I34" s="24">
        <f>ROUND(F34*AP34,2)</f>
        <v>0</v>
      </c>
      <c r="J34" s="24">
        <f>ROUND(F34*G34,2)</f>
        <v>0</v>
      </c>
      <c r="K34" s="25" t="s">
        <v>53</v>
      </c>
      <c r="Z34" s="24">
        <f>ROUND(IF(AQ34="5",BJ34,0),2)</f>
        <v>0</v>
      </c>
      <c r="AB34" s="24">
        <f>ROUND(IF(AQ34="1",BH34,0),2)</f>
        <v>0</v>
      </c>
      <c r="AC34" s="24">
        <f>ROUND(IF(AQ34="1",BI34,0),2)</f>
        <v>0</v>
      </c>
      <c r="AD34" s="24">
        <f>ROUND(IF(AQ34="7",BH34,0),2)</f>
        <v>0</v>
      </c>
      <c r="AE34" s="24">
        <f>ROUND(IF(AQ34="7",BI34,0),2)</f>
        <v>0</v>
      </c>
      <c r="AF34" s="24">
        <f>ROUND(IF(AQ34="2",BH34,0),2)</f>
        <v>0</v>
      </c>
      <c r="AG34" s="24">
        <f>ROUND(IF(AQ34="2",BI34,0),2)</f>
        <v>0</v>
      </c>
      <c r="AH34" s="24">
        <f>ROUND(IF(AQ34="0",BJ34,0),2)</f>
        <v>0</v>
      </c>
      <c r="AI34" s="10" t="s">
        <v>1</v>
      </c>
      <c r="AJ34" s="24">
        <f>IF(AN34=0,J34,0)</f>
        <v>0</v>
      </c>
      <c r="AK34" s="24">
        <f>IF(AN34=15,J34,0)</f>
        <v>0</v>
      </c>
      <c r="AL34" s="24">
        <f>IF(AN34=21,J34,0)</f>
        <v>0</v>
      </c>
      <c r="AN34" s="24">
        <v>21</v>
      </c>
      <c r="AO34" s="24">
        <f>G34*1</f>
        <v>0</v>
      </c>
      <c r="AP34" s="24">
        <f>G34*(1-1)</f>
        <v>0</v>
      </c>
      <c r="AQ34" s="26" t="s">
        <v>49</v>
      </c>
      <c r="AV34" s="24">
        <f>ROUND(AW34+AX34,2)</f>
        <v>0</v>
      </c>
      <c r="AW34" s="24">
        <f>ROUND(F34*AO34,2)</f>
        <v>0</v>
      </c>
      <c r="AX34" s="24">
        <f>ROUND(F34*AP34,2)</f>
        <v>0</v>
      </c>
      <c r="AY34" s="26" t="s">
        <v>120</v>
      </c>
      <c r="AZ34" s="26" t="s">
        <v>113</v>
      </c>
      <c r="BA34" s="10" t="s">
        <v>56</v>
      </c>
      <c r="BC34" s="24">
        <f>AW34+AX34</f>
        <v>0</v>
      </c>
      <c r="BD34" s="24">
        <f>G34/(100-BE34)*100</f>
        <v>0</v>
      </c>
      <c r="BE34" s="24">
        <v>0</v>
      </c>
      <c r="BF34" s="24">
        <f>34</f>
        <v>34</v>
      </c>
      <c r="BH34" s="24">
        <f>F34*AO34</f>
        <v>0</v>
      </c>
      <c r="BI34" s="24">
        <f>F34*AP34</f>
        <v>0</v>
      </c>
      <c r="BJ34" s="24">
        <f>F34*G34</f>
        <v>0</v>
      </c>
      <c r="BK34" s="24"/>
      <c r="BL34" s="24">
        <v>33</v>
      </c>
      <c r="BW34" s="24">
        <v>21</v>
      </c>
      <c r="BX34" s="4" t="s">
        <v>123</v>
      </c>
    </row>
    <row r="35" spans="1:76" x14ac:dyDescent="0.25">
      <c r="A35" s="27" t="s">
        <v>1</v>
      </c>
      <c r="B35" s="28" t="s">
        <v>124</v>
      </c>
      <c r="C35" s="63" t="s">
        <v>125</v>
      </c>
      <c r="D35" s="64"/>
      <c r="E35" s="29" t="s">
        <v>4</v>
      </c>
      <c r="F35" s="29" t="s">
        <v>4</v>
      </c>
      <c r="G35" s="29" t="s">
        <v>4</v>
      </c>
      <c r="H35" s="1">
        <f>SUM(H36:H36)</f>
        <v>0</v>
      </c>
      <c r="I35" s="1">
        <f>SUM(I36:I36)</f>
        <v>0</v>
      </c>
      <c r="J35" s="1">
        <f>SUM(J36:J36)</f>
        <v>0</v>
      </c>
      <c r="K35" s="30" t="s">
        <v>1</v>
      </c>
      <c r="AI35" s="10" t="s">
        <v>1</v>
      </c>
      <c r="AS35" s="1">
        <f>SUM(AJ36:AJ36)</f>
        <v>0</v>
      </c>
      <c r="AT35" s="1">
        <f>SUM(AK36:AK36)</f>
        <v>0</v>
      </c>
      <c r="AU35" s="1">
        <f>SUM(AL36:AL36)</f>
        <v>0</v>
      </c>
    </row>
    <row r="36" spans="1:76" x14ac:dyDescent="0.25">
      <c r="A36" s="2" t="s">
        <v>126</v>
      </c>
      <c r="B36" s="3" t="s">
        <v>127</v>
      </c>
      <c r="C36" s="65" t="s">
        <v>128</v>
      </c>
      <c r="D36" s="66"/>
      <c r="E36" s="3" t="s">
        <v>52</v>
      </c>
      <c r="F36" s="24">
        <v>305</v>
      </c>
      <c r="G36" s="24">
        <v>0</v>
      </c>
      <c r="H36" s="24">
        <f>ROUND(F36*AO36,2)</f>
        <v>0</v>
      </c>
      <c r="I36" s="24">
        <f>ROUND(F36*AP36,2)</f>
        <v>0</v>
      </c>
      <c r="J36" s="24">
        <f>ROUND(F36*G36,2)</f>
        <v>0</v>
      </c>
      <c r="K36" s="25" t="s">
        <v>53</v>
      </c>
      <c r="Z36" s="24">
        <f>ROUND(IF(AQ36="5",BJ36,0),2)</f>
        <v>0</v>
      </c>
      <c r="AB36" s="24">
        <f>ROUND(IF(AQ36="1",BH36,0),2)</f>
        <v>0</v>
      </c>
      <c r="AC36" s="24">
        <f>ROUND(IF(AQ36="1",BI36,0),2)</f>
        <v>0</v>
      </c>
      <c r="AD36" s="24">
        <f>ROUND(IF(AQ36="7",BH36,0),2)</f>
        <v>0</v>
      </c>
      <c r="AE36" s="24">
        <f>ROUND(IF(AQ36="7",BI36,0),2)</f>
        <v>0</v>
      </c>
      <c r="AF36" s="24">
        <f>ROUND(IF(AQ36="2",BH36,0),2)</f>
        <v>0</v>
      </c>
      <c r="AG36" s="24">
        <f>ROUND(IF(AQ36="2",BI36,0),2)</f>
        <v>0</v>
      </c>
      <c r="AH36" s="24">
        <f>ROUND(IF(AQ36="0",BJ36,0),2)</f>
        <v>0</v>
      </c>
      <c r="AI36" s="10" t="s">
        <v>1</v>
      </c>
      <c r="AJ36" s="24">
        <f>IF(AN36=0,J36,0)</f>
        <v>0</v>
      </c>
      <c r="AK36" s="24">
        <f>IF(AN36=15,J36,0)</f>
        <v>0</v>
      </c>
      <c r="AL36" s="24">
        <f>IF(AN36=21,J36,0)</f>
        <v>0</v>
      </c>
      <c r="AN36" s="24">
        <v>21</v>
      </c>
      <c r="AO36" s="24">
        <f>G36*0.844923027</f>
        <v>0</v>
      </c>
      <c r="AP36" s="24">
        <f>G36*(1-0.844923027)</f>
        <v>0</v>
      </c>
      <c r="AQ36" s="26" t="s">
        <v>49</v>
      </c>
      <c r="AV36" s="24">
        <f>ROUND(AW36+AX36,2)</f>
        <v>0</v>
      </c>
      <c r="AW36" s="24">
        <f>ROUND(F36*AO36,2)</f>
        <v>0</v>
      </c>
      <c r="AX36" s="24">
        <f>ROUND(F36*AP36,2)</f>
        <v>0</v>
      </c>
      <c r="AY36" s="26" t="s">
        <v>129</v>
      </c>
      <c r="AZ36" s="26" t="s">
        <v>130</v>
      </c>
      <c r="BA36" s="10" t="s">
        <v>56</v>
      </c>
      <c r="BC36" s="24">
        <f>AW36+AX36</f>
        <v>0</v>
      </c>
      <c r="BD36" s="24">
        <f>G36/(100-BE36)*100</f>
        <v>0</v>
      </c>
      <c r="BE36" s="24">
        <v>0</v>
      </c>
      <c r="BF36" s="24">
        <f>36</f>
        <v>36</v>
      </c>
      <c r="BH36" s="24">
        <f>F36*AO36</f>
        <v>0</v>
      </c>
      <c r="BI36" s="24">
        <f>F36*AP36</f>
        <v>0</v>
      </c>
      <c r="BJ36" s="24">
        <f>F36*G36</f>
        <v>0</v>
      </c>
      <c r="BK36" s="24"/>
      <c r="BL36" s="24">
        <v>56</v>
      </c>
      <c r="BW36" s="24">
        <v>21</v>
      </c>
      <c r="BX36" s="4" t="s">
        <v>128</v>
      </c>
    </row>
    <row r="37" spans="1:76" x14ac:dyDescent="0.25">
      <c r="A37" s="27" t="s">
        <v>1</v>
      </c>
      <c r="B37" s="28" t="s">
        <v>131</v>
      </c>
      <c r="C37" s="63" t="s">
        <v>132</v>
      </c>
      <c r="D37" s="64"/>
      <c r="E37" s="29" t="s">
        <v>4</v>
      </c>
      <c r="F37" s="29" t="s">
        <v>4</v>
      </c>
      <c r="G37" s="29" t="s">
        <v>4</v>
      </c>
      <c r="H37" s="1">
        <f>SUM(H38:H46)</f>
        <v>0</v>
      </c>
      <c r="I37" s="1">
        <f>SUM(I38:I46)</f>
        <v>0</v>
      </c>
      <c r="J37" s="1">
        <f>SUM(J38:J46)</f>
        <v>0</v>
      </c>
      <c r="K37" s="30" t="s">
        <v>1</v>
      </c>
      <c r="AI37" s="10" t="s">
        <v>1</v>
      </c>
      <c r="AS37" s="1">
        <f>SUM(AJ38:AJ46)</f>
        <v>0</v>
      </c>
      <c r="AT37" s="1">
        <f>SUM(AK38:AK46)</f>
        <v>0</v>
      </c>
      <c r="AU37" s="1">
        <f>SUM(AL38:AL46)</f>
        <v>0</v>
      </c>
    </row>
    <row r="38" spans="1:76" x14ac:dyDescent="0.25">
      <c r="A38" s="2" t="s">
        <v>73</v>
      </c>
      <c r="B38" s="3" t="s">
        <v>133</v>
      </c>
      <c r="C38" s="65" t="s">
        <v>134</v>
      </c>
      <c r="D38" s="66"/>
      <c r="E38" s="3" t="s">
        <v>119</v>
      </c>
      <c r="F38" s="24">
        <v>1</v>
      </c>
      <c r="G38" s="24">
        <v>0</v>
      </c>
      <c r="H38" s="24">
        <f t="shared" ref="H38:H46" si="0">ROUND(F38*AO38,2)</f>
        <v>0</v>
      </c>
      <c r="I38" s="24">
        <f t="shared" ref="I38:I46" si="1">ROUND(F38*AP38,2)</f>
        <v>0</v>
      </c>
      <c r="J38" s="24">
        <f t="shared" ref="J38:J46" si="2">ROUND(F38*G38,2)</f>
        <v>0</v>
      </c>
      <c r="K38" s="25" t="s">
        <v>53</v>
      </c>
      <c r="Z38" s="24">
        <f t="shared" ref="Z38:Z46" si="3">ROUND(IF(AQ38="5",BJ38,0),2)</f>
        <v>0</v>
      </c>
      <c r="AB38" s="24">
        <f t="shared" ref="AB38:AB46" si="4">ROUND(IF(AQ38="1",BH38,0),2)</f>
        <v>0</v>
      </c>
      <c r="AC38" s="24">
        <f t="shared" ref="AC38:AC46" si="5">ROUND(IF(AQ38="1",BI38,0),2)</f>
        <v>0</v>
      </c>
      <c r="AD38" s="24">
        <f t="shared" ref="AD38:AD46" si="6">ROUND(IF(AQ38="7",BH38,0),2)</f>
        <v>0</v>
      </c>
      <c r="AE38" s="24">
        <f t="shared" ref="AE38:AE46" si="7">ROUND(IF(AQ38="7",BI38,0),2)</f>
        <v>0</v>
      </c>
      <c r="AF38" s="24">
        <f t="shared" ref="AF38:AF46" si="8">ROUND(IF(AQ38="2",BH38,0),2)</f>
        <v>0</v>
      </c>
      <c r="AG38" s="24">
        <f t="shared" ref="AG38:AG46" si="9">ROUND(IF(AQ38="2",BI38,0),2)</f>
        <v>0</v>
      </c>
      <c r="AH38" s="24">
        <f t="shared" ref="AH38:AH46" si="10">ROUND(IF(AQ38="0",BJ38,0),2)</f>
        <v>0</v>
      </c>
      <c r="AI38" s="10" t="s">
        <v>1</v>
      </c>
      <c r="AJ38" s="24">
        <f t="shared" ref="AJ38:AJ46" si="11">IF(AN38=0,J38,0)</f>
        <v>0</v>
      </c>
      <c r="AK38" s="24">
        <f t="shared" ref="AK38:AK46" si="12">IF(AN38=15,J38,0)</f>
        <v>0</v>
      </c>
      <c r="AL38" s="24">
        <f t="shared" ref="AL38:AL46" si="13">IF(AN38=21,J38,0)</f>
        <v>0</v>
      </c>
      <c r="AN38" s="24">
        <v>21</v>
      </c>
      <c r="AO38" s="24">
        <f>G38*0.08701594</f>
        <v>0</v>
      </c>
      <c r="AP38" s="24">
        <f>G38*(1-0.08701594)</f>
        <v>0</v>
      </c>
      <c r="AQ38" s="26" t="s">
        <v>83</v>
      </c>
      <c r="AV38" s="24">
        <f t="shared" ref="AV38:AV46" si="14">ROUND(AW38+AX38,2)</f>
        <v>0</v>
      </c>
      <c r="AW38" s="24">
        <f t="shared" ref="AW38:AW46" si="15">ROUND(F38*AO38,2)</f>
        <v>0</v>
      </c>
      <c r="AX38" s="24">
        <f t="shared" ref="AX38:AX46" si="16">ROUND(F38*AP38,2)</f>
        <v>0</v>
      </c>
      <c r="AY38" s="26" t="s">
        <v>135</v>
      </c>
      <c r="AZ38" s="26" t="s">
        <v>136</v>
      </c>
      <c r="BA38" s="10" t="s">
        <v>56</v>
      </c>
      <c r="BC38" s="24">
        <f t="shared" ref="BC38:BC46" si="17">AW38+AX38</f>
        <v>0</v>
      </c>
      <c r="BD38" s="24">
        <f t="shared" ref="BD38:BD46" si="18">G38/(100-BE38)*100</f>
        <v>0</v>
      </c>
      <c r="BE38" s="24">
        <v>0</v>
      </c>
      <c r="BF38" s="24">
        <f>38</f>
        <v>38</v>
      </c>
      <c r="BH38" s="24">
        <f t="shared" ref="BH38:BH46" si="19">F38*AO38</f>
        <v>0</v>
      </c>
      <c r="BI38" s="24">
        <f t="shared" ref="BI38:BI46" si="20">F38*AP38</f>
        <v>0</v>
      </c>
      <c r="BJ38" s="24">
        <f t="shared" ref="BJ38:BJ46" si="21">F38*G38</f>
        <v>0</v>
      </c>
      <c r="BK38" s="24"/>
      <c r="BL38" s="24">
        <v>767</v>
      </c>
      <c r="BW38" s="24">
        <v>21</v>
      </c>
      <c r="BX38" s="4" t="s">
        <v>134</v>
      </c>
    </row>
    <row r="39" spans="1:76" x14ac:dyDescent="0.25">
      <c r="A39" s="2" t="s">
        <v>86</v>
      </c>
      <c r="B39" s="3" t="s">
        <v>137</v>
      </c>
      <c r="C39" s="65" t="s">
        <v>138</v>
      </c>
      <c r="D39" s="66"/>
      <c r="E39" s="3" t="s">
        <v>119</v>
      </c>
      <c r="F39" s="24">
        <v>1</v>
      </c>
      <c r="G39" s="24">
        <v>0</v>
      </c>
      <c r="H39" s="24">
        <f t="shared" si="0"/>
        <v>0</v>
      </c>
      <c r="I39" s="24">
        <f t="shared" si="1"/>
        <v>0</v>
      </c>
      <c r="J39" s="24">
        <f t="shared" si="2"/>
        <v>0</v>
      </c>
      <c r="K39" s="25" t="s">
        <v>53</v>
      </c>
      <c r="Z39" s="24">
        <f t="shared" si="3"/>
        <v>0</v>
      </c>
      <c r="AB39" s="24">
        <f t="shared" si="4"/>
        <v>0</v>
      </c>
      <c r="AC39" s="24">
        <f t="shared" si="5"/>
        <v>0</v>
      </c>
      <c r="AD39" s="24">
        <f t="shared" si="6"/>
        <v>0</v>
      </c>
      <c r="AE39" s="24">
        <f t="shared" si="7"/>
        <v>0</v>
      </c>
      <c r="AF39" s="24">
        <f t="shared" si="8"/>
        <v>0</v>
      </c>
      <c r="AG39" s="24">
        <f t="shared" si="9"/>
        <v>0</v>
      </c>
      <c r="AH39" s="24">
        <f t="shared" si="10"/>
        <v>0</v>
      </c>
      <c r="AI39" s="10" t="s">
        <v>1</v>
      </c>
      <c r="AJ39" s="24">
        <f t="shared" si="11"/>
        <v>0</v>
      </c>
      <c r="AK39" s="24">
        <f t="shared" si="12"/>
        <v>0</v>
      </c>
      <c r="AL39" s="24">
        <f t="shared" si="13"/>
        <v>0</v>
      </c>
      <c r="AN39" s="24">
        <v>21</v>
      </c>
      <c r="AO39" s="24">
        <f>G39*0</f>
        <v>0</v>
      </c>
      <c r="AP39" s="24">
        <f>G39*(1-0)</f>
        <v>0</v>
      </c>
      <c r="AQ39" s="26" t="s">
        <v>83</v>
      </c>
      <c r="AV39" s="24">
        <f t="shared" si="14"/>
        <v>0</v>
      </c>
      <c r="AW39" s="24">
        <f t="shared" si="15"/>
        <v>0</v>
      </c>
      <c r="AX39" s="24">
        <f t="shared" si="16"/>
        <v>0</v>
      </c>
      <c r="AY39" s="26" t="s">
        <v>135</v>
      </c>
      <c r="AZ39" s="26" t="s">
        <v>136</v>
      </c>
      <c r="BA39" s="10" t="s">
        <v>56</v>
      </c>
      <c r="BC39" s="24">
        <f t="shared" si="17"/>
        <v>0</v>
      </c>
      <c r="BD39" s="24">
        <f t="shared" si="18"/>
        <v>0</v>
      </c>
      <c r="BE39" s="24">
        <v>0</v>
      </c>
      <c r="BF39" s="24">
        <f>39</f>
        <v>39</v>
      </c>
      <c r="BH39" s="24">
        <f t="shared" si="19"/>
        <v>0</v>
      </c>
      <c r="BI39" s="24">
        <f t="shared" si="20"/>
        <v>0</v>
      </c>
      <c r="BJ39" s="24">
        <f t="shared" si="21"/>
        <v>0</v>
      </c>
      <c r="BK39" s="24"/>
      <c r="BL39" s="24">
        <v>767</v>
      </c>
      <c r="BW39" s="24">
        <v>21</v>
      </c>
      <c r="BX39" s="4" t="s">
        <v>138</v>
      </c>
    </row>
    <row r="40" spans="1:76" x14ac:dyDescent="0.25">
      <c r="A40" s="2" t="s">
        <v>139</v>
      </c>
      <c r="B40" s="3" t="s">
        <v>140</v>
      </c>
      <c r="C40" s="65" t="s">
        <v>141</v>
      </c>
      <c r="D40" s="66"/>
      <c r="E40" s="3" t="s">
        <v>119</v>
      </c>
      <c r="F40" s="24">
        <v>1</v>
      </c>
      <c r="G40" s="24">
        <v>0</v>
      </c>
      <c r="H40" s="24">
        <f t="shared" si="0"/>
        <v>0</v>
      </c>
      <c r="I40" s="24">
        <f t="shared" si="1"/>
        <v>0</v>
      </c>
      <c r="J40" s="24">
        <f t="shared" si="2"/>
        <v>0</v>
      </c>
      <c r="K40" s="25" t="s">
        <v>53</v>
      </c>
      <c r="Z40" s="24">
        <f t="shared" si="3"/>
        <v>0</v>
      </c>
      <c r="AB40" s="24">
        <f t="shared" si="4"/>
        <v>0</v>
      </c>
      <c r="AC40" s="24">
        <f t="shared" si="5"/>
        <v>0</v>
      </c>
      <c r="AD40" s="24">
        <f t="shared" si="6"/>
        <v>0</v>
      </c>
      <c r="AE40" s="24">
        <f t="shared" si="7"/>
        <v>0</v>
      </c>
      <c r="AF40" s="24">
        <f t="shared" si="8"/>
        <v>0</v>
      </c>
      <c r="AG40" s="24">
        <f t="shared" si="9"/>
        <v>0</v>
      </c>
      <c r="AH40" s="24">
        <f t="shared" si="10"/>
        <v>0</v>
      </c>
      <c r="AI40" s="10" t="s">
        <v>1</v>
      </c>
      <c r="AJ40" s="24">
        <f t="shared" si="11"/>
        <v>0</v>
      </c>
      <c r="AK40" s="24">
        <f t="shared" si="12"/>
        <v>0</v>
      </c>
      <c r="AL40" s="24">
        <f t="shared" si="13"/>
        <v>0</v>
      </c>
      <c r="AN40" s="24">
        <v>21</v>
      </c>
      <c r="AO40" s="24">
        <f>G40*0</f>
        <v>0</v>
      </c>
      <c r="AP40" s="24">
        <f>G40*(1-0)</f>
        <v>0</v>
      </c>
      <c r="AQ40" s="26" t="s">
        <v>83</v>
      </c>
      <c r="AV40" s="24">
        <f t="shared" si="14"/>
        <v>0</v>
      </c>
      <c r="AW40" s="24">
        <f t="shared" si="15"/>
        <v>0</v>
      </c>
      <c r="AX40" s="24">
        <f t="shared" si="16"/>
        <v>0</v>
      </c>
      <c r="AY40" s="26" t="s">
        <v>135</v>
      </c>
      <c r="AZ40" s="26" t="s">
        <v>136</v>
      </c>
      <c r="BA40" s="10" t="s">
        <v>56</v>
      </c>
      <c r="BC40" s="24">
        <f t="shared" si="17"/>
        <v>0</v>
      </c>
      <c r="BD40" s="24">
        <f t="shared" si="18"/>
        <v>0</v>
      </c>
      <c r="BE40" s="24">
        <v>0</v>
      </c>
      <c r="BF40" s="24">
        <f>40</f>
        <v>40</v>
      </c>
      <c r="BH40" s="24">
        <f t="shared" si="19"/>
        <v>0</v>
      </c>
      <c r="BI40" s="24">
        <f t="shared" si="20"/>
        <v>0</v>
      </c>
      <c r="BJ40" s="24">
        <f t="shared" si="21"/>
        <v>0</v>
      </c>
      <c r="BK40" s="24"/>
      <c r="BL40" s="24">
        <v>767</v>
      </c>
      <c r="BW40" s="24">
        <v>21</v>
      </c>
      <c r="BX40" s="4" t="s">
        <v>141</v>
      </c>
    </row>
    <row r="41" spans="1:76" x14ac:dyDescent="0.25">
      <c r="A41" s="2" t="s">
        <v>142</v>
      </c>
      <c r="B41" s="3" t="s">
        <v>143</v>
      </c>
      <c r="C41" s="65" t="s">
        <v>144</v>
      </c>
      <c r="D41" s="66"/>
      <c r="E41" s="3" t="s">
        <v>145</v>
      </c>
      <c r="F41" s="24">
        <v>59</v>
      </c>
      <c r="G41" s="24">
        <v>0</v>
      </c>
      <c r="H41" s="24">
        <f t="shared" si="0"/>
        <v>0</v>
      </c>
      <c r="I41" s="24">
        <f t="shared" si="1"/>
        <v>0</v>
      </c>
      <c r="J41" s="24">
        <f t="shared" si="2"/>
        <v>0</v>
      </c>
      <c r="K41" s="25" t="s">
        <v>53</v>
      </c>
      <c r="Z41" s="24">
        <f t="shared" si="3"/>
        <v>0</v>
      </c>
      <c r="AB41" s="24">
        <f t="shared" si="4"/>
        <v>0</v>
      </c>
      <c r="AC41" s="24">
        <f t="shared" si="5"/>
        <v>0</v>
      </c>
      <c r="AD41" s="24">
        <f t="shared" si="6"/>
        <v>0</v>
      </c>
      <c r="AE41" s="24">
        <f t="shared" si="7"/>
        <v>0</v>
      </c>
      <c r="AF41" s="24">
        <f t="shared" si="8"/>
        <v>0</v>
      </c>
      <c r="AG41" s="24">
        <f t="shared" si="9"/>
        <v>0</v>
      </c>
      <c r="AH41" s="24">
        <f t="shared" si="10"/>
        <v>0</v>
      </c>
      <c r="AI41" s="10" t="s">
        <v>1</v>
      </c>
      <c r="AJ41" s="24">
        <f t="shared" si="11"/>
        <v>0</v>
      </c>
      <c r="AK41" s="24">
        <f t="shared" si="12"/>
        <v>0</v>
      </c>
      <c r="AL41" s="24">
        <f t="shared" si="13"/>
        <v>0</v>
      </c>
      <c r="AN41" s="24">
        <v>21</v>
      </c>
      <c r="AO41" s="24">
        <f>G41*0</f>
        <v>0</v>
      </c>
      <c r="AP41" s="24">
        <f>G41*(1-0)</f>
        <v>0</v>
      </c>
      <c r="AQ41" s="26" t="s">
        <v>83</v>
      </c>
      <c r="AV41" s="24">
        <f t="shared" si="14"/>
        <v>0</v>
      </c>
      <c r="AW41" s="24">
        <f t="shared" si="15"/>
        <v>0</v>
      </c>
      <c r="AX41" s="24">
        <f t="shared" si="16"/>
        <v>0</v>
      </c>
      <c r="AY41" s="26" t="s">
        <v>135</v>
      </c>
      <c r="AZ41" s="26" t="s">
        <v>136</v>
      </c>
      <c r="BA41" s="10" t="s">
        <v>56</v>
      </c>
      <c r="BC41" s="24">
        <f t="shared" si="17"/>
        <v>0</v>
      </c>
      <c r="BD41" s="24">
        <f t="shared" si="18"/>
        <v>0</v>
      </c>
      <c r="BE41" s="24">
        <v>0</v>
      </c>
      <c r="BF41" s="24">
        <f>41</f>
        <v>41</v>
      </c>
      <c r="BH41" s="24">
        <f t="shared" si="19"/>
        <v>0</v>
      </c>
      <c r="BI41" s="24">
        <f t="shared" si="20"/>
        <v>0</v>
      </c>
      <c r="BJ41" s="24">
        <f t="shared" si="21"/>
        <v>0</v>
      </c>
      <c r="BK41" s="24"/>
      <c r="BL41" s="24">
        <v>767</v>
      </c>
      <c r="BW41" s="24">
        <v>21</v>
      </c>
      <c r="BX41" s="4" t="s">
        <v>144</v>
      </c>
    </row>
    <row r="42" spans="1:76" x14ac:dyDescent="0.25">
      <c r="A42" s="2" t="s">
        <v>146</v>
      </c>
      <c r="B42" s="3" t="s">
        <v>147</v>
      </c>
      <c r="C42" s="65" t="s">
        <v>148</v>
      </c>
      <c r="D42" s="66"/>
      <c r="E42" s="3" t="s">
        <v>145</v>
      </c>
      <c r="F42" s="24">
        <v>55</v>
      </c>
      <c r="G42" s="24">
        <v>0</v>
      </c>
      <c r="H42" s="24">
        <f t="shared" si="0"/>
        <v>0</v>
      </c>
      <c r="I42" s="24">
        <f t="shared" si="1"/>
        <v>0</v>
      </c>
      <c r="J42" s="24">
        <f t="shared" si="2"/>
        <v>0</v>
      </c>
      <c r="K42" s="25" t="s">
        <v>53</v>
      </c>
      <c r="Z42" s="24">
        <f t="shared" si="3"/>
        <v>0</v>
      </c>
      <c r="AB42" s="24">
        <f t="shared" si="4"/>
        <v>0</v>
      </c>
      <c r="AC42" s="24">
        <f t="shared" si="5"/>
        <v>0</v>
      </c>
      <c r="AD42" s="24">
        <f t="shared" si="6"/>
        <v>0</v>
      </c>
      <c r="AE42" s="24">
        <f t="shared" si="7"/>
        <v>0</v>
      </c>
      <c r="AF42" s="24">
        <f t="shared" si="8"/>
        <v>0</v>
      </c>
      <c r="AG42" s="24">
        <f t="shared" si="9"/>
        <v>0</v>
      </c>
      <c r="AH42" s="24">
        <f t="shared" si="10"/>
        <v>0</v>
      </c>
      <c r="AI42" s="10" t="s">
        <v>1</v>
      </c>
      <c r="AJ42" s="24">
        <f t="shared" si="11"/>
        <v>0</v>
      </c>
      <c r="AK42" s="24">
        <f t="shared" si="12"/>
        <v>0</v>
      </c>
      <c r="AL42" s="24">
        <f t="shared" si="13"/>
        <v>0</v>
      </c>
      <c r="AN42" s="24">
        <v>21</v>
      </c>
      <c r="AO42" s="24">
        <f>G42*0</f>
        <v>0</v>
      </c>
      <c r="AP42" s="24">
        <f>G42*(1-0)</f>
        <v>0</v>
      </c>
      <c r="AQ42" s="26" t="s">
        <v>83</v>
      </c>
      <c r="AV42" s="24">
        <f t="shared" si="14"/>
        <v>0</v>
      </c>
      <c r="AW42" s="24">
        <f t="shared" si="15"/>
        <v>0</v>
      </c>
      <c r="AX42" s="24">
        <f t="shared" si="16"/>
        <v>0</v>
      </c>
      <c r="AY42" s="26" t="s">
        <v>135</v>
      </c>
      <c r="AZ42" s="26" t="s">
        <v>136</v>
      </c>
      <c r="BA42" s="10" t="s">
        <v>56</v>
      </c>
      <c r="BC42" s="24">
        <f t="shared" si="17"/>
        <v>0</v>
      </c>
      <c r="BD42" s="24">
        <f t="shared" si="18"/>
        <v>0</v>
      </c>
      <c r="BE42" s="24">
        <v>0</v>
      </c>
      <c r="BF42" s="24">
        <f>42</f>
        <v>42</v>
      </c>
      <c r="BH42" s="24">
        <f t="shared" si="19"/>
        <v>0</v>
      </c>
      <c r="BI42" s="24">
        <f t="shared" si="20"/>
        <v>0</v>
      </c>
      <c r="BJ42" s="24">
        <f t="shared" si="21"/>
        <v>0</v>
      </c>
      <c r="BK42" s="24"/>
      <c r="BL42" s="24">
        <v>767</v>
      </c>
      <c r="BW42" s="24">
        <v>21</v>
      </c>
      <c r="BX42" s="4" t="s">
        <v>148</v>
      </c>
    </row>
    <row r="43" spans="1:76" x14ac:dyDescent="0.25">
      <c r="A43" s="2" t="s">
        <v>149</v>
      </c>
      <c r="B43" s="3" t="s">
        <v>150</v>
      </c>
      <c r="C43" s="65" t="s">
        <v>151</v>
      </c>
      <c r="D43" s="66"/>
      <c r="E43" s="3" t="s">
        <v>119</v>
      </c>
      <c r="F43" s="24">
        <v>22</v>
      </c>
      <c r="G43" s="24">
        <v>0</v>
      </c>
      <c r="H43" s="24">
        <f t="shared" si="0"/>
        <v>0</v>
      </c>
      <c r="I43" s="24">
        <f t="shared" si="1"/>
        <v>0</v>
      </c>
      <c r="J43" s="24">
        <f t="shared" si="2"/>
        <v>0</v>
      </c>
      <c r="K43" s="25" t="s">
        <v>1</v>
      </c>
      <c r="Z43" s="24">
        <f t="shared" si="3"/>
        <v>0</v>
      </c>
      <c r="AB43" s="24">
        <f t="shared" si="4"/>
        <v>0</v>
      </c>
      <c r="AC43" s="24">
        <f t="shared" si="5"/>
        <v>0</v>
      </c>
      <c r="AD43" s="24">
        <f t="shared" si="6"/>
        <v>0</v>
      </c>
      <c r="AE43" s="24">
        <f t="shared" si="7"/>
        <v>0</v>
      </c>
      <c r="AF43" s="24">
        <f t="shared" si="8"/>
        <v>0</v>
      </c>
      <c r="AG43" s="24">
        <f t="shared" si="9"/>
        <v>0</v>
      </c>
      <c r="AH43" s="24">
        <f t="shared" si="10"/>
        <v>0</v>
      </c>
      <c r="AI43" s="10" t="s">
        <v>1</v>
      </c>
      <c r="AJ43" s="24">
        <f t="shared" si="11"/>
        <v>0</v>
      </c>
      <c r="AK43" s="24">
        <f t="shared" si="12"/>
        <v>0</v>
      </c>
      <c r="AL43" s="24">
        <f t="shared" si="13"/>
        <v>0</v>
      </c>
      <c r="AN43" s="24">
        <v>21</v>
      </c>
      <c r="AO43" s="24">
        <f>G43*1</f>
        <v>0</v>
      </c>
      <c r="AP43" s="24">
        <f>G43*(1-1)</f>
        <v>0</v>
      </c>
      <c r="AQ43" s="26" t="s">
        <v>83</v>
      </c>
      <c r="AV43" s="24">
        <f t="shared" si="14"/>
        <v>0</v>
      </c>
      <c r="AW43" s="24">
        <f t="shared" si="15"/>
        <v>0</v>
      </c>
      <c r="AX43" s="24">
        <f t="shared" si="16"/>
        <v>0</v>
      </c>
      <c r="AY43" s="26" t="s">
        <v>135</v>
      </c>
      <c r="AZ43" s="26" t="s">
        <v>136</v>
      </c>
      <c r="BA43" s="10" t="s">
        <v>56</v>
      </c>
      <c r="BC43" s="24">
        <f t="shared" si="17"/>
        <v>0</v>
      </c>
      <c r="BD43" s="24">
        <f t="shared" si="18"/>
        <v>0</v>
      </c>
      <c r="BE43" s="24">
        <v>0</v>
      </c>
      <c r="BF43" s="24">
        <f>43</f>
        <v>43</v>
      </c>
      <c r="BH43" s="24">
        <f t="shared" si="19"/>
        <v>0</v>
      </c>
      <c r="BI43" s="24">
        <f t="shared" si="20"/>
        <v>0</v>
      </c>
      <c r="BJ43" s="24">
        <f t="shared" si="21"/>
        <v>0</v>
      </c>
      <c r="BK43" s="24"/>
      <c r="BL43" s="24">
        <v>767</v>
      </c>
      <c r="BW43" s="24">
        <v>21</v>
      </c>
      <c r="BX43" s="4" t="s">
        <v>151</v>
      </c>
    </row>
    <row r="44" spans="1:76" x14ac:dyDescent="0.25">
      <c r="A44" s="2" t="s">
        <v>152</v>
      </c>
      <c r="B44" s="3" t="s">
        <v>153</v>
      </c>
      <c r="C44" s="65" t="s">
        <v>154</v>
      </c>
      <c r="D44" s="66"/>
      <c r="E44" s="3" t="s">
        <v>119</v>
      </c>
      <c r="F44" s="24">
        <v>88</v>
      </c>
      <c r="G44" s="24">
        <v>0</v>
      </c>
      <c r="H44" s="24">
        <f t="shared" si="0"/>
        <v>0</v>
      </c>
      <c r="I44" s="24">
        <f t="shared" si="1"/>
        <v>0</v>
      </c>
      <c r="J44" s="24">
        <f t="shared" si="2"/>
        <v>0</v>
      </c>
      <c r="K44" s="25" t="s">
        <v>1</v>
      </c>
      <c r="Z44" s="24">
        <f t="shared" si="3"/>
        <v>0</v>
      </c>
      <c r="AB44" s="24">
        <f t="shared" si="4"/>
        <v>0</v>
      </c>
      <c r="AC44" s="24">
        <f t="shared" si="5"/>
        <v>0</v>
      </c>
      <c r="AD44" s="24">
        <f t="shared" si="6"/>
        <v>0</v>
      </c>
      <c r="AE44" s="24">
        <f t="shared" si="7"/>
        <v>0</v>
      </c>
      <c r="AF44" s="24">
        <f t="shared" si="8"/>
        <v>0</v>
      </c>
      <c r="AG44" s="24">
        <f t="shared" si="9"/>
        <v>0</v>
      </c>
      <c r="AH44" s="24">
        <f t="shared" si="10"/>
        <v>0</v>
      </c>
      <c r="AI44" s="10" t="s">
        <v>1</v>
      </c>
      <c r="AJ44" s="24">
        <f t="shared" si="11"/>
        <v>0</v>
      </c>
      <c r="AK44" s="24">
        <f t="shared" si="12"/>
        <v>0</v>
      </c>
      <c r="AL44" s="24">
        <f t="shared" si="13"/>
        <v>0</v>
      </c>
      <c r="AN44" s="24">
        <v>21</v>
      </c>
      <c r="AO44" s="24">
        <f>G44*1</f>
        <v>0</v>
      </c>
      <c r="AP44" s="24">
        <f>G44*(1-1)</f>
        <v>0</v>
      </c>
      <c r="AQ44" s="26" t="s">
        <v>83</v>
      </c>
      <c r="AV44" s="24">
        <f t="shared" si="14"/>
        <v>0</v>
      </c>
      <c r="AW44" s="24">
        <f t="shared" si="15"/>
        <v>0</v>
      </c>
      <c r="AX44" s="24">
        <f t="shared" si="16"/>
        <v>0</v>
      </c>
      <c r="AY44" s="26" t="s">
        <v>135</v>
      </c>
      <c r="AZ44" s="26" t="s">
        <v>136</v>
      </c>
      <c r="BA44" s="10" t="s">
        <v>56</v>
      </c>
      <c r="BC44" s="24">
        <f t="shared" si="17"/>
        <v>0</v>
      </c>
      <c r="BD44" s="24">
        <f t="shared" si="18"/>
        <v>0</v>
      </c>
      <c r="BE44" s="24">
        <v>0</v>
      </c>
      <c r="BF44" s="24">
        <f>44</f>
        <v>44</v>
      </c>
      <c r="BH44" s="24">
        <f t="shared" si="19"/>
        <v>0</v>
      </c>
      <c r="BI44" s="24">
        <f t="shared" si="20"/>
        <v>0</v>
      </c>
      <c r="BJ44" s="24">
        <f t="shared" si="21"/>
        <v>0</v>
      </c>
      <c r="BK44" s="24"/>
      <c r="BL44" s="24">
        <v>767</v>
      </c>
      <c r="BW44" s="24">
        <v>21</v>
      </c>
      <c r="BX44" s="4" t="s">
        <v>154</v>
      </c>
    </row>
    <row r="45" spans="1:76" x14ac:dyDescent="0.25">
      <c r="A45" s="2" t="s">
        <v>155</v>
      </c>
      <c r="B45" s="3" t="s">
        <v>156</v>
      </c>
      <c r="C45" s="65" t="s">
        <v>157</v>
      </c>
      <c r="D45" s="66"/>
      <c r="E45" s="3" t="s">
        <v>145</v>
      </c>
      <c r="F45" s="24">
        <v>183</v>
      </c>
      <c r="G45" s="24">
        <v>0</v>
      </c>
      <c r="H45" s="24">
        <f t="shared" si="0"/>
        <v>0</v>
      </c>
      <c r="I45" s="24">
        <f t="shared" si="1"/>
        <v>0</v>
      </c>
      <c r="J45" s="24">
        <f t="shared" si="2"/>
        <v>0</v>
      </c>
      <c r="K45" s="25" t="s">
        <v>53</v>
      </c>
      <c r="Z45" s="24">
        <f t="shared" si="3"/>
        <v>0</v>
      </c>
      <c r="AB45" s="24">
        <f t="shared" si="4"/>
        <v>0</v>
      </c>
      <c r="AC45" s="24">
        <f t="shared" si="5"/>
        <v>0</v>
      </c>
      <c r="AD45" s="24">
        <f t="shared" si="6"/>
        <v>0</v>
      </c>
      <c r="AE45" s="24">
        <f t="shared" si="7"/>
        <v>0</v>
      </c>
      <c r="AF45" s="24">
        <f t="shared" si="8"/>
        <v>0</v>
      </c>
      <c r="AG45" s="24">
        <f t="shared" si="9"/>
        <v>0</v>
      </c>
      <c r="AH45" s="24">
        <f t="shared" si="10"/>
        <v>0</v>
      </c>
      <c r="AI45" s="10" t="s">
        <v>1</v>
      </c>
      <c r="AJ45" s="24">
        <f t="shared" si="11"/>
        <v>0</v>
      </c>
      <c r="AK45" s="24">
        <f t="shared" si="12"/>
        <v>0</v>
      </c>
      <c r="AL45" s="24">
        <f t="shared" si="13"/>
        <v>0</v>
      </c>
      <c r="AN45" s="24">
        <v>21</v>
      </c>
      <c r="AO45" s="24">
        <f>G45*0.417008915</f>
        <v>0</v>
      </c>
      <c r="AP45" s="24">
        <f>G45*(1-0.417008915)</f>
        <v>0</v>
      </c>
      <c r="AQ45" s="26" t="s">
        <v>83</v>
      </c>
      <c r="AV45" s="24">
        <f t="shared" si="14"/>
        <v>0</v>
      </c>
      <c r="AW45" s="24">
        <f t="shared" si="15"/>
        <v>0</v>
      </c>
      <c r="AX45" s="24">
        <f t="shared" si="16"/>
        <v>0</v>
      </c>
      <c r="AY45" s="26" t="s">
        <v>135</v>
      </c>
      <c r="AZ45" s="26" t="s">
        <v>136</v>
      </c>
      <c r="BA45" s="10" t="s">
        <v>56</v>
      </c>
      <c r="BC45" s="24">
        <f t="shared" si="17"/>
        <v>0</v>
      </c>
      <c r="BD45" s="24">
        <f t="shared" si="18"/>
        <v>0</v>
      </c>
      <c r="BE45" s="24">
        <v>0</v>
      </c>
      <c r="BF45" s="24">
        <f>45</f>
        <v>45</v>
      </c>
      <c r="BH45" s="24">
        <f t="shared" si="19"/>
        <v>0</v>
      </c>
      <c r="BI45" s="24">
        <f t="shared" si="20"/>
        <v>0</v>
      </c>
      <c r="BJ45" s="24">
        <f t="shared" si="21"/>
        <v>0</v>
      </c>
      <c r="BK45" s="24"/>
      <c r="BL45" s="24">
        <v>767</v>
      </c>
      <c r="BW45" s="24">
        <v>21</v>
      </c>
      <c r="BX45" s="4" t="s">
        <v>157</v>
      </c>
    </row>
    <row r="46" spans="1:76" x14ac:dyDescent="0.25">
      <c r="A46" s="2" t="s">
        <v>158</v>
      </c>
      <c r="B46" s="3" t="s">
        <v>159</v>
      </c>
      <c r="C46" s="65" t="s">
        <v>160</v>
      </c>
      <c r="D46" s="66"/>
      <c r="E46" s="3" t="s">
        <v>119</v>
      </c>
      <c r="F46" s="24">
        <v>1</v>
      </c>
      <c r="G46" s="24">
        <v>0</v>
      </c>
      <c r="H46" s="24">
        <f t="shared" si="0"/>
        <v>0</v>
      </c>
      <c r="I46" s="24">
        <f t="shared" si="1"/>
        <v>0</v>
      </c>
      <c r="J46" s="24">
        <f t="shared" si="2"/>
        <v>0</v>
      </c>
      <c r="K46" s="25" t="s">
        <v>1</v>
      </c>
      <c r="Z46" s="24">
        <f t="shared" si="3"/>
        <v>0</v>
      </c>
      <c r="AB46" s="24">
        <f t="shared" si="4"/>
        <v>0</v>
      </c>
      <c r="AC46" s="24">
        <f t="shared" si="5"/>
        <v>0</v>
      </c>
      <c r="AD46" s="24">
        <f t="shared" si="6"/>
        <v>0</v>
      </c>
      <c r="AE46" s="24">
        <f t="shared" si="7"/>
        <v>0</v>
      </c>
      <c r="AF46" s="24">
        <f t="shared" si="8"/>
        <v>0</v>
      </c>
      <c r="AG46" s="24">
        <f t="shared" si="9"/>
        <v>0</v>
      </c>
      <c r="AH46" s="24">
        <f t="shared" si="10"/>
        <v>0</v>
      </c>
      <c r="AI46" s="10" t="s">
        <v>1</v>
      </c>
      <c r="AJ46" s="24">
        <f t="shared" si="11"/>
        <v>0</v>
      </c>
      <c r="AK46" s="24">
        <f t="shared" si="12"/>
        <v>0</v>
      </c>
      <c r="AL46" s="24">
        <f t="shared" si="13"/>
        <v>0</v>
      </c>
      <c r="AN46" s="24">
        <v>21</v>
      </c>
      <c r="AO46" s="24">
        <f>G46*1</f>
        <v>0</v>
      </c>
      <c r="AP46" s="24">
        <f>G46*(1-1)</f>
        <v>0</v>
      </c>
      <c r="AQ46" s="26" t="s">
        <v>83</v>
      </c>
      <c r="AV46" s="24">
        <f t="shared" si="14"/>
        <v>0</v>
      </c>
      <c r="AW46" s="24">
        <f t="shared" si="15"/>
        <v>0</v>
      </c>
      <c r="AX46" s="24">
        <f t="shared" si="16"/>
        <v>0</v>
      </c>
      <c r="AY46" s="26" t="s">
        <v>135</v>
      </c>
      <c r="AZ46" s="26" t="s">
        <v>136</v>
      </c>
      <c r="BA46" s="10" t="s">
        <v>56</v>
      </c>
      <c r="BC46" s="24">
        <f t="shared" si="17"/>
        <v>0</v>
      </c>
      <c r="BD46" s="24">
        <f t="shared" si="18"/>
        <v>0</v>
      </c>
      <c r="BE46" s="24">
        <v>0</v>
      </c>
      <c r="BF46" s="24">
        <f>46</f>
        <v>46</v>
      </c>
      <c r="BH46" s="24">
        <f t="shared" si="19"/>
        <v>0</v>
      </c>
      <c r="BI46" s="24">
        <f t="shared" si="20"/>
        <v>0</v>
      </c>
      <c r="BJ46" s="24">
        <f t="shared" si="21"/>
        <v>0</v>
      </c>
      <c r="BK46" s="24"/>
      <c r="BL46" s="24">
        <v>767</v>
      </c>
      <c r="BW46" s="24">
        <v>21</v>
      </c>
      <c r="BX46" s="4" t="s">
        <v>160</v>
      </c>
    </row>
    <row r="47" spans="1:76" x14ac:dyDescent="0.25">
      <c r="A47" s="27" t="s">
        <v>1</v>
      </c>
      <c r="B47" s="28" t="s">
        <v>161</v>
      </c>
      <c r="C47" s="63" t="s">
        <v>162</v>
      </c>
      <c r="D47" s="64"/>
      <c r="E47" s="29" t="s">
        <v>4</v>
      </c>
      <c r="F47" s="29" t="s">
        <v>4</v>
      </c>
      <c r="G47" s="29" t="s">
        <v>4</v>
      </c>
      <c r="H47" s="1">
        <f>SUM(H48:H48)</f>
        <v>0</v>
      </c>
      <c r="I47" s="1">
        <f>SUM(I48:I48)</f>
        <v>0</v>
      </c>
      <c r="J47" s="1">
        <f>SUM(J48:J48)</f>
        <v>0</v>
      </c>
      <c r="K47" s="30" t="s">
        <v>1</v>
      </c>
      <c r="AI47" s="10" t="s">
        <v>1</v>
      </c>
      <c r="AS47" s="1">
        <f>SUM(AJ48:AJ48)</f>
        <v>0</v>
      </c>
      <c r="AT47" s="1">
        <f>SUM(AK48:AK48)</f>
        <v>0</v>
      </c>
      <c r="AU47" s="1">
        <f>SUM(AL48:AL48)</f>
        <v>0</v>
      </c>
    </row>
    <row r="48" spans="1:76" x14ac:dyDescent="0.25">
      <c r="A48" s="2" t="s">
        <v>163</v>
      </c>
      <c r="B48" s="3" t="s">
        <v>164</v>
      </c>
      <c r="C48" s="65" t="s">
        <v>165</v>
      </c>
      <c r="D48" s="66"/>
      <c r="E48" s="3" t="s">
        <v>145</v>
      </c>
      <c r="F48" s="24">
        <v>59</v>
      </c>
      <c r="G48" s="24">
        <v>0</v>
      </c>
      <c r="H48" s="24">
        <f>ROUND(F48*AO48,2)</f>
        <v>0</v>
      </c>
      <c r="I48" s="24">
        <f>ROUND(F48*AP48,2)</f>
        <v>0</v>
      </c>
      <c r="J48" s="24">
        <f>ROUND(F48*G48,2)</f>
        <v>0</v>
      </c>
      <c r="K48" s="25" t="s">
        <v>53</v>
      </c>
      <c r="Z48" s="24">
        <f>ROUND(IF(AQ48="5",BJ48,0),2)</f>
        <v>0</v>
      </c>
      <c r="AB48" s="24">
        <f>ROUND(IF(AQ48="1",BH48,0),2)</f>
        <v>0</v>
      </c>
      <c r="AC48" s="24">
        <f>ROUND(IF(AQ48="1",BI48,0),2)</f>
        <v>0</v>
      </c>
      <c r="AD48" s="24">
        <f>ROUND(IF(AQ48="7",BH48,0),2)</f>
        <v>0</v>
      </c>
      <c r="AE48" s="24">
        <f>ROUND(IF(AQ48="7",BI48,0),2)</f>
        <v>0</v>
      </c>
      <c r="AF48" s="24">
        <f>ROUND(IF(AQ48="2",BH48,0),2)</f>
        <v>0</v>
      </c>
      <c r="AG48" s="24">
        <f>ROUND(IF(AQ48="2",BI48,0),2)</f>
        <v>0</v>
      </c>
      <c r="AH48" s="24">
        <f>ROUND(IF(AQ48="0",BJ48,0),2)</f>
        <v>0</v>
      </c>
      <c r="AI48" s="10" t="s">
        <v>1</v>
      </c>
      <c r="AJ48" s="24">
        <f>IF(AN48=0,J48,0)</f>
        <v>0</v>
      </c>
      <c r="AK48" s="24">
        <f>IF(AN48=15,J48,0)</f>
        <v>0</v>
      </c>
      <c r="AL48" s="24">
        <f>IF(AN48=21,J48,0)</f>
        <v>0</v>
      </c>
      <c r="AN48" s="24">
        <v>21</v>
      </c>
      <c r="AO48" s="24">
        <f>G48*0</f>
        <v>0</v>
      </c>
      <c r="AP48" s="24">
        <f>G48*(1-0)</f>
        <v>0</v>
      </c>
      <c r="AQ48" s="26" t="s">
        <v>49</v>
      </c>
      <c r="AV48" s="24">
        <f>ROUND(AW48+AX48,2)</f>
        <v>0</v>
      </c>
      <c r="AW48" s="24">
        <f>ROUND(F48*AO48,2)</f>
        <v>0</v>
      </c>
      <c r="AX48" s="24">
        <f>ROUND(F48*AP48,2)</f>
        <v>0</v>
      </c>
      <c r="AY48" s="26" t="s">
        <v>166</v>
      </c>
      <c r="AZ48" s="26" t="s">
        <v>167</v>
      </c>
      <c r="BA48" s="10" t="s">
        <v>56</v>
      </c>
      <c r="BC48" s="24">
        <f>AW48+AX48</f>
        <v>0</v>
      </c>
      <c r="BD48" s="24">
        <f>G48/(100-BE48)*100</f>
        <v>0</v>
      </c>
      <c r="BE48" s="24">
        <v>0</v>
      </c>
      <c r="BF48" s="24">
        <f>48</f>
        <v>48</v>
      </c>
      <c r="BH48" s="24">
        <f>F48*AO48</f>
        <v>0</v>
      </c>
      <c r="BI48" s="24">
        <f>F48*AP48</f>
        <v>0</v>
      </c>
      <c r="BJ48" s="24">
        <f>F48*G48</f>
        <v>0</v>
      </c>
      <c r="BK48" s="24"/>
      <c r="BL48" s="24">
        <v>96</v>
      </c>
      <c r="BW48" s="24">
        <v>21</v>
      </c>
      <c r="BX48" s="4" t="s">
        <v>165</v>
      </c>
    </row>
    <row r="49" spans="1:76" x14ac:dyDescent="0.25">
      <c r="A49" s="27" t="s">
        <v>1</v>
      </c>
      <c r="B49" s="28" t="s">
        <v>168</v>
      </c>
      <c r="C49" s="63" t="s">
        <v>169</v>
      </c>
      <c r="D49" s="64"/>
      <c r="E49" s="29" t="s">
        <v>4</v>
      </c>
      <c r="F49" s="29" t="s">
        <v>4</v>
      </c>
      <c r="G49" s="29" t="s">
        <v>4</v>
      </c>
      <c r="H49" s="1">
        <f>SUM(H50:H50)</f>
        <v>0</v>
      </c>
      <c r="I49" s="1">
        <f>SUM(I50:I50)</f>
        <v>0</v>
      </c>
      <c r="J49" s="1">
        <f>SUM(J50:J50)</f>
        <v>0</v>
      </c>
      <c r="K49" s="30" t="s">
        <v>1</v>
      </c>
      <c r="AI49" s="10" t="s">
        <v>1</v>
      </c>
      <c r="AS49" s="1">
        <f>SUM(AJ50:AJ50)</f>
        <v>0</v>
      </c>
      <c r="AT49" s="1">
        <f>SUM(AK50:AK50)</f>
        <v>0</v>
      </c>
      <c r="AU49" s="1">
        <f>SUM(AL50:AL50)</f>
        <v>0</v>
      </c>
    </row>
    <row r="50" spans="1:76" x14ac:dyDescent="0.25">
      <c r="A50" s="2" t="s">
        <v>170</v>
      </c>
      <c r="B50" s="3" t="s">
        <v>171</v>
      </c>
      <c r="C50" s="65" t="s">
        <v>172</v>
      </c>
      <c r="D50" s="66"/>
      <c r="E50" s="3" t="s">
        <v>173</v>
      </c>
      <c r="F50" s="24">
        <v>144</v>
      </c>
      <c r="G50" s="24">
        <v>0</v>
      </c>
      <c r="H50" s="24">
        <f>ROUND(F50*AO50,2)</f>
        <v>0</v>
      </c>
      <c r="I50" s="24">
        <f>ROUND(F50*AP50,2)</f>
        <v>0</v>
      </c>
      <c r="J50" s="24">
        <f>ROUND(F50*G50,2)</f>
        <v>0</v>
      </c>
      <c r="K50" s="25" t="s">
        <v>53</v>
      </c>
      <c r="Z50" s="24">
        <f>ROUND(IF(AQ50="5",BJ50,0),2)</f>
        <v>0</v>
      </c>
      <c r="AB50" s="24">
        <f>ROUND(IF(AQ50="1",BH50,0),2)</f>
        <v>0</v>
      </c>
      <c r="AC50" s="24">
        <f>ROUND(IF(AQ50="1",BI50,0),2)</f>
        <v>0</v>
      </c>
      <c r="AD50" s="24">
        <f>ROUND(IF(AQ50="7",BH50,0),2)</f>
        <v>0</v>
      </c>
      <c r="AE50" s="24">
        <f>ROUND(IF(AQ50="7",BI50,0),2)</f>
        <v>0</v>
      </c>
      <c r="AF50" s="24">
        <f>ROUND(IF(AQ50="2",BH50,0),2)</f>
        <v>0</v>
      </c>
      <c r="AG50" s="24">
        <f>ROUND(IF(AQ50="2",BI50,0),2)</f>
        <v>0</v>
      </c>
      <c r="AH50" s="24">
        <f>ROUND(IF(AQ50="0",BJ50,0),2)</f>
        <v>0</v>
      </c>
      <c r="AI50" s="10" t="s">
        <v>1</v>
      </c>
      <c r="AJ50" s="24">
        <f>IF(AN50=0,J50,0)</f>
        <v>0</v>
      </c>
      <c r="AK50" s="24">
        <f>IF(AN50=15,J50,0)</f>
        <v>0</v>
      </c>
      <c r="AL50" s="24">
        <f>IF(AN50=21,J50,0)</f>
        <v>0</v>
      </c>
      <c r="AN50" s="24">
        <v>21</v>
      </c>
      <c r="AO50" s="24">
        <f>G50*0</f>
        <v>0</v>
      </c>
      <c r="AP50" s="24">
        <f>G50*(1-0)</f>
        <v>0</v>
      </c>
      <c r="AQ50" s="26" t="s">
        <v>75</v>
      </c>
      <c r="AV50" s="24">
        <f>ROUND(AW50+AX50,2)</f>
        <v>0</v>
      </c>
      <c r="AW50" s="24">
        <f>ROUND(F50*AO50,2)</f>
        <v>0</v>
      </c>
      <c r="AX50" s="24">
        <f>ROUND(F50*AP50,2)</f>
        <v>0</v>
      </c>
      <c r="AY50" s="26" t="s">
        <v>174</v>
      </c>
      <c r="AZ50" s="26" t="s">
        <v>167</v>
      </c>
      <c r="BA50" s="10" t="s">
        <v>56</v>
      </c>
      <c r="BC50" s="24">
        <f>AW50+AX50</f>
        <v>0</v>
      </c>
      <c r="BD50" s="24">
        <f>G50/(100-BE50)*100</f>
        <v>0</v>
      </c>
      <c r="BE50" s="24">
        <v>0</v>
      </c>
      <c r="BF50" s="24">
        <f>50</f>
        <v>50</v>
      </c>
      <c r="BH50" s="24">
        <f>F50*AO50</f>
        <v>0</v>
      </c>
      <c r="BI50" s="24">
        <f>F50*AP50</f>
        <v>0</v>
      </c>
      <c r="BJ50" s="24">
        <f>F50*G50</f>
        <v>0</v>
      </c>
      <c r="BK50" s="24"/>
      <c r="BL50" s="24"/>
      <c r="BW50" s="24">
        <v>21</v>
      </c>
      <c r="BX50" s="4" t="s">
        <v>172</v>
      </c>
    </row>
    <row r="51" spans="1:76" x14ac:dyDescent="0.25">
      <c r="A51" s="27" t="s">
        <v>1</v>
      </c>
      <c r="B51" s="28" t="s">
        <v>175</v>
      </c>
      <c r="C51" s="63" t="s">
        <v>132</v>
      </c>
      <c r="D51" s="64"/>
      <c r="E51" s="29" t="s">
        <v>4</v>
      </c>
      <c r="F51" s="29" t="s">
        <v>4</v>
      </c>
      <c r="G51" s="29" t="s">
        <v>4</v>
      </c>
      <c r="H51" s="1">
        <f>SUM(H52:H52)</f>
        <v>0</v>
      </c>
      <c r="I51" s="1">
        <f>SUM(I52:I52)</f>
        <v>0</v>
      </c>
      <c r="J51" s="1">
        <f>SUM(J52:J52)</f>
        <v>0</v>
      </c>
      <c r="K51" s="30" t="s">
        <v>1</v>
      </c>
      <c r="AI51" s="10" t="s">
        <v>1</v>
      </c>
      <c r="AS51" s="1">
        <f>SUM(AJ52:AJ52)</f>
        <v>0</v>
      </c>
      <c r="AT51" s="1">
        <f>SUM(AK52:AK52)</f>
        <v>0</v>
      </c>
      <c r="AU51" s="1">
        <f>SUM(AL52:AL52)</f>
        <v>0</v>
      </c>
    </row>
    <row r="52" spans="1:76" x14ac:dyDescent="0.25">
      <c r="A52" s="2" t="s">
        <v>101</v>
      </c>
      <c r="B52" s="3" t="s">
        <v>176</v>
      </c>
      <c r="C52" s="65" t="s">
        <v>177</v>
      </c>
      <c r="D52" s="66"/>
      <c r="E52" s="3" t="s">
        <v>173</v>
      </c>
      <c r="F52" s="24">
        <v>0.67220999999999997</v>
      </c>
      <c r="G52" s="24">
        <v>0</v>
      </c>
      <c r="H52" s="24">
        <f>ROUND(F52*AO52,2)</f>
        <v>0</v>
      </c>
      <c r="I52" s="24">
        <f>ROUND(F52*AP52,2)</f>
        <v>0</v>
      </c>
      <c r="J52" s="24">
        <f>ROUND(F52*G52,2)</f>
        <v>0</v>
      </c>
      <c r="K52" s="25" t="s">
        <v>53</v>
      </c>
      <c r="Z52" s="24">
        <f>ROUND(IF(AQ52="5",BJ52,0),2)</f>
        <v>0</v>
      </c>
      <c r="AB52" s="24">
        <f>ROUND(IF(AQ52="1",BH52,0),2)</f>
        <v>0</v>
      </c>
      <c r="AC52" s="24">
        <f>ROUND(IF(AQ52="1",BI52,0),2)</f>
        <v>0</v>
      </c>
      <c r="AD52" s="24">
        <f>ROUND(IF(AQ52="7",BH52,0),2)</f>
        <v>0</v>
      </c>
      <c r="AE52" s="24">
        <f>ROUND(IF(AQ52="7",BI52,0),2)</f>
        <v>0</v>
      </c>
      <c r="AF52" s="24">
        <f>ROUND(IF(AQ52="2",BH52,0),2)</f>
        <v>0</v>
      </c>
      <c r="AG52" s="24">
        <f>ROUND(IF(AQ52="2",BI52,0),2)</f>
        <v>0</v>
      </c>
      <c r="AH52" s="24">
        <f>ROUND(IF(AQ52="0",BJ52,0),2)</f>
        <v>0</v>
      </c>
      <c r="AI52" s="10" t="s">
        <v>1</v>
      </c>
      <c r="AJ52" s="24">
        <f>IF(AN52=0,J52,0)</f>
        <v>0</v>
      </c>
      <c r="AK52" s="24">
        <f>IF(AN52=15,J52,0)</f>
        <v>0</v>
      </c>
      <c r="AL52" s="24">
        <f>IF(AN52=21,J52,0)</f>
        <v>0</v>
      </c>
      <c r="AN52" s="24">
        <v>21</v>
      </c>
      <c r="AO52" s="24">
        <f>G52*0</f>
        <v>0</v>
      </c>
      <c r="AP52" s="24">
        <f>G52*(1-0)</f>
        <v>0</v>
      </c>
      <c r="AQ52" s="26" t="s">
        <v>75</v>
      </c>
      <c r="AV52" s="24">
        <f>ROUND(AW52+AX52,2)</f>
        <v>0</v>
      </c>
      <c r="AW52" s="24">
        <f>ROUND(F52*AO52,2)</f>
        <v>0</v>
      </c>
      <c r="AX52" s="24">
        <f>ROUND(F52*AP52,2)</f>
        <v>0</v>
      </c>
      <c r="AY52" s="26" t="s">
        <v>178</v>
      </c>
      <c r="AZ52" s="26" t="s">
        <v>167</v>
      </c>
      <c r="BA52" s="10" t="s">
        <v>56</v>
      </c>
      <c r="BC52" s="24">
        <f>AW52+AX52</f>
        <v>0</v>
      </c>
      <c r="BD52" s="24">
        <f>G52/(100-BE52)*100</f>
        <v>0</v>
      </c>
      <c r="BE52" s="24">
        <v>0</v>
      </c>
      <c r="BF52" s="24">
        <f>52</f>
        <v>52</v>
      </c>
      <c r="BH52" s="24">
        <f>F52*AO52</f>
        <v>0</v>
      </c>
      <c r="BI52" s="24">
        <f>F52*AP52</f>
        <v>0</v>
      </c>
      <c r="BJ52" s="24">
        <f>F52*G52</f>
        <v>0</v>
      </c>
      <c r="BK52" s="24"/>
      <c r="BL52" s="24"/>
      <c r="BW52" s="24">
        <v>21</v>
      </c>
      <c r="BX52" s="4" t="s">
        <v>177</v>
      </c>
    </row>
    <row r="53" spans="1:76" x14ac:dyDescent="0.25">
      <c r="A53" s="27" t="s">
        <v>1</v>
      </c>
      <c r="B53" s="28" t="s">
        <v>179</v>
      </c>
      <c r="C53" s="63" t="s">
        <v>180</v>
      </c>
      <c r="D53" s="64"/>
      <c r="E53" s="29" t="s">
        <v>4</v>
      </c>
      <c r="F53" s="29" t="s">
        <v>4</v>
      </c>
      <c r="G53" s="29" t="s">
        <v>4</v>
      </c>
      <c r="H53" s="1">
        <f>SUM(H54:H58)</f>
        <v>0</v>
      </c>
      <c r="I53" s="1">
        <f>SUM(I54:I58)</f>
        <v>0</v>
      </c>
      <c r="J53" s="1">
        <f>SUM(J54:J58)</f>
        <v>0</v>
      </c>
      <c r="K53" s="30" t="s">
        <v>1</v>
      </c>
      <c r="AI53" s="10" t="s">
        <v>1</v>
      </c>
      <c r="AS53" s="1">
        <f>SUM(AJ54:AJ58)</f>
        <v>0</v>
      </c>
      <c r="AT53" s="1">
        <f>SUM(AK54:AK58)</f>
        <v>0</v>
      </c>
      <c r="AU53" s="1">
        <f>SUM(AL54:AL58)</f>
        <v>0</v>
      </c>
    </row>
    <row r="54" spans="1:76" x14ac:dyDescent="0.25">
      <c r="A54" s="2" t="s">
        <v>181</v>
      </c>
      <c r="B54" s="3" t="s">
        <v>182</v>
      </c>
      <c r="C54" s="65" t="s">
        <v>183</v>
      </c>
      <c r="D54" s="66"/>
      <c r="E54" s="3" t="s">
        <v>173</v>
      </c>
      <c r="F54" s="24">
        <v>123</v>
      </c>
      <c r="G54" s="24">
        <v>0</v>
      </c>
      <c r="H54" s="24">
        <f>ROUND(F54*AO54,2)</f>
        <v>0</v>
      </c>
      <c r="I54" s="24">
        <f>ROUND(F54*AP54,2)</f>
        <v>0</v>
      </c>
      <c r="J54" s="24">
        <f>ROUND(F54*G54,2)</f>
        <v>0</v>
      </c>
      <c r="K54" s="25" t="s">
        <v>53</v>
      </c>
      <c r="Z54" s="24">
        <f>ROUND(IF(AQ54="5",BJ54,0),2)</f>
        <v>0</v>
      </c>
      <c r="AB54" s="24">
        <f>ROUND(IF(AQ54="1",BH54,0),2)</f>
        <v>0</v>
      </c>
      <c r="AC54" s="24">
        <f>ROUND(IF(AQ54="1",BI54,0),2)</f>
        <v>0</v>
      </c>
      <c r="AD54" s="24">
        <f>ROUND(IF(AQ54="7",BH54,0),2)</f>
        <v>0</v>
      </c>
      <c r="AE54" s="24">
        <f>ROUND(IF(AQ54="7",BI54,0),2)</f>
        <v>0</v>
      </c>
      <c r="AF54" s="24">
        <f>ROUND(IF(AQ54="2",BH54,0),2)</f>
        <v>0</v>
      </c>
      <c r="AG54" s="24">
        <f>ROUND(IF(AQ54="2",BI54,0),2)</f>
        <v>0</v>
      </c>
      <c r="AH54" s="24">
        <f>ROUND(IF(AQ54="0",BJ54,0),2)</f>
        <v>0</v>
      </c>
      <c r="AI54" s="10" t="s">
        <v>1</v>
      </c>
      <c r="AJ54" s="24">
        <f>IF(AN54=0,J54,0)</f>
        <v>0</v>
      </c>
      <c r="AK54" s="24">
        <f>IF(AN54=15,J54,0)</f>
        <v>0</v>
      </c>
      <c r="AL54" s="24">
        <f>IF(AN54=21,J54,0)</f>
        <v>0</v>
      </c>
      <c r="AN54" s="24">
        <v>21</v>
      </c>
      <c r="AO54" s="24">
        <f>G54*0</f>
        <v>0</v>
      </c>
      <c r="AP54" s="24">
        <f>G54*(1-0)</f>
        <v>0</v>
      </c>
      <c r="AQ54" s="26" t="s">
        <v>75</v>
      </c>
      <c r="AV54" s="24">
        <f>ROUND(AW54+AX54,2)</f>
        <v>0</v>
      </c>
      <c r="AW54" s="24">
        <f>ROUND(F54*AO54,2)</f>
        <v>0</v>
      </c>
      <c r="AX54" s="24">
        <f>ROUND(F54*AP54,2)</f>
        <v>0</v>
      </c>
      <c r="AY54" s="26" t="s">
        <v>184</v>
      </c>
      <c r="AZ54" s="26" t="s">
        <v>167</v>
      </c>
      <c r="BA54" s="10" t="s">
        <v>56</v>
      </c>
      <c r="BC54" s="24">
        <f>AW54+AX54</f>
        <v>0</v>
      </c>
      <c r="BD54" s="24">
        <f>G54/(100-BE54)*100</f>
        <v>0</v>
      </c>
      <c r="BE54" s="24">
        <v>0</v>
      </c>
      <c r="BF54" s="24">
        <f>54</f>
        <v>54</v>
      </c>
      <c r="BH54" s="24">
        <f>F54*AO54</f>
        <v>0</v>
      </c>
      <c r="BI54" s="24">
        <f>F54*AP54</f>
        <v>0</v>
      </c>
      <c r="BJ54" s="24">
        <f>F54*G54</f>
        <v>0</v>
      </c>
      <c r="BK54" s="24"/>
      <c r="BL54" s="24"/>
      <c r="BW54" s="24">
        <v>21</v>
      </c>
      <c r="BX54" s="4" t="s">
        <v>183</v>
      </c>
    </row>
    <row r="55" spans="1:76" x14ac:dyDescent="0.25">
      <c r="A55" s="2" t="s">
        <v>185</v>
      </c>
      <c r="B55" s="3" t="s">
        <v>186</v>
      </c>
      <c r="C55" s="65" t="s">
        <v>187</v>
      </c>
      <c r="D55" s="66"/>
      <c r="E55" s="3" t="s">
        <v>173</v>
      </c>
      <c r="F55" s="24">
        <v>123</v>
      </c>
      <c r="G55" s="24">
        <v>0</v>
      </c>
      <c r="H55" s="24">
        <f>ROUND(F55*AO55,2)</f>
        <v>0</v>
      </c>
      <c r="I55" s="24">
        <f>ROUND(F55*AP55,2)</f>
        <v>0</v>
      </c>
      <c r="J55" s="24">
        <f>ROUND(F55*G55,2)</f>
        <v>0</v>
      </c>
      <c r="K55" s="25" t="s">
        <v>53</v>
      </c>
      <c r="Z55" s="24">
        <f>ROUND(IF(AQ55="5",BJ55,0),2)</f>
        <v>0</v>
      </c>
      <c r="AB55" s="24">
        <f>ROUND(IF(AQ55="1",BH55,0),2)</f>
        <v>0</v>
      </c>
      <c r="AC55" s="24">
        <f>ROUND(IF(AQ55="1",BI55,0),2)</f>
        <v>0</v>
      </c>
      <c r="AD55" s="24">
        <f>ROUND(IF(AQ55="7",BH55,0),2)</f>
        <v>0</v>
      </c>
      <c r="AE55" s="24">
        <f>ROUND(IF(AQ55="7",BI55,0),2)</f>
        <v>0</v>
      </c>
      <c r="AF55" s="24">
        <f>ROUND(IF(AQ55="2",BH55,0),2)</f>
        <v>0</v>
      </c>
      <c r="AG55" s="24">
        <f>ROUND(IF(AQ55="2",BI55,0),2)</f>
        <v>0</v>
      </c>
      <c r="AH55" s="24">
        <f>ROUND(IF(AQ55="0",BJ55,0),2)</f>
        <v>0</v>
      </c>
      <c r="AI55" s="10" t="s">
        <v>1</v>
      </c>
      <c r="AJ55" s="24">
        <f>IF(AN55=0,J55,0)</f>
        <v>0</v>
      </c>
      <c r="AK55" s="24">
        <f>IF(AN55=15,J55,0)</f>
        <v>0</v>
      </c>
      <c r="AL55" s="24">
        <f>IF(AN55=21,J55,0)</f>
        <v>0</v>
      </c>
      <c r="AN55" s="24">
        <v>21</v>
      </c>
      <c r="AO55" s="24">
        <f>G55*0</f>
        <v>0</v>
      </c>
      <c r="AP55" s="24">
        <f>G55*(1-0)</f>
        <v>0</v>
      </c>
      <c r="AQ55" s="26" t="s">
        <v>75</v>
      </c>
      <c r="AV55" s="24">
        <f>ROUND(AW55+AX55,2)</f>
        <v>0</v>
      </c>
      <c r="AW55" s="24">
        <f>ROUND(F55*AO55,2)</f>
        <v>0</v>
      </c>
      <c r="AX55" s="24">
        <f>ROUND(F55*AP55,2)</f>
        <v>0</v>
      </c>
      <c r="AY55" s="26" t="s">
        <v>184</v>
      </c>
      <c r="AZ55" s="26" t="s">
        <v>167</v>
      </c>
      <c r="BA55" s="10" t="s">
        <v>56</v>
      </c>
      <c r="BC55" s="24">
        <f>AW55+AX55</f>
        <v>0</v>
      </c>
      <c r="BD55" s="24">
        <f>G55/(100-BE55)*100</f>
        <v>0</v>
      </c>
      <c r="BE55" s="24">
        <v>0</v>
      </c>
      <c r="BF55" s="24">
        <f>55</f>
        <v>55</v>
      </c>
      <c r="BH55" s="24">
        <f>F55*AO55</f>
        <v>0</v>
      </c>
      <c r="BI55" s="24">
        <f>F55*AP55</f>
        <v>0</v>
      </c>
      <c r="BJ55" s="24">
        <f>F55*G55</f>
        <v>0</v>
      </c>
      <c r="BK55" s="24"/>
      <c r="BL55" s="24"/>
      <c r="BW55" s="24">
        <v>21</v>
      </c>
      <c r="BX55" s="4" t="s">
        <v>187</v>
      </c>
    </row>
    <row r="56" spans="1:76" x14ac:dyDescent="0.25">
      <c r="A56" s="2" t="s">
        <v>107</v>
      </c>
      <c r="B56" s="3" t="s">
        <v>188</v>
      </c>
      <c r="C56" s="65" t="s">
        <v>189</v>
      </c>
      <c r="D56" s="66"/>
      <c r="E56" s="3" t="s">
        <v>173</v>
      </c>
      <c r="F56" s="24">
        <v>1068</v>
      </c>
      <c r="G56" s="24">
        <v>0</v>
      </c>
      <c r="H56" s="24">
        <f>ROUND(F56*AO56,2)</f>
        <v>0</v>
      </c>
      <c r="I56" s="24">
        <f>ROUND(F56*AP56,2)</f>
        <v>0</v>
      </c>
      <c r="J56" s="24">
        <f>ROUND(F56*G56,2)</f>
        <v>0</v>
      </c>
      <c r="K56" s="25" t="s">
        <v>53</v>
      </c>
      <c r="Z56" s="24">
        <f>ROUND(IF(AQ56="5",BJ56,0),2)</f>
        <v>0</v>
      </c>
      <c r="AB56" s="24">
        <f>ROUND(IF(AQ56="1",BH56,0),2)</f>
        <v>0</v>
      </c>
      <c r="AC56" s="24">
        <f>ROUND(IF(AQ56="1",BI56,0),2)</f>
        <v>0</v>
      </c>
      <c r="AD56" s="24">
        <f>ROUND(IF(AQ56="7",BH56,0),2)</f>
        <v>0</v>
      </c>
      <c r="AE56" s="24">
        <f>ROUND(IF(AQ56="7",BI56,0),2)</f>
        <v>0</v>
      </c>
      <c r="AF56" s="24">
        <f>ROUND(IF(AQ56="2",BH56,0),2)</f>
        <v>0</v>
      </c>
      <c r="AG56" s="24">
        <f>ROUND(IF(AQ56="2",BI56,0),2)</f>
        <v>0</v>
      </c>
      <c r="AH56" s="24">
        <f>ROUND(IF(AQ56="0",BJ56,0),2)</f>
        <v>0</v>
      </c>
      <c r="AI56" s="10" t="s">
        <v>1</v>
      </c>
      <c r="AJ56" s="24">
        <f>IF(AN56=0,J56,0)</f>
        <v>0</v>
      </c>
      <c r="AK56" s="24">
        <f>IF(AN56=15,J56,0)</f>
        <v>0</v>
      </c>
      <c r="AL56" s="24">
        <f>IF(AN56=21,J56,0)</f>
        <v>0</v>
      </c>
      <c r="AN56" s="24">
        <v>21</v>
      </c>
      <c r="AO56" s="24">
        <f>G56*0</f>
        <v>0</v>
      </c>
      <c r="AP56" s="24">
        <f>G56*(1-0)</f>
        <v>0</v>
      </c>
      <c r="AQ56" s="26" t="s">
        <v>75</v>
      </c>
      <c r="AV56" s="24">
        <f>ROUND(AW56+AX56,2)</f>
        <v>0</v>
      </c>
      <c r="AW56" s="24">
        <f>ROUND(F56*AO56,2)</f>
        <v>0</v>
      </c>
      <c r="AX56" s="24">
        <f>ROUND(F56*AP56,2)</f>
        <v>0</v>
      </c>
      <c r="AY56" s="26" t="s">
        <v>184</v>
      </c>
      <c r="AZ56" s="26" t="s">
        <v>167</v>
      </c>
      <c r="BA56" s="10" t="s">
        <v>56</v>
      </c>
      <c r="BC56" s="24">
        <f>AW56+AX56</f>
        <v>0</v>
      </c>
      <c r="BD56" s="24">
        <f>G56/(100-BE56)*100</f>
        <v>0</v>
      </c>
      <c r="BE56" s="24">
        <v>0</v>
      </c>
      <c r="BF56" s="24">
        <f>56</f>
        <v>56</v>
      </c>
      <c r="BH56" s="24">
        <f>F56*AO56</f>
        <v>0</v>
      </c>
      <c r="BI56" s="24">
        <f>F56*AP56</f>
        <v>0</v>
      </c>
      <c r="BJ56" s="24">
        <f>F56*G56</f>
        <v>0</v>
      </c>
      <c r="BK56" s="24"/>
      <c r="BL56" s="24"/>
      <c r="BW56" s="24">
        <v>21</v>
      </c>
      <c r="BX56" s="4" t="s">
        <v>189</v>
      </c>
    </row>
    <row r="57" spans="1:76" x14ac:dyDescent="0.25">
      <c r="A57" s="2" t="s">
        <v>190</v>
      </c>
      <c r="B57" s="3" t="s">
        <v>191</v>
      </c>
      <c r="C57" s="65" t="s">
        <v>192</v>
      </c>
      <c r="D57" s="66"/>
      <c r="E57" s="3" t="s">
        <v>173</v>
      </c>
      <c r="F57" s="24">
        <v>123</v>
      </c>
      <c r="G57" s="24">
        <v>0</v>
      </c>
      <c r="H57" s="24">
        <f>ROUND(F57*AO57,2)</f>
        <v>0</v>
      </c>
      <c r="I57" s="24">
        <f>ROUND(F57*AP57,2)</f>
        <v>0</v>
      </c>
      <c r="J57" s="24">
        <f>ROUND(F57*G57,2)</f>
        <v>0</v>
      </c>
      <c r="K57" s="25" t="s">
        <v>53</v>
      </c>
      <c r="Z57" s="24">
        <f>ROUND(IF(AQ57="5",BJ57,0),2)</f>
        <v>0</v>
      </c>
      <c r="AB57" s="24">
        <f>ROUND(IF(AQ57="1",BH57,0),2)</f>
        <v>0</v>
      </c>
      <c r="AC57" s="24">
        <f>ROUND(IF(AQ57="1",BI57,0),2)</f>
        <v>0</v>
      </c>
      <c r="AD57" s="24">
        <f>ROUND(IF(AQ57="7",BH57,0),2)</f>
        <v>0</v>
      </c>
      <c r="AE57" s="24">
        <f>ROUND(IF(AQ57="7",BI57,0),2)</f>
        <v>0</v>
      </c>
      <c r="AF57" s="24">
        <f>ROUND(IF(AQ57="2",BH57,0),2)</f>
        <v>0</v>
      </c>
      <c r="AG57" s="24">
        <f>ROUND(IF(AQ57="2",BI57,0),2)</f>
        <v>0</v>
      </c>
      <c r="AH57" s="24">
        <f>ROUND(IF(AQ57="0",BJ57,0),2)</f>
        <v>0</v>
      </c>
      <c r="AI57" s="10" t="s">
        <v>1</v>
      </c>
      <c r="AJ57" s="24">
        <f>IF(AN57=0,J57,0)</f>
        <v>0</v>
      </c>
      <c r="AK57" s="24">
        <f>IF(AN57=15,J57,0)</f>
        <v>0</v>
      </c>
      <c r="AL57" s="24">
        <f>IF(AN57=21,J57,0)</f>
        <v>0</v>
      </c>
      <c r="AN57" s="24">
        <v>21</v>
      </c>
      <c r="AO57" s="24">
        <f>G57*0</f>
        <v>0</v>
      </c>
      <c r="AP57" s="24">
        <f>G57*(1-0)</f>
        <v>0</v>
      </c>
      <c r="AQ57" s="26" t="s">
        <v>75</v>
      </c>
      <c r="AV57" s="24">
        <f>ROUND(AW57+AX57,2)</f>
        <v>0</v>
      </c>
      <c r="AW57" s="24">
        <f>ROUND(F57*AO57,2)</f>
        <v>0</v>
      </c>
      <c r="AX57" s="24">
        <f>ROUND(F57*AP57,2)</f>
        <v>0</v>
      </c>
      <c r="AY57" s="26" t="s">
        <v>184</v>
      </c>
      <c r="AZ57" s="26" t="s">
        <v>167</v>
      </c>
      <c r="BA57" s="10" t="s">
        <v>56</v>
      </c>
      <c r="BC57" s="24">
        <f>AW57+AX57</f>
        <v>0</v>
      </c>
      <c r="BD57" s="24">
        <f>G57/(100-BE57)*100</f>
        <v>0</v>
      </c>
      <c r="BE57" s="24">
        <v>0</v>
      </c>
      <c r="BF57" s="24">
        <f>57</f>
        <v>57</v>
      </c>
      <c r="BH57" s="24">
        <f>F57*AO57</f>
        <v>0</v>
      </c>
      <c r="BI57" s="24">
        <f>F57*AP57</f>
        <v>0</v>
      </c>
      <c r="BJ57" s="24">
        <f>F57*G57</f>
        <v>0</v>
      </c>
      <c r="BK57" s="24"/>
      <c r="BL57" s="24"/>
      <c r="BW57" s="24">
        <v>21</v>
      </c>
      <c r="BX57" s="4" t="s">
        <v>192</v>
      </c>
    </row>
    <row r="58" spans="1:76" x14ac:dyDescent="0.25">
      <c r="A58" s="2" t="s">
        <v>114</v>
      </c>
      <c r="B58" s="3" t="s">
        <v>193</v>
      </c>
      <c r="C58" s="65" t="s">
        <v>194</v>
      </c>
      <c r="D58" s="66"/>
      <c r="E58" s="3" t="s">
        <v>173</v>
      </c>
      <c r="F58" s="24">
        <v>123</v>
      </c>
      <c r="G58" s="24">
        <v>0</v>
      </c>
      <c r="H58" s="24">
        <f>ROUND(F58*AO58,2)</f>
        <v>0</v>
      </c>
      <c r="I58" s="24">
        <f>ROUND(F58*AP58,2)</f>
        <v>0</v>
      </c>
      <c r="J58" s="24">
        <f>ROUND(F58*G58,2)</f>
        <v>0</v>
      </c>
      <c r="K58" s="25" t="s">
        <v>53</v>
      </c>
      <c r="Z58" s="24">
        <f>ROUND(IF(AQ58="5",BJ58,0),2)</f>
        <v>0</v>
      </c>
      <c r="AB58" s="24">
        <f>ROUND(IF(AQ58="1",BH58,0),2)</f>
        <v>0</v>
      </c>
      <c r="AC58" s="24">
        <f>ROUND(IF(AQ58="1",BI58,0),2)</f>
        <v>0</v>
      </c>
      <c r="AD58" s="24">
        <f>ROUND(IF(AQ58="7",BH58,0),2)</f>
        <v>0</v>
      </c>
      <c r="AE58" s="24">
        <f>ROUND(IF(AQ58="7",BI58,0),2)</f>
        <v>0</v>
      </c>
      <c r="AF58" s="24">
        <f>ROUND(IF(AQ58="2",BH58,0),2)</f>
        <v>0</v>
      </c>
      <c r="AG58" s="24">
        <f>ROUND(IF(AQ58="2",BI58,0),2)</f>
        <v>0</v>
      </c>
      <c r="AH58" s="24">
        <f>ROUND(IF(AQ58="0",BJ58,0),2)</f>
        <v>0</v>
      </c>
      <c r="AI58" s="10" t="s">
        <v>1</v>
      </c>
      <c r="AJ58" s="24">
        <f>IF(AN58=0,J58,0)</f>
        <v>0</v>
      </c>
      <c r="AK58" s="24">
        <f>IF(AN58=15,J58,0)</f>
        <v>0</v>
      </c>
      <c r="AL58" s="24">
        <f>IF(AN58=21,J58,0)</f>
        <v>0</v>
      </c>
      <c r="AN58" s="24">
        <v>21</v>
      </c>
      <c r="AO58" s="24">
        <f>G58*0</f>
        <v>0</v>
      </c>
      <c r="AP58" s="24">
        <f>G58*(1-0)</f>
        <v>0</v>
      </c>
      <c r="AQ58" s="26" t="s">
        <v>75</v>
      </c>
      <c r="AV58" s="24">
        <f>ROUND(AW58+AX58,2)</f>
        <v>0</v>
      </c>
      <c r="AW58" s="24">
        <f>ROUND(F58*AO58,2)</f>
        <v>0</v>
      </c>
      <c r="AX58" s="24">
        <f>ROUND(F58*AP58,2)</f>
        <v>0</v>
      </c>
      <c r="AY58" s="26" t="s">
        <v>184</v>
      </c>
      <c r="AZ58" s="26" t="s">
        <v>167</v>
      </c>
      <c r="BA58" s="10" t="s">
        <v>56</v>
      </c>
      <c r="BC58" s="24">
        <f>AW58+AX58</f>
        <v>0</v>
      </c>
      <c r="BD58" s="24">
        <f>G58/(100-BE58)*100</f>
        <v>0</v>
      </c>
      <c r="BE58" s="24">
        <v>0</v>
      </c>
      <c r="BF58" s="24">
        <f>58</f>
        <v>58</v>
      </c>
      <c r="BH58" s="24">
        <f>F58*AO58</f>
        <v>0</v>
      </c>
      <c r="BI58" s="24">
        <f>F58*AP58</f>
        <v>0</v>
      </c>
      <c r="BJ58" s="24">
        <f>F58*G58</f>
        <v>0</v>
      </c>
      <c r="BK58" s="24"/>
      <c r="BL58" s="24"/>
      <c r="BW58" s="24">
        <v>21</v>
      </c>
      <c r="BX58" s="4" t="s">
        <v>194</v>
      </c>
    </row>
    <row r="59" spans="1:76" x14ac:dyDescent="0.25">
      <c r="A59" s="27" t="s">
        <v>1</v>
      </c>
      <c r="B59" s="28" t="s">
        <v>195</v>
      </c>
      <c r="C59" s="63" t="s">
        <v>196</v>
      </c>
      <c r="D59" s="64"/>
      <c r="E59" s="29" t="s">
        <v>4</v>
      </c>
      <c r="F59" s="29" t="s">
        <v>4</v>
      </c>
      <c r="G59" s="29" t="s">
        <v>4</v>
      </c>
      <c r="H59" s="1">
        <f>SUM(H60:H60)</f>
        <v>0</v>
      </c>
      <c r="I59" s="1">
        <f>SUM(I60:I60)</f>
        <v>0</v>
      </c>
      <c r="J59" s="1">
        <f>SUM(J60:J60)</f>
        <v>0</v>
      </c>
      <c r="K59" s="30" t="s">
        <v>1</v>
      </c>
      <c r="AI59" s="10" t="s">
        <v>1</v>
      </c>
      <c r="AS59" s="1">
        <f>SUM(AJ60:AJ60)</f>
        <v>0</v>
      </c>
      <c r="AT59" s="1">
        <f>SUM(AK60:AK60)</f>
        <v>0</v>
      </c>
      <c r="AU59" s="1">
        <f>SUM(AL60:AL60)</f>
        <v>0</v>
      </c>
    </row>
    <row r="60" spans="1:76" x14ac:dyDescent="0.25">
      <c r="A60" s="2" t="s">
        <v>197</v>
      </c>
      <c r="B60" s="3" t="s">
        <v>198</v>
      </c>
      <c r="C60" s="65" t="s">
        <v>199</v>
      </c>
      <c r="D60" s="66"/>
      <c r="E60" s="3" t="s">
        <v>173</v>
      </c>
      <c r="F60" s="24">
        <v>123</v>
      </c>
      <c r="G60" s="24">
        <v>0</v>
      </c>
      <c r="H60" s="24">
        <f>ROUND(F60*AO60,2)</f>
        <v>0</v>
      </c>
      <c r="I60" s="24">
        <f>ROUND(F60*AP60,2)</f>
        <v>0</v>
      </c>
      <c r="J60" s="24">
        <f>ROUND(F60*G60,2)</f>
        <v>0</v>
      </c>
      <c r="K60" s="25" t="s">
        <v>1</v>
      </c>
      <c r="Z60" s="24">
        <f>ROUND(IF(AQ60="5",BJ60,0),2)</f>
        <v>0</v>
      </c>
      <c r="AB60" s="24">
        <f>ROUND(IF(AQ60="1",BH60,0),2)</f>
        <v>0</v>
      </c>
      <c r="AC60" s="24">
        <f>ROUND(IF(AQ60="1",BI60,0),2)</f>
        <v>0</v>
      </c>
      <c r="AD60" s="24">
        <f>ROUND(IF(AQ60="7",BH60,0),2)</f>
        <v>0</v>
      </c>
      <c r="AE60" s="24">
        <f>ROUND(IF(AQ60="7",BI60,0),2)</f>
        <v>0</v>
      </c>
      <c r="AF60" s="24">
        <f>ROUND(IF(AQ60="2",BH60,0),2)</f>
        <v>0</v>
      </c>
      <c r="AG60" s="24">
        <f>ROUND(IF(AQ60="2",BI60,0),2)</f>
        <v>0</v>
      </c>
      <c r="AH60" s="24">
        <f>ROUND(IF(AQ60="0",BJ60,0),2)</f>
        <v>0</v>
      </c>
      <c r="AI60" s="10" t="s">
        <v>1</v>
      </c>
      <c r="AJ60" s="24">
        <f>IF(AN60=0,J60,0)</f>
        <v>0</v>
      </c>
      <c r="AK60" s="24">
        <f>IF(AN60=15,J60,0)</f>
        <v>0</v>
      </c>
      <c r="AL60" s="24">
        <f>IF(AN60=21,J60,0)</f>
        <v>0</v>
      </c>
      <c r="AN60" s="24">
        <v>21</v>
      </c>
      <c r="AO60" s="24">
        <f>G60*0</f>
        <v>0</v>
      </c>
      <c r="AP60" s="24">
        <f>G60*(1-0)</f>
        <v>0</v>
      </c>
      <c r="AQ60" s="26" t="s">
        <v>75</v>
      </c>
      <c r="AV60" s="24">
        <f>ROUND(AW60+AX60,2)</f>
        <v>0</v>
      </c>
      <c r="AW60" s="24">
        <f>ROUND(F60*AO60,2)</f>
        <v>0</v>
      </c>
      <c r="AX60" s="24">
        <f>ROUND(F60*AP60,2)</f>
        <v>0</v>
      </c>
      <c r="AY60" s="26" t="s">
        <v>200</v>
      </c>
      <c r="AZ60" s="26" t="s">
        <v>167</v>
      </c>
      <c r="BA60" s="10" t="s">
        <v>56</v>
      </c>
      <c r="BC60" s="24">
        <f>AW60+AX60</f>
        <v>0</v>
      </c>
      <c r="BD60" s="24">
        <f>G60/(100-BE60)*100</f>
        <v>0</v>
      </c>
      <c r="BE60" s="24">
        <v>0</v>
      </c>
      <c r="BF60" s="24">
        <f>60</f>
        <v>60</v>
      </c>
      <c r="BH60" s="24">
        <f>F60*AO60</f>
        <v>0</v>
      </c>
      <c r="BI60" s="24">
        <f>F60*AP60</f>
        <v>0</v>
      </c>
      <c r="BJ60" s="24">
        <f>F60*G60</f>
        <v>0</v>
      </c>
      <c r="BK60" s="24"/>
      <c r="BL60" s="24"/>
      <c r="BW60" s="24">
        <v>21</v>
      </c>
      <c r="BX60" s="4" t="s">
        <v>199</v>
      </c>
    </row>
    <row r="61" spans="1:76" x14ac:dyDescent="0.25">
      <c r="A61" s="27" t="s">
        <v>1</v>
      </c>
      <c r="B61" s="28" t="s">
        <v>201</v>
      </c>
      <c r="C61" s="63" t="s">
        <v>202</v>
      </c>
      <c r="D61" s="64"/>
      <c r="E61" s="29" t="s">
        <v>4</v>
      </c>
      <c r="F61" s="29" t="s">
        <v>4</v>
      </c>
      <c r="G61" s="29" t="s">
        <v>4</v>
      </c>
      <c r="H61" s="1">
        <f>SUM(H62:H64)</f>
        <v>0</v>
      </c>
      <c r="I61" s="1">
        <f>SUM(I62:I64)</f>
        <v>0</v>
      </c>
      <c r="J61" s="1">
        <f>SUM(J62:J64)</f>
        <v>0</v>
      </c>
      <c r="K61" s="30" t="s">
        <v>1</v>
      </c>
      <c r="AI61" s="10" t="s">
        <v>1</v>
      </c>
      <c r="AS61" s="1">
        <f>SUM(AJ62:AJ64)</f>
        <v>0</v>
      </c>
      <c r="AT61" s="1">
        <f>SUM(AK62:AK64)</f>
        <v>0</v>
      </c>
      <c r="AU61" s="1">
        <f>SUM(AL62:AL64)</f>
        <v>0</v>
      </c>
    </row>
    <row r="62" spans="1:76" ht="25.5" x14ac:dyDescent="0.25">
      <c r="A62" s="2" t="s">
        <v>203</v>
      </c>
      <c r="B62" s="3" t="s">
        <v>204</v>
      </c>
      <c r="C62" s="65" t="s">
        <v>205</v>
      </c>
      <c r="D62" s="66"/>
      <c r="E62" s="3" t="s">
        <v>119</v>
      </c>
      <c r="F62" s="24">
        <v>24</v>
      </c>
      <c r="G62" s="24">
        <v>0</v>
      </c>
      <c r="H62" s="24">
        <f>ROUND(F62*AO62,2)</f>
        <v>0</v>
      </c>
      <c r="I62" s="24">
        <f>ROUND(F62*AP62,2)</f>
        <v>0</v>
      </c>
      <c r="J62" s="24">
        <f>ROUND(F62*G62,2)</f>
        <v>0</v>
      </c>
      <c r="K62" s="25" t="s">
        <v>53</v>
      </c>
      <c r="Z62" s="24">
        <f>ROUND(IF(AQ62="5",BJ62,0),2)</f>
        <v>0</v>
      </c>
      <c r="AB62" s="24">
        <f>ROUND(IF(AQ62="1",BH62,0),2)</f>
        <v>0</v>
      </c>
      <c r="AC62" s="24">
        <f>ROUND(IF(AQ62="1",BI62,0),2)</f>
        <v>0</v>
      </c>
      <c r="AD62" s="24">
        <f>ROUND(IF(AQ62="7",BH62,0),2)</f>
        <v>0</v>
      </c>
      <c r="AE62" s="24">
        <f>ROUND(IF(AQ62="7",BI62,0),2)</f>
        <v>0</v>
      </c>
      <c r="AF62" s="24">
        <f>ROUND(IF(AQ62="2",BH62,0),2)</f>
        <v>0</v>
      </c>
      <c r="AG62" s="24">
        <f>ROUND(IF(AQ62="2",BI62,0),2)</f>
        <v>0</v>
      </c>
      <c r="AH62" s="24">
        <f>ROUND(IF(AQ62="0",BJ62,0),2)</f>
        <v>0</v>
      </c>
      <c r="AI62" s="10" t="s">
        <v>1</v>
      </c>
      <c r="AJ62" s="24">
        <f>IF(AN62=0,J62,0)</f>
        <v>0</v>
      </c>
      <c r="AK62" s="24">
        <f>IF(AN62=15,J62,0)</f>
        <v>0</v>
      </c>
      <c r="AL62" s="24">
        <f>IF(AN62=21,J62,0)</f>
        <v>0</v>
      </c>
      <c r="AN62" s="24">
        <v>21</v>
      </c>
      <c r="AO62" s="24">
        <f>G62*1</f>
        <v>0</v>
      </c>
      <c r="AP62" s="24">
        <f>G62*(1-1)</f>
        <v>0</v>
      </c>
      <c r="AQ62" s="26" t="s">
        <v>206</v>
      </c>
      <c r="AV62" s="24">
        <f>ROUND(AW62+AX62,2)</f>
        <v>0</v>
      </c>
      <c r="AW62" s="24">
        <f>ROUND(F62*AO62,2)</f>
        <v>0</v>
      </c>
      <c r="AX62" s="24">
        <f>ROUND(F62*AP62,2)</f>
        <v>0</v>
      </c>
      <c r="AY62" s="26" t="s">
        <v>207</v>
      </c>
      <c r="AZ62" s="26" t="s">
        <v>208</v>
      </c>
      <c r="BA62" s="10" t="s">
        <v>56</v>
      </c>
      <c r="BC62" s="24">
        <f>AW62+AX62</f>
        <v>0</v>
      </c>
      <c r="BD62" s="24">
        <f>G62/(100-BE62)*100</f>
        <v>0</v>
      </c>
      <c r="BE62" s="24">
        <v>0</v>
      </c>
      <c r="BF62" s="24">
        <f>62</f>
        <v>62</v>
      </c>
      <c r="BH62" s="24">
        <f>F62*AO62</f>
        <v>0</v>
      </c>
      <c r="BI62" s="24">
        <f>F62*AP62</f>
        <v>0</v>
      </c>
      <c r="BJ62" s="24">
        <f>F62*G62</f>
        <v>0</v>
      </c>
      <c r="BK62" s="24"/>
      <c r="BL62" s="24"/>
      <c r="BW62" s="24">
        <v>21</v>
      </c>
      <c r="BX62" s="4" t="s">
        <v>205</v>
      </c>
    </row>
    <row r="63" spans="1:76" x14ac:dyDescent="0.25">
      <c r="A63" s="2" t="s">
        <v>209</v>
      </c>
      <c r="B63" s="3" t="s">
        <v>210</v>
      </c>
      <c r="C63" s="65" t="s">
        <v>211</v>
      </c>
      <c r="D63" s="66"/>
      <c r="E63" s="3" t="s">
        <v>52</v>
      </c>
      <c r="F63" s="24">
        <v>275</v>
      </c>
      <c r="G63" s="24">
        <v>0</v>
      </c>
      <c r="H63" s="24">
        <f>ROUND(F63*AO63,2)</f>
        <v>0</v>
      </c>
      <c r="I63" s="24">
        <f>ROUND(F63*AP63,2)</f>
        <v>0</v>
      </c>
      <c r="J63" s="24">
        <f>ROUND(F63*G63,2)</f>
        <v>0</v>
      </c>
      <c r="K63" s="25" t="s">
        <v>53</v>
      </c>
      <c r="Z63" s="24">
        <f>ROUND(IF(AQ63="5",BJ63,0),2)</f>
        <v>0</v>
      </c>
      <c r="AB63" s="24">
        <f>ROUND(IF(AQ63="1",BH63,0),2)</f>
        <v>0</v>
      </c>
      <c r="AC63" s="24">
        <f>ROUND(IF(AQ63="1",BI63,0),2)</f>
        <v>0</v>
      </c>
      <c r="AD63" s="24">
        <f>ROUND(IF(AQ63="7",BH63,0),2)</f>
        <v>0</v>
      </c>
      <c r="AE63" s="24">
        <f>ROUND(IF(AQ63="7",BI63,0),2)</f>
        <v>0</v>
      </c>
      <c r="AF63" s="24">
        <f>ROUND(IF(AQ63="2",BH63,0),2)</f>
        <v>0</v>
      </c>
      <c r="AG63" s="24">
        <f>ROUND(IF(AQ63="2",BI63,0),2)</f>
        <v>0</v>
      </c>
      <c r="AH63" s="24">
        <f>ROUND(IF(AQ63="0",BJ63,0),2)</f>
        <v>0</v>
      </c>
      <c r="AI63" s="10" t="s">
        <v>1</v>
      </c>
      <c r="AJ63" s="24">
        <f>IF(AN63=0,J63,0)</f>
        <v>0</v>
      </c>
      <c r="AK63" s="24">
        <f>IF(AN63=15,J63,0)</f>
        <v>0</v>
      </c>
      <c r="AL63" s="24">
        <f>IF(AN63=21,J63,0)</f>
        <v>0</v>
      </c>
      <c r="AN63" s="24">
        <v>21</v>
      </c>
      <c r="AO63" s="24">
        <f>G63*1</f>
        <v>0</v>
      </c>
      <c r="AP63" s="24">
        <f>G63*(1-1)</f>
        <v>0</v>
      </c>
      <c r="AQ63" s="26" t="s">
        <v>206</v>
      </c>
      <c r="AV63" s="24">
        <f>ROUND(AW63+AX63,2)</f>
        <v>0</v>
      </c>
      <c r="AW63" s="24">
        <f>ROUND(F63*AO63,2)</f>
        <v>0</v>
      </c>
      <c r="AX63" s="24">
        <f>ROUND(F63*AP63,2)</f>
        <v>0</v>
      </c>
      <c r="AY63" s="26" t="s">
        <v>207</v>
      </c>
      <c r="AZ63" s="26" t="s">
        <v>208</v>
      </c>
      <c r="BA63" s="10" t="s">
        <v>56</v>
      </c>
      <c r="BC63" s="24">
        <f>AW63+AX63</f>
        <v>0</v>
      </c>
      <c r="BD63" s="24">
        <f>G63/(100-BE63)*100</f>
        <v>0</v>
      </c>
      <c r="BE63" s="24">
        <v>0</v>
      </c>
      <c r="BF63" s="24">
        <f>63</f>
        <v>63</v>
      </c>
      <c r="BH63" s="24">
        <f>F63*AO63</f>
        <v>0</v>
      </c>
      <c r="BI63" s="24">
        <f>F63*AP63</f>
        <v>0</v>
      </c>
      <c r="BJ63" s="24">
        <f>F63*G63</f>
        <v>0</v>
      </c>
      <c r="BK63" s="24"/>
      <c r="BL63" s="24"/>
      <c r="BW63" s="24">
        <v>21</v>
      </c>
      <c r="BX63" s="4" t="s">
        <v>211</v>
      </c>
    </row>
    <row r="64" spans="1:76" x14ac:dyDescent="0.25">
      <c r="A64" s="2" t="s">
        <v>212</v>
      </c>
      <c r="B64" s="3" t="s">
        <v>122</v>
      </c>
      <c r="C64" s="65" t="s">
        <v>213</v>
      </c>
      <c r="D64" s="66"/>
      <c r="E64" s="3" t="s">
        <v>119</v>
      </c>
      <c r="F64" s="24">
        <v>21</v>
      </c>
      <c r="G64" s="24">
        <v>0</v>
      </c>
      <c r="H64" s="24">
        <f>ROUND(F64*AO64,2)</f>
        <v>0</v>
      </c>
      <c r="I64" s="24">
        <f>ROUND(F64*AP64,2)</f>
        <v>0</v>
      </c>
      <c r="J64" s="24">
        <f>ROUND(F64*G64,2)</f>
        <v>0</v>
      </c>
      <c r="K64" s="25" t="s">
        <v>53</v>
      </c>
      <c r="Z64" s="24">
        <f>ROUND(IF(AQ64="5",BJ64,0),2)</f>
        <v>0</v>
      </c>
      <c r="AB64" s="24">
        <f>ROUND(IF(AQ64="1",BH64,0),2)</f>
        <v>0</v>
      </c>
      <c r="AC64" s="24">
        <f>ROUND(IF(AQ64="1",BI64,0),2)</f>
        <v>0</v>
      </c>
      <c r="AD64" s="24">
        <f>ROUND(IF(AQ64="7",BH64,0),2)</f>
        <v>0</v>
      </c>
      <c r="AE64" s="24">
        <f>ROUND(IF(AQ64="7",BI64,0),2)</f>
        <v>0</v>
      </c>
      <c r="AF64" s="24">
        <f>ROUND(IF(AQ64="2",BH64,0),2)</f>
        <v>0</v>
      </c>
      <c r="AG64" s="24">
        <f>ROUND(IF(AQ64="2",BI64,0),2)</f>
        <v>0</v>
      </c>
      <c r="AH64" s="24">
        <f>ROUND(IF(AQ64="0",BJ64,0),2)</f>
        <v>0</v>
      </c>
      <c r="AI64" s="10" t="s">
        <v>1</v>
      </c>
      <c r="AJ64" s="24">
        <f>IF(AN64=0,J64,0)</f>
        <v>0</v>
      </c>
      <c r="AK64" s="24">
        <f>IF(AN64=15,J64,0)</f>
        <v>0</v>
      </c>
      <c r="AL64" s="24">
        <f>IF(AN64=21,J64,0)</f>
        <v>0</v>
      </c>
      <c r="AN64" s="24">
        <v>21</v>
      </c>
      <c r="AO64" s="24">
        <f>G64*1</f>
        <v>0</v>
      </c>
      <c r="AP64" s="24">
        <f>G64*(1-1)</f>
        <v>0</v>
      </c>
      <c r="AQ64" s="26" t="s">
        <v>206</v>
      </c>
      <c r="AV64" s="24">
        <f>ROUND(AW64+AX64,2)</f>
        <v>0</v>
      </c>
      <c r="AW64" s="24">
        <f>ROUND(F64*AO64,2)</f>
        <v>0</v>
      </c>
      <c r="AX64" s="24">
        <f>ROUND(F64*AP64,2)</f>
        <v>0</v>
      </c>
      <c r="AY64" s="26" t="s">
        <v>207</v>
      </c>
      <c r="AZ64" s="26" t="s">
        <v>208</v>
      </c>
      <c r="BA64" s="10" t="s">
        <v>56</v>
      </c>
      <c r="BC64" s="24">
        <f>AW64+AX64</f>
        <v>0</v>
      </c>
      <c r="BD64" s="24">
        <f>G64/(100-BE64)*100</f>
        <v>0</v>
      </c>
      <c r="BE64" s="24">
        <v>0</v>
      </c>
      <c r="BF64" s="24">
        <f>64</f>
        <v>64</v>
      </c>
      <c r="BH64" s="24">
        <f>F64*AO64</f>
        <v>0</v>
      </c>
      <c r="BI64" s="24">
        <f>F64*AP64</f>
        <v>0</v>
      </c>
      <c r="BJ64" s="24">
        <f>F64*G64</f>
        <v>0</v>
      </c>
      <c r="BK64" s="24"/>
      <c r="BL64" s="24"/>
      <c r="BW64" s="24">
        <v>21</v>
      </c>
      <c r="BX64" s="4" t="s">
        <v>213</v>
      </c>
    </row>
    <row r="65" spans="1:76" x14ac:dyDescent="0.25">
      <c r="A65" s="27" t="s">
        <v>1</v>
      </c>
      <c r="B65" s="28" t="s">
        <v>214</v>
      </c>
      <c r="C65" s="63" t="s">
        <v>215</v>
      </c>
      <c r="D65" s="64"/>
      <c r="E65" s="29" t="s">
        <v>4</v>
      </c>
      <c r="F65" s="29" t="s">
        <v>4</v>
      </c>
      <c r="G65" s="29" t="s">
        <v>4</v>
      </c>
      <c r="H65" s="1">
        <f>H66+H68+H70</f>
        <v>0</v>
      </c>
      <c r="I65" s="1">
        <f>I66+I68+I70</f>
        <v>0</v>
      </c>
      <c r="J65" s="1">
        <f>J66+J68+J70</f>
        <v>0</v>
      </c>
      <c r="K65" s="30" t="s">
        <v>1</v>
      </c>
      <c r="AI65" s="10" t="s">
        <v>1</v>
      </c>
    </row>
    <row r="66" spans="1:76" x14ac:dyDescent="0.25">
      <c r="A66" s="27" t="s">
        <v>1</v>
      </c>
      <c r="B66" s="28" t="s">
        <v>216</v>
      </c>
      <c r="C66" s="63" t="s">
        <v>217</v>
      </c>
      <c r="D66" s="64"/>
      <c r="E66" s="29" t="s">
        <v>4</v>
      </c>
      <c r="F66" s="29" t="s">
        <v>4</v>
      </c>
      <c r="G66" s="29" t="s">
        <v>4</v>
      </c>
      <c r="H66" s="1">
        <f>SUM(H67:H67)</f>
        <v>0</v>
      </c>
      <c r="I66" s="1">
        <f>SUM(I67:I67)</f>
        <v>0</v>
      </c>
      <c r="J66" s="1">
        <f>SUM(J67:J67)</f>
        <v>0</v>
      </c>
      <c r="K66" s="30" t="s">
        <v>1</v>
      </c>
      <c r="AI66" s="10" t="s">
        <v>1</v>
      </c>
      <c r="AS66" s="1">
        <f>SUM(AJ67:AJ67)</f>
        <v>0</v>
      </c>
      <c r="AT66" s="1">
        <f>SUM(AK67:AK67)</f>
        <v>0</v>
      </c>
      <c r="AU66" s="1">
        <f>SUM(AL67:AL67)</f>
        <v>0</v>
      </c>
    </row>
    <row r="67" spans="1:76" x14ac:dyDescent="0.25">
      <c r="A67" s="2" t="s">
        <v>218</v>
      </c>
      <c r="B67" s="3" t="s">
        <v>219</v>
      </c>
      <c r="C67" s="65" t="s">
        <v>217</v>
      </c>
      <c r="D67" s="66"/>
      <c r="E67" s="3" t="s">
        <v>220</v>
      </c>
      <c r="F67" s="24">
        <v>1</v>
      </c>
      <c r="G67" s="24">
        <v>0</v>
      </c>
      <c r="H67" s="24">
        <f>ROUND(F67*AO67,2)</f>
        <v>0</v>
      </c>
      <c r="I67" s="24">
        <f>ROUND(F67*AP67,2)</f>
        <v>0</v>
      </c>
      <c r="J67" s="24">
        <f>ROUND(F67*G67,2)</f>
        <v>0</v>
      </c>
      <c r="K67" s="25" t="s">
        <v>53</v>
      </c>
      <c r="Z67" s="24">
        <f>ROUND(IF(AQ67="5",BJ67,0),2)</f>
        <v>0</v>
      </c>
      <c r="AB67" s="24">
        <f>ROUND(IF(AQ67="1",BH67,0),2)</f>
        <v>0</v>
      </c>
      <c r="AC67" s="24">
        <f>ROUND(IF(AQ67="1",BI67,0),2)</f>
        <v>0</v>
      </c>
      <c r="AD67" s="24">
        <f>ROUND(IF(AQ67="7",BH67,0),2)</f>
        <v>0</v>
      </c>
      <c r="AE67" s="24">
        <f>ROUND(IF(AQ67="7",BI67,0),2)</f>
        <v>0</v>
      </c>
      <c r="AF67" s="24">
        <f>ROUND(IF(AQ67="2",BH67,0),2)</f>
        <v>0</v>
      </c>
      <c r="AG67" s="24">
        <f>ROUND(IF(AQ67="2",BI67,0),2)</f>
        <v>0</v>
      </c>
      <c r="AH67" s="24">
        <f>ROUND(IF(AQ67="0",BJ67,0),2)</f>
        <v>0</v>
      </c>
      <c r="AI67" s="10" t="s">
        <v>1</v>
      </c>
      <c r="AJ67" s="24">
        <f>IF(AN67=0,J67,0)</f>
        <v>0</v>
      </c>
      <c r="AK67" s="24">
        <f>IF(AN67=15,J67,0)</f>
        <v>0</v>
      </c>
      <c r="AL67" s="24">
        <f>IF(AN67=21,J67,0)</f>
        <v>0</v>
      </c>
      <c r="AN67" s="24">
        <v>21</v>
      </c>
      <c r="AO67" s="24">
        <f>G67*0</f>
        <v>0</v>
      </c>
      <c r="AP67" s="24">
        <f>G67*(1-0)</f>
        <v>0</v>
      </c>
      <c r="AQ67" s="26" t="s">
        <v>221</v>
      </c>
      <c r="AV67" s="24">
        <f>ROUND(AW67+AX67,2)</f>
        <v>0</v>
      </c>
      <c r="AW67" s="24">
        <f>ROUND(F67*AO67,2)</f>
        <v>0</v>
      </c>
      <c r="AX67" s="24">
        <f>ROUND(F67*AP67,2)</f>
        <v>0</v>
      </c>
      <c r="AY67" s="26" t="s">
        <v>222</v>
      </c>
      <c r="AZ67" s="26" t="s">
        <v>223</v>
      </c>
      <c r="BA67" s="10" t="s">
        <v>56</v>
      </c>
      <c r="BC67" s="24">
        <f>AW67+AX67</f>
        <v>0</v>
      </c>
      <c r="BD67" s="24">
        <f>G67/(100-BE67)*100</f>
        <v>0</v>
      </c>
      <c r="BE67" s="24">
        <v>0</v>
      </c>
      <c r="BF67" s="24">
        <f>67</f>
        <v>67</v>
      </c>
      <c r="BH67" s="24">
        <f>F67*AO67</f>
        <v>0</v>
      </c>
      <c r="BI67" s="24">
        <f>F67*AP67</f>
        <v>0</v>
      </c>
      <c r="BJ67" s="24">
        <f>F67*G67</f>
        <v>0</v>
      </c>
      <c r="BK67" s="24"/>
      <c r="BL67" s="24"/>
      <c r="BM67" s="24">
        <f>F67*G67</f>
        <v>0</v>
      </c>
      <c r="BW67" s="24">
        <v>21</v>
      </c>
      <c r="BX67" s="4" t="s">
        <v>217</v>
      </c>
    </row>
    <row r="68" spans="1:76" x14ac:dyDescent="0.25">
      <c r="A68" s="27" t="s">
        <v>1</v>
      </c>
      <c r="B68" s="28" t="s">
        <v>224</v>
      </c>
      <c r="C68" s="63" t="s">
        <v>225</v>
      </c>
      <c r="D68" s="64"/>
      <c r="E68" s="29" t="s">
        <v>4</v>
      </c>
      <c r="F68" s="29" t="s">
        <v>4</v>
      </c>
      <c r="G68" s="29" t="s">
        <v>4</v>
      </c>
      <c r="H68" s="1">
        <f>SUM(H69:H69)</f>
        <v>0</v>
      </c>
      <c r="I68" s="1">
        <f>SUM(I69:I69)</f>
        <v>0</v>
      </c>
      <c r="J68" s="1">
        <f>SUM(J69:J69)</f>
        <v>0</v>
      </c>
      <c r="K68" s="30" t="s">
        <v>1</v>
      </c>
      <c r="AI68" s="10" t="s">
        <v>1</v>
      </c>
      <c r="AS68" s="1">
        <f>SUM(AJ69:AJ69)</f>
        <v>0</v>
      </c>
      <c r="AT68" s="1">
        <f>SUM(AK69:AK69)</f>
        <v>0</v>
      </c>
      <c r="AU68" s="1">
        <f>SUM(AL69:AL69)</f>
        <v>0</v>
      </c>
    </row>
    <row r="69" spans="1:76" x14ac:dyDescent="0.25">
      <c r="A69" s="2" t="s">
        <v>226</v>
      </c>
      <c r="B69" s="3" t="s">
        <v>227</v>
      </c>
      <c r="C69" s="65" t="s">
        <v>225</v>
      </c>
      <c r="D69" s="66"/>
      <c r="E69" s="3" t="s">
        <v>220</v>
      </c>
      <c r="F69" s="24">
        <v>1</v>
      </c>
      <c r="G69" s="24">
        <v>0</v>
      </c>
      <c r="H69" s="24">
        <f>ROUND(F69*AO69,2)</f>
        <v>0</v>
      </c>
      <c r="I69" s="24">
        <f>ROUND(F69*AP69,2)</f>
        <v>0</v>
      </c>
      <c r="J69" s="24">
        <f>ROUND(F69*G69,2)</f>
        <v>0</v>
      </c>
      <c r="K69" s="25" t="s">
        <v>53</v>
      </c>
      <c r="Z69" s="24">
        <f>ROUND(IF(AQ69="5",BJ69,0),2)</f>
        <v>0</v>
      </c>
      <c r="AB69" s="24">
        <f>ROUND(IF(AQ69="1",BH69,0),2)</f>
        <v>0</v>
      </c>
      <c r="AC69" s="24">
        <f>ROUND(IF(AQ69="1",BI69,0),2)</f>
        <v>0</v>
      </c>
      <c r="AD69" s="24">
        <f>ROUND(IF(AQ69="7",BH69,0),2)</f>
        <v>0</v>
      </c>
      <c r="AE69" s="24">
        <f>ROUND(IF(AQ69="7",BI69,0),2)</f>
        <v>0</v>
      </c>
      <c r="AF69" s="24">
        <f>ROUND(IF(AQ69="2",BH69,0),2)</f>
        <v>0</v>
      </c>
      <c r="AG69" s="24">
        <f>ROUND(IF(AQ69="2",BI69,0),2)</f>
        <v>0</v>
      </c>
      <c r="AH69" s="24">
        <f>ROUND(IF(AQ69="0",BJ69,0),2)</f>
        <v>0</v>
      </c>
      <c r="AI69" s="10" t="s">
        <v>1</v>
      </c>
      <c r="AJ69" s="24">
        <f>IF(AN69=0,J69,0)</f>
        <v>0</v>
      </c>
      <c r="AK69" s="24">
        <f>IF(AN69=15,J69,0)</f>
        <v>0</v>
      </c>
      <c r="AL69" s="24">
        <f>IF(AN69=21,J69,0)</f>
        <v>0</v>
      </c>
      <c r="AN69" s="24">
        <v>21</v>
      </c>
      <c r="AO69" s="24">
        <f>G69*0</f>
        <v>0</v>
      </c>
      <c r="AP69" s="24">
        <f>G69*(1-0)</f>
        <v>0</v>
      </c>
      <c r="AQ69" s="26" t="s">
        <v>221</v>
      </c>
      <c r="AV69" s="24">
        <f>ROUND(AW69+AX69,2)</f>
        <v>0</v>
      </c>
      <c r="AW69" s="24">
        <f>ROUND(F69*AO69,2)</f>
        <v>0</v>
      </c>
      <c r="AX69" s="24">
        <f>ROUND(F69*AP69,2)</f>
        <v>0</v>
      </c>
      <c r="AY69" s="26" t="s">
        <v>228</v>
      </c>
      <c r="AZ69" s="26" t="s">
        <v>223</v>
      </c>
      <c r="BA69" s="10" t="s">
        <v>56</v>
      </c>
      <c r="BC69" s="24">
        <f>AW69+AX69</f>
        <v>0</v>
      </c>
      <c r="BD69" s="24">
        <f>G69/(100-BE69)*100</f>
        <v>0</v>
      </c>
      <c r="BE69" s="24">
        <v>0</v>
      </c>
      <c r="BF69" s="24">
        <f>69</f>
        <v>69</v>
      </c>
      <c r="BH69" s="24">
        <f>F69*AO69</f>
        <v>0</v>
      </c>
      <c r="BI69" s="24">
        <f>F69*AP69</f>
        <v>0</v>
      </c>
      <c r="BJ69" s="24">
        <f>F69*G69</f>
        <v>0</v>
      </c>
      <c r="BK69" s="24"/>
      <c r="BL69" s="24"/>
      <c r="BN69" s="24">
        <f>F69*G69</f>
        <v>0</v>
      </c>
      <c r="BW69" s="24">
        <v>21</v>
      </c>
      <c r="BX69" s="4" t="s">
        <v>225</v>
      </c>
    </row>
    <row r="70" spans="1:76" x14ac:dyDescent="0.25">
      <c r="A70" s="27" t="s">
        <v>1</v>
      </c>
      <c r="B70" s="28" t="s">
        <v>229</v>
      </c>
      <c r="C70" s="63" t="s">
        <v>230</v>
      </c>
      <c r="D70" s="64"/>
      <c r="E70" s="29" t="s">
        <v>4</v>
      </c>
      <c r="F70" s="29" t="s">
        <v>4</v>
      </c>
      <c r="G70" s="29" t="s">
        <v>4</v>
      </c>
      <c r="H70" s="1">
        <f>SUM(H71:H72)</f>
        <v>0</v>
      </c>
      <c r="I70" s="1">
        <f>SUM(I71:I72)</f>
        <v>0</v>
      </c>
      <c r="J70" s="1">
        <f>SUM(J71:J72)</f>
        <v>0</v>
      </c>
      <c r="K70" s="30" t="s">
        <v>1</v>
      </c>
      <c r="AI70" s="10" t="s">
        <v>1</v>
      </c>
      <c r="AS70" s="1">
        <f>SUM(AJ71:AJ72)</f>
        <v>0</v>
      </c>
      <c r="AT70" s="1">
        <f>SUM(AK71:AK72)</f>
        <v>0</v>
      </c>
      <c r="AU70" s="1">
        <f>SUM(AL71:AL72)</f>
        <v>0</v>
      </c>
    </row>
    <row r="71" spans="1:76" x14ac:dyDescent="0.25">
      <c r="A71" s="2" t="s">
        <v>231</v>
      </c>
      <c r="B71" s="3" t="s">
        <v>232</v>
      </c>
      <c r="C71" s="65" t="s">
        <v>233</v>
      </c>
      <c r="D71" s="66"/>
      <c r="E71" s="3" t="s">
        <v>220</v>
      </c>
      <c r="F71" s="24">
        <v>1</v>
      </c>
      <c r="G71" s="24">
        <v>0</v>
      </c>
      <c r="H71" s="24">
        <f>ROUND(F71*AO71,2)</f>
        <v>0</v>
      </c>
      <c r="I71" s="24">
        <f>ROUND(F71*AP71,2)</f>
        <v>0</v>
      </c>
      <c r="J71" s="24">
        <f>ROUND(F71*G71,2)</f>
        <v>0</v>
      </c>
      <c r="K71" s="25" t="s">
        <v>53</v>
      </c>
      <c r="Z71" s="24">
        <f>ROUND(IF(AQ71="5",BJ71,0),2)</f>
        <v>0</v>
      </c>
      <c r="AB71" s="24">
        <f>ROUND(IF(AQ71="1",BH71,0),2)</f>
        <v>0</v>
      </c>
      <c r="AC71" s="24">
        <f>ROUND(IF(AQ71="1",BI71,0),2)</f>
        <v>0</v>
      </c>
      <c r="AD71" s="24">
        <f>ROUND(IF(AQ71="7",BH71,0),2)</f>
        <v>0</v>
      </c>
      <c r="AE71" s="24">
        <f>ROUND(IF(AQ71="7",BI71,0),2)</f>
        <v>0</v>
      </c>
      <c r="AF71" s="24">
        <f>ROUND(IF(AQ71="2",BH71,0),2)</f>
        <v>0</v>
      </c>
      <c r="AG71" s="24">
        <f>ROUND(IF(AQ71="2",BI71,0),2)</f>
        <v>0</v>
      </c>
      <c r="AH71" s="24">
        <f>ROUND(IF(AQ71="0",BJ71,0),2)</f>
        <v>0</v>
      </c>
      <c r="AI71" s="10" t="s">
        <v>1</v>
      </c>
      <c r="AJ71" s="24">
        <f>IF(AN71=0,J71,0)</f>
        <v>0</v>
      </c>
      <c r="AK71" s="24">
        <f>IF(AN71=15,J71,0)</f>
        <v>0</v>
      </c>
      <c r="AL71" s="24">
        <f>IF(AN71=21,J71,0)</f>
        <v>0</v>
      </c>
      <c r="AN71" s="24">
        <v>21</v>
      </c>
      <c r="AO71" s="24">
        <f>G71*0</f>
        <v>0</v>
      </c>
      <c r="AP71" s="24">
        <f>G71*(1-0)</f>
        <v>0</v>
      </c>
      <c r="AQ71" s="26" t="s">
        <v>221</v>
      </c>
      <c r="AV71" s="24">
        <f>ROUND(AW71+AX71,2)</f>
        <v>0</v>
      </c>
      <c r="AW71" s="24">
        <f>ROUND(F71*AO71,2)</f>
        <v>0</v>
      </c>
      <c r="AX71" s="24">
        <f>ROUND(F71*AP71,2)</f>
        <v>0</v>
      </c>
      <c r="AY71" s="26" t="s">
        <v>234</v>
      </c>
      <c r="AZ71" s="26" t="s">
        <v>223</v>
      </c>
      <c r="BA71" s="10" t="s">
        <v>56</v>
      </c>
      <c r="BC71" s="24">
        <f>AW71+AX71</f>
        <v>0</v>
      </c>
      <c r="BD71" s="24">
        <f>G71/(100-BE71)*100</f>
        <v>0</v>
      </c>
      <c r="BE71" s="24">
        <v>0</v>
      </c>
      <c r="BF71" s="24">
        <f>71</f>
        <v>71</v>
      </c>
      <c r="BH71" s="24">
        <f>F71*AO71</f>
        <v>0</v>
      </c>
      <c r="BI71" s="24">
        <f>F71*AP71</f>
        <v>0</v>
      </c>
      <c r="BJ71" s="24">
        <f>F71*G71</f>
        <v>0</v>
      </c>
      <c r="BK71" s="24"/>
      <c r="BL71" s="24"/>
      <c r="BO71" s="24">
        <f>F71*G71</f>
        <v>0</v>
      </c>
      <c r="BW71" s="24">
        <v>21</v>
      </c>
      <c r="BX71" s="4" t="s">
        <v>233</v>
      </c>
    </row>
    <row r="72" spans="1:76" x14ac:dyDescent="0.25">
      <c r="A72" s="31" t="s">
        <v>235</v>
      </c>
      <c r="B72" s="32" t="s">
        <v>236</v>
      </c>
      <c r="C72" s="67" t="s">
        <v>237</v>
      </c>
      <c r="D72" s="68"/>
      <c r="E72" s="32" t="s">
        <v>111</v>
      </c>
      <c r="F72" s="33">
        <v>1</v>
      </c>
      <c r="G72" s="33">
        <v>0</v>
      </c>
      <c r="H72" s="33">
        <f>ROUND(F72*AO72,2)</f>
        <v>0</v>
      </c>
      <c r="I72" s="33">
        <f>ROUND(F72*AP72,2)</f>
        <v>0</v>
      </c>
      <c r="J72" s="33">
        <f>ROUND(F72*G72,2)</f>
        <v>0</v>
      </c>
      <c r="K72" s="34" t="s">
        <v>1</v>
      </c>
      <c r="Z72" s="24">
        <f>ROUND(IF(AQ72="5",BJ72,0),2)</f>
        <v>0</v>
      </c>
      <c r="AB72" s="24">
        <f>ROUND(IF(AQ72="1",BH72,0),2)</f>
        <v>0</v>
      </c>
      <c r="AC72" s="24">
        <f>ROUND(IF(AQ72="1",BI72,0),2)</f>
        <v>0</v>
      </c>
      <c r="AD72" s="24">
        <f>ROUND(IF(AQ72="7",BH72,0),2)</f>
        <v>0</v>
      </c>
      <c r="AE72" s="24">
        <f>ROUND(IF(AQ72="7",BI72,0),2)</f>
        <v>0</v>
      </c>
      <c r="AF72" s="24">
        <f>ROUND(IF(AQ72="2",BH72,0),2)</f>
        <v>0</v>
      </c>
      <c r="AG72" s="24">
        <f>ROUND(IF(AQ72="2",BI72,0),2)</f>
        <v>0</v>
      </c>
      <c r="AH72" s="24">
        <f>ROUND(IF(AQ72="0",BJ72,0),2)</f>
        <v>0</v>
      </c>
      <c r="AI72" s="10" t="s">
        <v>1</v>
      </c>
      <c r="AJ72" s="24">
        <f>IF(AN72=0,J72,0)</f>
        <v>0</v>
      </c>
      <c r="AK72" s="24">
        <f>IF(AN72=15,J72,0)</f>
        <v>0</v>
      </c>
      <c r="AL72" s="24">
        <f>IF(AN72=21,J72,0)</f>
        <v>0</v>
      </c>
      <c r="AN72" s="24">
        <v>21</v>
      </c>
      <c r="AO72" s="24">
        <f>G72*0</f>
        <v>0</v>
      </c>
      <c r="AP72" s="24">
        <f>G72*(1-0)</f>
        <v>0</v>
      </c>
      <c r="AQ72" s="26" t="s">
        <v>221</v>
      </c>
      <c r="AV72" s="24">
        <f>ROUND(AW72+AX72,2)</f>
        <v>0</v>
      </c>
      <c r="AW72" s="24">
        <f>ROUND(F72*AO72,2)</f>
        <v>0</v>
      </c>
      <c r="AX72" s="24">
        <f>ROUND(F72*AP72,2)</f>
        <v>0</v>
      </c>
      <c r="AY72" s="26" t="s">
        <v>234</v>
      </c>
      <c r="AZ72" s="26" t="s">
        <v>223</v>
      </c>
      <c r="BA72" s="10" t="s">
        <v>56</v>
      </c>
      <c r="BC72" s="24">
        <f>AW72+AX72</f>
        <v>0</v>
      </c>
      <c r="BD72" s="24">
        <f>G72/(100-BE72)*100</f>
        <v>0</v>
      </c>
      <c r="BE72" s="24">
        <v>0</v>
      </c>
      <c r="BF72" s="24">
        <f>72</f>
        <v>72</v>
      </c>
      <c r="BH72" s="24">
        <f>F72*AO72</f>
        <v>0</v>
      </c>
      <c r="BI72" s="24">
        <f>F72*AP72</f>
        <v>0</v>
      </c>
      <c r="BJ72" s="24">
        <f>F72*G72</f>
        <v>0</v>
      </c>
      <c r="BK72" s="24"/>
      <c r="BL72" s="24"/>
      <c r="BO72" s="24">
        <f>F72*G72</f>
        <v>0</v>
      </c>
      <c r="BW72" s="24">
        <v>21</v>
      </c>
      <c r="BX72" s="4" t="s">
        <v>237</v>
      </c>
    </row>
    <row r="73" spans="1:76" x14ac:dyDescent="0.25">
      <c r="H73" s="69" t="s">
        <v>238</v>
      </c>
      <c r="I73" s="69"/>
      <c r="J73" s="35">
        <f>ROUND(J12+J15+J17+J19+J23+J28+J30+J32+J35+J37+J47+J49+J51+J53+J59+J61+J66+J68+J70,2)</f>
        <v>0</v>
      </c>
    </row>
    <row r="74" spans="1:76" x14ac:dyDescent="0.25">
      <c r="A74" s="36" t="s">
        <v>239</v>
      </c>
    </row>
    <row r="75" spans="1:76" ht="12.75" customHeight="1" x14ac:dyDescent="0.25">
      <c r="A75" s="65" t="s">
        <v>1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</row>
  </sheetData>
  <mergeCells count="91"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C11:D11"/>
    <mergeCell ref="H10:J1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H73:I73"/>
    <mergeCell ref="A75:K75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A13" sqref="A13:G13"/>
    </sheetView>
  </sheetViews>
  <sheetFormatPr defaultColWidth="12.140625" defaultRowHeight="15" customHeight="1" x14ac:dyDescent="0.25"/>
  <cols>
    <col min="1" max="2" width="9.140625" customWidth="1"/>
    <col min="3" max="3" width="14.28515625" customWidth="1"/>
    <col min="4" max="4" width="42.85546875" customWidth="1"/>
    <col min="5" max="5" width="14.28515625" customWidth="1"/>
    <col min="6" max="6" width="24.140625" customWidth="1"/>
    <col min="7" max="7" width="15.7109375" customWidth="1"/>
    <col min="8" max="8" width="20" customWidth="1"/>
  </cols>
  <sheetData>
    <row r="1" spans="1:8" ht="54.75" customHeight="1" x14ac:dyDescent="0.25">
      <c r="A1" s="84" t="s">
        <v>240</v>
      </c>
      <c r="B1" s="84"/>
      <c r="C1" s="84"/>
      <c r="D1" s="84"/>
      <c r="E1" s="84"/>
      <c r="F1" s="84"/>
      <c r="G1" s="84"/>
      <c r="H1" s="84"/>
    </row>
    <row r="2" spans="1:8" x14ac:dyDescent="0.25">
      <c r="A2" s="85" t="s">
        <v>1</v>
      </c>
      <c r="B2" s="77"/>
      <c r="C2" s="90" t="str">
        <f>'Stavební rozpočet'!C2</f>
        <v>MŠ Žižkova-oprava plotu po povodni</v>
      </c>
      <c r="D2" s="91"/>
      <c r="E2" s="89" t="s">
        <v>5</v>
      </c>
      <c r="F2" s="89" t="str">
        <f>'Stavební rozpočet'!I2</f>
        <v> </v>
      </c>
      <c r="G2" s="77"/>
      <c r="H2" s="78"/>
    </row>
    <row r="3" spans="1:8" ht="15" customHeight="1" x14ac:dyDescent="0.25">
      <c r="A3" s="86"/>
      <c r="B3" s="66"/>
      <c r="C3" s="92"/>
      <c r="D3" s="92"/>
      <c r="E3" s="66"/>
      <c r="F3" s="66"/>
      <c r="G3" s="66"/>
      <c r="H3" s="79"/>
    </row>
    <row r="4" spans="1:8" x14ac:dyDescent="0.25">
      <c r="A4" s="87" t="s">
        <v>7</v>
      </c>
      <c r="B4" s="66"/>
      <c r="C4" s="65" t="str">
        <f>'Stavební rozpočet'!C4</f>
        <v xml:space="preserve"> </v>
      </c>
      <c r="D4" s="66"/>
      <c r="E4" s="65" t="s">
        <v>10</v>
      </c>
      <c r="F4" s="65" t="str">
        <f>'Stavební rozpočet'!I4</f>
        <v> </v>
      </c>
      <c r="G4" s="66"/>
      <c r="H4" s="79"/>
    </row>
    <row r="5" spans="1:8" ht="15" customHeight="1" x14ac:dyDescent="0.25">
      <c r="A5" s="86"/>
      <c r="B5" s="66"/>
      <c r="C5" s="66"/>
      <c r="D5" s="66"/>
      <c r="E5" s="66"/>
      <c r="F5" s="66"/>
      <c r="G5" s="66"/>
      <c r="H5" s="79"/>
    </row>
    <row r="6" spans="1:8" x14ac:dyDescent="0.25">
      <c r="A6" s="87" t="s">
        <v>11</v>
      </c>
      <c r="B6" s="66"/>
      <c r="C6" s="65" t="str">
        <f>'Stavební rozpočet'!C6</f>
        <v>Krnov</v>
      </c>
      <c r="D6" s="66"/>
      <c r="E6" s="65" t="s">
        <v>14</v>
      </c>
      <c r="F6" s="65">
        <f>'Stavební rozpočet'!I6</f>
        <v>0</v>
      </c>
      <c r="G6" s="66"/>
      <c r="H6" s="79"/>
    </row>
    <row r="7" spans="1:8" ht="15" customHeight="1" x14ac:dyDescent="0.25">
      <c r="A7" s="86"/>
      <c r="B7" s="66"/>
      <c r="C7" s="66"/>
      <c r="D7" s="66"/>
      <c r="E7" s="66"/>
      <c r="F7" s="66"/>
      <c r="G7" s="66"/>
      <c r="H7" s="79"/>
    </row>
    <row r="8" spans="1:8" x14ac:dyDescent="0.25">
      <c r="A8" s="87" t="s">
        <v>17</v>
      </c>
      <c r="B8" s="66"/>
      <c r="C8" s="65" t="str">
        <f>'Stavební rozpočet'!I8</f>
        <v> </v>
      </c>
      <c r="D8" s="66"/>
      <c r="E8" s="65" t="s">
        <v>16</v>
      </c>
      <c r="F8" s="65" t="str">
        <f>'Stavební rozpočet'!G8</f>
        <v>22.01.2025</v>
      </c>
      <c r="G8" s="66"/>
      <c r="H8" s="79"/>
    </row>
    <row r="9" spans="1:8" x14ac:dyDescent="0.25">
      <c r="A9" s="88"/>
      <c r="B9" s="80"/>
      <c r="C9" s="80"/>
      <c r="D9" s="80"/>
      <c r="E9" s="80"/>
      <c r="F9" s="80"/>
      <c r="G9" s="80"/>
      <c r="H9" s="81"/>
    </row>
    <row r="10" spans="1:8" x14ac:dyDescent="0.25">
      <c r="A10" s="37" t="s">
        <v>18</v>
      </c>
      <c r="B10" s="38" t="s">
        <v>241</v>
      </c>
      <c r="C10" s="38" t="s">
        <v>19</v>
      </c>
      <c r="D10" s="93" t="s">
        <v>20</v>
      </c>
      <c r="E10" s="94"/>
      <c r="F10" s="38" t="s">
        <v>21</v>
      </c>
      <c r="G10" s="39" t="s">
        <v>22</v>
      </c>
      <c r="H10" s="40" t="s">
        <v>242</v>
      </c>
    </row>
    <row r="12" spans="1:8" x14ac:dyDescent="0.25">
      <c r="A12" s="36" t="s">
        <v>239</v>
      </c>
    </row>
    <row r="13" spans="1:8" ht="12.75" customHeight="1" x14ac:dyDescent="0.25">
      <c r="A13" s="65" t="s">
        <v>1</v>
      </c>
      <c r="B13" s="66"/>
      <c r="C13" s="66"/>
      <c r="D13" s="66"/>
      <c r="E13" s="66"/>
      <c r="F13" s="66"/>
      <c r="G13" s="66"/>
    </row>
  </sheetData>
  <mergeCells count="19">
    <mergeCell ref="F2:H3"/>
    <mergeCell ref="F4:H5"/>
    <mergeCell ref="F6:H7"/>
    <mergeCell ref="F8:H9"/>
    <mergeCell ref="D10:E10"/>
    <mergeCell ref="A13:G13"/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L15" sqref="L1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31" t="s">
        <v>243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5" t="s">
        <v>1</v>
      </c>
      <c r="B2" s="77"/>
      <c r="C2" s="90" t="str">
        <f>'Stavební rozpočet'!C2</f>
        <v>MŠ Žižkova-oprava plotu po povodni</v>
      </c>
      <c r="D2" s="91"/>
      <c r="E2" s="89" t="s">
        <v>5</v>
      </c>
      <c r="F2" s="89" t="str">
        <f>'Stavební rozpočet'!I2</f>
        <v> </v>
      </c>
      <c r="G2" s="77"/>
      <c r="H2" s="89" t="s">
        <v>244</v>
      </c>
      <c r="I2" s="78" t="s">
        <v>1</v>
      </c>
    </row>
    <row r="3" spans="1:9" ht="15" customHeight="1" x14ac:dyDescent="0.25">
      <c r="A3" s="86"/>
      <c r="B3" s="66"/>
      <c r="C3" s="92"/>
      <c r="D3" s="92"/>
      <c r="E3" s="66"/>
      <c r="F3" s="66"/>
      <c r="G3" s="66"/>
      <c r="H3" s="66"/>
      <c r="I3" s="79"/>
    </row>
    <row r="4" spans="1:9" x14ac:dyDescent="0.25">
      <c r="A4" s="87" t="s">
        <v>7</v>
      </c>
      <c r="B4" s="66"/>
      <c r="C4" s="65" t="str">
        <f>'Stavební rozpočet'!C4</f>
        <v xml:space="preserve"> </v>
      </c>
      <c r="D4" s="66"/>
      <c r="E4" s="65" t="s">
        <v>10</v>
      </c>
      <c r="F4" s="65" t="str">
        <f>'Stavební rozpočet'!I4</f>
        <v> </v>
      </c>
      <c r="G4" s="66"/>
      <c r="H4" s="65" t="s">
        <v>244</v>
      </c>
      <c r="I4" s="79" t="s">
        <v>1</v>
      </c>
    </row>
    <row r="5" spans="1:9" ht="15" customHeight="1" x14ac:dyDescent="0.25">
      <c r="A5" s="86"/>
      <c r="B5" s="66"/>
      <c r="C5" s="66"/>
      <c r="D5" s="66"/>
      <c r="E5" s="66"/>
      <c r="F5" s="66"/>
      <c r="G5" s="66"/>
      <c r="H5" s="66"/>
      <c r="I5" s="79"/>
    </row>
    <row r="6" spans="1:9" x14ac:dyDescent="0.25">
      <c r="A6" s="87" t="s">
        <v>11</v>
      </c>
      <c r="B6" s="66"/>
      <c r="C6" s="65" t="str">
        <f>'Stavební rozpočet'!C6</f>
        <v>Krnov</v>
      </c>
      <c r="D6" s="66"/>
      <c r="E6" s="65" t="s">
        <v>14</v>
      </c>
      <c r="F6" s="65">
        <f>'Stavební rozpočet'!I6</f>
        <v>0</v>
      </c>
      <c r="G6" s="66"/>
      <c r="H6" s="65" t="s">
        <v>244</v>
      </c>
      <c r="I6" s="79"/>
    </row>
    <row r="7" spans="1:9" ht="15" customHeight="1" x14ac:dyDescent="0.25">
      <c r="A7" s="86"/>
      <c r="B7" s="66"/>
      <c r="C7" s="66"/>
      <c r="D7" s="66"/>
      <c r="E7" s="66"/>
      <c r="F7" s="66"/>
      <c r="G7" s="66"/>
      <c r="H7" s="66"/>
      <c r="I7" s="79"/>
    </row>
    <row r="8" spans="1:9" x14ac:dyDescent="0.25">
      <c r="A8" s="87" t="s">
        <v>8</v>
      </c>
      <c r="B8" s="66"/>
      <c r="C8" s="65" t="str">
        <f>'Stavební rozpočet'!G4</f>
        <v>22.01.2025</v>
      </c>
      <c r="D8" s="66"/>
      <c r="E8" s="65" t="s">
        <v>13</v>
      </c>
      <c r="F8" s="65" t="str">
        <f>'Stavební rozpočet'!G6</f>
        <v xml:space="preserve"> </v>
      </c>
      <c r="G8" s="66"/>
      <c r="H8" s="66" t="s">
        <v>246</v>
      </c>
      <c r="I8" s="132">
        <v>41</v>
      </c>
    </row>
    <row r="9" spans="1:9" x14ac:dyDescent="0.25">
      <c r="A9" s="86"/>
      <c r="B9" s="66"/>
      <c r="C9" s="66"/>
      <c r="D9" s="66"/>
      <c r="E9" s="66"/>
      <c r="F9" s="66"/>
      <c r="G9" s="66"/>
      <c r="H9" s="66"/>
      <c r="I9" s="79"/>
    </row>
    <row r="10" spans="1:9" x14ac:dyDescent="0.25">
      <c r="A10" s="87" t="s">
        <v>15</v>
      </c>
      <c r="B10" s="66"/>
      <c r="C10" s="65" t="str">
        <f>'Stavební rozpočet'!C8</f>
        <v xml:space="preserve"> </v>
      </c>
      <c r="D10" s="66"/>
      <c r="E10" s="65" t="s">
        <v>17</v>
      </c>
      <c r="F10" s="65" t="str">
        <f>'Stavební rozpočet'!I8</f>
        <v> </v>
      </c>
      <c r="G10" s="66"/>
      <c r="H10" s="66" t="s">
        <v>247</v>
      </c>
      <c r="I10" s="125" t="str">
        <f>'Stavební rozpočet'!G8</f>
        <v>22.01.2025</v>
      </c>
    </row>
    <row r="11" spans="1:9" x14ac:dyDescent="0.25">
      <c r="A11" s="130"/>
      <c r="B11" s="68"/>
      <c r="C11" s="68"/>
      <c r="D11" s="68"/>
      <c r="E11" s="68"/>
      <c r="F11" s="68"/>
      <c r="G11" s="68"/>
      <c r="H11" s="68"/>
      <c r="I11" s="126"/>
    </row>
    <row r="12" spans="1:9" ht="23.25" x14ac:dyDescent="0.25">
      <c r="A12" s="127" t="s">
        <v>248</v>
      </c>
      <c r="B12" s="127"/>
      <c r="C12" s="127"/>
      <c r="D12" s="127"/>
      <c r="E12" s="127"/>
      <c r="F12" s="127"/>
      <c r="G12" s="127"/>
      <c r="H12" s="127"/>
      <c r="I12" s="127"/>
    </row>
    <row r="13" spans="1:9" ht="26.25" customHeight="1" x14ac:dyDescent="0.25">
      <c r="A13" s="41" t="s">
        <v>249</v>
      </c>
      <c r="B13" s="128" t="s">
        <v>250</v>
      </c>
      <c r="C13" s="129"/>
      <c r="D13" s="42" t="s">
        <v>251</v>
      </c>
      <c r="E13" s="128" t="s">
        <v>252</v>
      </c>
      <c r="F13" s="129"/>
      <c r="G13" s="42" t="s">
        <v>253</v>
      </c>
      <c r="H13" s="128" t="s">
        <v>254</v>
      </c>
      <c r="I13" s="129"/>
    </row>
    <row r="14" spans="1:9" ht="15.75" x14ac:dyDescent="0.25">
      <c r="A14" s="43" t="s">
        <v>255</v>
      </c>
      <c r="B14" s="44" t="s">
        <v>256</v>
      </c>
      <c r="C14" s="45">
        <f>SUM('Stavební rozpočet'!AB12:AB72)</f>
        <v>0</v>
      </c>
      <c r="D14" s="115" t="s">
        <v>257</v>
      </c>
      <c r="E14" s="116"/>
      <c r="F14" s="45">
        <f>VORN!I15</f>
        <v>0</v>
      </c>
      <c r="G14" s="115" t="s">
        <v>230</v>
      </c>
      <c r="H14" s="116"/>
      <c r="I14" s="46">
        <f>VORN!I21</f>
        <v>0</v>
      </c>
    </row>
    <row r="15" spans="1:9" ht="15.75" x14ac:dyDescent="0.25">
      <c r="A15" s="47" t="s">
        <v>1</v>
      </c>
      <c r="B15" s="44" t="s">
        <v>32</v>
      </c>
      <c r="C15" s="45">
        <f>SUM('Stavební rozpočet'!AC12:AC72)</f>
        <v>0</v>
      </c>
      <c r="D15" s="115" t="s">
        <v>258</v>
      </c>
      <c r="E15" s="116"/>
      <c r="F15" s="45">
        <f>VORN!I16</f>
        <v>0</v>
      </c>
      <c r="G15" s="115" t="s">
        <v>259</v>
      </c>
      <c r="H15" s="116"/>
      <c r="I15" s="46">
        <f>VORN!I22</f>
        <v>0</v>
      </c>
    </row>
    <row r="16" spans="1:9" ht="15.75" x14ac:dyDescent="0.25">
      <c r="A16" s="43" t="s">
        <v>260</v>
      </c>
      <c r="B16" s="44" t="s">
        <v>256</v>
      </c>
      <c r="C16" s="45">
        <f>SUM('Stavební rozpočet'!AD12:AD72)</f>
        <v>0</v>
      </c>
      <c r="D16" s="115" t="s">
        <v>261</v>
      </c>
      <c r="E16" s="116"/>
      <c r="F16" s="45">
        <f>VORN!I17</f>
        <v>0</v>
      </c>
      <c r="G16" s="115" t="s">
        <v>262</v>
      </c>
      <c r="H16" s="116"/>
      <c r="I16" s="46">
        <f>VORN!I23</f>
        <v>0</v>
      </c>
    </row>
    <row r="17" spans="1:9" ht="15.75" x14ac:dyDescent="0.25">
      <c r="A17" s="47" t="s">
        <v>1</v>
      </c>
      <c r="B17" s="44" t="s">
        <v>32</v>
      </c>
      <c r="C17" s="45">
        <f>SUM('Stavební rozpočet'!AE12:AE72)</f>
        <v>0</v>
      </c>
      <c r="D17" s="115" t="s">
        <v>1</v>
      </c>
      <c r="E17" s="116"/>
      <c r="F17" s="46" t="s">
        <v>1</v>
      </c>
      <c r="G17" s="115" t="s">
        <v>263</v>
      </c>
      <c r="H17" s="116"/>
      <c r="I17" s="46">
        <f>VORN!I24</f>
        <v>0</v>
      </c>
    </row>
    <row r="18" spans="1:9" ht="15.75" x14ac:dyDescent="0.25">
      <c r="A18" s="43" t="s">
        <v>264</v>
      </c>
      <c r="B18" s="44" t="s">
        <v>256</v>
      </c>
      <c r="C18" s="45">
        <f>SUM('Stavební rozpočet'!AF12:AF72)</f>
        <v>0</v>
      </c>
      <c r="D18" s="115" t="s">
        <v>1</v>
      </c>
      <c r="E18" s="116"/>
      <c r="F18" s="46" t="s">
        <v>1</v>
      </c>
      <c r="G18" s="115" t="s">
        <v>265</v>
      </c>
      <c r="H18" s="116"/>
      <c r="I18" s="46">
        <f>VORN!I25</f>
        <v>0</v>
      </c>
    </row>
    <row r="19" spans="1:9" ht="15.75" x14ac:dyDescent="0.25">
      <c r="A19" s="47" t="s">
        <v>1</v>
      </c>
      <c r="B19" s="44" t="s">
        <v>32</v>
      </c>
      <c r="C19" s="45">
        <f>SUM('Stavební rozpočet'!AG12:AG72)</f>
        <v>0</v>
      </c>
      <c r="D19" s="115" t="s">
        <v>1</v>
      </c>
      <c r="E19" s="116"/>
      <c r="F19" s="46" t="s">
        <v>1</v>
      </c>
      <c r="G19" s="115" t="s">
        <v>266</v>
      </c>
      <c r="H19" s="116"/>
      <c r="I19" s="46">
        <f>VORN!I26</f>
        <v>0</v>
      </c>
    </row>
    <row r="20" spans="1:9" ht="15.75" x14ac:dyDescent="0.25">
      <c r="A20" s="107" t="s">
        <v>202</v>
      </c>
      <c r="B20" s="108"/>
      <c r="C20" s="45">
        <f>SUM('Stavební rozpočet'!AH12:AH72)</f>
        <v>0</v>
      </c>
      <c r="D20" s="115" t="s">
        <v>1</v>
      </c>
      <c r="E20" s="116"/>
      <c r="F20" s="46" t="s">
        <v>1</v>
      </c>
      <c r="G20" s="115" t="s">
        <v>1</v>
      </c>
      <c r="H20" s="116"/>
      <c r="I20" s="46" t="s">
        <v>1</v>
      </c>
    </row>
    <row r="21" spans="1:9" ht="15.75" x14ac:dyDescent="0.25">
      <c r="A21" s="122" t="s">
        <v>267</v>
      </c>
      <c r="B21" s="123"/>
      <c r="C21" s="48">
        <f>SUM('Stavební rozpočet'!Z12:Z72)</f>
        <v>0</v>
      </c>
      <c r="D21" s="117" t="s">
        <v>1</v>
      </c>
      <c r="E21" s="118"/>
      <c r="F21" s="49" t="s">
        <v>1</v>
      </c>
      <c r="G21" s="117" t="s">
        <v>1</v>
      </c>
      <c r="H21" s="118"/>
      <c r="I21" s="49" t="s">
        <v>1</v>
      </c>
    </row>
    <row r="22" spans="1:9" ht="16.5" customHeight="1" x14ac:dyDescent="0.25">
      <c r="A22" s="124" t="s">
        <v>268</v>
      </c>
      <c r="B22" s="120"/>
      <c r="C22" s="50">
        <f>ROUND(SUM(C14:C21),2)</f>
        <v>0</v>
      </c>
      <c r="D22" s="119" t="s">
        <v>269</v>
      </c>
      <c r="E22" s="120"/>
      <c r="F22" s="50">
        <f>SUM(F14:F21)</f>
        <v>0</v>
      </c>
      <c r="G22" s="119" t="s">
        <v>270</v>
      </c>
      <c r="H22" s="120"/>
      <c r="I22" s="50">
        <f>SUM(I14:I21)</f>
        <v>0</v>
      </c>
    </row>
    <row r="23" spans="1:9" ht="15.75" x14ac:dyDescent="0.25">
      <c r="D23" s="107" t="s">
        <v>271</v>
      </c>
      <c r="E23" s="108"/>
      <c r="F23" s="51">
        <v>0</v>
      </c>
      <c r="G23" s="121" t="s">
        <v>272</v>
      </c>
      <c r="H23" s="108"/>
      <c r="I23" s="45">
        <v>0</v>
      </c>
    </row>
    <row r="24" spans="1:9" ht="15.75" x14ac:dyDescent="0.25">
      <c r="G24" s="107" t="s">
        <v>273</v>
      </c>
      <c r="H24" s="108"/>
      <c r="I24" s="48">
        <f>vorn_sum</f>
        <v>0</v>
      </c>
    </row>
    <row r="25" spans="1:9" ht="15.75" x14ac:dyDescent="0.25">
      <c r="G25" s="107" t="s">
        <v>274</v>
      </c>
      <c r="H25" s="108"/>
      <c r="I25" s="50">
        <v>0</v>
      </c>
    </row>
    <row r="27" spans="1:9" ht="15.75" x14ac:dyDescent="0.25">
      <c r="A27" s="109" t="s">
        <v>275</v>
      </c>
      <c r="B27" s="110"/>
      <c r="C27" s="52">
        <f>ROUND(SUM('Stavební rozpočet'!AJ12:AJ72),2)</f>
        <v>0</v>
      </c>
    </row>
    <row r="28" spans="1:9" ht="15.75" x14ac:dyDescent="0.25">
      <c r="A28" s="111" t="s">
        <v>276</v>
      </c>
      <c r="B28" s="112"/>
      <c r="C28" s="53">
        <f>ROUND(SUM('Stavební rozpočet'!AK12:AK72),2)</f>
        <v>0</v>
      </c>
      <c r="D28" s="113" t="s">
        <v>277</v>
      </c>
      <c r="E28" s="110"/>
      <c r="F28" s="52">
        <f>ROUND(C28*(15/100),2)</f>
        <v>0</v>
      </c>
      <c r="G28" s="113" t="s">
        <v>278</v>
      </c>
      <c r="H28" s="110"/>
      <c r="I28" s="52">
        <f>ROUND(SUM(C27:C29),2)</f>
        <v>0</v>
      </c>
    </row>
    <row r="29" spans="1:9" ht="15.75" x14ac:dyDescent="0.25">
      <c r="A29" s="111" t="s">
        <v>279</v>
      </c>
      <c r="B29" s="112"/>
      <c r="C29" s="53">
        <f>ROUND(SUM('Stavební rozpočet'!AL12:AL72),2)</f>
        <v>0</v>
      </c>
      <c r="D29" s="114" t="s">
        <v>280</v>
      </c>
      <c r="E29" s="112"/>
      <c r="F29" s="53">
        <f>ROUND(C29*(21/100),2)</f>
        <v>0</v>
      </c>
      <c r="G29" s="114" t="s">
        <v>281</v>
      </c>
      <c r="H29" s="112"/>
      <c r="I29" s="53">
        <f>ROUND(SUM(F28:F29)+I28,2)</f>
        <v>0</v>
      </c>
    </row>
    <row r="31" spans="1:9" x14ac:dyDescent="0.25">
      <c r="A31" s="104" t="s">
        <v>282</v>
      </c>
      <c r="B31" s="96"/>
      <c r="C31" s="97"/>
      <c r="D31" s="95" t="s">
        <v>283</v>
      </c>
      <c r="E31" s="96"/>
      <c r="F31" s="97"/>
      <c r="G31" s="95" t="s">
        <v>284</v>
      </c>
      <c r="H31" s="96"/>
      <c r="I31" s="97"/>
    </row>
    <row r="32" spans="1:9" x14ac:dyDescent="0.25">
      <c r="A32" s="105" t="s">
        <v>1</v>
      </c>
      <c r="B32" s="99"/>
      <c r="C32" s="100"/>
      <c r="D32" s="98" t="s">
        <v>1</v>
      </c>
      <c r="E32" s="99"/>
      <c r="F32" s="100"/>
      <c r="G32" s="98" t="s">
        <v>1</v>
      </c>
      <c r="H32" s="99"/>
      <c r="I32" s="100"/>
    </row>
    <row r="33" spans="1:9" x14ac:dyDescent="0.25">
      <c r="A33" s="105" t="s">
        <v>1</v>
      </c>
      <c r="B33" s="99"/>
      <c r="C33" s="100"/>
      <c r="D33" s="98" t="s">
        <v>1</v>
      </c>
      <c r="E33" s="99"/>
      <c r="F33" s="100"/>
      <c r="G33" s="98" t="s">
        <v>1</v>
      </c>
      <c r="H33" s="99"/>
      <c r="I33" s="100"/>
    </row>
    <row r="34" spans="1:9" x14ac:dyDescent="0.25">
      <c r="A34" s="105" t="s">
        <v>1</v>
      </c>
      <c r="B34" s="99"/>
      <c r="C34" s="100"/>
      <c r="D34" s="98" t="s">
        <v>1</v>
      </c>
      <c r="E34" s="99"/>
      <c r="F34" s="100"/>
      <c r="G34" s="98" t="s">
        <v>1</v>
      </c>
      <c r="H34" s="99"/>
      <c r="I34" s="100"/>
    </row>
    <row r="35" spans="1:9" x14ac:dyDescent="0.25">
      <c r="A35" s="106" t="s">
        <v>285</v>
      </c>
      <c r="B35" s="102"/>
      <c r="C35" s="103"/>
      <c r="D35" s="101" t="s">
        <v>285</v>
      </c>
      <c r="E35" s="102"/>
      <c r="F35" s="103"/>
      <c r="G35" s="101" t="s">
        <v>285</v>
      </c>
      <c r="H35" s="102"/>
      <c r="I35" s="103"/>
    </row>
    <row r="36" spans="1:9" x14ac:dyDescent="0.25">
      <c r="A36" s="54" t="s">
        <v>239</v>
      </c>
    </row>
    <row r="37" spans="1:9" ht="12.75" customHeight="1" x14ac:dyDescent="0.25">
      <c r="A37" s="65" t="s">
        <v>1</v>
      </c>
      <c r="B37" s="66"/>
      <c r="C37" s="66"/>
      <c r="D37" s="66"/>
      <c r="E37" s="66"/>
      <c r="F37" s="66"/>
      <c r="G37" s="66"/>
      <c r="H37" s="66"/>
      <c r="I37" s="66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31" t="s">
        <v>215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5" t="s">
        <v>1</v>
      </c>
      <c r="B2" s="77"/>
      <c r="C2" s="90" t="str">
        <f>'Stavební rozpočet'!C2</f>
        <v>MŠ Žižkova-oprava plotu po povodni</v>
      </c>
      <c r="D2" s="91"/>
      <c r="E2" s="89" t="s">
        <v>5</v>
      </c>
      <c r="F2" s="89" t="str">
        <f>'Stavební rozpočet'!I2</f>
        <v> </v>
      </c>
      <c r="G2" s="77"/>
      <c r="H2" s="89" t="s">
        <v>244</v>
      </c>
      <c r="I2" s="78" t="s">
        <v>1</v>
      </c>
    </row>
    <row r="3" spans="1:9" ht="15" customHeight="1" x14ac:dyDescent="0.25">
      <c r="A3" s="86"/>
      <c r="B3" s="66"/>
      <c r="C3" s="92"/>
      <c r="D3" s="92"/>
      <c r="E3" s="66"/>
      <c r="F3" s="66"/>
      <c r="G3" s="66"/>
      <c r="H3" s="66"/>
      <c r="I3" s="79"/>
    </row>
    <row r="4" spans="1:9" x14ac:dyDescent="0.25">
      <c r="A4" s="87" t="s">
        <v>7</v>
      </c>
      <c r="B4" s="66"/>
      <c r="C4" s="65" t="str">
        <f>'Stavební rozpočet'!C4</f>
        <v xml:space="preserve"> </v>
      </c>
      <c r="D4" s="66"/>
      <c r="E4" s="65" t="s">
        <v>10</v>
      </c>
      <c r="F4" s="65" t="str">
        <f>'Stavební rozpočet'!I4</f>
        <v> </v>
      </c>
      <c r="G4" s="66"/>
      <c r="H4" s="65" t="s">
        <v>244</v>
      </c>
      <c r="I4" s="79" t="s">
        <v>1</v>
      </c>
    </row>
    <row r="5" spans="1:9" ht="15" customHeight="1" x14ac:dyDescent="0.25">
      <c r="A5" s="86"/>
      <c r="B5" s="66"/>
      <c r="C5" s="66"/>
      <c r="D5" s="66"/>
      <c r="E5" s="66"/>
      <c r="F5" s="66"/>
      <c r="G5" s="66"/>
      <c r="H5" s="66"/>
      <c r="I5" s="79"/>
    </row>
    <row r="6" spans="1:9" x14ac:dyDescent="0.25">
      <c r="A6" s="87" t="s">
        <v>11</v>
      </c>
      <c r="B6" s="66"/>
      <c r="C6" s="65" t="str">
        <f>'Stavební rozpočet'!C6</f>
        <v>Krnov</v>
      </c>
      <c r="D6" s="66"/>
      <c r="E6" s="65" t="s">
        <v>14</v>
      </c>
      <c r="F6" s="65">
        <f>'Stavební rozpočet'!I6</f>
        <v>0</v>
      </c>
      <c r="G6" s="66"/>
      <c r="H6" s="65" t="s">
        <v>244</v>
      </c>
      <c r="I6" s="79" t="s">
        <v>245</v>
      </c>
    </row>
    <row r="7" spans="1:9" ht="15" customHeight="1" x14ac:dyDescent="0.25">
      <c r="A7" s="86"/>
      <c r="B7" s="66"/>
      <c r="C7" s="66"/>
      <c r="D7" s="66"/>
      <c r="E7" s="66"/>
      <c r="F7" s="66"/>
      <c r="G7" s="66"/>
      <c r="H7" s="66"/>
      <c r="I7" s="79"/>
    </row>
    <row r="8" spans="1:9" x14ac:dyDescent="0.25">
      <c r="A8" s="87" t="s">
        <v>8</v>
      </c>
      <c r="B8" s="66"/>
      <c r="C8" s="65" t="str">
        <f>'Stavební rozpočet'!G4</f>
        <v>22.01.2025</v>
      </c>
      <c r="D8" s="66"/>
      <c r="E8" s="65" t="s">
        <v>13</v>
      </c>
      <c r="F8" s="65" t="str">
        <f>'Stavební rozpočet'!G6</f>
        <v xml:space="preserve"> </v>
      </c>
      <c r="G8" s="66"/>
      <c r="H8" s="66" t="s">
        <v>246</v>
      </c>
      <c r="I8" s="132">
        <v>41</v>
      </c>
    </row>
    <row r="9" spans="1:9" x14ac:dyDescent="0.25">
      <c r="A9" s="86"/>
      <c r="B9" s="66"/>
      <c r="C9" s="66"/>
      <c r="D9" s="66"/>
      <c r="E9" s="66"/>
      <c r="F9" s="66"/>
      <c r="G9" s="66"/>
      <c r="H9" s="66"/>
      <c r="I9" s="79"/>
    </row>
    <row r="10" spans="1:9" x14ac:dyDescent="0.25">
      <c r="A10" s="87" t="s">
        <v>15</v>
      </c>
      <c r="B10" s="66"/>
      <c r="C10" s="65" t="str">
        <f>'Stavební rozpočet'!C8</f>
        <v xml:space="preserve"> </v>
      </c>
      <c r="D10" s="66"/>
      <c r="E10" s="65" t="s">
        <v>17</v>
      </c>
      <c r="F10" s="65" t="str">
        <f>'Stavební rozpočet'!I8</f>
        <v> </v>
      </c>
      <c r="G10" s="66"/>
      <c r="H10" s="66" t="s">
        <v>247</v>
      </c>
      <c r="I10" s="125" t="str">
        <f>'Stavební rozpočet'!G8</f>
        <v>22.01.2025</v>
      </c>
    </row>
    <row r="11" spans="1:9" x14ac:dyDescent="0.25">
      <c r="A11" s="130"/>
      <c r="B11" s="68"/>
      <c r="C11" s="68"/>
      <c r="D11" s="68"/>
      <c r="E11" s="68"/>
      <c r="F11" s="68"/>
      <c r="G11" s="68"/>
      <c r="H11" s="68"/>
      <c r="I11" s="126"/>
    </row>
    <row r="13" spans="1:9" ht="15.75" x14ac:dyDescent="0.25">
      <c r="A13" s="148" t="s">
        <v>286</v>
      </c>
      <c r="B13" s="148"/>
      <c r="C13" s="148"/>
      <c r="D13" s="148"/>
      <c r="E13" s="148"/>
    </row>
    <row r="14" spans="1:9" x14ac:dyDescent="0.25">
      <c r="A14" s="149" t="s">
        <v>287</v>
      </c>
      <c r="B14" s="150"/>
      <c r="C14" s="150"/>
      <c r="D14" s="150"/>
      <c r="E14" s="151"/>
      <c r="F14" s="55" t="s">
        <v>288</v>
      </c>
      <c r="G14" s="55" t="s">
        <v>289</v>
      </c>
      <c r="H14" s="55" t="s">
        <v>290</v>
      </c>
      <c r="I14" s="55" t="s">
        <v>288</v>
      </c>
    </row>
    <row r="15" spans="1:9" x14ac:dyDescent="0.25">
      <c r="A15" s="133" t="s">
        <v>257</v>
      </c>
      <c r="B15" s="134"/>
      <c r="C15" s="134"/>
      <c r="D15" s="134"/>
      <c r="E15" s="135"/>
      <c r="F15" s="56">
        <v>0</v>
      </c>
      <c r="G15" s="57" t="s">
        <v>1</v>
      </c>
      <c r="H15" s="57" t="s">
        <v>1</v>
      </c>
      <c r="I15" s="56">
        <f>F15</f>
        <v>0</v>
      </c>
    </row>
    <row r="16" spans="1:9" x14ac:dyDescent="0.25">
      <c r="A16" s="133" t="s">
        <v>258</v>
      </c>
      <c r="B16" s="134"/>
      <c r="C16" s="134"/>
      <c r="D16" s="134"/>
      <c r="E16" s="135"/>
      <c r="F16" s="56">
        <v>0</v>
      </c>
      <c r="G16" s="57" t="s">
        <v>1</v>
      </c>
      <c r="H16" s="57" t="s">
        <v>1</v>
      </c>
      <c r="I16" s="56">
        <f>F16</f>
        <v>0</v>
      </c>
    </row>
    <row r="17" spans="1:9" x14ac:dyDescent="0.25">
      <c r="A17" s="136" t="s">
        <v>261</v>
      </c>
      <c r="B17" s="137"/>
      <c r="C17" s="137"/>
      <c r="D17" s="137"/>
      <c r="E17" s="138"/>
      <c r="F17" s="58">
        <v>0</v>
      </c>
      <c r="G17" s="59" t="s">
        <v>1</v>
      </c>
      <c r="H17" s="59" t="s">
        <v>1</v>
      </c>
      <c r="I17" s="58">
        <f>F17</f>
        <v>0</v>
      </c>
    </row>
    <row r="18" spans="1:9" x14ac:dyDescent="0.25">
      <c r="A18" s="139" t="s">
        <v>291</v>
      </c>
      <c r="B18" s="140"/>
      <c r="C18" s="140"/>
      <c r="D18" s="140"/>
      <c r="E18" s="141"/>
      <c r="F18" s="60" t="s">
        <v>1</v>
      </c>
      <c r="G18" s="61" t="s">
        <v>1</v>
      </c>
      <c r="H18" s="61" t="s">
        <v>1</v>
      </c>
      <c r="I18" s="62">
        <f>SUM(I15:I17)</f>
        <v>0</v>
      </c>
    </row>
    <row r="20" spans="1:9" x14ac:dyDescent="0.25">
      <c r="A20" s="149" t="s">
        <v>254</v>
      </c>
      <c r="B20" s="150"/>
      <c r="C20" s="150"/>
      <c r="D20" s="150"/>
      <c r="E20" s="151"/>
      <c r="F20" s="55" t="s">
        <v>288</v>
      </c>
      <c r="G20" s="55" t="s">
        <v>289</v>
      </c>
      <c r="H20" s="55" t="s">
        <v>290</v>
      </c>
      <c r="I20" s="55" t="s">
        <v>288</v>
      </c>
    </row>
    <row r="21" spans="1:9" x14ac:dyDescent="0.25">
      <c r="A21" s="133" t="s">
        <v>230</v>
      </c>
      <c r="B21" s="134"/>
      <c r="C21" s="134"/>
      <c r="D21" s="134"/>
      <c r="E21" s="135"/>
      <c r="F21" s="56">
        <v>0</v>
      </c>
      <c r="G21" s="57" t="s">
        <v>1</v>
      </c>
      <c r="H21" s="57" t="s">
        <v>1</v>
      </c>
      <c r="I21" s="56">
        <f t="shared" ref="I21:I26" si="0">F21</f>
        <v>0</v>
      </c>
    </row>
    <row r="22" spans="1:9" x14ac:dyDescent="0.25">
      <c r="A22" s="133" t="s">
        <v>259</v>
      </c>
      <c r="B22" s="134"/>
      <c r="C22" s="134"/>
      <c r="D22" s="134"/>
      <c r="E22" s="135"/>
      <c r="F22" s="56">
        <v>0</v>
      </c>
      <c r="G22" s="57" t="s">
        <v>1</v>
      </c>
      <c r="H22" s="57" t="s">
        <v>1</v>
      </c>
      <c r="I22" s="56">
        <f t="shared" si="0"/>
        <v>0</v>
      </c>
    </row>
    <row r="23" spans="1:9" x14ac:dyDescent="0.25">
      <c r="A23" s="133" t="s">
        <v>262</v>
      </c>
      <c r="B23" s="134"/>
      <c r="C23" s="134"/>
      <c r="D23" s="134"/>
      <c r="E23" s="135"/>
      <c r="F23" s="56">
        <v>0</v>
      </c>
      <c r="G23" s="57" t="s">
        <v>1</v>
      </c>
      <c r="H23" s="57" t="s">
        <v>1</v>
      </c>
      <c r="I23" s="56">
        <f t="shared" si="0"/>
        <v>0</v>
      </c>
    </row>
    <row r="24" spans="1:9" x14ac:dyDescent="0.25">
      <c r="A24" s="133" t="s">
        <v>263</v>
      </c>
      <c r="B24" s="134"/>
      <c r="C24" s="134"/>
      <c r="D24" s="134"/>
      <c r="E24" s="135"/>
      <c r="F24" s="56">
        <v>0</v>
      </c>
      <c r="G24" s="57" t="s">
        <v>1</v>
      </c>
      <c r="H24" s="57" t="s">
        <v>1</v>
      </c>
      <c r="I24" s="56">
        <f t="shared" si="0"/>
        <v>0</v>
      </c>
    </row>
    <row r="25" spans="1:9" x14ac:dyDescent="0.25">
      <c r="A25" s="133" t="s">
        <v>265</v>
      </c>
      <c r="B25" s="134"/>
      <c r="C25" s="134"/>
      <c r="D25" s="134"/>
      <c r="E25" s="135"/>
      <c r="F25" s="56">
        <v>0</v>
      </c>
      <c r="G25" s="57" t="s">
        <v>1</v>
      </c>
      <c r="H25" s="57" t="s">
        <v>1</v>
      </c>
      <c r="I25" s="56">
        <f t="shared" si="0"/>
        <v>0</v>
      </c>
    </row>
    <row r="26" spans="1:9" x14ac:dyDescent="0.25">
      <c r="A26" s="136" t="s">
        <v>266</v>
      </c>
      <c r="B26" s="137"/>
      <c r="C26" s="137"/>
      <c r="D26" s="137"/>
      <c r="E26" s="138"/>
      <c r="F26" s="58">
        <v>0</v>
      </c>
      <c r="G26" s="59" t="s">
        <v>1</v>
      </c>
      <c r="H26" s="59" t="s">
        <v>1</v>
      </c>
      <c r="I26" s="58">
        <f t="shared" si="0"/>
        <v>0</v>
      </c>
    </row>
    <row r="27" spans="1:9" x14ac:dyDescent="0.25">
      <c r="A27" s="139" t="s">
        <v>292</v>
      </c>
      <c r="B27" s="140"/>
      <c r="C27" s="140"/>
      <c r="D27" s="140"/>
      <c r="E27" s="141"/>
      <c r="F27" s="60" t="s">
        <v>1</v>
      </c>
      <c r="G27" s="61" t="s">
        <v>1</v>
      </c>
      <c r="H27" s="61" t="s">
        <v>1</v>
      </c>
      <c r="I27" s="62">
        <f>SUM(I21:I26)</f>
        <v>0</v>
      </c>
    </row>
    <row r="29" spans="1:9" ht="15.75" x14ac:dyDescent="0.25">
      <c r="A29" s="142" t="s">
        <v>293</v>
      </c>
      <c r="B29" s="143"/>
      <c r="C29" s="143"/>
      <c r="D29" s="143"/>
      <c r="E29" s="144"/>
      <c r="F29" s="145">
        <f>I18+I27</f>
        <v>0</v>
      </c>
      <c r="G29" s="146"/>
      <c r="H29" s="146"/>
      <c r="I29" s="147"/>
    </row>
    <row r="33" spans="1:9" ht="15.75" x14ac:dyDescent="0.25">
      <c r="A33" s="148" t="s">
        <v>294</v>
      </c>
      <c r="B33" s="148"/>
      <c r="C33" s="148"/>
      <c r="D33" s="148"/>
      <c r="E33" s="148"/>
    </row>
    <row r="34" spans="1:9" x14ac:dyDescent="0.25">
      <c r="A34" s="149" t="s">
        <v>295</v>
      </c>
      <c r="B34" s="150"/>
      <c r="C34" s="150"/>
      <c r="D34" s="150"/>
      <c r="E34" s="151"/>
      <c r="F34" s="55" t="s">
        <v>288</v>
      </c>
      <c r="G34" s="55" t="s">
        <v>289</v>
      </c>
      <c r="H34" s="55" t="s">
        <v>290</v>
      </c>
      <c r="I34" s="55" t="s">
        <v>288</v>
      </c>
    </row>
    <row r="35" spans="1:9" x14ac:dyDescent="0.25">
      <c r="A35" s="133" t="s">
        <v>217</v>
      </c>
      <c r="B35" s="134"/>
      <c r="C35" s="134"/>
      <c r="D35" s="134"/>
      <c r="E35" s="135"/>
      <c r="F35" s="56">
        <f>SUM('Stavební rozpočet'!BM12:BM72)</f>
        <v>0</v>
      </c>
      <c r="G35" s="57" t="s">
        <v>1</v>
      </c>
      <c r="H35" s="57" t="s">
        <v>1</v>
      </c>
      <c r="I35" s="56">
        <f t="shared" ref="I35:I44" si="1">F35</f>
        <v>0</v>
      </c>
    </row>
    <row r="36" spans="1:9" x14ac:dyDescent="0.25">
      <c r="A36" s="133" t="s">
        <v>225</v>
      </c>
      <c r="B36" s="134"/>
      <c r="C36" s="134"/>
      <c r="D36" s="134"/>
      <c r="E36" s="135"/>
      <c r="F36" s="56">
        <f>SUM('Stavební rozpočet'!BN12:BN72)</f>
        <v>0</v>
      </c>
      <c r="G36" s="57" t="s">
        <v>1</v>
      </c>
      <c r="H36" s="57" t="s">
        <v>1</v>
      </c>
      <c r="I36" s="56">
        <f t="shared" si="1"/>
        <v>0</v>
      </c>
    </row>
    <row r="37" spans="1:9" x14ac:dyDescent="0.25">
      <c r="A37" s="133" t="s">
        <v>230</v>
      </c>
      <c r="B37" s="134"/>
      <c r="C37" s="134"/>
      <c r="D37" s="134"/>
      <c r="E37" s="135"/>
      <c r="F37" s="56">
        <f>SUM('Stavební rozpočet'!BO12:BO72)</f>
        <v>0</v>
      </c>
      <c r="G37" s="57" t="s">
        <v>1</v>
      </c>
      <c r="H37" s="57" t="s">
        <v>1</v>
      </c>
      <c r="I37" s="56">
        <f t="shared" si="1"/>
        <v>0</v>
      </c>
    </row>
    <row r="38" spans="1:9" x14ac:dyDescent="0.25">
      <c r="A38" s="133" t="s">
        <v>296</v>
      </c>
      <c r="B38" s="134"/>
      <c r="C38" s="134"/>
      <c r="D38" s="134"/>
      <c r="E38" s="135"/>
      <c r="F38" s="56">
        <f>SUM('Stavební rozpočet'!BP12:BP72)</f>
        <v>0</v>
      </c>
      <c r="G38" s="57" t="s">
        <v>1</v>
      </c>
      <c r="H38" s="57" t="s">
        <v>1</v>
      </c>
      <c r="I38" s="56">
        <f t="shared" si="1"/>
        <v>0</v>
      </c>
    </row>
    <row r="39" spans="1:9" x14ac:dyDescent="0.25">
      <c r="A39" s="133" t="s">
        <v>297</v>
      </c>
      <c r="B39" s="134"/>
      <c r="C39" s="134"/>
      <c r="D39" s="134"/>
      <c r="E39" s="135"/>
      <c r="F39" s="56">
        <f>SUM('Stavební rozpočet'!BQ12:BQ72)</f>
        <v>0</v>
      </c>
      <c r="G39" s="57" t="s">
        <v>1</v>
      </c>
      <c r="H39" s="57" t="s">
        <v>1</v>
      </c>
      <c r="I39" s="56">
        <f t="shared" si="1"/>
        <v>0</v>
      </c>
    </row>
    <row r="40" spans="1:9" x14ac:dyDescent="0.25">
      <c r="A40" s="133" t="s">
        <v>262</v>
      </c>
      <c r="B40" s="134"/>
      <c r="C40" s="134"/>
      <c r="D40" s="134"/>
      <c r="E40" s="135"/>
      <c r="F40" s="56">
        <f>SUM('Stavební rozpočet'!BR12:BR72)</f>
        <v>0</v>
      </c>
      <c r="G40" s="57" t="s">
        <v>1</v>
      </c>
      <c r="H40" s="57" t="s">
        <v>1</v>
      </c>
      <c r="I40" s="56">
        <f t="shared" si="1"/>
        <v>0</v>
      </c>
    </row>
    <row r="41" spans="1:9" x14ac:dyDescent="0.25">
      <c r="A41" s="133" t="s">
        <v>263</v>
      </c>
      <c r="B41" s="134"/>
      <c r="C41" s="134"/>
      <c r="D41" s="134"/>
      <c r="E41" s="135"/>
      <c r="F41" s="56">
        <f>SUM('Stavební rozpočet'!BS12:BS72)</f>
        <v>0</v>
      </c>
      <c r="G41" s="57" t="s">
        <v>1</v>
      </c>
      <c r="H41" s="57" t="s">
        <v>1</v>
      </c>
      <c r="I41" s="56">
        <f t="shared" si="1"/>
        <v>0</v>
      </c>
    </row>
    <row r="42" spans="1:9" x14ac:dyDescent="0.25">
      <c r="A42" s="133" t="s">
        <v>298</v>
      </c>
      <c r="B42" s="134"/>
      <c r="C42" s="134"/>
      <c r="D42" s="134"/>
      <c r="E42" s="135"/>
      <c r="F42" s="56">
        <f>SUM('Stavební rozpočet'!BT12:BT72)</f>
        <v>0</v>
      </c>
      <c r="G42" s="57" t="s">
        <v>1</v>
      </c>
      <c r="H42" s="57" t="s">
        <v>1</v>
      </c>
      <c r="I42" s="56">
        <f t="shared" si="1"/>
        <v>0</v>
      </c>
    </row>
    <row r="43" spans="1:9" x14ac:dyDescent="0.25">
      <c r="A43" s="133" t="s">
        <v>299</v>
      </c>
      <c r="B43" s="134"/>
      <c r="C43" s="134"/>
      <c r="D43" s="134"/>
      <c r="E43" s="135"/>
      <c r="F43" s="56">
        <f>SUM('Stavební rozpočet'!BU12:BU72)</f>
        <v>0</v>
      </c>
      <c r="G43" s="57" t="s">
        <v>1</v>
      </c>
      <c r="H43" s="57" t="s">
        <v>1</v>
      </c>
      <c r="I43" s="56">
        <f t="shared" si="1"/>
        <v>0</v>
      </c>
    </row>
    <row r="44" spans="1:9" x14ac:dyDescent="0.25">
      <c r="A44" s="136" t="s">
        <v>300</v>
      </c>
      <c r="B44" s="137"/>
      <c r="C44" s="137"/>
      <c r="D44" s="137"/>
      <c r="E44" s="138"/>
      <c r="F44" s="58">
        <f>SUM('Stavební rozpočet'!BV12:BV72)</f>
        <v>0</v>
      </c>
      <c r="G44" s="59" t="s">
        <v>1</v>
      </c>
      <c r="H44" s="59" t="s">
        <v>1</v>
      </c>
      <c r="I44" s="58">
        <f t="shared" si="1"/>
        <v>0</v>
      </c>
    </row>
    <row r="45" spans="1:9" x14ac:dyDescent="0.25">
      <c r="A45" s="139" t="s">
        <v>301</v>
      </c>
      <c r="B45" s="140"/>
      <c r="C45" s="140"/>
      <c r="D45" s="140"/>
      <c r="E45" s="141"/>
      <c r="F45" s="60" t="s">
        <v>1</v>
      </c>
      <c r="G45" s="61" t="s">
        <v>1</v>
      </c>
      <c r="H45" s="61" t="s">
        <v>1</v>
      </c>
      <c r="I45" s="62">
        <f>SUM(I35:I44)</f>
        <v>0</v>
      </c>
    </row>
  </sheetData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Stavební rozpočet</vt:lpstr>
      <vt:lpstr>Výkaz výměr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HP;JŠ</dc:creator>
  <cp:lastModifiedBy>Srubar Jan</cp:lastModifiedBy>
  <dcterms:created xsi:type="dcterms:W3CDTF">2021-06-10T20:06:38Z</dcterms:created>
  <dcterms:modified xsi:type="dcterms:W3CDTF">2025-03-20T06:38:57Z</dcterms:modified>
</cp:coreProperties>
</file>