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_00_RECOBUILD\Akce_2023\2023_010_KRNOV ITI ZŠ - ŽIŽKOVA - ROBOTIKA_1 - 2hod\ZŠ Žižkova 3, Krnov_07_202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5" i="12" l="1"/>
  <c r="F39" i="1" s="1"/>
  <c r="F9" i="12"/>
  <c r="G9" i="12" s="1"/>
  <c r="I9" i="12"/>
  <c r="I8" i="12" s="1"/>
  <c r="K9" i="12"/>
  <c r="O9" i="12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3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U13" i="12"/>
  <c r="U12" i="12" s="1"/>
  <c r="F15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F17" i="12"/>
  <c r="G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4" i="12"/>
  <c r="G24" i="12" s="1"/>
  <c r="I24" i="12"/>
  <c r="I23" i="12" s="1"/>
  <c r="K24" i="12"/>
  <c r="K23" i="12" s="1"/>
  <c r="O24" i="12"/>
  <c r="O23" i="12" s="1"/>
  <c r="Q24" i="12"/>
  <c r="Q23" i="12" s="1"/>
  <c r="U24" i="12"/>
  <c r="U23" i="12" s="1"/>
  <c r="F26" i="12"/>
  <c r="G26" i="12" s="1"/>
  <c r="I26" i="12"/>
  <c r="I25" i="12" s="1"/>
  <c r="K26" i="12"/>
  <c r="K25" i="12" s="1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1" i="12"/>
  <c r="G31" i="12" s="1"/>
  <c r="G30" i="12" s="1"/>
  <c r="I58" i="1" s="1"/>
  <c r="I31" i="12"/>
  <c r="K31" i="12"/>
  <c r="O31" i="12"/>
  <c r="Q31" i="12"/>
  <c r="U31" i="12"/>
  <c r="U30" i="12" s="1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O38" i="12" s="1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6" i="12"/>
  <c r="G46" i="12" s="1"/>
  <c r="I46" i="12"/>
  <c r="K46" i="12"/>
  <c r="O46" i="12"/>
  <c r="Q46" i="12"/>
  <c r="Q45" i="12" s="1"/>
  <c r="U46" i="12"/>
  <c r="U45" i="12" s="1"/>
  <c r="F47" i="12"/>
  <c r="G47" i="12" s="1"/>
  <c r="M47" i="12" s="1"/>
  <c r="I47" i="12"/>
  <c r="K47" i="12"/>
  <c r="O47" i="12"/>
  <c r="Q47" i="12"/>
  <c r="U47" i="12"/>
  <c r="F49" i="12"/>
  <c r="G49" i="12"/>
  <c r="M49" i="12" s="1"/>
  <c r="I49" i="12"/>
  <c r="I48" i="12" s="1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3" i="12"/>
  <c r="G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I20" i="1"/>
  <c r="I19" i="1"/>
  <c r="AZ46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G23" i="12" l="1"/>
  <c r="I56" i="1" s="1"/>
  <c r="M24" i="12"/>
  <c r="M23" i="12" s="1"/>
  <c r="G25" i="12"/>
  <c r="I57" i="1" s="1"/>
  <c r="G52" i="12"/>
  <c r="I62" i="1" s="1"/>
  <c r="I18" i="1" s="1"/>
  <c r="M53" i="12"/>
  <c r="M52" i="12" s="1"/>
  <c r="M38" i="12"/>
  <c r="G16" i="12"/>
  <c r="I55" i="1" s="1"/>
  <c r="M17" i="12"/>
  <c r="M16" i="12" s="1"/>
  <c r="G8" i="12"/>
  <c r="AD75" i="12"/>
  <c r="G39" i="1" s="1"/>
  <c r="G40" i="1" s="1"/>
  <c r="G25" i="1" s="1"/>
  <c r="G26" i="1" s="1"/>
  <c r="F40" i="1"/>
  <c r="G23" i="1" s="1"/>
  <c r="G24" i="1" s="1"/>
  <c r="G29" i="1" s="1"/>
  <c r="H39" i="1"/>
  <c r="H40" i="1" s="1"/>
  <c r="K52" i="12"/>
  <c r="Q30" i="12"/>
  <c r="O8" i="12"/>
  <c r="Q38" i="12"/>
  <c r="I52" i="12"/>
  <c r="O45" i="12"/>
  <c r="K38" i="12"/>
  <c r="O30" i="12"/>
  <c r="K8" i="12"/>
  <c r="O52" i="12"/>
  <c r="I16" i="12"/>
  <c r="U48" i="12"/>
  <c r="K45" i="12"/>
  <c r="I38" i="12"/>
  <c r="K30" i="12"/>
  <c r="U16" i="12"/>
  <c r="I45" i="12"/>
  <c r="G38" i="12"/>
  <c r="I59" i="1" s="1"/>
  <c r="I30" i="12"/>
  <c r="U25" i="12"/>
  <c r="Q16" i="12"/>
  <c r="K16" i="12"/>
  <c r="Q48" i="12"/>
  <c r="U52" i="12"/>
  <c r="O48" i="12"/>
  <c r="Q25" i="12"/>
  <c r="O16" i="12"/>
  <c r="Q52" i="12"/>
  <c r="K48" i="12"/>
  <c r="U38" i="12"/>
  <c r="O25" i="12"/>
  <c r="M48" i="12"/>
  <c r="G45" i="12"/>
  <c r="I60" i="1" s="1"/>
  <c r="M46" i="12"/>
  <c r="M45" i="12" s="1"/>
  <c r="G48" i="12"/>
  <c r="I61" i="1" s="1"/>
  <c r="G12" i="12"/>
  <c r="I53" i="1" s="1"/>
  <c r="M26" i="12"/>
  <c r="M25" i="12" s="1"/>
  <c r="G14" i="12"/>
  <c r="I54" i="1" s="1"/>
  <c r="M31" i="12"/>
  <c r="M30" i="12" s="1"/>
  <c r="M9" i="12"/>
  <c r="M8" i="12" s="1"/>
  <c r="G28" i="1" l="1"/>
  <c r="I17" i="1"/>
  <c r="I39" i="1"/>
  <c r="I40" i="1" s="1"/>
  <c r="J39" i="1" s="1"/>
  <c r="J40" i="1" s="1"/>
  <c r="I52" i="1"/>
  <c r="G75" i="12"/>
  <c r="I16" i="1" l="1"/>
  <c r="I21" i="1" s="1"/>
  <c r="I6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<sst xmlns="http://schemas.openxmlformats.org/spreadsheetml/2006/main" count="418" uniqueCount="232">
  <si>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</si>
  <si>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</si>
  <si>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</si>
  <si>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</si>
  <si>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</si>
  <si>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</si>
  <si>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</si>
  <si>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</si>
  <si>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</si>
  <si>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</si>
  <si>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</si>
  <si>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</si>
  <si>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</si>
  <si>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</si>
  <si>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</si>
  <si>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</si>
  <si>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</si>
  <si>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</si>
  <si>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</si>
  <si>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</si>
  <si>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</si>
  <si>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</si>
  <si>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</si>
  <si>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</si>
  <si>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</si>
  <si>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</si>
  <si>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</si>
  <si>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</si>
  <si>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</si>
  <si>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</si>
  <si>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</si>
  <si>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</si>
  <si>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</si>
  <si>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</si>
  <si>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</si>
  <si>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</si>
  <si>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</si>
  <si>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</si>
  <si>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</si>
  <si>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</si>
  <si>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</si>
  <si>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</si>
  <si>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</si>
  <si>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Žižkova 1018, 794 01 Krnov</t>
  </si>
  <si>
    <t>Rozpočet:</t>
  </si>
  <si>
    <t>Misto</t>
  </si>
  <si>
    <t>Základní škola Krnov, Žižkova 3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</si>
  <si>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</si>
  <si>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</si>
  <si>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</si>
  <si>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</si>
  <si>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</si>
  <si>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provedeno zakrytí původních podlah a následné vyspravení původních omítek.</t>
  </si>
  <si>
    <t>Výměna dveřních křídel včetně kování. Montáž nových rozvodů elektroinstalace s osazením nových LED světel a vybavení podružného rozvaděče. V rámci zdravotechniky dojde k demontáži umyvadla včetně příslušenství a provedení nového obkladu.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</si>
  <si>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</si>
  <si>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</si>
  <si>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</si>
  <si>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</si>
  <si>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</si>
  <si>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</si>
  <si>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</si>
  <si>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</si>
  <si>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</si>
  <si>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</si>
  <si>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</si>
  <si>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</si>
  <si>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</si>
  <si>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</si>
  <si>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</si>
  <si>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</si>
  <si>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</si>
  <si>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</si>
  <si>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</si>
  <si>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</si>
  <si>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</si>
  <si>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</si>
  <si>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</si>
  <si>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</si>
  <si>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</si>
  <si>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</si>
  <si>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</si>
  <si>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</si>
  <si>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</si>
  <si>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</si>
  <si>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</si>
  <si>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</si>
  <si>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</si>
  <si>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</si>
  <si>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</si>
  <si>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</si>
  <si>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</si>
  <si>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</si>
  <si>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</si>
  <si>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</si>
  <si>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</si>
  <si>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</si>
  <si>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</si>
  <si>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</si>
  <si>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</si>
  <si>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</si>
  <si>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</si>
  <si>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</si>
  <si>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</si>
  <si>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</si>
  <si>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</si>
  <si>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</si>
  <si>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</si>
  <si>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</si>
  <si>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612100037RA5</t>
  </si>
  <si>
    <t>Oprava omítek stěn vnitřních štukových, oprava ze 15 %</t>
  </si>
  <si>
    <t>m2</t>
  </si>
  <si>
    <t>POL2_0</t>
  </si>
  <si>
    <t>612011222RT3</t>
  </si>
  <si>
    <t>Zakrytí podlah, včetně dodávky a odstranění papírové lepenky</t>
  </si>
  <si>
    <t>POL1_0</t>
  </si>
  <si>
    <t>612011221RT2</t>
  </si>
  <si>
    <t>Zakrytí předmětů, včetně odstranění, včetně dodávky fólie tl. 0,04 mm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</si>
  <si>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</si>
  <si>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</si>
  <si>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</si>
  <si>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</si>
  <si>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</si>
  <si>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974049121R00</t>
  </si>
  <si>
    <t>Vysekání rýh v betonových zdech 3x3 cm</t>
  </si>
  <si>
    <t>m</t>
  </si>
  <si>
    <t>97 001</t>
  </si>
  <si>
    <t>Soubor prací spojený se zapravením, po demontážích a po rozvodech elektra</t>
  </si>
  <si>
    <t>soubor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</si>
  <si>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</si>
  <si>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</si>
  <si>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</si>
  <si>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</si>
  <si>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</si>
  <si>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</si>
  <si>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</si>
  <si>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</si>
  <si>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</si>
  <si>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</si>
  <si>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</si>
  <si>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725210821R00</t>
  </si>
  <si>
    <t>Demontáž umyvadel bez výtokových armatur</t>
  </si>
  <si>
    <t>725820801R00</t>
  </si>
  <si>
    <t>Demontáž baterie nástěnné do G 3/4"</t>
  </si>
  <si>
    <t>725829202R00</t>
  </si>
  <si>
    <t>Vodoinstalační práce spojené s instalací umyvadla , včetně zednického zapravení</t>
  </si>
  <si>
    <t>998725102R00</t>
  </si>
  <si>
    <t>Přesun hmot pro zařizovací předměty, výšky do 12 m</t>
  </si>
  <si>
    <t>968061125R00</t>
  </si>
  <si>
    <t>Vyvěšení dřevěných a plastových dveřních křídel pl. do 2 m2</t>
  </si>
  <si>
    <t>kus</t>
  </si>
  <si>
    <t>766662811R00</t>
  </si>
  <si>
    <t>Demontáž prahů dveří 1křídlových</t>
  </si>
  <si>
    <t>766660016RA0</t>
  </si>
  <si>
    <t>Montáž dveří jednokřídlových šířky 90 cm</t>
  </si>
  <si>
    <t>611601204R</t>
  </si>
  <si>
    <t>Dveře vnitřní KLASIK plné 1-křídlé 900 x 1970 mm</t>
  </si>
  <si>
    <t>POL3_0</t>
  </si>
  <si>
    <t>54914625R</t>
  </si>
  <si>
    <t>Dveřní kování KLASIK/S klíč Ti</t>
  </si>
  <si>
    <t>766695212R00</t>
  </si>
  <si>
    <t>Montáž prahů dveří jednokřídlových š. do 10 cm</t>
  </si>
  <si>
    <t>55331223R</t>
  </si>
  <si>
    <t>Prahová lišta PL-2, l=900 mm, s profilovým silikonovým těsněním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</si>
  <si>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</si>
  <si>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</si>
  <si>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</si>
  <si>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</si>
  <si>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</si>
  <si>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</si>
  <si>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</si>
  <si>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</si>
  <si>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</si>
  <si>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</si>
  <si>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</si>
  <si>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</si>
  <si>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</si>
  <si>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</si>
  <si>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</si>
  <si>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</si>
  <si>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</si>
  <si>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</si>
  <si>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</si>
  <si>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</si>
  <si>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</si>
  <si>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</si>
  <si>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</si>
  <si>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</si>
  <si>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</si>
  <si>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</si>
  <si>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</si>
  <si>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34551622R</t>
  </si>
  <si>
    <t>Zásuvka dvojnásobná s ochrannými kolíky, s clonkami, s natočenou dutinou 5513A-C02357</t>
  </si>
  <si>
    <t>210111011R00</t>
  </si>
  <si>
    <t>Zásuvka domovní zapuštěná - provedení 2P+PE</t>
  </si>
  <si>
    <t>Krabice přístrojová KP, bez zapojení, kruhová včetně dodávky KP 64/2</t>
  </si>
  <si>
    <t>210020571R00</t>
  </si>
  <si>
    <t>Podložka požárně izolační do 4 dm2, tl.6 mm</t>
  </si>
  <si>
    <t>dm2</t>
  </si>
  <si>
    <t>59590737R</t>
  </si>
  <si>
    <t>Deska cementotřísková Cetris BASIC tl. 12 mm</t>
  </si>
  <si>
    <t>210010323RT1</t>
  </si>
  <si>
    <t>Krabice odbočná KO, se zapojením, čtvercová, včetně dodávky KO 125 E s víčkem</t>
  </si>
  <si>
    <t>650125643RT2</t>
  </si>
  <si>
    <t>Uložení kabelu Cu 3 x 2,5 mm2 volně, včetně dodávky kabelu CYKY 3 x 2,5 mm2</t>
  </si>
  <si>
    <t>210810046R00</t>
  </si>
  <si>
    <t>Kabel CYKY-m 750 V 3 x 2,5 mm2 pevně uložený</t>
  </si>
  <si>
    <t>34111036R</t>
  </si>
  <si>
    <t>Kabel silový s Cu jádrem 750 V CYKY 3 x 2,5 mm2</t>
  </si>
  <si>
    <t>210810045R00</t>
  </si>
  <si>
    <t>Kabel CYKY-m 750 V 3 x 1,5 mm2 pevně uložený</t>
  </si>
  <si>
    <t>34111031R</t>
  </si>
  <si>
    <t>Kabel silový s Cu jádrem 750 V CYKY 3 B x 1,5 mm2</t>
  </si>
  <si>
    <t>34535456R</t>
  </si>
  <si>
    <t>Přístroj ovládače zapínacího, řazení 1/0, 1/0S, 1/0So 3559-A91345</t>
  </si>
  <si>
    <t>210110055R00</t>
  </si>
  <si>
    <t>Ovladač zapuštěný, řazení 1/0</t>
  </si>
  <si>
    <t>34536490R</t>
  </si>
  <si>
    <t>Kryt spínače jednoduchý 3558A-A651</t>
  </si>
  <si>
    <t>34536705R</t>
  </si>
  <si>
    <t>Rámeček dvojnásobný, vodorovný 3901A-B20</t>
  </si>
  <si>
    <t>650R01</t>
  </si>
  <si>
    <t>Soubor prací se zapravením nových rozvodů, elektroinstalace</t>
  </si>
  <si>
    <t>650R02</t>
  </si>
  <si>
    <t>Dodávka a montáž, vybavení podružného rozvaděče</t>
  </si>
  <si>
    <t>905R01</t>
  </si>
  <si>
    <t>Hzs-revize provoz.souboru, a st.obj. Revize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</si>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</sst>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0" xfId="0" applyNumberFormat="1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opLeftCell="B1" zoomScaleNormal="100" zoomScaleSheetLayoutView="75" workbookViewId="0">
      <selection activeCell="G5" sqref="G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5">
      <c r="A2" s="4"/>
      <c r="B2" s="79" t="s">
        <v>40</v>
      </c>
      <c r="C2" s="80"/>
      <c r="D2" s="199" t="s">
        <v>46</v>
      </c>
      <c r="E2" s="200"/>
      <c r="F2" s="200"/>
      <c r="G2" s="200"/>
      <c r="H2" s="200"/>
      <c r="I2" s="200"/>
      <c r="J2" s="201"/>
      <c r="O2" s="2"/>
    </row>
    <row r="3" spans="1:15" ht="23.25" customHeight="1" x14ac:dyDescent="0.25">
      <c r="A3" s="4"/>
      <c r="B3" s="81" t="s">
        <v>45</v>
      </c>
      <c r="C3" s="82"/>
      <c r="D3" s="227" t="s">
        <v>43</v>
      </c>
      <c r="E3" s="228"/>
      <c r="F3" s="228"/>
      <c r="G3" s="228"/>
      <c r="H3" s="228"/>
      <c r="I3" s="228"/>
      <c r="J3" s="229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35"/>
      <c r="E12" s="235"/>
      <c r="F12" s="235"/>
      <c r="G12" s="235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36"/>
      <c r="E13" s="236"/>
      <c r="F13" s="236"/>
      <c r="G13" s="236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05"/>
      <c r="F15" s="205"/>
      <c r="G15" s="223"/>
      <c r="H15" s="223"/>
      <c r="I15" s="223" t="s">
        <v>28</v>
      </c>
      <c r="J15" s="224"/>
    </row>
    <row r="16" spans="1:15" ht="23.25" customHeight="1" x14ac:dyDescent="0.25">
      <c r="A16" s="140" t="s">
        <v>23</v>
      </c>
      <c r="B16" s="141" t="s">
        <v>23</v>
      </c>
      <c r="C16" s="56"/>
      <c r="D16" s="57"/>
      <c r="E16" s="202"/>
      <c r="F16" s="203"/>
      <c r="G16" s="202"/>
      <c r="H16" s="203"/>
      <c r="I16" s="202">
        <f>SUMIF(F52:F62,A16,I52:I62)+SUMIF(F52:F62,"PSU",I52:I62)</f>
        <v>0</v>
      </c>
      <c r="J16" s="204"/>
    </row>
    <row r="17" spans="1:10" ht="23.25" customHeight="1" x14ac:dyDescent="0.25">
      <c r="A17" s="140" t="s">
        <v>24</v>
      </c>
      <c r="B17" s="141" t="s">
        <v>24</v>
      </c>
      <c r="C17" s="56"/>
      <c r="D17" s="57"/>
      <c r="E17" s="202"/>
      <c r="F17" s="203"/>
      <c r="G17" s="202"/>
      <c r="H17" s="203"/>
      <c r="I17" s="202">
        <f>SUMIF(F52:F62,A17,I52:I62)</f>
        <v>0</v>
      </c>
      <c r="J17" s="204"/>
    </row>
    <row r="18" spans="1:10" ht="23.25" customHeight="1" x14ac:dyDescent="0.25">
      <c r="A18" s="140" t="s">
        <v>25</v>
      </c>
      <c r="B18" s="141" t="s">
        <v>25</v>
      </c>
      <c r="C18" s="56"/>
      <c r="D18" s="57"/>
      <c r="E18" s="202"/>
      <c r="F18" s="203"/>
      <c r="G18" s="202"/>
      <c r="H18" s="203"/>
      <c r="I18" s="202">
        <f>SUMIF(F52:F62,A18,I52:I62)</f>
        <v>0</v>
      </c>
      <c r="J18" s="204"/>
    </row>
    <row r="19" spans="1:10" ht="23.25" customHeight="1" x14ac:dyDescent="0.25">
      <c r="A19" s="140" t="s">
        <v>79</v>
      </c>
      <c r="B19" s="141" t="s">
        <v>26</v>
      </c>
      <c r="C19" s="56"/>
      <c r="D19" s="57"/>
      <c r="E19" s="202"/>
      <c r="F19" s="203"/>
      <c r="G19" s="202"/>
      <c r="H19" s="203"/>
      <c r="I19" s="202">
        <f>SUMIF(F52:F62,A19,I52:I62)</f>
        <v>0</v>
      </c>
      <c r="J19" s="204"/>
    </row>
    <row r="20" spans="1:10" ht="23.25" customHeight="1" x14ac:dyDescent="0.25">
      <c r="A20" s="140" t="s">
        <v>80</v>
      </c>
      <c r="B20" s="141" t="s">
        <v>27</v>
      </c>
      <c r="C20" s="56"/>
      <c r="D20" s="57"/>
      <c r="E20" s="202"/>
      <c r="F20" s="203"/>
      <c r="G20" s="202"/>
      <c r="H20" s="203"/>
      <c r="I20" s="202">
        <f>SUMIF(F52:F62,A20,I52:I62)</f>
        <v>0</v>
      </c>
      <c r="J20" s="204"/>
    </row>
    <row r="21" spans="1:10" ht="23.25" customHeight="1" x14ac:dyDescent="0.25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22">
        <f>ZakladDPHSniVypocet+ZakladDPHZaklVypocet</f>
        <v>0</v>
      </c>
      <c r="H28" s="222"/>
      <c r="I28" s="222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225"/>
      <c r="E34" s="225"/>
      <c r="F34" s="30"/>
      <c r="G34" s="225"/>
      <c r="H34" s="225"/>
      <c r="I34" s="225"/>
      <c r="J34" s="36"/>
    </row>
    <row r="35" spans="1:52" ht="12.75" customHeight="1" x14ac:dyDescent="0.25">
      <c r="A35" s="4"/>
      <c r="B35" s="4"/>
      <c r="C35" s="5"/>
      <c r="D35" s="226" t="s">
        <v>2</v>
      </c>
      <c r="E35" s="226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5">
      <c r="A39" s="95">
        <v>1</v>
      </c>
      <c r="B39" s="101" t="s">
        <v>47</v>
      </c>
      <c r="C39" s="230" t="s">
        <v>46</v>
      </c>
      <c r="D39" s="231"/>
      <c r="E39" s="231"/>
      <c r="F39" s="106">
        <f>'Rozpočet Pol'!AC75</f>
        <v>0</v>
      </c>
      <c r="G39" s="107">
        <f>'Rozpočet Pol'!AD75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5">
      <c r="A40" s="95"/>
      <c r="B40" s="232" t="s">
        <v>48</v>
      </c>
      <c r="C40" s="233"/>
      <c r="D40" s="233"/>
      <c r="E40" s="234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5">
      <c r="B42" t="s">
        <v>50</v>
      </c>
    </row>
    <row r="43" spans="1:52" x14ac:dyDescent="0.25">
      <c r="B43" s="221" t="s">
        <v>51</v>
      </c>
      <c r="C43" s="221"/>
      <c r="D43" s="221"/>
      <c r="E43" s="221"/>
      <c r="F43" s="221"/>
      <c r="G43" s="221"/>
      <c r="H43" s="221"/>
      <c r="I43" s="221"/>
      <c r="J43" s="221"/>
      <c r="AZ43" s="118" t="str">
        <f>B43</f>
        <v>Jedná se o stavební úpravy včetně příslušenství pro vytvoření nové učebny.</v>
      </c>
    </row>
    <row r="44" spans="1:52" x14ac:dyDescent="0.25">
      <c r="B44" s="221" t="s">
        <v>52</v>
      </c>
      <c r="C44" s="221"/>
      <c r="D44" s="221"/>
      <c r="E44" s="221"/>
      <c r="F44" s="221"/>
      <c r="G44" s="221"/>
      <c r="H44" s="221"/>
      <c r="I44" s="221"/>
      <c r="J44" s="221"/>
      <c r="AZ44" s="118" t="str">
        <f>B44</f>
        <v>Bude provedeno zakrytí původních podlah a následné vyspravení původních omítek.</v>
      </c>
    </row>
    <row r="45" spans="1:52" ht="39.6" x14ac:dyDescent="0.25">
      <c r="B45" s="221" t="s">
        <v>53</v>
      </c>
      <c r="C45" s="221"/>
      <c r="D45" s="221"/>
      <c r="E45" s="221"/>
      <c r="F45" s="221"/>
      <c r="G45" s="221"/>
      <c r="H45" s="221"/>
      <c r="I45" s="221"/>
      <c r="J45" s="221"/>
      <c r="AZ45" s="118" t="str">
        <f>B45</f>
        <v>Výměna dveřních křídel včetně kování. Montáž nových rozvodů elektroinstalace s osazením nových LED světel a vybavení podružného rozvaděče. V rámci zdravotechniky dojde k demontáži umyvadla včetně příslušenství a provedení nového obkladu.</v>
      </c>
    </row>
    <row r="46" spans="1:52" x14ac:dyDescent="0.25">
      <c r="B46" s="221" t="s">
        <v>54</v>
      </c>
      <c r="C46" s="221"/>
      <c r="D46" s="221"/>
      <c r="E46" s="221"/>
      <c r="F46" s="221"/>
      <c r="G46" s="221"/>
      <c r="H46" s="221"/>
      <c r="I46" s="221"/>
      <c r="J46" s="221"/>
      <c r="AZ46" s="118" t="str">
        <f>B46</f>
        <v>Na závěr dojde ke kompletní výmalbě, nátěrům a úklidu.</v>
      </c>
    </row>
    <row r="49" spans="1:10" ht="15.6" x14ac:dyDescent="0.3">
      <c r="B49" s="119" t="s">
        <v>55</v>
      </c>
    </row>
    <row r="51" spans="1:10" ht="25.5" customHeight="1" x14ac:dyDescent="0.25">
      <c r="A51" s="120"/>
      <c r="B51" s="124" t="s">
        <v>16</v>
      </c>
      <c r="C51" s="124" t="s">
        <v>5</v>
      </c>
      <c r="D51" s="125"/>
      <c r="E51" s="125"/>
      <c r="F51" s="128" t="s">
        <v>56</v>
      </c>
      <c r="G51" s="128"/>
      <c r="H51" s="128"/>
      <c r="I51" s="237" t="s">
        <v>28</v>
      </c>
      <c r="J51" s="237"/>
    </row>
    <row r="52" spans="1:10" ht="25.5" customHeight="1" x14ac:dyDescent="0.25">
      <c r="A52" s="121"/>
      <c r="B52" s="129" t="s">
        <v>57</v>
      </c>
      <c r="C52" s="239" t="s">
        <v>58</v>
      </c>
      <c r="D52" s="240"/>
      <c r="E52" s="240"/>
      <c r="F52" s="131" t="s">
        <v>23</v>
      </c>
      <c r="G52" s="132"/>
      <c r="H52" s="132"/>
      <c r="I52" s="238">
        <f>'Rozpočet Pol'!G8</f>
        <v>0</v>
      </c>
      <c r="J52" s="238"/>
    </row>
    <row r="53" spans="1:10" ht="25.5" customHeight="1" x14ac:dyDescent="0.25">
      <c r="A53" s="121"/>
      <c r="B53" s="123" t="s">
        <v>59</v>
      </c>
      <c r="C53" s="242" t="s">
        <v>60</v>
      </c>
      <c r="D53" s="243"/>
      <c r="E53" s="243"/>
      <c r="F53" s="133" t="s">
        <v>23</v>
      </c>
      <c r="G53" s="134"/>
      <c r="H53" s="134"/>
      <c r="I53" s="241">
        <f>'Rozpočet Pol'!G12</f>
        <v>0</v>
      </c>
      <c r="J53" s="241"/>
    </row>
    <row r="54" spans="1:10" ht="25.5" customHeight="1" x14ac:dyDescent="0.25">
      <c r="A54" s="121"/>
      <c r="B54" s="123" t="s">
        <v>61</v>
      </c>
      <c r="C54" s="242" t="s">
        <v>62</v>
      </c>
      <c r="D54" s="243"/>
      <c r="E54" s="243"/>
      <c r="F54" s="133" t="s">
        <v>23</v>
      </c>
      <c r="G54" s="134"/>
      <c r="H54" s="134"/>
      <c r="I54" s="241">
        <f>'Rozpočet Pol'!G14</f>
        <v>0</v>
      </c>
      <c r="J54" s="241"/>
    </row>
    <row r="55" spans="1:10" ht="25.5" customHeight="1" x14ac:dyDescent="0.25">
      <c r="A55" s="121"/>
      <c r="B55" s="123" t="s">
        <v>63</v>
      </c>
      <c r="C55" s="242" t="s">
        <v>64</v>
      </c>
      <c r="D55" s="243"/>
      <c r="E55" s="243"/>
      <c r="F55" s="133" t="s">
        <v>23</v>
      </c>
      <c r="G55" s="134"/>
      <c r="H55" s="134"/>
      <c r="I55" s="241">
        <f>'Rozpočet Pol'!G16</f>
        <v>0</v>
      </c>
      <c r="J55" s="241"/>
    </row>
    <row r="56" spans="1:10" ht="25.5" customHeight="1" x14ac:dyDescent="0.25">
      <c r="A56" s="121"/>
      <c r="B56" s="123" t="s">
        <v>65</v>
      </c>
      <c r="C56" s="242" t="s">
        <v>66</v>
      </c>
      <c r="D56" s="243"/>
      <c r="E56" s="243"/>
      <c r="F56" s="133" t="s">
        <v>23</v>
      </c>
      <c r="G56" s="134"/>
      <c r="H56" s="134"/>
      <c r="I56" s="241">
        <f>'Rozpočet Pol'!G23</f>
        <v>0</v>
      </c>
      <c r="J56" s="241"/>
    </row>
    <row r="57" spans="1:10" ht="25.5" customHeight="1" x14ac:dyDescent="0.25">
      <c r="A57" s="121"/>
      <c r="B57" s="123" t="s">
        <v>67</v>
      </c>
      <c r="C57" s="242" t="s">
        <v>68</v>
      </c>
      <c r="D57" s="243"/>
      <c r="E57" s="243"/>
      <c r="F57" s="133" t="s">
        <v>24</v>
      </c>
      <c r="G57" s="134"/>
      <c r="H57" s="134"/>
      <c r="I57" s="241">
        <f>'Rozpočet Pol'!G25</f>
        <v>0</v>
      </c>
      <c r="J57" s="241"/>
    </row>
    <row r="58" spans="1:10" ht="25.5" customHeight="1" x14ac:dyDescent="0.25">
      <c r="A58" s="121"/>
      <c r="B58" s="123" t="s">
        <v>69</v>
      </c>
      <c r="C58" s="242" t="s">
        <v>70</v>
      </c>
      <c r="D58" s="243"/>
      <c r="E58" s="243"/>
      <c r="F58" s="133" t="s">
        <v>24</v>
      </c>
      <c r="G58" s="134"/>
      <c r="H58" s="134"/>
      <c r="I58" s="241">
        <f>'Rozpočet Pol'!G30</f>
        <v>0</v>
      </c>
      <c r="J58" s="241"/>
    </row>
    <row r="59" spans="1:10" ht="25.5" customHeight="1" x14ac:dyDescent="0.25">
      <c r="A59" s="121"/>
      <c r="B59" s="123" t="s">
        <v>71</v>
      </c>
      <c r="C59" s="242" t="s">
        <v>72</v>
      </c>
      <c r="D59" s="243"/>
      <c r="E59" s="243"/>
      <c r="F59" s="133" t="s">
        <v>24</v>
      </c>
      <c r="G59" s="134"/>
      <c r="H59" s="134"/>
      <c r="I59" s="241">
        <f>'Rozpočet Pol'!G38</f>
        <v>0</v>
      </c>
      <c r="J59" s="241"/>
    </row>
    <row r="60" spans="1:10" ht="25.5" customHeight="1" x14ac:dyDescent="0.25">
      <c r="A60" s="121"/>
      <c r="B60" s="123" t="s">
        <v>73</v>
      </c>
      <c r="C60" s="242" t="s">
        <v>74</v>
      </c>
      <c r="D60" s="243"/>
      <c r="E60" s="243"/>
      <c r="F60" s="133" t="s">
        <v>24</v>
      </c>
      <c r="G60" s="134"/>
      <c r="H60" s="134"/>
      <c r="I60" s="241">
        <f>'Rozpočet Pol'!G45</f>
        <v>0</v>
      </c>
      <c r="J60" s="241"/>
    </row>
    <row r="61" spans="1:10" ht="25.5" customHeight="1" x14ac:dyDescent="0.25">
      <c r="A61" s="121"/>
      <c r="B61" s="123" t="s">
        <v>75</v>
      </c>
      <c r="C61" s="242" t="s">
        <v>76</v>
      </c>
      <c r="D61" s="243"/>
      <c r="E61" s="243"/>
      <c r="F61" s="133" t="s">
        <v>24</v>
      </c>
      <c r="G61" s="134"/>
      <c r="H61" s="134"/>
      <c r="I61" s="241">
        <f>'Rozpočet Pol'!G48</f>
        <v>0</v>
      </c>
      <c r="J61" s="241"/>
    </row>
    <row r="62" spans="1:10" ht="25.5" customHeight="1" x14ac:dyDescent="0.25">
      <c r="A62" s="121"/>
      <c r="B62" s="130" t="s">
        <v>77</v>
      </c>
      <c r="C62" s="246" t="s">
        <v>78</v>
      </c>
      <c r="D62" s="247"/>
      <c r="E62" s="247"/>
      <c r="F62" s="135" t="s">
        <v>25</v>
      </c>
      <c r="G62" s="136"/>
      <c r="H62" s="136"/>
      <c r="I62" s="245">
        <f>'Rozpočet Pol'!G52</f>
        <v>0</v>
      </c>
      <c r="J62" s="245"/>
    </row>
    <row r="63" spans="1:10" ht="25.5" customHeight="1" x14ac:dyDescent="0.25">
      <c r="A63" s="122"/>
      <c r="B63" s="126" t="s">
        <v>1</v>
      </c>
      <c r="C63" s="126"/>
      <c r="D63" s="127"/>
      <c r="E63" s="127"/>
      <c r="F63" s="137"/>
      <c r="G63" s="138"/>
      <c r="H63" s="138"/>
      <c r="I63" s="244">
        <f>SUM(I52:I62)</f>
        <v>0</v>
      </c>
      <c r="J63" s="244"/>
    </row>
    <row r="64" spans="1:10" x14ac:dyDescent="0.25">
      <c r="F64" s="139"/>
      <c r="G64" s="94"/>
      <c r="H64" s="139"/>
      <c r="I64" s="94"/>
      <c r="J64" s="94"/>
    </row>
    <row r="65" spans="6:10" x14ac:dyDescent="0.25">
      <c r="F65" s="139"/>
      <c r="G65" s="94"/>
      <c r="H65" s="139"/>
      <c r="I65" s="94"/>
      <c r="J65" s="94"/>
    </row>
    <row r="66" spans="6:10" x14ac:dyDescent="0.25">
      <c r="F66" s="139"/>
      <c r="G66" s="94"/>
      <c r="H66" s="139"/>
      <c r="I66" s="94"/>
      <c r="J6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3:J63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B46:J46"/>
    <mergeCell ref="I51:J51"/>
    <mergeCell ref="I52:J52"/>
    <mergeCell ref="C52:E52"/>
    <mergeCell ref="I53:J53"/>
    <mergeCell ref="C53:E53"/>
    <mergeCell ref="B45:J45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B44:J4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7" t="s">
        <v>41</v>
      </c>
      <c r="B2" s="76"/>
      <c r="C2" s="250"/>
      <c r="D2" s="250"/>
      <c r="E2" s="250"/>
      <c r="F2" s="250"/>
      <c r="G2" s="251"/>
    </row>
    <row r="3" spans="1:7" ht="24.9" hidden="1" customHeight="1" x14ac:dyDescent="0.25">
      <c r="A3" s="77" t="s">
        <v>7</v>
      </c>
      <c r="B3" s="76"/>
      <c r="C3" s="250"/>
      <c r="D3" s="250"/>
      <c r="E3" s="250"/>
      <c r="F3" s="250"/>
      <c r="G3" s="251"/>
    </row>
    <row r="4" spans="1:7" ht="24.9" hidden="1" customHeight="1" x14ac:dyDescent="0.25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"/>
  <sheetViews>
    <sheetView tabSelected="1" workbookViewId="0">
      <selection activeCell="D27" sqref="D27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7" customWidth="1"/>
    <col min="8" max="9" width="8" hidden="1" customWidth="1"/>
    <col min="10" max="11" width="6.77734375" hidden="1" customWidth="1"/>
    <col min="12" max="12" width="4.77734375" hidden="1" customWidth="1"/>
    <col min="13" max="13" width="6.44140625" hidden="1" customWidth="1"/>
    <col min="14" max="17" width="8.21875" hidden="1" customWidth="1"/>
    <col min="18" max="18" width="5.77734375" hidden="1" customWidth="1"/>
    <col min="19" max="19" width="8" hidden="1" customWidth="1"/>
    <col min="20" max="20" width="6.33203125" hidden="1" customWidth="1"/>
    <col min="21" max="21" width="7" hidden="1" customWidth="1"/>
    <col min="29" max="39" width="0" hidden="1" customWidth="1"/>
  </cols>
  <sheetData>
    <row r="1" spans="1:60" ht="15.75" customHeight="1" x14ac:dyDescent="0.3">
      <c r="A1" s="264" t="s">
        <v>6</v>
      </c>
      <c r="B1" s="264"/>
      <c r="C1" s="264"/>
      <c r="D1" s="264"/>
      <c r="E1" s="264"/>
      <c r="F1" s="264"/>
      <c r="G1" s="264"/>
      <c r="AE1" t="s">
        <v>82</v>
      </c>
    </row>
    <row r="2" spans="1:60" ht="25.05" customHeight="1" x14ac:dyDescent="0.25">
      <c r="A2" s="144" t="s">
        <v>81</v>
      </c>
      <c r="B2" s="142"/>
      <c r="C2" s="265" t="s">
        <v>46</v>
      </c>
      <c r="D2" s="266"/>
      <c r="E2" s="266"/>
      <c r="F2" s="266"/>
      <c r="G2" s="267"/>
      <c r="AE2" t="s">
        <v>83</v>
      </c>
    </row>
    <row r="3" spans="1:60" ht="25.05" customHeight="1" x14ac:dyDescent="0.25">
      <c r="A3" s="145" t="s">
        <v>7</v>
      </c>
      <c r="B3" s="143"/>
      <c r="C3" s="268" t="s">
        <v>43</v>
      </c>
      <c r="D3" s="269"/>
      <c r="E3" s="269"/>
      <c r="F3" s="269"/>
      <c r="G3" s="270"/>
      <c r="AE3" t="s">
        <v>84</v>
      </c>
    </row>
    <row r="4" spans="1:60" ht="25.05" hidden="1" customHeight="1" x14ac:dyDescent="0.25">
      <c r="A4" s="145" t="s">
        <v>8</v>
      </c>
      <c r="B4" s="143"/>
      <c r="C4" s="268"/>
      <c r="D4" s="269"/>
      <c r="E4" s="269"/>
      <c r="F4" s="269"/>
      <c r="G4" s="270"/>
      <c r="AE4" t="s">
        <v>85</v>
      </c>
    </row>
    <row r="5" spans="1:60" hidden="1" x14ac:dyDescent="0.25">
      <c r="A5" s="146" t="s">
        <v>86</v>
      </c>
      <c r="B5" s="147"/>
      <c r="C5" s="148"/>
      <c r="D5" s="149"/>
      <c r="E5" s="149"/>
      <c r="F5" s="149"/>
      <c r="G5" s="150"/>
      <c r="AE5" t="s">
        <v>87</v>
      </c>
    </row>
    <row r="7" spans="1:60" ht="39.6" x14ac:dyDescent="0.25">
      <c r="A7" s="155" t="s">
        <v>88</v>
      </c>
      <c r="B7" s="156" t="s">
        <v>89</v>
      </c>
      <c r="C7" s="156" t="s">
        <v>90</v>
      </c>
      <c r="D7" s="155" t="s">
        <v>91</v>
      </c>
      <c r="E7" s="155" t="s">
        <v>92</v>
      </c>
      <c r="F7" s="151" t="s">
        <v>93</v>
      </c>
      <c r="G7" s="172" t="s">
        <v>28</v>
      </c>
      <c r="H7" s="173" t="s">
        <v>29</v>
      </c>
      <c r="I7" s="173" t="s">
        <v>94</v>
      </c>
      <c r="J7" s="173" t="s">
        <v>30</v>
      </c>
      <c r="K7" s="173" t="s">
        <v>95</v>
      </c>
      <c r="L7" s="173" t="s">
        <v>96</v>
      </c>
      <c r="M7" s="173" t="s">
        <v>97</v>
      </c>
      <c r="N7" s="173" t="s">
        <v>98</v>
      </c>
      <c r="O7" s="173" t="s">
        <v>99</v>
      </c>
      <c r="P7" s="173" t="s">
        <v>100</v>
      </c>
      <c r="Q7" s="173" t="s">
        <v>101</v>
      </c>
      <c r="R7" s="173" t="s">
        <v>102</v>
      </c>
      <c r="S7" s="173" t="s">
        <v>103</v>
      </c>
      <c r="T7" s="173" t="s">
        <v>104</v>
      </c>
      <c r="U7" s="158" t="s">
        <v>105</v>
      </c>
    </row>
    <row r="8" spans="1:60" x14ac:dyDescent="0.25">
      <c r="A8" s="174" t="s">
        <v>106</v>
      </c>
      <c r="B8" s="175" t="s">
        <v>57</v>
      </c>
      <c r="C8" s="176" t="s">
        <v>58</v>
      </c>
      <c r="D8" s="177"/>
      <c r="E8" s="178"/>
      <c r="F8" s="179"/>
      <c r="G8" s="179">
        <f>SUMIF(AE9:AE11,"&lt;&gt;NOR",G9:G11)</f>
        <v>0</v>
      </c>
      <c r="H8" s="179"/>
      <c r="I8" s="179">
        <f>SUM(I9:I11)</f>
        <v>0</v>
      </c>
      <c r="J8" s="179"/>
      <c r="K8" s="179">
        <f>SUM(K9:K11)</f>
        <v>0</v>
      </c>
      <c r="L8" s="179"/>
      <c r="M8" s="179">
        <f>SUM(M9:M11)</f>
        <v>0</v>
      </c>
      <c r="N8" s="157"/>
      <c r="O8" s="157">
        <f>SUM(O9:O11)</f>
        <v>1.2911300000000001</v>
      </c>
      <c r="P8" s="157"/>
      <c r="Q8" s="157">
        <f>SUM(Q9:Q11)</f>
        <v>1.19737</v>
      </c>
      <c r="R8" s="157"/>
      <c r="S8" s="157"/>
      <c r="T8" s="174"/>
      <c r="U8" s="157">
        <f>SUM(U9:U11)</f>
        <v>78.170000000000016</v>
      </c>
      <c r="AE8" t="s">
        <v>107</v>
      </c>
    </row>
    <row r="9" spans="1:60" outlineLevel="1" x14ac:dyDescent="0.25">
      <c r="A9" s="153">
        <v>1</v>
      </c>
      <c r="B9" s="159" t="s">
        <v>108</v>
      </c>
      <c r="C9" s="192" t="s">
        <v>109</v>
      </c>
      <c r="D9" s="161" t="s">
        <v>110</v>
      </c>
      <c r="E9" s="167">
        <v>99.781000000000006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2">
        <v>1.2659999999999999E-2</v>
      </c>
      <c r="O9" s="162">
        <f>ROUND(E9*N9,5)</f>
        <v>1.2632300000000001</v>
      </c>
      <c r="P9" s="162">
        <v>1.2E-2</v>
      </c>
      <c r="Q9" s="162">
        <f>ROUND(E9*P9,5)</f>
        <v>1.19737</v>
      </c>
      <c r="R9" s="162"/>
      <c r="S9" s="162"/>
      <c r="T9" s="163">
        <v>0.76593999999999995</v>
      </c>
      <c r="U9" s="162">
        <f>ROUND(E9*T9,2)</f>
        <v>76.430000000000007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111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0.399999999999999" outlineLevel="1" x14ac:dyDescent="0.25">
      <c r="A10" s="153">
        <v>2</v>
      </c>
      <c r="B10" s="159" t="s">
        <v>112</v>
      </c>
      <c r="C10" s="192" t="s">
        <v>113</v>
      </c>
      <c r="D10" s="161" t="s">
        <v>110</v>
      </c>
      <c r="E10" s="167">
        <v>78.37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2">
        <v>3.5E-4</v>
      </c>
      <c r="O10" s="162">
        <f>ROUND(E10*N10,5)</f>
        <v>2.743E-2</v>
      </c>
      <c r="P10" s="162">
        <v>0</v>
      </c>
      <c r="Q10" s="162">
        <f>ROUND(E10*P10,5)</f>
        <v>0</v>
      </c>
      <c r="R10" s="162"/>
      <c r="S10" s="162"/>
      <c r="T10" s="163">
        <v>1.35E-2</v>
      </c>
      <c r="U10" s="162">
        <f>ROUND(E10*T10,2)</f>
        <v>1.06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114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0.399999999999999" outlineLevel="1" x14ac:dyDescent="0.25">
      <c r="A11" s="153">
        <v>3</v>
      </c>
      <c r="B11" s="159" t="s">
        <v>115</v>
      </c>
      <c r="C11" s="192" t="s">
        <v>116</v>
      </c>
      <c r="D11" s="161" t="s">
        <v>110</v>
      </c>
      <c r="E11" s="167">
        <v>23.6144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2">
        <v>2.0000000000000002E-5</v>
      </c>
      <c r="O11" s="162">
        <f>ROUND(E11*N11,5)</f>
        <v>4.6999999999999999E-4</v>
      </c>
      <c r="P11" s="162">
        <v>0</v>
      </c>
      <c r="Q11" s="162">
        <f>ROUND(E11*P11,5)</f>
        <v>0</v>
      </c>
      <c r="R11" s="162"/>
      <c r="S11" s="162"/>
      <c r="T11" s="163">
        <v>2.9000000000000001E-2</v>
      </c>
      <c r="U11" s="162">
        <f>ROUND(E11*T11,2)</f>
        <v>0.68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114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5">
      <c r="A12" s="154" t="s">
        <v>106</v>
      </c>
      <c r="B12" s="160" t="s">
        <v>59</v>
      </c>
      <c r="C12" s="193" t="s">
        <v>60</v>
      </c>
      <c r="D12" s="164"/>
      <c r="E12" s="168"/>
      <c r="F12" s="171"/>
      <c r="G12" s="171">
        <f>SUMIF(AE13:AE13,"&lt;&gt;NOR",G13:G13)</f>
        <v>0</v>
      </c>
      <c r="H12" s="171"/>
      <c r="I12" s="171">
        <f>SUM(I13:I13)</f>
        <v>0</v>
      </c>
      <c r="J12" s="171"/>
      <c r="K12" s="171">
        <f>SUM(K13:K13)</f>
        <v>0</v>
      </c>
      <c r="L12" s="171"/>
      <c r="M12" s="171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5"/>
      <c r="S12" s="165"/>
      <c r="T12" s="166"/>
      <c r="U12" s="165">
        <f>SUM(U13:U13)</f>
        <v>0</v>
      </c>
      <c r="AE12" t="s">
        <v>107</v>
      </c>
    </row>
    <row r="13" spans="1:60" outlineLevel="1" x14ac:dyDescent="0.25">
      <c r="A13" s="153">
        <v>4</v>
      </c>
      <c r="B13" s="159" t="s">
        <v>117</v>
      </c>
      <c r="C13" s="192" t="s">
        <v>118</v>
      </c>
      <c r="D13" s="161" t="s">
        <v>119</v>
      </c>
      <c r="E13" s="167">
        <v>1</v>
      </c>
      <c r="F13" s="169">
        <f>H13+J13</f>
        <v>0</v>
      </c>
      <c r="G13" s="170">
        <f>ROUND(E13*F13,2)</f>
        <v>0</v>
      </c>
      <c r="H13" s="170"/>
      <c r="I13" s="170">
        <f>ROUND(E13*H13,2)</f>
        <v>0</v>
      </c>
      <c r="J13" s="170"/>
      <c r="K13" s="170">
        <f>ROUND(E13*J13,2)</f>
        <v>0</v>
      </c>
      <c r="L13" s="170">
        <v>21</v>
      </c>
      <c r="M13" s="170">
        <f>G13*(1+L13/100)</f>
        <v>0</v>
      </c>
      <c r="N13" s="162">
        <v>0</v>
      </c>
      <c r="O13" s="162">
        <f>ROUND(E13*N13,5)</f>
        <v>0</v>
      </c>
      <c r="P13" s="162">
        <v>0</v>
      </c>
      <c r="Q13" s="162">
        <f>ROUND(E13*P13,5)</f>
        <v>0</v>
      </c>
      <c r="R13" s="162"/>
      <c r="S13" s="162"/>
      <c r="T13" s="163">
        <v>0</v>
      </c>
      <c r="U13" s="162">
        <f>ROUND(E13*T13,2)</f>
        <v>0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114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5">
      <c r="A14" s="154" t="s">
        <v>106</v>
      </c>
      <c r="B14" s="160" t="s">
        <v>61</v>
      </c>
      <c r="C14" s="193" t="s">
        <v>62</v>
      </c>
      <c r="D14" s="164"/>
      <c r="E14" s="168"/>
      <c r="F14" s="171"/>
      <c r="G14" s="171">
        <f>SUMIF(AE15:AE15,"&lt;&gt;NOR",G15:G15)</f>
        <v>0</v>
      </c>
      <c r="H14" s="171"/>
      <c r="I14" s="171">
        <f>SUM(I15:I15)</f>
        <v>0</v>
      </c>
      <c r="J14" s="171"/>
      <c r="K14" s="171">
        <f>SUM(K15:K15)</f>
        <v>0</v>
      </c>
      <c r="L14" s="171"/>
      <c r="M14" s="171">
        <f>SUM(M15:M15)</f>
        <v>0</v>
      </c>
      <c r="N14" s="165"/>
      <c r="O14" s="165">
        <f>SUM(O15:O15)</f>
        <v>4.0800000000000003E-3</v>
      </c>
      <c r="P14" s="165"/>
      <c r="Q14" s="165">
        <f>SUM(Q15:Q15)</f>
        <v>0</v>
      </c>
      <c r="R14" s="165"/>
      <c r="S14" s="165"/>
      <c r="T14" s="166"/>
      <c r="U14" s="165">
        <f>SUM(U15:U15)</f>
        <v>31.41</v>
      </c>
      <c r="AE14" t="s">
        <v>107</v>
      </c>
    </row>
    <row r="15" spans="1:60" ht="20.399999999999999" outlineLevel="1" x14ac:dyDescent="0.25">
      <c r="A15" s="153">
        <v>5</v>
      </c>
      <c r="B15" s="159" t="s">
        <v>120</v>
      </c>
      <c r="C15" s="192" t="s">
        <v>121</v>
      </c>
      <c r="D15" s="161" t="s">
        <v>110</v>
      </c>
      <c r="E15" s="167">
        <v>101.98439999999999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2">
        <v>4.0000000000000003E-5</v>
      </c>
      <c r="O15" s="162">
        <f>ROUND(E15*N15,5)</f>
        <v>4.0800000000000003E-3</v>
      </c>
      <c r="P15" s="162">
        <v>0</v>
      </c>
      <c r="Q15" s="162">
        <f>ROUND(E15*P15,5)</f>
        <v>0</v>
      </c>
      <c r="R15" s="162"/>
      <c r="S15" s="162"/>
      <c r="T15" s="163">
        <v>0.308</v>
      </c>
      <c r="U15" s="162">
        <f>ROUND(E15*T15,2)</f>
        <v>31.41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114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5">
      <c r="A16" s="154" t="s">
        <v>106</v>
      </c>
      <c r="B16" s="160" t="s">
        <v>63</v>
      </c>
      <c r="C16" s="193" t="s">
        <v>64</v>
      </c>
      <c r="D16" s="164"/>
      <c r="E16" s="168"/>
      <c r="F16" s="171"/>
      <c r="G16" s="171">
        <f>SUMIF(AE17:AE22,"&lt;&gt;NOR",G17:G22)</f>
        <v>0</v>
      </c>
      <c r="H16" s="171"/>
      <c r="I16" s="171">
        <f>SUM(I17:I22)</f>
        <v>0</v>
      </c>
      <c r="J16" s="171"/>
      <c r="K16" s="171">
        <f>SUM(K17:K22)</f>
        <v>0</v>
      </c>
      <c r="L16" s="171"/>
      <c r="M16" s="171">
        <f>SUM(M17:M22)</f>
        <v>0</v>
      </c>
      <c r="N16" s="165"/>
      <c r="O16" s="165">
        <f>SUM(O17:O22)</f>
        <v>3.7239999999999995E-2</v>
      </c>
      <c r="P16" s="165"/>
      <c r="Q16" s="165">
        <f>SUM(Q17:Q22)</f>
        <v>0.43300000000000005</v>
      </c>
      <c r="R16" s="165"/>
      <c r="S16" s="165"/>
      <c r="T16" s="166"/>
      <c r="U16" s="165">
        <f>SUM(U17:U22)</f>
        <v>38.11</v>
      </c>
      <c r="AE16" t="s">
        <v>107</v>
      </c>
    </row>
    <row r="17" spans="1:60" outlineLevel="1" x14ac:dyDescent="0.25">
      <c r="A17" s="153">
        <v>6</v>
      </c>
      <c r="B17" s="159" t="s">
        <v>122</v>
      </c>
      <c r="C17" s="192" t="s">
        <v>123</v>
      </c>
      <c r="D17" s="161" t="s">
        <v>124</v>
      </c>
      <c r="E17" s="167">
        <v>75</v>
      </c>
      <c r="F17" s="169">
        <f t="shared" ref="F17:F22" si="0">H17+J17</f>
        <v>0</v>
      </c>
      <c r="G17" s="170">
        <f t="shared" ref="G17:G22" si="1">ROUND(E17*F17,2)</f>
        <v>0</v>
      </c>
      <c r="H17" s="170"/>
      <c r="I17" s="170">
        <f t="shared" ref="I17:I22" si="2">ROUND(E17*H17,2)</f>
        <v>0</v>
      </c>
      <c r="J17" s="170"/>
      <c r="K17" s="170">
        <f t="shared" ref="K17:K22" si="3">ROUND(E17*J17,2)</f>
        <v>0</v>
      </c>
      <c r="L17" s="170">
        <v>21</v>
      </c>
      <c r="M17" s="170">
        <f t="shared" ref="M17:M22" si="4">G17*(1+L17/100)</f>
        <v>0</v>
      </c>
      <c r="N17" s="162">
        <v>4.8999999999999998E-4</v>
      </c>
      <c r="O17" s="162">
        <f t="shared" ref="O17:O22" si="5">ROUND(E17*N17,5)</f>
        <v>3.6749999999999998E-2</v>
      </c>
      <c r="P17" s="162">
        <v>2E-3</v>
      </c>
      <c r="Q17" s="162">
        <f t="shared" ref="Q17:Q22" si="6">ROUND(E17*P17,5)</f>
        <v>0.15</v>
      </c>
      <c r="R17" s="162"/>
      <c r="S17" s="162"/>
      <c r="T17" s="163">
        <v>0.40899999999999997</v>
      </c>
      <c r="U17" s="162">
        <f t="shared" ref="U17:U22" si="7">ROUND(E17*T17,2)</f>
        <v>30.68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114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0.399999999999999" outlineLevel="1" x14ac:dyDescent="0.25">
      <c r="A18" s="153">
        <v>7</v>
      </c>
      <c r="B18" s="159" t="s">
        <v>125</v>
      </c>
      <c r="C18" s="192" t="s">
        <v>126</v>
      </c>
      <c r="D18" s="161" t="s">
        <v>127</v>
      </c>
      <c r="E18" s="167">
        <v>1</v>
      </c>
      <c r="F18" s="169">
        <f t="shared" si="0"/>
        <v>0</v>
      </c>
      <c r="G18" s="170">
        <f t="shared" si="1"/>
        <v>0</v>
      </c>
      <c r="H18" s="170"/>
      <c r="I18" s="170">
        <f t="shared" si="2"/>
        <v>0</v>
      </c>
      <c r="J18" s="170"/>
      <c r="K18" s="170">
        <f t="shared" si="3"/>
        <v>0</v>
      </c>
      <c r="L18" s="170">
        <v>21</v>
      </c>
      <c r="M18" s="170">
        <f t="shared" si="4"/>
        <v>0</v>
      </c>
      <c r="N18" s="162">
        <v>4.8999999999999998E-4</v>
      </c>
      <c r="O18" s="162">
        <f t="shared" si="5"/>
        <v>4.8999999999999998E-4</v>
      </c>
      <c r="P18" s="162">
        <v>1.0999999999999999E-2</v>
      </c>
      <c r="Q18" s="162">
        <f t="shared" si="6"/>
        <v>1.0999999999999999E-2</v>
      </c>
      <c r="R18" s="162"/>
      <c r="S18" s="162"/>
      <c r="T18" s="163">
        <v>0.90600000000000003</v>
      </c>
      <c r="U18" s="162">
        <f t="shared" si="7"/>
        <v>0.91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114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5">
      <c r="A19" s="153">
        <v>8</v>
      </c>
      <c r="B19" s="159" t="s">
        <v>128</v>
      </c>
      <c r="C19" s="192" t="s">
        <v>129</v>
      </c>
      <c r="D19" s="161" t="s">
        <v>110</v>
      </c>
      <c r="E19" s="167">
        <v>4</v>
      </c>
      <c r="F19" s="169">
        <f t="shared" si="0"/>
        <v>0</v>
      </c>
      <c r="G19" s="170">
        <f t="shared" si="1"/>
        <v>0</v>
      </c>
      <c r="H19" s="170"/>
      <c r="I19" s="170">
        <f t="shared" si="2"/>
        <v>0</v>
      </c>
      <c r="J19" s="170"/>
      <c r="K19" s="170">
        <f t="shared" si="3"/>
        <v>0</v>
      </c>
      <c r="L19" s="170">
        <v>21</v>
      </c>
      <c r="M19" s="170">
        <f t="shared" si="4"/>
        <v>0</v>
      </c>
      <c r="N19" s="162">
        <v>0</v>
      </c>
      <c r="O19" s="162">
        <f t="shared" si="5"/>
        <v>0</v>
      </c>
      <c r="P19" s="162">
        <v>6.8000000000000005E-2</v>
      </c>
      <c r="Q19" s="162">
        <f t="shared" si="6"/>
        <v>0.27200000000000002</v>
      </c>
      <c r="R19" s="162"/>
      <c r="S19" s="162"/>
      <c r="T19" s="163">
        <v>0.48937999999999998</v>
      </c>
      <c r="U19" s="162">
        <f t="shared" si="7"/>
        <v>1.96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111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5">
      <c r="A20" s="153">
        <v>9</v>
      </c>
      <c r="B20" s="159" t="s">
        <v>130</v>
      </c>
      <c r="C20" s="192" t="s">
        <v>131</v>
      </c>
      <c r="D20" s="161" t="s">
        <v>132</v>
      </c>
      <c r="E20" s="167">
        <v>1.7</v>
      </c>
      <c r="F20" s="169">
        <f t="shared" si="0"/>
        <v>0</v>
      </c>
      <c r="G20" s="170">
        <f t="shared" si="1"/>
        <v>0</v>
      </c>
      <c r="H20" s="170"/>
      <c r="I20" s="170">
        <f t="shared" si="2"/>
        <v>0</v>
      </c>
      <c r="J20" s="170"/>
      <c r="K20" s="170">
        <f t="shared" si="3"/>
        <v>0</v>
      </c>
      <c r="L20" s="170">
        <v>21</v>
      </c>
      <c r="M20" s="170">
        <f t="shared" si="4"/>
        <v>0</v>
      </c>
      <c r="N20" s="162">
        <v>0</v>
      </c>
      <c r="O20" s="162">
        <f t="shared" si="5"/>
        <v>0</v>
      </c>
      <c r="P20" s="162">
        <v>0</v>
      </c>
      <c r="Q20" s="162">
        <f t="shared" si="6"/>
        <v>0</v>
      </c>
      <c r="R20" s="162"/>
      <c r="S20" s="162"/>
      <c r="T20" s="163">
        <v>2.68</v>
      </c>
      <c r="U20" s="162">
        <f t="shared" si="7"/>
        <v>4.5599999999999996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111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0.399999999999999" outlineLevel="1" x14ac:dyDescent="0.25">
      <c r="A21" s="153">
        <v>10</v>
      </c>
      <c r="B21" s="159" t="s">
        <v>133</v>
      </c>
      <c r="C21" s="192" t="s">
        <v>134</v>
      </c>
      <c r="D21" s="161" t="s">
        <v>132</v>
      </c>
      <c r="E21" s="167">
        <v>1.7</v>
      </c>
      <c r="F21" s="169">
        <f t="shared" si="0"/>
        <v>0</v>
      </c>
      <c r="G21" s="170">
        <f t="shared" si="1"/>
        <v>0</v>
      </c>
      <c r="H21" s="170"/>
      <c r="I21" s="170">
        <f t="shared" si="2"/>
        <v>0</v>
      </c>
      <c r="J21" s="170"/>
      <c r="K21" s="170">
        <f t="shared" si="3"/>
        <v>0</v>
      </c>
      <c r="L21" s="170">
        <v>21</v>
      </c>
      <c r="M21" s="170">
        <f t="shared" si="4"/>
        <v>0</v>
      </c>
      <c r="N21" s="162">
        <v>0</v>
      </c>
      <c r="O21" s="162">
        <f t="shared" si="5"/>
        <v>0</v>
      </c>
      <c r="P21" s="162">
        <v>0</v>
      </c>
      <c r="Q21" s="162">
        <f t="shared" si="6"/>
        <v>0</v>
      </c>
      <c r="R21" s="162"/>
      <c r="S21" s="162"/>
      <c r="T21" s="163">
        <v>0</v>
      </c>
      <c r="U21" s="162">
        <f t="shared" si="7"/>
        <v>0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114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0.399999999999999" outlineLevel="1" x14ac:dyDescent="0.25">
      <c r="A22" s="153">
        <v>11</v>
      </c>
      <c r="B22" s="159" t="s">
        <v>135</v>
      </c>
      <c r="C22" s="192" t="s">
        <v>136</v>
      </c>
      <c r="D22" s="161" t="s">
        <v>132</v>
      </c>
      <c r="E22" s="167">
        <v>1.7</v>
      </c>
      <c r="F22" s="169">
        <f t="shared" si="0"/>
        <v>0</v>
      </c>
      <c r="G22" s="170">
        <f t="shared" si="1"/>
        <v>0</v>
      </c>
      <c r="H22" s="170"/>
      <c r="I22" s="170">
        <f t="shared" si="2"/>
        <v>0</v>
      </c>
      <c r="J22" s="170"/>
      <c r="K22" s="170">
        <f t="shared" si="3"/>
        <v>0</v>
      </c>
      <c r="L22" s="170">
        <v>21</v>
      </c>
      <c r="M22" s="170">
        <f t="shared" si="4"/>
        <v>0</v>
      </c>
      <c r="N22" s="162">
        <v>0</v>
      </c>
      <c r="O22" s="162">
        <f t="shared" si="5"/>
        <v>0</v>
      </c>
      <c r="P22" s="162">
        <v>0</v>
      </c>
      <c r="Q22" s="162">
        <f t="shared" si="6"/>
        <v>0</v>
      </c>
      <c r="R22" s="162"/>
      <c r="S22" s="162"/>
      <c r="T22" s="163">
        <v>0</v>
      </c>
      <c r="U22" s="162">
        <f t="shared" si="7"/>
        <v>0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114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5">
      <c r="A23" s="154" t="s">
        <v>106</v>
      </c>
      <c r="B23" s="160" t="s">
        <v>65</v>
      </c>
      <c r="C23" s="193" t="s">
        <v>66</v>
      </c>
      <c r="D23" s="164"/>
      <c r="E23" s="168"/>
      <c r="F23" s="171"/>
      <c r="G23" s="171">
        <f>SUMIF(AE24:AE24,"&lt;&gt;NOR",G24:G24)</f>
        <v>0</v>
      </c>
      <c r="H23" s="171"/>
      <c r="I23" s="171">
        <f>SUM(I24:I24)</f>
        <v>0</v>
      </c>
      <c r="J23" s="171"/>
      <c r="K23" s="171">
        <f>SUM(K24:K24)</f>
        <v>0</v>
      </c>
      <c r="L23" s="171"/>
      <c r="M23" s="171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6"/>
      <c r="U23" s="165">
        <f>SUM(U24:U24)</f>
        <v>0.95</v>
      </c>
      <c r="AE23" t="s">
        <v>107</v>
      </c>
    </row>
    <row r="24" spans="1:60" outlineLevel="1" x14ac:dyDescent="0.25">
      <c r="A24" s="153">
        <v>12</v>
      </c>
      <c r="B24" s="159" t="s">
        <v>137</v>
      </c>
      <c r="C24" s="192" t="s">
        <v>138</v>
      </c>
      <c r="D24" s="161" t="s">
        <v>132</v>
      </c>
      <c r="E24" s="167">
        <v>3.1</v>
      </c>
      <c r="F24" s="169">
        <f>H24+J24</f>
        <v>0</v>
      </c>
      <c r="G24" s="170">
        <f>ROUND(E24*F24,2)</f>
        <v>0</v>
      </c>
      <c r="H24" s="170"/>
      <c r="I24" s="170">
        <f>ROUND(E24*H24,2)</f>
        <v>0</v>
      </c>
      <c r="J24" s="170"/>
      <c r="K24" s="170">
        <f>ROUND(E24*J24,2)</f>
        <v>0</v>
      </c>
      <c r="L24" s="170">
        <v>21</v>
      </c>
      <c r="M24" s="170">
        <f>G24*(1+L24/100)</f>
        <v>0</v>
      </c>
      <c r="N24" s="162">
        <v>0</v>
      </c>
      <c r="O24" s="162">
        <f>ROUND(E24*N24,5)</f>
        <v>0</v>
      </c>
      <c r="P24" s="162">
        <v>0</v>
      </c>
      <c r="Q24" s="162">
        <f>ROUND(E24*P24,5)</f>
        <v>0</v>
      </c>
      <c r="R24" s="162"/>
      <c r="S24" s="162"/>
      <c r="T24" s="163">
        <v>0.307</v>
      </c>
      <c r="U24" s="162">
        <f>ROUND(E24*T24,2)</f>
        <v>0.95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114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5">
      <c r="A25" s="154" t="s">
        <v>106</v>
      </c>
      <c r="B25" s="160" t="s">
        <v>67</v>
      </c>
      <c r="C25" s="193" t="s">
        <v>68</v>
      </c>
      <c r="D25" s="164"/>
      <c r="E25" s="168"/>
      <c r="F25" s="171"/>
      <c r="G25" s="171">
        <f>SUMIF(AE26:AE29,"&lt;&gt;NOR",G26:G29)</f>
        <v>0</v>
      </c>
      <c r="H25" s="171"/>
      <c r="I25" s="171">
        <f>SUM(I26:I29)</f>
        <v>0</v>
      </c>
      <c r="J25" s="171"/>
      <c r="K25" s="171">
        <f>SUM(K26:K29)</f>
        <v>0</v>
      </c>
      <c r="L25" s="171"/>
      <c r="M25" s="171">
        <f>SUM(M26:M29)</f>
        <v>0</v>
      </c>
      <c r="N25" s="165"/>
      <c r="O25" s="165">
        <f>SUM(O26:O29)</f>
        <v>1.8000000000000001E-4</v>
      </c>
      <c r="P25" s="165"/>
      <c r="Q25" s="165">
        <f>SUM(Q26:Q29)</f>
        <v>2.102E-2</v>
      </c>
      <c r="R25" s="165"/>
      <c r="S25" s="165"/>
      <c r="T25" s="166"/>
      <c r="U25" s="165">
        <f>SUM(U26:U29)</f>
        <v>1.1100000000000001</v>
      </c>
      <c r="AE25" t="s">
        <v>107</v>
      </c>
    </row>
    <row r="26" spans="1:60" outlineLevel="1" x14ac:dyDescent="0.25">
      <c r="A26" s="153">
        <v>13</v>
      </c>
      <c r="B26" s="159" t="s">
        <v>139</v>
      </c>
      <c r="C26" s="192" t="s">
        <v>140</v>
      </c>
      <c r="D26" s="161" t="s">
        <v>127</v>
      </c>
      <c r="E26" s="167">
        <v>1</v>
      </c>
      <c r="F26" s="169">
        <f>H26+J26</f>
        <v>0</v>
      </c>
      <c r="G26" s="170">
        <f>ROUND(E26*F26,2)</f>
        <v>0</v>
      </c>
      <c r="H26" s="170"/>
      <c r="I26" s="170">
        <f>ROUND(E26*H26,2)</f>
        <v>0</v>
      </c>
      <c r="J26" s="170"/>
      <c r="K26" s="170">
        <f>ROUND(E26*J26,2)</f>
        <v>0</v>
      </c>
      <c r="L26" s="170">
        <v>21</v>
      </c>
      <c r="M26" s="170">
        <f>G26*(1+L26/100)</f>
        <v>0</v>
      </c>
      <c r="N26" s="162">
        <v>0</v>
      </c>
      <c r="O26" s="162">
        <f>ROUND(E26*N26,5)</f>
        <v>0</v>
      </c>
      <c r="P26" s="162">
        <v>1.9460000000000002E-2</v>
      </c>
      <c r="Q26" s="162">
        <f>ROUND(E26*P26,5)</f>
        <v>1.9460000000000002E-2</v>
      </c>
      <c r="R26" s="162"/>
      <c r="S26" s="162"/>
      <c r="T26" s="163">
        <v>0.38200000000000001</v>
      </c>
      <c r="U26" s="162">
        <f>ROUND(E26*T26,2)</f>
        <v>0.38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114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3">
        <v>14</v>
      </c>
      <c r="B27" s="159" t="s">
        <v>141</v>
      </c>
      <c r="C27" s="192" t="s">
        <v>142</v>
      </c>
      <c r="D27" s="161" t="s">
        <v>127</v>
      </c>
      <c r="E27" s="167">
        <v>1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2">
        <v>0</v>
      </c>
      <c r="O27" s="162">
        <f>ROUND(E27*N27,5)</f>
        <v>0</v>
      </c>
      <c r="P27" s="162">
        <v>1.56E-3</v>
      </c>
      <c r="Q27" s="162">
        <f>ROUND(E27*P27,5)</f>
        <v>1.56E-3</v>
      </c>
      <c r="R27" s="162"/>
      <c r="S27" s="162"/>
      <c r="T27" s="163">
        <v>0.217</v>
      </c>
      <c r="U27" s="162">
        <f>ROUND(E27*T27,2)</f>
        <v>0.22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114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0.399999999999999" outlineLevel="1" x14ac:dyDescent="0.25">
      <c r="A28" s="153">
        <v>15</v>
      </c>
      <c r="B28" s="159" t="s">
        <v>143</v>
      </c>
      <c r="C28" s="192" t="s">
        <v>144</v>
      </c>
      <c r="D28" s="161" t="s">
        <v>119</v>
      </c>
      <c r="E28" s="167">
        <v>1</v>
      </c>
      <c r="F28" s="169">
        <f>H28+J28</f>
        <v>0</v>
      </c>
      <c r="G28" s="170">
        <f>ROUND(E28*F28,2)</f>
        <v>0</v>
      </c>
      <c r="H28" s="170"/>
      <c r="I28" s="170">
        <f>ROUND(E28*H28,2)</f>
        <v>0</v>
      </c>
      <c r="J28" s="170"/>
      <c r="K28" s="170">
        <f>ROUND(E28*J28,2)</f>
        <v>0</v>
      </c>
      <c r="L28" s="170">
        <v>21</v>
      </c>
      <c r="M28" s="170">
        <f>G28*(1+L28/100)</f>
        <v>0</v>
      </c>
      <c r="N28" s="162">
        <v>1.8000000000000001E-4</v>
      </c>
      <c r="O28" s="162">
        <f>ROUND(E28*N28,5)</f>
        <v>1.8000000000000001E-4</v>
      </c>
      <c r="P28" s="162">
        <v>0</v>
      </c>
      <c r="Q28" s="162">
        <f>ROUND(E28*P28,5)</f>
        <v>0</v>
      </c>
      <c r="R28" s="162"/>
      <c r="S28" s="162"/>
      <c r="T28" s="163">
        <v>0.47599999999999998</v>
      </c>
      <c r="U28" s="162">
        <f>ROUND(E28*T28,2)</f>
        <v>0.48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114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53">
        <v>16</v>
      </c>
      <c r="B29" s="159" t="s">
        <v>145</v>
      </c>
      <c r="C29" s="192" t="s">
        <v>146</v>
      </c>
      <c r="D29" s="161" t="s">
        <v>132</v>
      </c>
      <c r="E29" s="167">
        <v>0.02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2">
        <v>0</v>
      </c>
      <c r="O29" s="162">
        <f>ROUND(E29*N29,5)</f>
        <v>0</v>
      </c>
      <c r="P29" s="162">
        <v>0</v>
      </c>
      <c r="Q29" s="162">
        <f>ROUND(E29*P29,5)</f>
        <v>0</v>
      </c>
      <c r="R29" s="162"/>
      <c r="S29" s="162"/>
      <c r="T29" s="163">
        <v>1.573</v>
      </c>
      <c r="U29" s="162">
        <f>ROUND(E29*T29,2)</f>
        <v>0.03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114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5">
      <c r="A30" s="154" t="s">
        <v>106</v>
      </c>
      <c r="B30" s="160" t="s">
        <v>69</v>
      </c>
      <c r="C30" s="193" t="s">
        <v>70</v>
      </c>
      <c r="D30" s="164"/>
      <c r="E30" s="168"/>
      <c r="F30" s="171"/>
      <c r="G30" s="171">
        <f>SUMIF(AE31:AE37,"&lt;&gt;NOR",G31:G37)</f>
        <v>0</v>
      </c>
      <c r="H30" s="171"/>
      <c r="I30" s="171">
        <f>SUM(I31:I37)</f>
        <v>0</v>
      </c>
      <c r="J30" s="171"/>
      <c r="K30" s="171">
        <f>SUM(K31:K37)</f>
        <v>0</v>
      </c>
      <c r="L30" s="171"/>
      <c r="M30" s="171">
        <f>SUM(M31:M37)</f>
        <v>0</v>
      </c>
      <c r="N30" s="165"/>
      <c r="O30" s="165">
        <f>SUM(O31:O37)</f>
        <v>2.4979999999999999E-2</v>
      </c>
      <c r="P30" s="165"/>
      <c r="Q30" s="165">
        <f>SUM(Q31:Q37)</f>
        <v>1.8E-3</v>
      </c>
      <c r="R30" s="165"/>
      <c r="S30" s="165"/>
      <c r="T30" s="166"/>
      <c r="U30" s="165">
        <f>SUM(U31:U37)</f>
        <v>2.5099999999999998</v>
      </c>
      <c r="AE30" t="s">
        <v>107</v>
      </c>
    </row>
    <row r="31" spans="1:60" ht="20.399999999999999" outlineLevel="1" x14ac:dyDescent="0.25">
      <c r="A31" s="153">
        <v>17</v>
      </c>
      <c r="B31" s="159" t="s">
        <v>147</v>
      </c>
      <c r="C31" s="192" t="s">
        <v>148</v>
      </c>
      <c r="D31" s="161" t="s">
        <v>149</v>
      </c>
      <c r="E31" s="167">
        <v>1</v>
      </c>
      <c r="F31" s="169">
        <f t="shared" ref="F31:F37" si="8">H31+J31</f>
        <v>0</v>
      </c>
      <c r="G31" s="170">
        <f t="shared" ref="G31:G37" si="9">ROUND(E31*F31,2)</f>
        <v>0</v>
      </c>
      <c r="H31" s="170"/>
      <c r="I31" s="170">
        <f t="shared" ref="I31:I37" si="10">ROUND(E31*H31,2)</f>
        <v>0</v>
      </c>
      <c r="J31" s="170"/>
      <c r="K31" s="170">
        <f t="shared" ref="K31:K37" si="11">ROUND(E31*J31,2)</f>
        <v>0</v>
      </c>
      <c r="L31" s="170">
        <v>21</v>
      </c>
      <c r="M31" s="170">
        <f t="shared" ref="M31:M37" si="12">G31*(1+L31/100)</f>
        <v>0</v>
      </c>
      <c r="N31" s="162">
        <v>0</v>
      </c>
      <c r="O31" s="162">
        <f t="shared" ref="O31:O37" si="13">ROUND(E31*N31,5)</f>
        <v>0</v>
      </c>
      <c r="P31" s="162">
        <v>0</v>
      </c>
      <c r="Q31" s="162">
        <f t="shared" ref="Q31:Q37" si="14">ROUND(E31*P31,5)</f>
        <v>0</v>
      </c>
      <c r="R31" s="162"/>
      <c r="S31" s="162"/>
      <c r="T31" s="163">
        <v>0.05</v>
      </c>
      <c r="U31" s="162">
        <f t="shared" ref="U31:U37" si="15">ROUND(E31*T31,2)</f>
        <v>0.05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114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53">
        <v>18</v>
      </c>
      <c r="B32" s="159" t="s">
        <v>150</v>
      </c>
      <c r="C32" s="192" t="s">
        <v>151</v>
      </c>
      <c r="D32" s="161" t="s">
        <v>149</v>
      </c>
      <c r="E32" s="167">
        <v>1</v>
      </c>
      <c r="F32" s="169">
        <f t="shared" si="8"/>
        <v>0</v>
      </c>
      <c r="G32" s="170">
        <f t="shared" si="9"/>
        <v>0</v>
      </c>
      <c r="H32" s="170"/>
      <c r="I32" s="170">
        <f t="shared" si="10"/>
        <v>0</v>
      </c>
      <c r="J32" s="170"/>
      <c r="K32" s="170">
        <f t="shared" si="11"/>
        <v>0</v>
      </c>
      <c r="L32" s="170">
        <v>21</v>
      </c>
      <c r="M32" s="170">
        <f t="shared" si="12"/>
        <v>0</v>
      </c>
      <c r="N32" s="162">
        <v>0</v>
      </c>
      <c r="O32" s="162">
        <f t="shared" si="13"/>
        <v>0</v>
      </c>
      <c r="P32" s="162">
        <v>1.8E-3</v>
      </c>
      <c r="Q32" s="162">
        <f t="shared" si="14"/>
        <v>1.8E-3</v>
      </c>
      <c r="R32" s="162"/>
      <c r="S32" s="162"/>
      <c r="T32" s="163">
        <v>0.11</v>
      </c>
      <c r="U32" s="162">
        <f t="shared" si="15"/>
        <v>0.11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114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5">
      <c r="A33" s="153">
        <v>19</v>
      </c>
      <c r="B33" s="159" t="s">
        <v>152</v>
      </c>
      <c r="C33" s="192" t="s">
        <v>153</v>
      </c>
      <c r="D33" s="161" t="s">
        <v>149</v>
      </c>
      <c r="E33" s="167">
        <v>1</v>
      </c>
      <c r="F33" s="169">
        <f t="shared" si="8"/>
        <v>0</v>
      </c>
      <c r="G33" s="170">
        <f t="shared" si="9"/>
        <v>0</v>
      </c>
      <c r="H33" s="170"/>
      <c r="I33" s="170">
        <f t="shared" si="10"/>
        <v>0</v>
      </c>
      <c r="J33" s="170"/>
      <c r="K33" s="170">
        <f t="shared" si="11"/>
        <v>0</v>
      </c>
      <c r="L33" s="170">
        <v>21</v>
      </c>
      <c r="M33" s="170">
        <f t="shared" si="12"/>
        <v>0</v>
      </c>
      <c r="N33" s="162">
        <v>1.82E-3</v>
      </c>
      <c r="O33" s="162">
        <f t="shared" si="13"/>
        <v>1.82E-3</v>
      </c>
      <c r="P33" s="162">
        <v>0</v>
      </c>
      <c r="Q33" s="162">
        <f t="shared" si="14"/>
        <v>0</v>
      </c>
      <c r="R33" s="162"/>
      <c r="S33" s="162"/>
      <c r="T33" s="163">
        <v>2.0944099999999999</v>
      </c>
      <c r="U33" s="162">
        <f t="shared" si="15"/>
        <v>2.09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111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3">
        <v>20</v>
      </c>
      <c r="B34" s="159" t="s">
        <v>154</v>
      </c>
      <c r="C34" s="192" t="s">
        <v>155</v>
      </c>
      <c r="D34" s="161" t="s">
        <v>149</v>
      </c>
      <c r="E34" s="167">
        <v>1</v>
      </c>
      <c r="F34" s="169">
        <f t="shared" si="8"/>
        <v>0</v>
      </c>
      <c r="G34" s="170">
        <f t="shared" si="9"/>
        <v>0</v>
      </c>
      <c r="H34" s="170"/>
      <c r="I34" s="170">
        <f t="shared" si="10"/>
        <v>0</v>
      </c>
      <c r="J34" s="170"/>
      <c r="K34" s="170">
        <f t="shared" si="11"/>
        <v>0</v>
      </c>
      <c r="L34" s="170">
        <v>21</v>
      </c>
      <c r="M34" s="170">
        <f t="shared" si="12"/>
        <v>0</v>
      </c>
      <c r="N34" s="162">
        <v>2.1000000000000001E-2</v>
      </c>
      <c r="O34" s="162">
        <f t="shared" si="13"/>
        <v>2.1000000000000001E-2</v>
      </c>
      <c r="P34" s="162">
        <v>0</v>
      </c>
      <c r="Q34" s="162">
        <f t="shared" si="14"/>
        <v>0</v>
      </c>
      <c r="R34" s="162"/>
      <c r="S34" s="162"/>
      <c r="T34" s="163">
        <v>0</v>
      </c>
      <c r="U34" s="162">
        <f t="shared" si="15"/>
        <v>0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156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3">
        <v>21</v>
      </c>
      <c r="B35" s="159" t="s">
        <v>157</v>
      </c>
      <c r="C35" s="192" t="s">
        <v>158</v>
      </c>
      <c r="D35" s="161" t="s">
        <v>149</v>
      </c>
      <c r="E35" s="167">
        <v>1</v>
      </c>
      <c r="F35" s="169">
        <f t="shared" si="8"/>
        <v>0</v>
      </c>
      <c r="G35" s="170">
        <f t="shared" si="9"/>
        <v>0</v>
      </c>
      <c r="H35" s="170"/>
      <c r="I35" s="170">
        <f t="shared" si="10"/>
        <v>0</v>
      </c>
      <c r="J35" s="170"/>
      <c r="K35" s="170">
        <f t="shared" si="11"/>
        <v>0</v>
      </c>
      <c r="L35" s="170">
        <v>21</v>
      </c>
      <c r="M35" s="170">
        <f t="shared" si="12"/>
        <v>0</v>
      </c>
      <c r="N35" s="162">
        <v>8.0000000000000004E-4</v>
      </c>
      <c r="O35" s="162">
        <f t="shared" si="13"/>
        <v>8.0000000000000004E-4</v>
      </c>
      <c r="P35" s="162">
        <v>0</v>
      </c>
      <c r="Q35" s="162">
        <f t="shared" si="14"/>
        <v>0</v>
      </c>
      <c r="R35" s="162"/>
      <c r="S35" s="162"/>
      <c r="T35" s="163">
        <v>0</v>
      </c>
      <c r="U35" s="162">
        <f t="shared" si="15"/>
        <v>0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156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3">
        <v>22</v>
      </c>
      <c r="B36" s="159" t="s">
        <v>159</v>
      </c>
      <c r="C36" s="192" t="s">
        <v>160</v>
      </c>
      <c r="D36" s="161" t="s">
        <v>149</v>
      </c>
      <c r="E36" s="167">
        <v>1</v>
      </c>
      <c r="F36" s="169">
        <f t="shared" si="8"/>
        <v>0</v>
      </c>
      <c r="G36" s="170">
        <f t="shared" si="9"/>
        <v>0</v>
      </c>
      <c r="H36" s="170"/>
      <c r="I36" s="170">
        <f t="shared" si="10"/>
        <v>0</v>
      </c>
      <c r="J36" s="170"/>
      <c r="K36" s="170">
        <f t="shared" si="11"/>
        <v>0</v>
      </c>
      <c r="L36" s="170">
        <v>21</v>
      </c>
      <c r="M36" s="170">
        <f t="shared" si="12"/>
        <v>0</v>
      </c>
      <c r="N36" s="162">
        <v>1.0000000000000001E-5</v>
      </c>
      <c r="O36" s="162">
        <f t="shared" si="13"/>
        <v>1.0000000000000001E-5</v>
      </c>
      <c r="P36" s="162">
        <v>0</v>
      </c>
      <c r="Q36" s="162">
        <f t="shared" si="14"/>
        <v>0</v>
      </c>
      <c r="R36" s="162"/>
      <c r="S36" s="162"/>
      <c r="T36" s="163">
        <v>0.26</v>
      </c>
      <c r="U36" s="162">
        <f t="shared" si="15"/>
        <v>0.26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0.399999999999999" outlineLevel="1" x14ac:dyDescent="0.25">
      <c r="A37" s="153">
        <v>23</v>
      </c>
      <c r="B37" s="159" t="s">
        <v>161</v>
      </c>
      <c r="C37" s="192" t="s">
        <v>162</v>
      </c>
      <c r="D37" s="161" t="s">
        <v>149</v>
      </c>
      <c r="E37" s="167">
        <v>1</v>
      </c>
      <c r="F37" s="169">
        <f t="shared" si="8"/>
        <v>0</v>
      </c>
      <c r="G37" s="170">
        <f t="shared" si="9"/>
        <v>0</v>
      </c>
      <c r="H37" s="170"/>
      <c r="I37" s="170">
        <f t="shared" si="10"/>
        <v>0</v>
      </c>
      <c r="J37" s="170"/>
      <c r="K37" s="170">
        <f t="shared" si="11"/>
        <v>0</v>
      </c>
      <c r="L37" s="170">
        <v>21</v>
      </c>
      <c r="M37" s="170">
        <f t="shared" si="12"/>
        <v>0</v>
      </c>
      <c r="N37" s="162">
        <v>1.3500000000000001E-3</v>
      </c>
      <c r="O37" s="162">
        <f t="shared" si="13"/>
        <v>1.3500000000000001E-3</v>
      </c>
      <c r="P37" s="162">
        <v>0</v>
      </c>
      <c r="Q37" s="162">
        <f t="shared" si="14"/>
        <v>0</v>
      </c>
      <c r="R37" s="162"/>
      <c r="S37" s="162"/>
      <c r="T37" s="163">
        <v>0</v>
      </c>
      <c r="U37" s="162">
        <f t="shared" si="15"/>
        <v>0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156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5">
      <c r="A38" s="154" t="s">
        <v>106</v>
      </c>
      <c r="B38" s="160" t="s">
        <v>71</v>
      </c>
      <c r="C38" s="193" t="s">
        <v>72</v>
      </c>
      <c r="D38" s="164"/>
      <c r="E38" s="168"/>
      <c r="F38" s="171"/>
      <c r="G38" s="171">
        <f>SUMIF(AE39:AE44,"&lt;&gt;NOR",G39:G44)</f>
        <v>0</v>
      </c>
      <c r="H38" s="171"/>
      <c r="I38" s="171">
        <f>SUM(I39:I44)</f>
        <v>0</v>
      </c>
      <c r="J38" s="171"/>
      <c r="K38" s="171">
        <f>SUM(K39:K44)</f>
        <v>0</v>
      </c>
      <c r="L38" s="171"/>
      <c r="M38" s="171">
        <f>SUM(M39:M44)</f>
        <v>0</v>
      </c>
      <c r="N38" s="165"/>
      <c r="O38" s="165">
        <f>SUM(O39:O44)</f>
        <v>3.243E-2</v>
      </c>
      <c r="P38" s="165"/>
      <c r="Q38" s="165">
        <f>SUM(Q39:Q44)</f>
        <v>0</v>
      </c>
      <c r="R38" s="165"/>
      <c r="S38" s="165"/>
      <c r="T38" s="166"/>
      <c r="U38" s="165">
        <f>SUM(U39:U44)</f>
        <v>12.09</v>
      </c>
      <c r="AE38" t="s">
        <v>107</v>
      </c>
    </row>
    <row r="39" spans="1:60" ht="20.399999999999999" outlineLevel="1" x14ac:dyDescent="0.25">
      <c r="A39" s="153">
        <v>24</v>
      </c>
      <c r="B39" s="159" t="s">
        <v>163</v>
      </c>
      <c r="C39" s="192" t="s">
        <v>164</v>
      </c>
      <c r="D39" s="161" t="s">
        <v>110</v>
      </c>
      <c r="E39" s="167">
        <v>4</v>
      </c>
      <c r="F39" s="169">
        <f t="shared" ref="F39:F44" si="16">H39+J39</f>
        <v>0</v>
      </c>
      <c r="G39" s="170">
        <f t="shared" ref="G39:G44" si="17">ROUND(E39*F39,2)</f>
        <v>0</v>
      </c>
      <c r="H39" s="170"/>
      <c r="I39" s="170">
        <f t="shared" ref="I39:I44" si="18">ROUND(E39*H39,2)</f>
        <v>0</v>
      </c>
      <c r="J39" s="170"/>
      <c r="K39" s="170">
        <f t="shared" ref="K39:K44" si="19">ROUND(E39*J39,2)</f>
        <v>0</v>
      </c>
      <c r="L39" s="170">
        <v>21</v>
      </c>
      <c r="M39" s="170">
        <f t="shared" ref="M39:M44" si="20">G39*(1+L39/100)</f>
        <v>0</v>
      </c>
      <c r="N39" s="162">
        <v>3.82E-3</v>
      </c>
      <c r="O39" s="162">
        <f t="shared" ref="O39:O44" si="21">ROUND(E39*N39,5)</f>
        <v>1.528E-2</v>
      </c>
      <c r="P39" s="162">
        <v>0</v>
      </c>
      <c r="Q39" s="162">
        <f t="shared" ref="Q39:Q44" si="22">ROUND(E39*P39,5)</f>
        <v>0</v>
      </c>
      <c r="R39" s="162"/>
      <c r="S39" s="162"/>
      <c r="T39" s="163">
        <v>1.1259999999999999</v>
      </c>
      <c r="U39" s="162">
        <f t="shared" ref="U39:U44" si="23">ROUND(E39*T39,2)</f>
        <v>4.5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114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5">
      <c r="A40" s="153">
        <v>25</v>
      </c>
      <c r="B40" s="159" t="s">
        <v>165</v>
      </c>
      <c r="C40" s="192" t="s">
        <v>166</v>
      </c>
      <c r="D40" s="161" t="s">
        <v>110</v>
      </c>
      <c r="E40" s="167">
        <v>4</v>
      </c>
      <c r="F40" s="169">
        <f t="shared" si="16"/>
        <v>0</v>
      </c>
      <c r="G40" s="170">
        <f t="shared" si="17"/>
        <v>0</v>
      </c>
      <c r="H40" s="170"/>
      <c r="I40" s="170">
        <f t="shared" si="18"/>
        <v>0</v>
      </c>
      <c r="J40" s="170"/>
      <c r="K40" s="170">
        <f t="shared" si="19"/>
        <v>0</v>
      </c>
      <c r="L40" s="170">
        <v>21</v>
      </c>
      <c r="M40" s="170">
        <f t="shared" si="20"/>
        <v>0</v>
      </c>
      <c r="N40" s="162">
        <v>3.82E-3</v>
      </c>
      <c r="O40" s="162">
        <f t="shared" si="21"/>
        <v>1.528E-2</v>
      </c>
      <c r="P40" s="162">
        <v>0</v>
      </c>
      <c r="Q40" s="162">
        <f t="shared" si="22"/>
        <v>0</v>
      </c>
      <c r="R40" s="162"/>
      <c r="S40" s="162"/>
      <c r="T40" s="163">
        <v>1.1259999999999999</v>
      </c>
      <c r="U40" s="162">
        <f t="shared" si="23"/>
        <v>4.5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156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5">
      <c r="A41" s="153">
        <v>26</v>
      </c>
      <c r="B41" s="159" t="s">
        <v>167</v>
      </c>
      <c r="C41" s="192" t="s">
        <v>168</v>
      </c>
      <c r="D41" s="161" t="s">
        <v>110</v>
      </c>
      <c r="E41" s="167">
        <v>4</v>
      </c>
      <c r="F41" s="169">
        <f t="shared" si="16"/>
        <v>0</v>
      </c>
      <c r="G41" s="170">
        <f t="shared" si="17"/>
        <v>0</v>
      </c>
      <c r="H41" s="170"/>
      <c r="I41" s="170">
        <f t="shared" si="18"/>
        <v>0</v>
      </c>
      <c r="J41" s="170"/>
      <c r="K41" s="170">
        <f t="shared" si="19"/>
        <v>0</v>
      </c>
      <c r="L41" s="170">
        <v>21</v>
      </c>
      <c r="M41" s="170">
        <f t="shared" si="20"/>
        <v>0</v>
      </c>
      <c r="N41" s="162">
        <v>0</v>
      </c>
      <c r="O41" s="162">
        <f t="shared" si="21"/>
        <v>0</v>
      </c>
      <c r="P41" s="162">
        <v>0</v>
      </c>
      <c r="Q41" s="162">
        <f t="shared" si="22"/>
        <v>0</v>
      </c>
      <c r="R41" s="162"/>
      <c r="S41" s="162"/>
      <c r="T41" s="163">
        <v>0.13</v>
      </c>
      <c r="U41" s="162">
        <f t="shared" si="23"/>
        <v>0.52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114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3">
        <v>27</v>
      </c>
      <c r="B42" s="159" t="s">
        <v>169</v>
      </c>
      <c r="C42" s="192" t="s">
        <v>170</v>
      </c>
      <c r="D42" s="161" t="s">
        <v>124</v>
      </c>
      <c r="E42" s="167">
        <v>10</v>
      </c>
      <c r="F42" s="169">
        <f t="shared" si="16"/>
        <v>0</v>
      </c>
      <c r="G42" s="170">
        <f t="shared" si="17"/>
        <v>0</v>
      </c>
      <c r="H42" s="170"/>
      <c r="I42" s="170">
        <f t="shared" si="18"/>
        <v>0</v>
      </c>
      <c r="J42" s="170"/>
      <c r="K42" s="170">
        <f t="shared" si="19"/>
        <v>0</v>
      </c>
      <c r="L42" s="170">
        <v>21</v>
      </c>
      <c r="M42" s="170">
        <f t="shared" si="20"/>
        <v>0</v>
      </c>
      <c r="N42" s="162">
        <v>0</v>
      </c>
      <c r="O42" s="162">
        <f t="shared" si="21"/>
        <v>0</v>
      </c>
      <c r="P42" s="162">
        <v>0</v>
      </c>
      <c r="Q42" s="162">
        <f t="shared" si="22"/>
        <v>0</v>
      </c>
      <c r="R42" s="162"/>
      <c r="S42" s="162"/>
      <c r="T42" s="163">
        <v>0.12</v>
      </c>
      <c r="U42" s="162">
        <f t="shared" si="23"/>
        <v>1.2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114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0.399999999999999" outlineLevel="1" x14ac:dyDescent="0.25">
      <c r="A43" s="153">
        <v>28</v>
      </c>
      <c r="B43" s="159" t="s">
        <v>171</v>
      </c>
      <c r="C43" s="192" t="s">
        <v>172</v>
      </c>
      <c r="D43" s="161" t="s">
        <v>124</v>
      </c>
      <c r="E43" s="167">
        <v>11</v>
      </c>
      <c r="F43" s="169">
        <f t="shared" si="16"/>
        <v>0</v>
      </c>
      <c r="G43" s="170">
        <f t="shared" si="17"/>
        <v>0</v>
      </c>
      <c r="H43" s="170"/>
      <c r="I43" s="170">
        <f t="shared" si="18"/>
        <v>0</v>
      </c>
      <c r="J43" s="170"/>
      <c r="K43" s="170">
        <f t="shared" si="19"/>
        <v>0</v>
      </c>
      <c r="L43" s="170">
        <v>21</v>
      </c>
      <c r="M43" s="170">
        <f t="shared" si="20"/>
        <v>0</v>
      </c>
      <c r="N43" s="162">
        <v>1.7000000000000001E-4</v>
      </c>
      <c r="O43" s="162">
        <f t="shared" si="21"/>
        <v>1.8699999999999999E-3</v>
      </c>
      <c r="P43" s="162">
        <v>0</v>
      </c>
      <c r="Q43" s="162">
        <f t="shared" si="22"/>
        <v>0</v>
      </c>
      <c r="R43" s="162"/>
      <c r="S43" s="162"/>
      <c r="T43" s="163">
        <v>0.12</v>
      </c>
      <c r="U43" s="162">
        <f t="shared" si="23"/>
        <v>1.32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114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3">
        <v>29</v>
      </c>
      <c r="B44" s="159" t="s">
        <v>173</v>
      </c>
      <c r="C44" s="192" t="s">
        <v>174</v>
      </c>
      <c r="D44" s="161" t="s">
        <v>132</v>
      </c>
      <c r="E44" s="167">
        <v>0.04</v>
      </c>
      <c r="F44" s="169">
        <f t="shared" si="16"/>
        <v>0</v>
      </c>
      <c r="G44" s="170">
        <f t="shared" si="17"/>
        <v>0</v>
      </c>
      <c r="H44" s="170"/>
      <c r="I44" s="170">
        <f t="shared" si="18"/>
        <v>0</v>
      </c>
      <c r="J44" s="170"/>
      <c r="K44" s="170">
        <f t="shared" si="19"/>
        <v>0</v>
      </c>
      <c r="L44" s="170">
        <v>21</v>
      </c>
      <c r="M44" s="170">
        <f t="shared" si="20"/>
        <v>0</v>
      </c>
      <c r="N44" s="162">
        <v>0</v>
      </c>
      <c r="O44" s="162">
        <f t="shared" si="21"/>
        <v>0</v>
      </c>
      <c r="P44" s="162">
        <v>0</v>
      </c>
      <c r="Q44" s="162">
        <f t="shared" si="22"/>
        <v>0</v>
      </c>
      <c r="R44" s="162"/>
      <c r="S44" s="162"/>
      <c r="T44" s="163">
        <v>1.2649999999999999</v>
      </c>
      <c r="U44" s="162">
        <f t="shared" si="23"/>
        <v>0.05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114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5">
      <c r="A45" s="154" t="s">
        <v>106</v>
      </c>
      <c r="B45" s="160" t="s">
        <v>73</v>
      </c>
      <c r="C45" s="193" t="s">
        <v>74</v>
      </c>
      <c r="D45" s="164"/>
      <c r="E45" s="168"/>
      <c r="F45" s="171"/>
      <c r="G45" s="171">
        <f>SUMIF(AE46:AE47,"&lt;&gt;NOR",G46:G47)</f>
        <v>0</v>
      </c>
      <c r="H45" s="171"/>
      <c r="I45" s="171">
        <f>SUM(I46:I47)</f>
        <v>0</v>
      </c>
      <c r="J45" s="171"/>
      <c r="K45" s="171">
        <f>SUM(K46:K47)</f>
        <v>0</v>
      </c>
      <c r="L45" s="171"/>
      <c r="M45" s="171">
        <f>SUM(M46:M47)</f>
        <v>0</v>
      </c>
      <c r="N45" s="165"/>
      <c r="O45" s="165">
        <f>SUM(O46:O47)</f>
        <v>5.0000000000000001E-4</v>
      </c>
      <c r="P45" s="165"/>
      <c r="Q45" s="165">
        <f>SUM(Q46:Q47)</f>
        <v>0</v>
      </c>
      <c r="R45" s="165"/>
      <c r="S45" s="165"/>
      <c r="T45" s="166"/>
      <c r="U45" s="165">
        <f>SUM(U46:U47)</f>
        <v>0.77</v>
      </c>
      <c r="AE45" t="s">
        <v>107</v>
      </c>
    </row>
    <row r="46" spans="1:60" outlineLevel="1" x14ac:dyDescent="0.25">
      <c r="A46" s="153">
        <v>30</v>
      </c>
      <c r="B46" s="159" t="s">
        <v>175</v>
      </c>
      <c r="C46" s="192" t="s">
        <v>176</v>
      </c>
      <c r="D46" s="161" t="s">
        <v>110</v>
      </c>
      <c r="E46" s="167">
        <v>1.5</v>
      </c>
      <c r="F46" s="169">
        <f>H46+J46</f>
        <v>0</v>
      </c>
      <c r="G46" s="170">
        <f>ROUND(E46*F46,2)</f>
        <v>0</v>
      </c>
      <c r="H46" s="170"/>
      <c r="I46" s="170">
        <f>ROUND(E46*H46,2)</f>
        <v>0</v>
      </c>
      <c r="J46" s="170"/>
      <c r="K46" s="170">
        <f>ROUND(E46*J46,2)</f>
        <v>0</v>
      </c>
      <c r="L46" s="170">
        <v>21</v>
      </c>
      <c r="M46" s="170">
        <f>G46*(1+L46/100)</f>
        <v>0</v>
      </c>
      <c r="N46" s="162">
        <v>1.0000000000000001E-5</v>
      </c>
      <c r="O46" s="162">
        <f>ROUND(E46*N46,5)</f>
        <v>2.0000000000000002E-5</v>
      </c>
      <c r="P46" s="162">
        <v>0</v>
      </c>
      <c r="Q46" s="162">
        <f>ROUND(E46*P46,5)</f>
        <v>0</v>
      </c>
      <c r="R46" s="162"/>
      <c r="S46" s="162"/>
      <c r="T46" s="163">
        <v>7.1999999999999995E-2</v>
      </c>
      <c r="U46" s="162">
        <f>ROUND(E46*T46,2)</f>
        <v>0.11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114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3">
        <v>31</v>
      </c>
      <c r="B47" s="159" t="s">
        <v>177</v>
      </c>
      <c r="C47" s="192" t="s">
        <v>178</v>
      </c>
      <c r="D47" s="161" t="s">
        <v>110</v>
      </c>
      <c r="E47" s="167">
        <v>1.5</v>
      </c>
      <c r="F47" s="169">
        <f>H47+J47</f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2">
        <v>3.2000000000000003E-4</v>
      </c>
      <c r="O47" s="162">
        <f>ROUND(E47*N47,5)</f>
        <v>4.8000000000000001E-4</v>
      </c>
      <c r="P47" s="162">
        <v>0</v>
      </c>
      <c r="Q47" s="162">
        <f>ROUND(E47*P47,5)</f>
        <v>0</v>
      </c>
      <c r="R47" s="162"/>
      <c r="S47" s="162"/>
      <c r="T47" s="163">
        <v>0.43675000000000003</v>
      </c>
      <c r="U47" s="162">
        <f>ROUND(E47*T47,2)</f>
        <v>0.66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111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5">
      <c r="A48" s="154" t="s">
        <v>106</v>
      </c>
      <c r="B48" s="160" t="s">
        <v>75</v>
      </c>
      <c r="C48" s="193" t="s">
        <v>76</v>
      </c>
      <c r="D48" s="164"/>
      <c r="E48" s="168"/>
      <c r="F48" s="171"/>
      <c r="G48" s="171">
        <f>SUMIF(AE49:AE51,"&lt;&gt;NOR",G49:G51)</f>
        <v>0</v>
      </c>
      <c r="H48" s="171"/>
      <c r="I48" s="171">
        <f>SUM(I49:I51)</f>
        <v>0</v>
      </c>
      <c r="J48" s="171"/>
      <c r="K48" s="171">
        <f>SUM(K49:K51)</f>
        <v>0</v>
      </c>
      <c r="L48" s="171"/>
      <c r="M48" s="171">
        <f>SUM(M49:M51)</f>
        <v>0</v>
      </c>
      <c r="N48" s="165"/>
      <c r="O48" s="165">
        <f>SUM(O49:O51)</f>
        <v>7.886E-2</v>
      </c>
      <c r="P48" s="165"/>
      <c r="Q48" s="165">
        <f>SUM(Q49:Q51)</f>
        <v>0</v>
      </c>
      <c r="R48" s="165"/>
      <c r="S48" s="165"/>
      <c r="T48" s="166"/>
      <c r="U48" s="165">
        <f>SUM(U49:U51)</f>
        <v>25.89</v>
      </c>
      <c r="AE48" t="s">
        <v>107</v>
      </c>
    </row>
    <row r="49" spans="1:60" ht="20.399999999999999" outlineLevel="1" x14ac:dyDescent="0.25">
      <c r="A49" s="153">
        <v>32</v>
      </c>
      <c r="B49" s="159" t="s">
        <v>179</v>
      </c>
      <c r="C49" s="192" t="s">
        <v>116</v>
      </c>
      <c r="D49" s="161" t="s">
        <v>110</v>
      </c>
      <c r="E49" s="167">
        <v>23.6144</v>
      </c>
      <c r="F49" s="169">
        <f>H49+J49</f>
        <v>0</v>
      </c>
      <c r="G49" s="170">
        <f>ROUND(E49*F49,2)</f>
        <v>0</v>
      </c>
      <c r="H49" s="170"/>
      <c r="I49" s="170">
        <f>ROUND(E49*H49,2)</f>
        <v>0</v>
      </c>
      <c r="J49" s="170"/>
      <c r="K49" s="170">
        <f>ROUND(E49*J49,2)</f>
        <v>0</v>
      </c>
      <c r="L49" s="170">
        <v>21</v>
      </c>
      <c r="M49" s="170">
        <f>G49*(1+L49/100)</f>
        <v>0</v>
      </c>
      <c r="N49" s="162">
        <v>2.0000000000000002E-5</v>
      </c>
      <c r="O49" s="162">
        <f>ROUND(E49*N49,5)</f>
        <v>4.6999999999999999E-4</v>
      </c>
      <c r="P49" s="162">
        <v>0</v>
      </c>
      <c r="Q49" s="162">
        <f>ROUND(E49*P49,5)</f>
        <v>0</v>
      </c>
      <c r="R49" s="162"/>
      <c r="S49" s="162"/>
      <c r="T49" s="163">
        <v>2.9000000000000001E-2</v>
      </c>
      <c r="U49" s="162">
        <f>ROUND(E49*T49,2)</f>
        <v>0.68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114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53">
        <v>33</v>
      </c>
      <c r="B50" s="159" t="s">
        <v>180</v>
      </c>
      <c r="C50" s="192" t="s">
        <v>181</v>
      </c>
      <c r="D50" s="161" t="s">
        <v>110</v>
      </c>
      <c r="E50" s="167">
        <v>178.15100000000001</v>
      </c>
      <c r="F50" s="169">
        <f>H50+J50</f>
        <v>0</v>
      </c>
      <c r="G50" s="170">
        <f>ROUND(E50*F50,2)</f>
        <v>0</v>
      </c>
      <c r="H50" s="170"/>
      <c r="I50" s="170">
        <f>ROUND(E50*H50,2)</f>
        <v>0</v>
      </c>
      <c r="J50" s="170"/>
      <c r="K50" s="170">
        <f>ROUND(E50*J50,2)</f>
        <v>0</v>
      </c>
      <c r="L50" s="170">
        <v>21</v>
      </c>
      <c r="M50" s="170">
        <f>G50*(1+L50/100)</f>
        <v>0</v>
      </c>
      <c r="N50" s="162">
        <v>1.9000000000000001E-4</v>
      </c>
      <c r="O50" s="162">
        <f>ROUND(E50*N50,5)</f>
        <v>3.3849999999999998E-2</v>
      </c>
      <c r="P50" s="162">
        <v>0</v>
      </c>
      <c r="Q50" s="162">
        <f>ROUND(E50*P50,5)</f>
        <v>0</v>
      </c>
      <c r="R50" s="162"/>
      <c r="S50" s="162"/>
      <c r="T50" s="163">
        <v>3.2480000000000002E-2</v>
      </c>
      <c r="U50" s="162">
        <f>ROUND(E50*T50,2)</f>
        <v>5.79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114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53">
        <v>34</v>
      </c>
      <c r="B51" s="159" t="s">
        <v>182</v>
      </c>
      <c r="C51" s="192" t="s">
        <v>183</v>
      </c>
      <c r="D51" s="161" t="s">
        <v>110</v>
      </c>
      <c r="E51" s="167">
        <v>178.15100000000001</v>
      </c>
      <c r="F51" s="169">
        <f>H51+J51</f>
        <v>0</v>
      </c>
      <c r="G51" s="170">
        <f>ROUND(E51*F51,2)</f>
        <v>0</v>
      </c>
      <c r="H51" s="170"/>
      <c r="I51" s="170">
        <f>ROUND(E51*H51,2)</f>
        <v>0</v>
      </c>
      <c r="J51" s="170"/>
      <c r="K51" s="170">
        <f>ROUND(E51*J51,2)</f>
        <v>0</v>
      </c>
      <c r="L51" s="170">
        <v>21</v>
      </c>
      <c r="M51" s="170">
        <f>G51*(1+L51/100)</f>
        <v>0</v>
      </c>
      <c r="N51" s="162">
        <v>2.5000000000000001E-4</v>
      </c>
      <c r="O51" s="162">
        <f>ROUND(E51*N51,5)</f>
        <v>4.4540000000000003E-2</v>
      </c>
      <c r="P51" s="162">
        <v>0</v>
      </c>
      <c r="Q51" s="162">
        <f>ROUND(E51*P51,5)</f>
        <v>0</v>
      </c>
      <c r="R51" s="162"/>
      <c r="S51" s="162"/>
      <c r="T51" s="163">
        <v>0.10902000000000001</v>
      </c>
      <c r="U51" s="162">
        <f>ROUND(E51*T51,2)</f>
        <v>19.420000000000002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114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5">
      <c r="A52" s="154" t="s">
        <v>106</v>
      </c>
      <c r="B52" s="160" t="s">
        <v>77</v>
      </c>
      <c r="C52" s="193" t="s">
        <v>78</v>
      </c>
      <c r="D52" s="164"/>
      <c r="E52" s="168"/>
      <c r="F52" s="171"/>
      <c r="G52" s="171">
        <f>SUMIF(AE53:AE73,"&lt;&gt;NOR",G53:G73)</f>
        <v>0</v>
      </c>
      <c r="H52" s="171"/>
      <c r="I52" s="171">
        <f>SUM(I53:I73)</f>
        <v>0</v>
      </c>
      <c r="J52" s="171"/>
      <c r="K52" s="171">
        <f>SUM(K53:K73)</f>
        <v>0</v>
      </c>
      <c r="L52" s="171"/>
      <c r="M52" s="171">
        <f>SUM(M53:M73)</f>
        <v>0</v>
      </c>
      <c r="N52" s="165"/>
      <c r="O52" s="165">
        <f>SUM(O53:O73)</f>
        <v>4.5280000000000008E-2</v>
      </c>
      <c r="P52" s="165"/>
      <c r="Q52" s="165">
        <f>SUM(Q53:Q73)</f>
        <v>0</v>
      </c>
      <c r="R52" s="165"/>
      <c r="S52" s="165"/>
      <c r="T52" s="166"/>
      <c r="U52" s="165">
        <f>SUM(U53:U73)</f>
        <v>117.47999999999999</v>
      </c>
      <c r="AE52" t="s">
        <v>107</v>
      </c>
    </row>
    <row r="53" spans="1:60" outlineLevel="1" x14ac:dyDescent="0.25">
      <c r="A53" s="153">
        <v>35</v>
      </c>
      <c r="B53" s="159" t="s">
        <v>184</v>
      </c>
      <c r="C53" s="192" t="s">
        <v>185</v>
      </c>
      <c r="D53" s="161" t="s">
        <v>149</v>
      </c>
      <c r="E53" s="167">
        <v>9</v>
      </c>
      <c r="F53" s="169">
        <f t="shared" ref="F53:F73" si="24">H53+J53</f>
        <v>0</v>
      </c>
      <c r="G53" s="170">
        <f t="shared" ref="G53:G73" si="25">ROUND(E53*F53,2)</f>
        <v>0</v>
      </c>
      <c r="H53" s="170"/>
      <c r="I53" s="170">
        <f t="shared" ref="I53:I73" si="26">ROUND(E53*H53,2)</f>
        <v>0</v>
      </c>
      <c r="J53" s="170"/>
      <c r="K53" s="170">
        <f t="shared" ref="K53:K73" si="27">ROUND(E53*J53,2)</f>
        <v>0</v>
      </c>
      <c r="L53" s="170">
        <v>21</v>
      </c>
      <c r="M53" s="170">
        <f t="shared" ref="M53:M73" si="28">G53*(1+L53/100)</f>
        <v>0</v>
      </c>
      <c r="N53" s="162">
        <v>0</v>
      </c>
      <c r="O53" s="162">
        <f t="shared" ref="O53:O73" si="29">ROUND(E53*N53,5)</f>
        <v>0</v>
      </c>
      <c r="P53" s="162">
        <v>0</v>
      </c>
      <c r="Q53" s="162">
        <f t="shared" ref="Q53:Q73" si="30">ROUND(E53*P53,5)</f>
        <v>0</v>
      </c>
      <c r="R53" s="162"/>
      <c r="S53" s="162"/>
      <c r="T53" s="163">
        <v>0.27600000000000002</v>
      </c>
      <c r="U53" s="162">
        <f t="shared" ref="U53:U73" si="31">ROUND(E53*T53,2)</f>
        <v>2.48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114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3">
        <v>36</v>
      </c>
      <c r="B54" s="159" t="s">
        <v>186</v>
      </c>
      <c r="C54" s="192" t="s">
        <v>187</v>
      </c>
      <c r="D54" s="161" t="s">
        <v>149</v>
      </c>
      <c r="E54" s="167">
        <v>9</v>
      </c>
      <c r="F54" s="169">
        <f t="shared" si="24"/>
        <v>0</v>
      </c>
      <c r="G54" s="170">
        <f t="shared" si="25"/>
        <v>0</v>
      </c>
      <c r="H54" s="170"/>
      <c r="I54" s="170">
        <f t="shared" si="26"/>
        <v>0</v>
      </c>
      <c r="J54" s="170"/>
      <c r="K54" s="170">
        <f t="shared" si="27"/>
        <v>0</v>
      </c>
      <c r="L54" s="170">
        <v>21</v>
      </c>
      <c r="M54" s="170">
        <f t="shared" si="28"/>
        <v>0</v>
      </c>
      <c r="N54" s="162">
        <v>0</v>
      </c>
      <c r="O54" s="162">
        <f t="shared" si="29"/>
        <v>0</v>
      </c>
      <c r="P54" s="162">
        <v>0</v>
      </c>
      <c r="Q54" s="162">
        <f t="shared" si="30"/>
        <v>0</v>
      </c>
      <c r="R54" s="162"/>
      <c r="S54" s="162"/>
      <c r="T54" s="163">
        <v>0.56999999999999995</v>
      </c>
      <c r="U54" s="162">
        <f t="shared" si="31"/>
        <v>5.13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114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3">
        <v>37</v>
      </c>
      <c r="B55" s="159" t="s">
        <v>188</v>
      </c>
      <c r="C55" s="192" t="s">
        <v>189</v>
      </c>
      <c r="D55" s="161" t="s">
        <v>149</v>
      </c>
      <c r="E55" s="167">
        <v>9</v>
      </c>
      <c r="F55" s="169">
        <f t="shared" si="24"/>
        <v>0</v>
      </c>
      <c r="G55" s="170">
        <f t="shared" si="25"/>
        <v>0</v>
      </c>
      <c r="H55" s="170"/>
      <c r="I55" s="170">
        <f t="shared" si="26"/>
        <v>0</v>
      </c>
      <c r="J55" s="170"/>
      <c r="K55" s="170">
        <f t="shared" si="27"/>
        <v>0</v>
      </c>
      <c r="L55" s="170">
        <v>21</v>
      </c>
      <c r="M55" s="170">
        <f t="shared" si="28"/>
        <v>0</v>
      </c>
      <c r="N55" s="162">
        <v>1.8E-3</v>
      </c>
      <c r="O55" s="162">
        <f t="shared" si="29"/>
        <v>1.6199999999999999E-2</v>
      </c>
      <c r="P55" s="162">
        <v>0</v>
      </c>
      <c r="Q55" s="162">
        <f t="shared" si="30"/>
        <v>0</v>
      </c>
      <c r="R55" s="162"/>
      <c r="S55" s="162"/>
      <c r="T55" s="163">
        <v>0</v>
      </c>
      <c r="U55" s="162">
        <f t="shared" si="31"/>
        <v>0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156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0.399999999999999" outlineLevel="1" x14ac:dyDescent="0.25">
      <c r="A56" s="153">
        <v>38</v>
      </c>
      <c r="B56" s="159" t="s">
        <v>190</v>
      </c>
      <c r="C56" s="192" t="s">
        <v>191</v>
      </c>
      <c r="D56" s="161" t="s">
        <v>149</v>
      </c>
      <c r="E56" s="167">
        <v>8</v>
      </c>
      <c r="F56" s="169">
        <f t="shared" si="24"/>
        <v>0</v>
      </c>
      <c r="G56" s="170">
        <f t="shared" si="25"/>
        <v>0</v>
      </c>
      <c r="H56" s="170"/>
      <c r="I56" s="170">
        <f t="shared" si="26"/>
        <v>0</v>
      </c>
      <c r="J56" s="170"/>
      <c r="K56" s="170">
        <f t="shared" si="27"/>
        <v>0</v>
      </c>
      <c r="L56" s="170">
        <v>21</v>
      </c>
      <c r="M56" s="170">
        <f t="shared" si="28"/>
        <v>0</v>
      </c>
      <c r="N56" s="162">
        <v>5.0000000000000002E-5</v>
      </c>
      <c r="O56" s="162">
        <f t="shared" si="29"/>
        <v>4.0000000000000002E-4</v>
      </c>
      <c r="P56" s="162">
        <v>0</v>
      </c>
      <c r="Q56" s="162">
        <f t="shared" si="30"/>
        <v>0</v>
      </c>
      <c r="R56" s="162"/>
      <c r="S56" s="162"/>
      <c r="T56" s="163">
        <v>0</v>
      </c>
      <c r="U56" s="162">
        <f t="shared" si="31"/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156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53">
        <v>39</v>
      </c>
      <c r="B57" s="159" t="s">
        <v>192</v>
      </c>
      <c r="C57" s="192" t="s">
        <v>193</v>
      </c>
      <c r="D57" s="161" t="s">
        <v>149</v>
      </c>
      <c r="E57" s="167">
        <v>8</v>
      </c>
      <c r="F57" s="169">
        <f t="shared" si="24"/>
        <v>0</v>
      </c>
      <c r="G57" s="170">
        <f t="shared" si="25"/>
        <v>0</v>
      </c>
      <c r="H57" s="170"/>
      <c r="I57" s="170">
        <f t="shared" si="26"/>
        <v>0</v>
      </c>
      <c r="J57" s="170"/>
      <c r="K57" s="170">
        <f t="shared" si="27"/>
        <v>0</v>
      </c>
      <c r="L57" s="170">
        <v>21</v>
      </c>
      <c r="M57" s="170">
        <f t="shared" si="28"/>
        <v>0</v>
      </c>
      <c r="N57" s="162">
        <v>0</v>
      </c>
      <c r="O57" s="162">
        <f t="shared" si="29"/>
        <v>0</v>
      </c>
      <c r="P57" s="162">
        <v>0</v>
      </c>
      <c r="Q57" s="162">
        <f t="shared" si="30"/>
        <v>0</v>
      </c>
      <c r="R57" s="162"/>
      <c r="S57" s="162"/>
      <c r="T57" s="163">
        <v>0.26</v>
      </c>
      <c r="U57" s="162">
        <f t="shared" si="31"/>
        <v>2.08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114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0.399999999999999" outlineLevel="1" x14ac:dyDescent="0.25">
      <c r="A58" s="153">
        <v>40</v>
      </c>
      <c r="B58" s="159" t="s">
        <v>192</v>
      </c>
      <c r="C58" s="192" t="s">
        <v>194</v>
      </c>
      <c r="D58" s="161" t="s">
        <v>149</v>
      </c>
      <c r="E58" s="167">
        <v>12</v>
      </c>
      <c r="F58" s="169">
        <f t="shared" si="24"/>
        <v>0</v>
      </c>
      <c r="G58" s="170">
        <f t="shared" si="25"/>
        <v>0</v>
      </c>
      <c r="H58" s="170"/>
      <c r="I58" s="170">
        <f t="shared" si="26"/>
        <v>0</v>
      </c>
      <c r="J58" s="170"/>
      <c r="K58" s="170">
        <f t="shared" si="27"/>
        <v>0</v>
      </c>
      <c r="L58" s="170">
        <v>21</v>
      </c>
      <c r="M58" s="170">
        <f t="shared" si="28"/>
        <v>0</v>
      </c>
      <c r="N58" s="162">
        <v>0</v>
      </c>
      <c r="O58" s="162">
        <f t="shared" si="29"/>
        <v>0</v>
      </c>
      <c r="P58" s="162">
        <v>0</v>
      </c>
      <c r="Q58" s="162">
        <f t="shared" si="30"/>
        <v>0</v>
      </c>
      <c r="R58" s="162"/>
      <c r="S58" s="162"/>
      <c r="T58" s="163">
        <v>0.26</v>
      </c>
      <c r="U58" s="162">
        <f t="shared" si="31"/>
        <v>3.12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114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3">
        <v>41</v>
      </c>
      <c r="B59" s="159" t="s">
        <v>195</v>
      </c>
      <c r="C59" s="192" t="s">
        <v>196</v>
      </c>
      <c r="D59" s="161" t="s">
        <v>197</v>
      </c>
      <c r="E59" s="167">
        <v>2.2000000000000002</v>
      </c>
      <c r="F59" s="169">
        <f t="shared" si="24"/>
        <v>0</v>
      </c>
      <c r="G59" s="170">
        <f t="shared" si="25"/>
        <v>0</v>
      </c>
      <c r="H59" s="170"/>
      <c r="I59" s="170">
        <f t="shared" si="26"/>
        <v>0</v>
      </c>
      <c r="J59" s="170"/>
      <c r="K59" s="170">
        <f t="shared" si="27"/>
        <v>0</v>
      </c>
      <c r="L59" s="170">
        <v>21</v>
      </c>
      <c r="M59" s="170">
        <f t="shared" si="28"/>
        <v>0</v>
      </c>
      <c r="N59" s="162">
        <v>0</v>
      </c>
      <c r="O59" s="162">
        <f t="shared" si="29"/>
        <v>0</v>
      </c>
      <c r="P59" s="162">
        <v>0</v>
      </c>
      <c r="Q59" s="162">
        <f t="shared" si="30"/>
        <v>0</v>
      </c>
      <c r="R59" s="162"/>
      <c r="S59" s="162"/>
      <c r="T59" s="163">
        <v>0.03</v>
      </c>
      <c r="U59" s="162">
        <f t="shared" si="31"/>
        <v>7.0000000000000007E-2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114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5">
      <c r="A60" s="153">
        <v>42</v>
      </c>
      <c r="B60" s="159" t="s">
        <v>198</v>
      </c>
      <c r="C60" s="192" t="s">
        <v>199</v>
      </c>
      <c r="D60" s="161" t="s">
        <v>110</v>
      </c>
      <c r="E60" s="167">
        <v>0.01</v>
      </c>
      <c r="F60" s="169">
        <f t="shared" si="24"/>
        <v>0</v>
      </c>
      <c r="G60" s="170">
        <f t="shared" si="25"/>
        <v>0</v>
      </c>
      <c r="H60" s="170"/>
      <c r="I60" s="170">
        <f t="shared" si="26"/>
        <v>0</v>
      </c>
      <c r="J60" s="170"/>
      <c r="K60" s="170">
        <f t="shared" si="27"/>
        <v>0</v>
      </c>
      <c r="L60" s="170">
        <v>21</v>
      </c>
      <c r="M60" s="170">
        <f t="shared" si="28"/>
        <v>0</v>
      </c>
      <c r="N60" s="162">
        <v>1.6199999999999999E-2</v>
      </c>
      <c r="O60" s="162">
        <f t="shared" si="29"/>
        <v>1.6000000000000001E-4</v>
      </c>
      <c r="P60" s="162">
        <v>0</v>
      </c>
      <c r="Q60" s="162">
        <f t="shared" si="30"/>
        <v>0</v>
      </c>
      <c r="R60" s="162"/>
      <c r="S60" s="162"/>
      <c r="T60" s="163">
        <v>0</v>
      </c>
      <c r="U60" s="162">
        <f t="shared" si="31"/>
        <v>0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156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0.399999999999999" outlineLevel="1" x14ac:dyDescent="0.25">
      <c r="A61" s="153">
        <v>43</v>
      </c>
      <c r="B61" s="159" t="s">
        <v>200</v>
      </c>
      <c r="C61" s="192" t="s">
        <v>201</v>
      </c>
      <c r="D61" s="161" t="s">
        <v>149</v>
      </c>
      <c r="E61" s="167">
        <v>4</v>
      </c>
      <c r="F61" s="169">
        <f t="shared" si="24"/>
        <v>0</v>
      </c>
      <c r="G61" s="170">
        <f t="shared" si="25"/>
        <v>0</v>
      </c>
      <c r="H61" s="170"/>
      <c r="I61" s="170">
        <f t="shared" si="26"/>
        <v>0</v>
      </c>
      <c r="J61" s="170"/>
      <c r="K61" s="170">
        <f t="shared" si="27"/>
        <v>0</v>
      </c>
      <c r="L61" s="170">
        <v>21</v>
      </c>
      <c r="M61" s="170">
        <f t="shared" si="28"/>
        <v>0</v>
      </c>
      <c r="N61" s="162">
        <v>2.2000000000000001E-4</v>
      </c>
      <c r="O61" s="162">
        <f t="shared" si="29"/>
        <v>8.8000000000000003E-4</v>
      </c>
      <c r="P61" s="162">
        <v>0</v>
      </c>
      <c r="Q61" s="162">
        <f t="shared" si="30"/>
        <v>0</v>
      </c>
      <c r="R61" s="162"/>
      <c r="S61" s="162"/>
      <c r="T61" s="163">
        <v>0.4325</v>
      </c>
      <c r="U61" s="162">
        <f t="shared" si="31"/>
        <v>1.73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114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0.399999999999999" outlineLevel="1" x14ac:dyDescent="0.25">
      <c r="A62" s="153">
        <v>44</v>
      </c>
      <c r="B62" s="159" t="s">
        <v>202</v>
      </c>
      <c r="C62" s="192" t="s">
        <v>203</v>
      </c>
      <c r="D62" s="161" t="s">
        <v>124</v>
      </c>
      <c r="E62" s="167">
        <v>4</v>
      </c>
      <c r="F62" s="169">
        <f t="shared" si="24"/>
        <v>0</v>
      </c>
      <c r="G62" s="170">
        <f t="shared" si="25"/>
        <v>0</v>
      </c>
      <c r="H62" s="170"/>
      <c r="I62" s="170">
        <f t="shared" si="26"/>
        <v>0</v>
      </c>
      <c r="J62" s="170"/>
      <c r="K62" s="170">
        <f t="shared" si="27"/>
        <v>0</v>
      </c>
      <c r="L62" s="170">
        <v>21</v>
      </c>
      <c r="M62" s="170">
        <f t="shared" si="28"/>
        <v>0</v>
      </c>
      <c r="N62" s="162">
        <v>2.1000000000000001E-4</v>
      </c>
      <c r="O62" s="162">
        <f t="shared" si="29"/>
        <v>8.4000000000000003E-4</v>
      </c>
      <c r="P62" s="162">
        <v>0</v>
      </c>
      <c r="Q62" s="162">
        <f t="shared" si="30"/>
        <v>0</v>
      </c>
      <c r="R62" s="162"/>
      <c r="S62" s="162"/>
      <c r="T62" s="163">
        <v>5.0959999999999998E-2</v>
      </c>
      <c r="U62" s="162">
        <f t="shared" si="31"/>
        <v>0.2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114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3">
        <v>45</v>
      </c>
      <c r="B63" s="159" t="s">
        <v>204</v>
      </c>
      <c r="C63" s="192" t="s">
        <v>205</v>
      </c>
      <c r="D63" s="161" t="s">
        <v>124</v>
      </c>
      <c r="E63" s="167">
        <v>103</v>
      </c>
      <c r="F63" s="169">
        <f t="shared" si="24"/>
        <v>0</v>
      </c>
      <c r="G63" s="170">
        <f t="shared" si="25"/>
        <v>0</v>
      </c>
      <c r="H63" s="170"/>
      <c r="I63" s="170">
        <f t="shared" si="26"/>
        <v>0</v>
      </c>
      <c r="J63" s="170"/>
      <c r="K63" s="170">
        <f t="shared" si="27"/>
        <v>0</v>
      </c>
      <c r="L63" s="170">
        <v>21</v>
      </c>
      <c r="M63" s="170">
        <f t="shared" si="28"/>
        <v>0</v>
      </c>
      <c r="N63" s="162">
        <v>0</v>
      </c>
      <c r="O63" s="162">
        <f t="shared" si="29"/>
        <v>0</v>
      </c>
      <c r="P63" s="162">
        <v>0</v>
      </c>
      <c r="Q63" s="162">
        <f t="shared" si="30"/>
        <v>0</v>
      </c>
      <c r="R63" s="162"/>
      <c r="S63" s="162"/>
      <c r="T63" s="163">
        <v>9.955E-2</v>
      </c>
      <c r="U63" s="162">
        <f t="shared" si="31"/>
        <v>10.25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114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3">
        <v>46</v>
      </c>
      <c r="B64" s="159" t="s">
        <v>206</v>
      </c>
      <c r="C64" s="192" t="s">
        <v>207</v>
      </c>
      <c r="D64" s="161" t="s">
        <v>124</v>
      </c>
      <c r="E64" s="167">
        <v>103</v>
      </c>
      <c r="F64" s="169">
        <f t="shared" si="24"/>
        <v>0</v>
      </c>
      <c r="G64" s="170">
        <f t="shared" si="25"/>
        <v>0</v>
      </c>
      <c r="H64" s="170"/>
      <c r="I64" s="170">
        <f t="shared" si="26"/>
        <v>0</v>
      </c>
      <c r="J64" s="170"/>
      <c r="K64" s="170">
        <f t="shared" si="27"/>
        <v>0</v>
      </c>
      <c r="L64" s="170">
        <v>21</v>
      </c>
      <c r="M64" s="170">
        <f t="shared" si="28"/>
        <v>0</v>
      </c>
      <c r="N64" s="162">
        <v>2.0000000000000001E-4</v>
      </c>
      <c r="O64" s="162">
        <f t="shared" si="29"/>
        <v>2.06E-2</v>
      </c>
      <c r="P64" s="162">
        <v>0</v>
      </c>
      <c r="Q64" s="162">
        <f t="shared" si="30"/>
        <v>0</v>
      </c>
      <c r="R64" s="162"/>
      <c r="S64" s="162"/>
      <c r="T64" s="163">
        <v>0</v>
      </c>
      <c r="U64" s="162">
        <f t="shared" si="31"/>
        <v>0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156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3">
        <v>47</v>
      </c>
      <c r="B65" s="159" t="s">
        <v>208</v>
      </c>
      <c r="C65" s="192" t="s">
        <v>209</v>
      </c>
      <c r="D65" s="161" t="s">
        <v>124</v>
      </c>
      <c r="E65" s="167">
        <v>38</v>
      </c>
      <c r="F65" s="169">
        <f t="shared" si="24"/>
        <v>0</v>
      </c>
      <c r="G65" s="170">
        <f t="shared" si="25"/>
        <v>0</v>
      </c>
      <c r="H65" s="170"/>
      <c r="I65" s="170">
        <f t="shared" si="26"/>
        <v>0</v>
      </c>
      <c r="J65" s="170"/>
      <c r="K65" s="170">
        <f t="shared" si="27"/>
        <v>0</v>
      </c>
      <c r="L65" s="170">
        <v>21</v>
      </c>
      <c r="M65" s="170">
        <f t="shared" si="28"/>
        <v>0</v>
      </c>
      <c r="N65" s="162">
        <v>0</v>
      </c>
      <c r="O65" s="162">
        <f t="shared" si="29"/>
        <v>0</v>
      </c>
      <c r="P65" s="162">
        <v>0</v>
      </c>
      <c r="Q65" s="162">
        <f t="shared" si="30"/>
        <v>0</v>
      </c>
      <c r="R65" s="162"/>
      <c r="S65" s="162"/>
      <c r="T65" s="163">
        <v>9.955E-2</v>
      </c>
      <c r="U65" s="162">
        <f t="shared" si="31"/>
        <v>3.78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114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3">
        <v>48</v>
      </c>
      <c r="B66" s="159" t="s">
        <v>210</v>
      </c>
      <c r="C66" s="192" t="s">
        <v>211</v>
      </c>
      <c r="D66" s="161" t="s">
        <v>124</v>
      </c>
      <c r="E66" s="167">
        <v>38</v>
      </c>
      <c r="F66" s="169">
        <f t="shared" si="24"/>
        <v>0</v>
      </c>
      <c r="G66" s="170">
        <f t="shared" si="25"/>
        <v>0</v>
      </c>
      <c r="H66" s="170"/>
      <c r="I66" s="170">
        <f t="shared" si="26"/>
        <v>0</v>
      </c>
      <c r="J66" s="170"/>
      <c r="K66" s="170">
        <f t="shared" si="27"/>
        <v>0</v>
      </c>
      <c r="L66" s="170">
        <v>21</v>
      </c>
      <c r="M66" s="170">
        <f t="shared" si="28"/>
        <v>0</v>
      </c>
      <c r="N66" s="162">
        <v>1.6000000000000001E-4</v>
      </c>
      <c r="O66" s="162">
        <f t="shared" si="29"/>
        <v>6.0800000000000003E-3</v>
      </c>
      <c r="P66" s="162">
        <v>0</v>
      </c>
      <c r="Q66" s="162">
        <f t="shared" si="30"/>
        <v>0</v>
      </c>
      <c r="R66" s="162"/>
      <c r="S66" s="162"/>
      <c r="T66" s="163">
        <v>0</v>
      </c>
      <c r="U66" s="162">
        <f t="shared" si="31"/>
        <v>0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156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0.399999999999999" outlineLevel="1" x14ac:dyDescent="0.25">
      <c r="A67" s="153">
        <v>49</v>
      </c>
      <c r="B67" s="159" t="s">
        <v>212</v>
      </c>
      <c r="C67" s="192" t="s">
        <v>213</v>
      </c>
      <c r="D67" s="161" t="s">
        <v>149</v>
      </c>
      <c r="E67" s="167">
        <v>2</v>
      </c>
      <c r="F67" s="169">
        <f t="shared" si="24"/>
        <v>0</v>
      </c>
      <c r="G67" s="170">
        <f t="shared" si="25"/>
        <v>0</v>
      </c>
      <c r="H67" s="170"/>
      <c r="I67" s="170">
        <f t="shared" si="26"/>
        <v>0</v>
      </c>
      <c r="J67" s="170"/>
      <c r="K67" s="170">
        <f t="shared" si="27"/>
        <v>0</v>
      </c>
      <c r="L67" s="170">
        <v>21</v>
      </c>
      <c r="M67" s="170">
        <f t="shared" si="28"/>
        <v>0</v>
      </c>
      <c r="N67" s="162">
        <v>5.0000000000000002E-5</v>
      </c>
      <c r="O67" s="162">
        <f t="shared" si="29"/>
        <v>1E-4</v>
      </c>
      <c r="P67" s="162">
        <v>0</v>
      </c>
      <c r="Q67" s="162">
        <f t="shared" si="30"/>
        <v>0</v>
      </c>
      <c r="R67" s="162"/>
      <c r="S67" s="162"/>
      <c r="T67" s="163">
        <v>0</v>
      </c>
      <c r="U67" s="162">
        <f t="shared" si="31"/>
        <v>0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156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3">
        <v>50</v>
      </c>
      <c r="B68" s="159" t="s">
        <v>214</v>
      </c>
      <c r="C68" s="192" t="s">
        <v>215</v>
      </c>
      <c r="D68" s="161" t="s">
        <v>149</v>
      </c>
      <c r="E68" s="167">
        <v>2</v>
      </c>
      <c r="F68" s="169">
        <f t="shared" si="24"/>
        <v>0</v>
      </c>
      <c r="G68" s="170">
        <f t="shared" si="25"/>
        <v>0</v>
      </c>
      <c r="H68" s="170"/>
      <c r="I68" s="170">
        <f t="shared" si="26"/>
        <v>0</v>
      </c>
      <c r="J68" s="170"/>
      <c r="K68" s="170">
        <f t="shared" si="27"/>
        <v>0</v>
      </c>
      <c r="L68" s="170">
        <v>21</v>
      </c>
      <c r="M68" s="170">
        <f t="shared" si="28"/>
        <v>0</v>
      </c>
      <c r="N68" s="162">
        <v>0</v>
      </c>
      <c r="O68" s="162">
        <f t="shared" si="29"/>
        <v>0</v>
      </c>
      <c r="P68" s="162">
        <v>0</v>
      </c>
      <c r="Q68" s="162">
        <f t="shared" si="30"/>
        <v>0</v>
      </c>
      <c r="R68" s="162"/>
      <c r="S68" s="162"/>
      <c r="T68" s="163">
        <v>0.14699999999999999</v>
      </c>
      <c r="U68" s="162">
        <f t="shared" si="31"/>
        <v>0.28999999999999998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114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5">
      <c r="A69" s="153">
        <v>51</v>
      </c>
      <c r="B69" s="159" t="s">
        <v>216</v>
      </c>
      <c r="C69" s="192" t="s">
        <v>217</v>
      </c>
      <c r="D69" s="161" t="s">
        <v>149</v>
      </c>
      <c r="E69" s="167">
        <v>2</v>
      </c>
      <c r="F69" s="169">
        <f t="shared" si="24"/>
        <v>0</v>
      </c>
      <c r="G69" s="170">
        <f t="shared" si="25"/>
        <v>0</v>
      </c>
      <c r="H69" s="170"/>
      <c r="I69" s="170">
        <f t="shared" si="26"/>
        <v>0</v>
      </c>
      <c r="J69" s="170"/>
      <c r="K69" s="170">
        <f t="shared" si="27"/>
        <v>0</v>
      </c>
      <c r="L69" s="170">
        <v>21</v>
      </c>
      <c r="M69" s="170">
        <f t="shared" si="28"/>
        <v>0</v>
      </c>
      <c r="N69" s="162">
        <v>1.0000000000000001E-5</v>
      </c>
      <c r="O69" s="162">
        <f t="shared" si="29"/>
        <v>2.0000000000000002E-5</v>
      </c>
      <c r="P69" s="162">
        <v>0</v>
      </c>
      <c r="Q69" s="162">
        <f t="shared" si="30"/>
        <v>0</v>
      </c>
      <c r="R69" s="162"/>
      <c r="S69" s="162"/>
      <c r="T69" s="163">
        <v>0</v>
      </c>
      <c r="U69" s="162">
        <f t="shared" si="31"/>
        <v>0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156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53">
        <v>52</v>
      </c>
      <c r="B70" s="159" t="s">
        <v>218</v>
      </c>
      <c r="C70" s="192" t="s">
        <v>219</v>
      </c>
      <c r="D70" s="161" t="s">
        <v>149</v>
      </c>
      <c r="E70" s="167">
        <v>1</v>
      </c>
      <c r="F70" s="169">
        <f t="shared" si="24"/>
        <v>0</v>
      </c>
      <c r="G70" s="170">
        <f t="shared" si="25"/>
        <v>0</v>
      </c>
      <c r="H70" s="170"/>
      <c r="I70" s="170">
        <f t="shared" si="26"/>
        <v>0</v>
      </c>
      <c r="J70" s="170"/>
      <c r="K70" s="170">
        <f t="shared" si="27"/>
        <v>0</v>
      </c>
      <c r="L70" s="170">
        <v>21</v>
      </c>
      <c r="M70" s="170">
        <f t="shared" si="28"/>
        <v>0</v>
      </c>
      <c r="N70" s="162">
        <v>0</v>
      </c>
      <c r="O70" s="162">
        <f t="shared" si="29"/>
        <v>0</v>
      </c>
      <c r="P70" s="162">
        <v>0</v>
      </c>
      <c r="Q70" s="162">
        <f t="shared" si="30"/>
        <v>0</v>
      </c>
      <c r="R70" s="162"/>
      <c r="S70" s="162"/>
      <c r="T70" s="163">
        <v>0</v>
      </c>
      <c r="U70" s="162">
        <f t="shared" si="31"/>
        <v>0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156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0.399999999999999" outlineLevel="1" x14ac:dyDescent="0.25">
      <c r="A71" s="153">
        <v>53</v>
      </c>
      <c r="B71" s="159" t="s">
        <v>220</v>
      </c>
      <c r="C71" s="192" t="s">
        <v>221</v>
      </c>
      <c r="D71" s="161" t="s">
        <v>124</v>
      </c>
      <c r="E71" s="167">
        <v>141</v>
      </c>
      <c r="F71" s="169">
        <f t="shared" si="24"/>
        <v>0</v>
      </c>
      <c r="G71" s="170">
        <f t="shared" si="25"/>
        <v>0</v>
      </c>
      <c r="H71" s="170"/>
      <c r="I71" s="170">
        <f t="shared" si="26"/>
        <v>0</v>
      </c>
      <c r="J71" s="170"/>
      <c r="K71" s="170">
        <f t="shared" si="27"/>
        <v>0</v>
      </c>
      <c r="L71" s="170">
        <v>21</v>
      </c>
      <c r="M71" s="170">
        <f t="shared" si="28"/>
        <v>0</v>
      </c>
      <c r="N71" s="162">
        <v>0</v>
      </c>
      <c r="O71" s="162">
        <f t="shared" si="29"/>
        <v>0</v>
      </c>
      <c r="P71" s="162">
        <v>0</v>
      </c>
      <c r="Q71" s="162">
        <f t="shared" si="30"/>
        <v>0</v>
      </c>
      <c r="R71" s="162"/>
      <c r="S71" s="162"/>
      <c r="T71" s="163">
        <v>0.56999999999999995</v>
      </c>
      <c r="U71" s="162">
        <f t="shared" si="31"/>
        <v>80.37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114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3">
        <v>54</v>
      </c>
      <c r="B72" s="159" t="s">
        <v>222</v>
      </c>
      <c r="C72" s="192" t="s">
        <v>223</v>
      </c>
      <c r="D72" s="161" t="s">
        <v>127</v>
      </c>
      <c r="E72" s="167">
        <v>1</v>
      </c>
      <c r="F72" s="169">
        <f t="shared" si="24"/>
        <v>0</v>
      </c>
      <c r="G72" s="170">
        <f t="shared" si="25"/>
        <v>0</v>
      </c>
      <c r="H72" s="170"/>
      <c r="I72" s="170">
        <f t="shared" si="26"/>
        <v>0</v>
      </c>
      <c r="J72" s="170"/>
      <c r="K72" s="170">
        <f t="shared" si="27"/>
        <v>0</v>
      </c>
      <c r="L72" s="170">
        <v>21</v>
      </c>
      <c r="M72" s="170">
        <f t="shared" si="28"/>
        <v>0</v>
      </c>
      <c r="N72" s="162">
        <v>0</v>
      </c>
      <c r="O72" s="162">
        <f t="shared" si="29"/>
        <v>0</v>
      </c>
      <c r="P72" s="162">
        <v>0</v>
      </c>
      <c r="Q72" s="162">
        <f t="shared" si="30"/>
        <v>0</v>
      </c>
      <c r="R72" s="162"/>
      <c r="S72" s="162"/>
      <c r="T72" s="163">
        <v>0.56999999999999995</v>
      </c>
      <c r="U72" s="162">
        <f t="shared" si="31"/>
        <v>0.56999999999999995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114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5">
      <c r="A73" s="180">
        <v>55</v>
      </c>
      <c r="B73" s="181" t="s">
        <v>224</v>
      </c>
      <c r="C73" s="194" t="s">
        <v>225</v>
      </c>
      <c r="D73" s="182" t="s">
        <v>226</v>
      </c>
      <c r="E73" s="183">
        <v>13</v>
      </c>
      <c r="F73" s="184">
        <f t="shared" si="24"/>
        <v>0</v>
      </c>
      <c r="G73" s="185">
        <f t="shared" si="25"/>
        <v>0</v>
      </c>
      <c r="H73" s="185"/>
      <c r="I73" s="185">
        <f t="shared" si="26"/>
        <v>0</v>
      </c>
      <c r="J73" s="185"/>
      <c r="K73" s="185">
        <f t="shared" si="27"/>
        <v>0</v>
      </c>
      <c r="L73" s="185">
        <v>21</v>
      </c>
      <c r="M73" s="185">
        <f t="shared" si="28"/>
        <v>0</v>
      </c>
      <c r="N73" s="186">
        <v>0</v>
      </c>
      <c r="O73" s="186">
        <f t="shared" si="29"/>
        <v>0</v>
      </c>
      <c r="P73" s="186">
        <v>0</v>
      </c>
      <c r="Q73" s="186">
        <f t="shared" si="30"/>
        <v>0</v>
      </c>
      <c r="R73" s="186"/>
      <c r="S73" s="186"/>
      <c r="T73" s="187">
        <v>0.56999999999999995</v>
      </c>
      <c r="U73" s="186">
        <f t="shared" si="31"/>
        <v>7.41</v>
      </c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114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x14ac:dyDescent="0.25">
      <c r="A74" s="6"/>
      <c r="B74" s="7" t="s">
        <v>227</v>
      </c>
      <c r="C74" s="195" t="s">
        <v>227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v>15</v>
      </c>
      <c r="AD74">
        <v>21</v>
      </c>
    </row>
    <row r="75" spans="1:60" x14ac:dyDescent="0.25">
      <c r="A75" s="188"/>
      <c r="B75" s="189" t="s">
        <v>28</v>
      </c>
      <c r="C75" s="196" t="s">
        <v>227</v>
      </c>
      <c r="D75" s="190"/>
      <c r="E75" s="190"/>
      <c r="F75" s="190"/>
      <c r="G75" s="191">
        <f>G8+G12+G14+G16+G23+G25+G30+G38+G45+G48+G52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f>SUMIF(L7:L73,AC74,G7:G73)</f>
        <v>0</v>
      </c>
      <c r="AD75">
        <f>SUMIF(L7:L73,AD74,G7:G73)</f>
        <v>0</v>
      </c>
      <c r="AE75" t="s">
        <v>228</v>
      </c>
    </row>
    <row r="76" spans="1:60" x14ac:dyDescent="0.25">
      <c r="A76" s="6"/>
      <c r="B76" s="7" t="s">
        <v>227</v>
      </c>
      <c r="C76" s="195" t="s">
        <v>227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5">
      <c r="A77" s="6"/>
      <c r="B77" s="7" t="s">
        <v>227</v>
      </c>
      <c r="C77" s="195" t="s">
        <v>227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5">
      <c r="A78" s="271" t="s">
        <v>229</v>
      </c>
      <c r="B78" s="271"/>
      <c r="C78" s="272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5">
      <c r="A79" s="252"/>
      <c r="B79" s="253"/>
      <c r="C79" s="254"/>
      <c r="D79" s="253"/>
      <c r="E79" s="253"/>
      <c r="F79" s="253"/>
      <c r="G79" s="25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 t="s">
        <v>230</v>
      </c>
    </row>
    <row r="80" spans="1:60" x14ac:dyDescent="0.25">
      <c r="A80" s="256"/>
      <c r="B80" s="257"/>
      <c r="C80" s="258"/>
      <c r="D80" s="257"/>
      <c r="E80" s="257"/>
      <c r="F80" s="257"/>
      <c r="G80" s="259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256"/>
      <c r="B81" s="257"/>
      <c r="C81" s="258"/>
      <c r="D81" s="257"/>
      <c r="E81" s="257"/>
      <c r="F81" s="257"/>
      <c r="G81" s="259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56"/>
      <c r="B82" s="257"/>
      <c r="C82" s="258"/>
      <c r="D82" s="257"/>
      <c r="E82" s="257"/>
      <c r="F82" s="257"/>
      <c r="G82" s="25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260"/>
      <c r="B83" s="261"/>
      <c r="C83" s="262"/>
      <c r="D83" s="261"/>
      <c r="E83" s="261"/>
      <c r="F83" s="261"/>
      <c r="G83" s="263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6"/>
      <c r="B84" s="7" t="s">
        <v>227</v>
      </c>
      <c r="C84" s="195" t="s">
        <v>227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C85" s="197"/>
      <c r="AE85" t="s">
        <v>231</v>
      </c>
    </row>
  </sheetData>
  <mergeCells count="6">
    <mergeCell ref="A79:G83"/>
    <mergeCell ref="A1:G1"/>
    <mergeCell ref="C2:G2"/>
    <mergeCell ref="C3:G3"/>
    <mergeCell ref="C4:G4"/>
    <mergeCell ref="A78:C7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2023-07-18T04:41:30Z</dcterms:modified>
</cp:coreProperties>
</file>