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UZIV\OISM\Andrle\Stavby\Parkoviště - Karáskova\VZ\"/>
    </mc:Choice>
  </mc:AlternateContent>
  <bookViews>
    <workbookView xWindow="28680" yWindow="-120" windowWidth="29040" windowHeight="15840" activeTab="2"/>
  </bookViews>
  <sheets>
    <sheet name="Stavba" sheetId="1" r:id="rId1"/>
    <sheet name="VzorPolozky" sheetId="10" state="hidden" r:id="rId2"/>
    <sheet name="Rozpočet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Rozpočet!$1:$7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Rozpočet!$A$1:$X$59</definedName>
    <definedName name="_xlnm.Print_Area" localSheetId="0">Stavba!$A$1:$J$55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0" i="12"/>
  <c r="M10" i="12" s="1"/>
  <c r="I10" i="12"/>
  <c r="K10" i="12"/>
  <c r="O10" i="12"/>
  <c r="Q10" i="12"/>
  <c r="V10" i="12"/>
  <c r="G12" i="12"/>
  <c r="I12" i="12"/>
  <c r="K12" i="12"/>
  <c r="M12" i="12"/>
  <c r="O12" i="12"/>
  <c r="Q12" i="12"/>
  <c r="V12" i="12"/>
  <c r="G13" i="12"/>
  <c r="M13" i="12" s="1"/>
  <c r="I13" i="12"/>
  <c r="K13" i="12"/>
  <c r="O13" i="12"/>
  <c r="Q13" i="12"/>
  <c r="V13" i="12"/>
  <c r="G15" i="12"/>
  <c r="I15" i="12"/>
  <c r="K15" i="12"/>
  <c r="M15" i="12"/>
  <c r="O15" i="12"/>
  <c r="Q15" i="12"/>
  <c r="V15" i="12"/>
  <c r="G17" i="12"/>
  <c r="M17" i="12" s="1"/>
  <c r="I17" i="12"/>
  <c r="K17" i="12"/>
  <c r="O17" i="12"/>
  <c r="Q17" i="12"/>
  <c r="V17" i="12"/>
  <c r="G19" i="12"/>
  <c r="M19" i="12" s="1"/>
  <c r="I19" i="12"/>
  <c r="K19" i="12"/>
  <c r="O19" i="12"/>
  <c r="Q19" i="12"/>
  <c r="V19" i="12"/>
  <c r="V20" i="12"/>
  <c r="G21" i="12"/>
  <c r="M21" i="12" s="1"/>
  <c r="I21" i="12"/>
  <c r="I20" i="12" s="1"/>
  <c r="K21" i="12"/>
  <c r="K20" i="12" s="1"/>
  <c r="O21" i="12"/>
  <c r="O20" i="12" s="1"/>
  <c r="Q21" i="12"/>
  <c r="Q20" i="12" s="1"/>
  <c r="V21" i="12"/>
  <c r="G22" i="12"/>
  <c r="M22" i="12" s="1"/>
  <c r="I22" i="12"/>
  <c r="K22" i="12"/>
  <c r="O22" i="12"/>
  <c r="Q22" i="12"/>
  <c r="V22" i="12"/>
  <c r="K23" i="12"/>
  <c r="G24" i="12"/>
  <c r="M24" i="12" s="1"/>
  <c r="M23" i="12" s="1"/>
  <c r="I24" i="12"/>
  <c r="I23" i="12" s="1"/>
  <c r="K24" i="12"/>
  <c r="O24" i="12"/>
  <c r="O23" i="12" s="1"/>
  <c r="Q24" i="12"/>
  <c r="Q23" i="12" s="1"/>
  <c r="V24" i="12"/>
  <c r="V23" i="12" s="1"/>
  <c r="K26" i="12"/>
  <c r="Q26" i="12"/>
  <c r="G27" i="12"/>
  <c r="M27" i="12" s="1"/>
  <c r="I27" i="12"/>
  <c r="I26" i="12" s="1"/>
  <c r="K27" i="12"/>
  <c r="O27" i="12"/>
  <c r="Q27" i="12"/>
  <c r="V27" i="12"/>
  <c r="V26" i="12" s="1"/>
  <c r="G29" i="12"/>
  <c r="M29" i="12" s="1"/>
  <c r="I29" i="12"/>
  <c r="K29" i="12"/>
  <c r="O29" i="12"/>
  <c r="O26" i="12" s="1"/>
  <c r="Q29" i="12"/>
  <c r="V29" i="12"/>
  <c r="G31" i="12"/>
  <c r="M31" i="12" s="1"/>
  <c r="I31" i="12"/>
  <c r="K31" i="12"/>
  <c r="O31" i="12"/>
  <c r="Q31" i="12"/>
  <c r="V31" i="12"/>
  <c r="I32" i="12"/>
  <c r="O32" i="12"/>
  <c r="V32" i="12"/>
  <c r="G33" i="12"/>
  <c r="M33" i="12" s="1"/>
  <c r="M32" i="12" s="1"/>
  <c r="I33" i="12"/>
  <c r="K33" i="12"/>
  <c r="K32" i="12" s="1"/>
  <c r="O33" i="12"/>
  <c r="Q33" i="12"/>
  <c r="Q32" i="12" s="1"/>
  <c r="V33" i="12"/>
  <c r="G35" i="12"/>
  <c r="G34" i="12" s="1"/>
  <c r="I52" i="1" s="1"/>
  <c r="I17" i="1" s="1"/>
  <c r="I35" i="12"/>
  <c r="I34" i="12" s="1"/>
  <c r="K35" i="12"/>
  <c r="O35" i="12"/>
  <c r="O34" i="12" s="1"/>
  <c r="Q35" i="12"/>
  <c r="Q34" i="12" s="1"/>
  <c r="V35" i="12"/>
  <c r="G37" i="12"/>
  <c r="M37" i="12" s="1"/>
  <c r="I37" i="12"/>
  <c r="K37" i="12"/>
  <c r="K34" i="12" s="1"/>
  <c r="O37" i="12"/>
  <c r="Q37" i="12"/>
  <c r="V37" i="12"/>
  <c r="G38" i="12"/>
  <c r="I38" i="12"/>
  <c r="K38" i="12"/>
  <c r="M38" i="12"/>
  <c r="O38" i="12"/>
  <c r="Q38" i="12"/>
  <c r="V38" i="12"/>
  <c r="V34" i="12" s="1"/>
  <c r="O39" i="12"/>
  <c r="G40" i="12"/>
  <c r="G39" i="12" s="1"/>
  <c r="I53" i="1" s="1"/>
  <c r="I40" i="12"/>
  <c r="I39" i="12" s="1"/>
  <c r="K40" i="12"/>
  <c r="O40" i="12"/>
  <c r="Q40" i="12"/>
  <c r="Q39" i="12" s="1"/>
  <c r="V40" i="12"/>
  <c r="G42" i="12"/>
  <c r="M42" i="12" s="1"/>
  <c r="I42" i="12"/>
  <c r="K42" i="12"/>
  <c r="K39" i="12" s="1"/>
  <c r="O42" i="12"/>
  <c r="Q42" i="12"/>
  <c r="V42" i="12"/>
  <c r="V39" i="12" s="1"/>
  <c r="G45" i="12"/>
  <c r="M45" i="12" s="1"/>
  <c r="I45" i="12"/>
  <c r="K45" i="12"/>
  <c r="O45" i="12"/>
  <c r="Q45" i="12"/>
  <c r="V45" i="12"/>
  <c r="G46" i="12"/>
  <c r="M46" i="12" s="1"/>
  <c r="I46" i="12"/>
  <c r="K46" i="12"/>
  <c r="O46" i="12"/>
  <c r="Q46" i="12"/>
  <c r="V46" i="12"/>
  <c r="AE49" i="12"/>
  <c r="F40" i="1" s="1"/>
  <c r="I19" i="1"/>
  <c r="I18" i="1"/>
  <c r="M35" i="12" l="1"/>
  <c r="M34" i="12" s="1"/>
  <c r="F41" i="1"/>
  <c r="G8" i="12"/>
  <c r="AF49" i="12"/>
  <c r="G20" i="12"/>
  <c r="I54" i="1" s="1"/>
  <c r="I20" i="1" s="1"/>
  <c r="F39" i="1"/>
  <c r="G23" i="12"/>
  <c r="G32" i="12"/>
  <c r="I51" i="1" s="1"/>
  <c r="M26" i="12"/>
  <c r="M20" i="12"/>
  <c r="M8" i="12"/>
  <c r="G26" i="12"/>
  <c r="I50" i="1" s="1"/>
  <c r="M40" i="12"/>
  <c r="M39" i="12" s="1"/>
  <c r="J28" i="1"/>
  <c r="J26" i="1"/>
  <c r="G38" i="1"/>
  <c r="F38" i="1"/>
  <c r="J23" i="1"/>
  <c r="J24" i="1"/>
  <c r="J25" i="1"/>
  <c r="J27" i="1"/>
  <c r="E24" i="1"/>
  <c r="E26" i="1"/>
  <c r="F42" i="1" l="1"/>
  <c r="G40" i="1"/>
  <c r="H40" i="1" s="1"/>
  <c r="I40" i="1" s="1"/>
  <c r="G39" i="1"/>
  <c r="H39" i="1" s="1"/>
  <c r="H42" i="1" s="1"/>
  <c r="G41" i="1"/>
  <c r="H41" i="1" s="1"/>
  <c r="I41" i="1" s="1"/>
  <c r="G49" i="12"/>
  <c r="I49" i="1"/>
  <c r="I55" i="1" l="1"/>
  <c r="I16" i="1"/>
  <c r="I21" i="1" s="1"/>
  <c r="G42" i="1"/>
  <c r="G25" i="1" s="1"/>
  <c r="A25" i="1" s="1"/>
  <c r="I39" i="1"/>
  <c r="I42" i="1" s="1"/>
  <c r="G23" i="1"/>
  <c r="A23" i="1" s="1"/>
  <c r="G28" i="1" l="1"/>
  <c r="A24" i="1"/>
  <c r="G24" i="1"/>
  <c r="A27" i="1" s="1"/>
  <c r="A26" i="1"/>
  <c r="G26" i="1"/>
  <c r="J39" i="1"/>
  <c r="J42" i="1" s="1"/>
  <c r="J40" i="1"/>
  <c r="J41" i="1"/>
  <c r="J51" i="1"/>
  <c r="J50" i="1"/>
  <c r="J49" i="1"/>
  <c r="J55" i="1" s="1"/>
  <c r="J52" i="1"/>
  <c r="J53" i="1"/>
  <c r="J54" i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<sst xmlns="http://schemas.openxmlformats.org/spreadsheetml/2006/main" count="335" uniqueCount="170">
  <si>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</si>
  <si>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</si>
  <si>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</si>
  <si>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</si>
  <si>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</si>
  <si>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</si>
  <si>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</si>
  <si>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</si>
  <si>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</si>
  <si>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</si>
  <si>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</si>
  <si>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</si>
  <si>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</si>
  <si>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</si>
  <si>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</si>
  <si>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</si>
  <si>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</si>
  <si>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</si>
  <si>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</si>
  <si>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</si>
  <si>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</si>
  <si>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</si>
  <si>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</si>
  <si>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</si>
  <si>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</si>
  <si>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</si>
  <si>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</si>
  <si>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</si>
  <si>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</si>
  <si>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</si>
  <si>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</si>
  <si>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</si>
  <si>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</si>
  <si>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</si>
  <si>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</si>
  <si>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</si>
  <si>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</si>
  <si>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</si>
  <si>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</si>
  <si>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</si>
  <si>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</si>
  <si>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1</t>
  </si>
  <si>
    <t>Parkoviště</t>
  </si>
  <si>
    <t>SO05</t>
  </si>
  <si>
    <t>Stavební práce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</si>
  <si>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</si>
  <si>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</si>
  <si>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</si>
  <si>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</si>
  <si>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</si>
  <si>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</si>
  <si>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</si>
  <si>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Zemní práce</t>
  </si>
  <si>
    <t>5</t>
  </si>
  <si>
    <t>Komunikace</t>
  </si>
  <si>
    <t>96</t>
  </si>
  <si>
    <t>Bourání konstrukcí</t>
  </si>
  <si>
    <t>767</t>
  </si>
  <si>
    <t>Konstrukce zámečnické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</si>
  <si>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</si>
  <si>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</si>
  <si>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</si>
  <si>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</si>
  <si>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</si>
  <si>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</si>
  <si>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</si>
  <si>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</si>
  <si>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</si>
  <si>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</si>
  <si>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</si>
  <si>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</si>
  <si>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</si>
  <si>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</si>
  <si>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</si>
  <si>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</si>
  <si>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</si>
  <si>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</si>
  <si>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</si>
  <si>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</si>
  <si>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</si>
  <si>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</si>
  <si>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</si>
  <si>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</si>
  <si>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</si>
  <si>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</si>
  <si>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</si>
  <si>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</si>
  <si>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</si>
  <si>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</si>
  <si>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</si>
  <si>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</si>
  <si>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122201109R00</t>
  </si>
  <si>
    <t>Příplatek za lepivost - odkopávky v hor. 3</t>
  </si>
  <si>
    <t>m3</t>
  </si>
  <si>
    <t>Vlastní</t>
  </si>
  <si>
    <t>Indiv</t>
  </si>
  <si>
    <t>Práce</t>
  </si>
  <si>
    <t>POL1_</t>
  </si>
  <si>
    <t>122202201R00</t>
  </si>
  <si>
    <t>Odkopávky pro silnice v hor. 3 do 100 m3</t>
  </si>
  <si>
    <t>lokální odstarnění neúnosné zeminy cca 25% hl. 15 cm : 1580*0,25*0,15</t>
  </si>
  <si>
    <t>VV</t>
  </si>
  <si>
    <t>162301102R00</t>
  </si>
  <si>
    <t>Vodorovné přemístění výkopku z hor.1-4 do 1000 m</t>
  </si>
  <si>
    <t>162701109R00</t>
  </si>
  <si>
    <t>Příplatek k vod. přemístění hor.1-4 za další 1 km</t>
  </si>
  <si>
    <t>127,25*12</t>
  </si>
  <si>
    <t>181101102R00</t>
  </si>
  <si>
    <t>Úprava pláně v zářezech v hor. 1-4, se zhutněním</t>
  </si>
  <si>
    <t>m2</t>
  </si>
  <si>
    <t>lokální úprava cca 25% : 1580*0,25</t>
  </si>
  <si>
    <t>182001111R00</t>
  </si>
  <si>
    <t>Plošná úprava terénu, nerovnosti do 10 cm v rovině</t>
  </si>
  <si>
    <t>lokální úprava do 75% : 1580*0,75</t>
  </si>
  <si>
    <t>167101101</t>
  </si>
  <si>
    <t>Nakládání výkopku z hor.1-4 v množství do 100 m3</t>
  </si>
  <si>
    <t>RTS 21/ II</t>
  </si>
  <si>
    <t>005121 R</t>
  </si>
  <si>
    <t>Zařízení staveniště</t>
  </si>
  <si>
    <t>Soubor</t>
  </si>
  <si>
    <t>VRN</t>
  </si>
  <si>
    <t>POL99_8</t>
  </si>
  <si>
    <t>0004211</t>
  </si>
  <si>
    <t>Mimostaveništní doprava individual.</t>
  </si>
  <si>
    <t>199000005R00</t>
  </si>
  <si>
    <t>Poplatek za skládku zeminy 1- 4, č. dle katal. odpadů 17 05 04</t>
  </si>
  <si>
    <t>t</t>
  </si>
  <si>
    <t>(59,25+68)*1,8</t>
  </si>
  <si>
    <t>564811111RT2</t>
  </si>
  <si>
    <t>Podklad ze štěrkodrti po zhutnění tloušťky 5 cm štěrkodrť frakce 0-32 mm</t>
  </si>
  <si>
    <t>lokální srovnání terénu cca 50 % : 1580*0,5</t>
  </si>
  <si>
    <t>564851111RT2</t>
  </si>
  <si>
    <t>Podklad ze štěrkodrti po zhutnění tloušťky 15 cm štěrkodrť frakce 0-32 mm</t>
  </si>
  <si>
    <t>úprava neúnosných ploch cca 50% : 1580*0,5</t>
  </si>
  <si>
    <t>998222094R00</t>
  </si>
  <si>
    <t>Přesun hmot, komunikace z kameniva, příplatek 5 km</t>
  </si>
  <si>
    <t>961055111R00</t>
  </si>
  <si>
    <t>Bourání základů železobetonových</t>
  </si>
  <si>
    <t>767911130Z</t>
  </si>
  <si>
    <t>Úprava oplacení kov. tyč. plotu</t>
  </si>
  <si>
    <t>m</t>
  </si>
  <si>
    <t>dem, ost, drátu a srovnání oplocení</t>
  </si>
  <si>
    <t>767920860R00</t>
  </si>
  <si>
    <t>Demontáž vrat k oplocení</t>
  </si>
  <si>
    <t>kus</t>
  </si>
  <si>
    <t>7679919R</t>
  </si>
  <si>
    <t>Dopravní značky - dodávka a montáž (parkoviště + dodatková informační tabule)</t>
  </si>
  <si>
    <t>979082219R00</t>
  </si>
  <si>
    <t>Příplatek za dopravu suti po suchu za další 1 km</t>
  </si>
  <si>
    <t>2,5*12</t>
  </si>
  <si>
    <t>979081111R00</t>
  </si>
  <si>
    <t>Odvoz suti a vybour. hmot na skládku do 1 km</t>
  </si>
  <si>
    <t>Včetně naložení na dopravní prostředek a složení na skládku, bez poplatku za skládku.</t>
  </si>
  <si>
    <t>POP</t>
  </si>
  <si>
    <t>0,9*2,5+0,25</t>
  </si>
  <si>
    <t>979082111R00</t>
  </si>
  <si>
    <t>Vnitrostaveništní doprava suti do 10 m</t>
  </si>
  <si>
    <t>979990107R00</t>
  </si>
  <si>
    <t>Poplatek za uložení suti - směs betonu, cihel, dřeva, skupina odpadu 170904</t>
  </si>
  <si>
    <t>kategorie 17 09 04 smíšené stavební a demoliční odpady</t>
  </si>
  <si>
    <t>SUM</t>
  </si>
  <si>
    <t>Poznámky uchazeče k zadání</t>
  </si>
  <si>
    <t>POPUZIV</t>
  </si>
  <si>
    <t>END</t>
  </si>
  <si>
    <t>Město Krnov</t>
  </si>
  <si>
    <t>Hlavní náměstí 96/1</t>
  </si>
  <si>
    <t>Krnov-Pod Bezručovým vrchem</t>
  </si>
  <si>
    <t>CZ00296139</t>
  </si>
  <si>
    <t>Odstavná plocha pro vozidla na p. č. 1172, k. ú. Horní Předměstí, ul. Karáskova</t>
  </si>
  <si>
    <t>zpevněná plocha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</si>
</sst>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4" fontId="3" fillId="2" borderId="39" xfId="0" applyNumberFormat="1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2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2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5" fillId="2" borderId="0" xfId="0" applyNumberFormat="1" applyFont="1" applyFill="1" applyBorder="1" applyAlignment="1">
      <alignment vertical="top" shrinkToFit="1"/>
    </xf>
    <xf numFmtId="0" fontId="5" fillId="2" borderId="29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4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0" xfId="0" applyFont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8"/>
  <sheetViews>
    <sheetView showGridLines="0" topLeftCell="B1" zoomScaleNormal="100" zoomScaleSheetLayoutView="75" workbookViewId="0">
      <selection activeCell="E4" sqref="E4:J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3" t="s">
        <v>4</v>
      </c>
      <c r="C1" s="224"/>
      <c r="D1" s="224"/>
      <c r="E1" s="224"/>
      <c r="F1" s="224"/>
      <c r="G1" s="224"/>
      <c r="H1" s="224"/>
      <c r="I1" s="224"/>
      <c r="J1" s="225"/>
    </row>
    <row r="2" spans="1:15" ht="36" customHeight="1" x14ac:dyDescent="0.2">
      <c r="A2" s="2"/>
      <c r="B2" s="82" t="s">
        <v>24</v>
      </c>
      <c r="C2" s="83"/>
      <c r="D2" s="84"/>
      <c r="E2" s="229" t="s">
        <v>168</v>
      </c>
      <c r="F2" s="230"/>
      <c r="G2" s="230"/>
      <c r="H2" s="230"/>
      <c r="I2" s="230"/>
      <c r="J2" s="231"/>
      <c r="O2" s="1"/>
    </row>
    <row r="3" spans="1:15" ht="27" customHeight="1" x14ac:dyDescent="0.2">
      <c r="A3" s="2"/>
      <c r="B3" s="85" t="s">
        <v>45</v>
      </c>
      <c r="C3" s="83"/>
      <c r="D3" s="86"/>
      <c r="E3" s="232" t="s">
        <v>44</v>
      </c>
      <c r="F3" s="233"/>
      <c r="G3" s="233"/>
      <c r="H3" s="233"/>
      <c r="I3" s="233"/>
      <c r="J3" s="234"/>
    </row>
    <row r="4" spans="1:15" ht="23.25" customHeight="1" x14ac:dyDescent="0.2">
      <c r="A4" s="81">
        <v>11068</v>
      </c>
      <c r="B4" s="87" t="s">
        <v>46</v>
      </c>
      <c r="C4" s="88"/>
      <c r="D4" s="89"/>
      <c r="E4" s="218" t="s">
        <v>169</v>
      </c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23</v>
      </c>
      <c r="D5" s="60" t="s">
        <v>164</v>
      </c>
      <c r="E5" s="78"/>
      <c r="F5" s="78"/>
      <c r="G5" s="78"/>
      <c r="H5" s="18" t="s">
        <v>40</v>
      </c>
      <c r="I5" s="76">
        <v>296139</v>
      </c>
      <c r="J5" s="8"/>
    </row>
    <row r="6" spans="1:15" ht="15.75" customHeight="1" x14ac:dyDescent="0.2">
      <c r="A6" s="2"/>
      <c r="B6" s="28"/>
      <c r="C6" s="55"/>
      <c r="D6" s="193" t="s">
        <v>165</v>
      </c>
      <c r="E6" s="79"/>
      <c r="F6" s="79"/>
      <c r="G6" s="79"/>
      <c r="H6" s="18" t="s">
        <v>36</v>
      </c>
      <c r="I6" s="76" t="s">
        <v>167</v>
      </c>
      <c r="J6" s="8"/>
    </row>
    <row r="7" spans="1:15" ht="15.75" customHeight="1" x14ac:dyDescent="0.2">
      <c r="A7" s="2"/>
      <c r="B7" s="29"/>
      <c r="C7" s="56"/>
      <c r="D7" s="77">
        <v>79401</v>
      </c>
      <c r="E7" s="23" t="s">
        <v>166</v>
      </c>
      <c r="F7" s="80"/>
      <c r="G7" s="80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6"/>
      <c r="E11" s="236"/>
      <c r="F11" s="236"/>
      <c r="G11" s="236"/>
      <c r="H11" s="18" t="s">
        <v>40</v>
      </c>
      <c r="I11" s="91"/>
      <c r="J11" s="8"/>
    </row>
    <row r="12" spans="1:15" ht="15.75" customHeight="1" x14ac:dyDescent="0.2">
      <c r="A12" s="2"/>
      <c r="B12" s="28"/>
      <c r="C12" s="55"/>
      <c r="D12" s="217"/>
      <c r="E12" s="217"/>
      <c r="F12" s="217"/>
      <c r="G12" s="217"/>
      <c r="H12" s="18" t="s">
        <v>36</v>
      </c>
      <c r="I12" s="91"/>
      <c r="J12" s="8"/>
    </row>
    <row r="13" spans="1:15" ht="15.75" customHeight="1" x14ac:dyDescent="0.2">
      <c r="A13" s="2"/>
      <c r="B13" s="29"/>
      <c r="C13" s="56"/>
      <c r="D13" s="90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5"/>
      <c r="F15" s="235"/>
      <c r="G15" s="237"/>
      <c r="H15" s="237"/>
      <c r="I15" s="237" t="s">
        <v>31</v>
      </c>
      <c r="J15" s="238"/>
    </row>
    <row r="16" spans="1:15" ht="23.25" customHeight="1" x14ac:dyDescent="0.2">
      <c r="A16" s="144" t="s">
        <v>26</v>
      </c>
      <c r="B16" s="38" t="s">
        <v>26</v>
      </c>
      <c r="C16" s="62"/>
      <c r="D16" s="63"/>
      <c r="E16" s="206"/>
      <c r="F16" s="207"/>
      <c r="G16" s="206"/>
      <c r="H16" s="207"/>
      <c r="I16" s="206">
        <f>SUMIF(F49:F54,A16,I49:I54)+SUMIF(F49:F54,"PSU",I49:I54)</f>
        <v>0</v>
      </c>
      <c r="J16" s="208"/>
    </row>
    <row r="17" spans="1:10" ht="23.25" customHeight="1" x14ac:dyDescent="0.2">
      <c r="A17" s="144" t="s">
        <v>27</v>
      </c>
      <c r="B17" s="38" t="s">
        <v>27</v>
      </c>
      <c r="C17" s="62"/>
      <c r="D17" s="63"/>
      <c r="E17" s="206"/>
      <c r="F17" s="207"/>
      <c r="G17" s="206"/>
      <c r="H17" s="207"/>
      <c r="I17" s="206">
        <f>SUMIF(F49:F54,A17,I49:I54)</f>
        <v>0</v>
      </c>
      <c r="J17" s="208"/>
    </row>
    <row r="18" spans="1:10" ht="23.25" customHeight="1" x14ac:dyDescent="0.2">
      <c r="A18" s="144" t="s">
        <v>28</v>
      </c>
      <c r="B18" s="38" t="s">
        <v>28</v>
      </c>
      <c r="C18" s="62"/>
      <c r="D18" s="63"/>
      <c r="E18" s="206"/>
      <c r="F18" s="207"/>
      <c r="G18" s="206"/>
      <c r="H18" s="207"/>
      <c r="I18" s="206">
        <f>SUMIF(F49:F54,A18,I49:I54)</f>
        <v>0</v>
      </c>
      <c r="J18" s="208"/>
    </row>
    <row r="19" spans="1:10" ht="23.25" customHeight="1" x14ac:dyDescent="0.2">
      <c r="A19" s="144" t="s">
        <v>63</v>
      </c>
      <c r="B19" s="38" t="s">
        <v>29</v>
      </c>
      <c r="C19" s="62"/>
      <c r="D19" s="63"/>
      <c r="E19" s="206"/>
      <c r="F19" s="207"/>
      <c r="G19" s="206"/>
      <c r="H19" s="207"/>
      <c r="I19" s="206">
        <f>SUMIF(F49:F54,A19,I49:I54)</f>
        <v>0</v>
      </c>
      <c r="J19" s="208"/>
    </row>
    <row r="20" spans="1:10" ht="23.25" customHeight="1" x14ac:dyDescent="0.2">
      <c r="A20" s="144" t="s">
        <v>62</v>
      </c>
      <c r="B20" s="38" t="s">
        <v>30</v>
      </c>
      <c r="C20" s="62"/>
      <c r="D20" s="63"/>
      <c r="E20" s="206"/>
      <c r="F20" s="207"/>
      <c r="G20" s="206"/>
      <c r="H20" s="207"/>
      <c r="I20" s="206">
        <f>SUMIF(F49:F54,A20,I49:I54)</f>
        <v>0</v>
      </c>
      <c r="J20" s="208"/>
    </row>
    <row r="21" spans="1:10" ht="23.25" customHeight="1" x14ac:dyDescent="0.2">
      <c r="A21" s="2"/>
      <c r="B21" s="48" t="s">
        <v>31</v>
      </c>
      <c r="C21" s="64"/>
      <c r="D21" s="65"/>
      <c r="E21" s="209"/>
      <c r="F21" s="239"/>
      <c r="G21" s="209"/>
      <c r="H21" s="239"/>
      <c r="I21" s="209">
        <f>SUM(I16:J20)</f>
        <v>0</v>
      </c>
      <c r="J21" s="210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4">
        <f>ZakladDPHSniVypocet</f>
        <v>0</v>
      </c>
      <c r="H23" s="205"/>
      <c r="I23" s="20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2">
        <f>A23</f>
        <v>0</v>
      </c>
      <c r="H24" s="203"/>
      <c r="I24" s="203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4">
        <f>ZakladDPHZaklVypocet</f>
        <v>0</v>
      </c>
      <c r="H25" s="205"/>
      <c r="I25" s="205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6">
        <f>A25</f>
        <v>0</v>
      </c>
      <c r="H26" s="227"/>
      <c r="I26" s="227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28">
        <f>CenaCelkem-(ZakladDPHSni+DPHSni+ZakladDPHZakl+DPHZakl)</f>
        <v>0</v>
      </c>
      <c r="H27" s="228"/>
      <c r="I27" s="228"/>
      <c r="J27" s="41" t="str">
        <f t="shared" si="0"/>
        <v>CZK</v>
      </c>
    </row>
    <row r="28" spans="1:10" ht="27.75" hidden="1" customHeight="1" thickBot="1" x14ac:dyDescent="0.25">
      <c r="A28" s="2"/>
      <c r="B28" s="118" t="s">
        <v>25</v>
      </c>
      <c r="C28" s="119"/>
      <c r="D28" s="119"/>
      <c r="E28" s="120"/>
      <c r="F28" s="121"/>
      <c r="G28" s="211">
        <f>ZakladDPHSniVypocet+ZakladDPHZaklVypocet</f>
        <v>0</v>
      </c>
      <c r="H28" s="212"/>
      <c r="I28" s="212"/>
      <c r="J28" s="12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8" t="s">
        <v>37</v>
      </c>
      <c r="C29" s="123"/>
      <c r="D29" s="123"/>
      <c r="E29" s="123"/>
      <c r="F29" s="124"/>
      <c r="G29" s="211">
        <f>A27</f>
        <v>0</v>
      </c>
      <c r="H29" s="211"/>
      <c r="I29" s="211"/>
      <c r="J29" s="125" t="s">
        <v>49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3"/>
      <c r="E34" s="214"/>
      <c r="G34" s="215"/>
      <c r="H34" s="216"/>
      <c r="I34" s="216"/>
      <c r="J34" s="25"/>
    </row>
    <row r="35" spans="1:10" ht="12.75" customHeight="1" x14ac:dyDescent="0.2">
      <c r="A35" s="2"/>
      <c r="B35" s="2"/>
      <c r="D35" s="201" t="s">
        <v>2</v>
      </c>
      <c r="E35" s="20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5" t="s">
        <v>17</v>
      </c>
      <c r="C37" s="96"/>
      <c r="D37" s="96"/>
      <c r="E37" s="96"/>
      <c r="F37" s="97"/>
      <c r="G37" s="97"/>
      <c r="H37" s="97"/>
      <c r="I37" s="97"/>
      <c r="J37" s="98"/>
    </row>
    <row r="38" spans="1:10" ht="25.5" hidden="1" customHeight="1" x14ac:dyDescent="0.2">
      <c r="A38" s="94" t="s">
        <v>39</v>
      </c>
      <c r="B38" s="99" t="s">
        <v>18</v>
      </c>
      <c r="C38" s="100" t="s">
        <v>6</v>
      </c>
      <c r="D38" s="100"/>
      <c r="E38" s="100"/>
      <c r="F38" s="101" t="str">
        <f>B23</f>
        <v>Základ pro sníženou DPH</v>
      </c>
      <c r="G38" s="101" t="str">
        <f>B25</f>
        <v>Základ pro základní DPH</v>
      </c>
      <c r="H38" s="102" t="s">
        <v>19</v>
      </c>
      <c r="I38" s="102" t="s">
        <v>1</v>
      </c>
      <c r="J38" s="103" t="s">
        <v>0</v>
      </c>
    </row>
    <row r="39" spans="1:10" ht="25.5" hidden="1" customHeight="1" x14ac:dyDescent="0.2">
      <c r="A39" s="94">
        <v>1</v>
      </c>
      <c r="B39" s="104" t="s">
        <v>47</v>
      </c>
      <c r="C39" s="196"/>
      <c r="D39" s="196"/>
      <c r="E39" s="196"/>
      <c r="F39" s="105">
        <f>Rozpočet!AE49</f>
        <v>0</v>
      </c>
      <c r="G39" s="106">
        <f>Rozpočet!AF49</f>
        <v>0</v>
      </c>
      <c r="H39" s="107">
        <f>(F39*SazbaDPH1/100)+(G39*SazbaDPH2/100)</f>
        <v>0</v>
      </c>
      <c r="I39" s="107">
        <f>F39+G39+H39</f>
        <v>0</v>
      </c>
      <c r="J39" s="108" t="str">
        <f>IF(CenaCelkemVypocet=0,"",I39/CenaCelkemVypocet*100)</f>
        <v/>
      </c>
    </row>
    <row r="40" spans="1:10" ht="25.5" hidden="1" customHeight="1" x14ac:dyDescent="0.2">
      <c r="A40" s="94">
        <v>2</v>
      </c>
      <c r="B40" s="109" t="s">
        <v>43</v>
      </c>
      <c r="C40" s="197" t="s">
        <v>44</v>
      </c>
      <c r="D40" s="197"/>
      <c r="E40" s="197"/>
      <c r="F40" s="110">
        <f>Rozpočet!AE49</f>
        <v>0</v>
      </c>
      <c r="G40" s="111">
        <f>Rozpočet!AF49</f>
        <v>0</v>
      </c>
      <c r="H40" s="111">
        <f>(F40*SazbaDPH1/100)+(G40*SazbaDPH2/100)</f>
        <v>0</v>
      </c>
      <c r="I40" s="111">
        <f>F40+G40+H40</f>
        <v>0</v>
      </c>
      <c r="J40" s="112" t="str">
        <f>IF(CenaCelkemVypocet=0,"",I40/CenaCelkemVypocet*100)</f>
        <v/>
      </c>
    </row>
    <row r="41" spans="1:10" ht="25.5" hidden="1" customHeight="1" x14ac:dyDescent="0.2">
      <c r="A41" s="94">
        <v>3</v>
      </c>
      <c r="B41" s="113" t="s">
        <v>41</v>
      </c>
      <c r="C41" s="196" t="s">
        <v>42</v>
      </c>
      <c r="D41" s="196"/>
      <c r="E41" s="196"/>
      <c r="F41" s="114">
        <f>Rozpočet!AE49</f>
        <v>0</v>
      </c>
      <c r="G41" s="107">
        <f>Rozpočet!AF49</f>
        <v>0</v>
      </c>
      <c r="H41" s="107">
        <f>(F41*SazbaDPH1/100)+(G41*SazbaDPH2/100)</f>
        <v>0</v>
      </c>
      <c r="I41" s="107">
        <f>F41+G41+H41</f>
        <v>0</v>
      </c>
      <c r="J41" s="108" t="str">
        <f>IF(CenaCelkemVypocet=0,"",I41/CenaCelkemVypocet*100)</f>
        <v/>
      </c>
    </row>
    <row r="42" spans="1:10" ht="25.5" hidden="1" customHeight="1" x14ac:dyDescent="0.2">
      <c r="A42" s="94"/>
      <c r="B42" s="198" t="s">
        <v>48</v>
      </c>
      <c r="C42" s="199"/>
      <c r="D42" s="199"/>
      <c r="E42" s="200"/>
      <c r="F42" s="115">
        <f>SUMIF(A39:A41,"=1",F39:F41)</f>
        <v>0</v>
      </c>
      <c r="G42" s="116">
        <f>SUMIF(A39:A41,"=1",G39:G41)</f>
        <v>0</v>
      </c>
      <c r="H42" s="116">
        <f>SUMIF(A39:A41,"=1",H39:H41)</f>
        <v>0</v>
      </c>
      <c r="I42" s="116">
        <f>SUMIF(A39:A41,"=1",I39:I41)</f>
        <v>0</v>
      </c>
      <c r="J42" s="117">
        <f>SUMIF(A39:A41,"=1",J39:J41)</f>
        <v>0</v>
      </c>
    </row>
    <row r="46" spans="1:10" ht="15.75" x14ac:dyDescent="0.25">
      <c r="B46" s="126" t="s">
        <v>50</v>
      </c>
    </row>
    <row r="48" spans="1:10" ht="25.5" customHeight="1" x14ac:dyDescent="0.2">
      <c r="A48" s="128"/>
      <c r="B48" s="131" t="s">
        <v>18</v>
      </c>
      <c r="C48" s="131" t="s">
        <v>6</v>
      </c>
      <c r="D48" s="132"/>
      <c r="E48" s="132"/>
      <c r="F48" s="133" t="s">
        <v>51</v>
      </c>
      <c r="G48" s="133"/>
      <c r="H48" s="133"/>
      <c r="I48" s="133" t="s">
        <v>31</v>
      </c>
      <c r="J48" s="133" t="s">
        <v>0</v>
      </c>
    </row>
    <row r="49" spans="1:10" ht="36.75" customHeight="1" x14ac:dyDescent="0.2">
      <c r="A49" s="129"/>
      <c r="B49" s="134" t="s">
        <v>41</v>
      </c>
      <c r="C49" s="194" t="s">
        <v>52</v>
      </c>
      <c r="D49" s="195"/>
      <c r="E49" s="195"/>
      <c r="F49" s="142" t="s">
        <v>26</v>
      </c>
      <c r="G49" s="135"/>
      <c r="H49" s="135"/>
      <c r="I49" s="135">
        <f>Rozpočet!G8+Rozpočet!G23</f>
        <v>0</v>
      </c>
      <c r="J49" s="140" t="str">
        <f>IF(I55=0,"",I49/I55*100)</f>
        <v/>
      </c>
    </row>
    <row r="50" spans="1:10" ht="36.75" customHeight="1" x14ac:dyDescent="0.2">
      <c r="A50" s="129"/>
      <c r="B50" s="134" t="s">
        <v>53</v>
      </c>
      <c r="C50" s="194" t="s">
        <v>54</v>
      </c>
      <c r="D50" s="195"/>
      <c r="E50" s="195"/>
      <c r="F50" s="142" t="s">
        <v>26</v>
      </c>
      <c r="G50" s="135"/>
      <c r="H50" s="135"/>
      <c r="I50" s="135">
        <f>Rozpočet!G26</f>
        <v>0</v>
      </c>
      <c r="J50" s="140" t="str">
        <f>IF(I55=0,"",I50/I55*100)</f>
        <v/>
      </c>
    </row>
    <row r="51" spans="1:10" ht="36.75" customHeight="1" x14ac:dyDescent="0.2">
      <c r="A51" s="129"/>
      <c r="B51" s="134" t="s">
        <v>55</v>
      </c>
      <c r="C51" s="194" t="s">
        <v>56</v>
      </c>
      <c r="D51" s="195"/>
      <c r="E51" s="195"/>
      <c r="F51" s="142" t="s">
        <v>26</v>
      </c>
      <c r="G51" s="135"/>
      <c r="H51" s="135"/>
      <c r="I51" s="135">
        <f>Rozpočet!G32</f>
        <v>0</v>
      </c>
      <c r="J51" s="140" t="str">
        <f>IF(I55=0,"",I51/I55*100)</f>
        <v/>
      </c>
    </row>
    <row r="52" spans="1:10" ht="36.75" customHeight="1" x14ac:dyDescent="0.2">
      <c r="A52" s="129"/>
      <c r="B52" s="134" t="s">
        <v>57</v>
      </c>
      <c r="C52" s="194" t="s">
        <v>58</v>
      </c>
      <c r="D52" s="195"/>
      <c r="E52" s="195"/>
      <c r="F52" s="142" t="s">
        <v>27</v>
      </c>
      <c r="G52" s="135"/>
      <c r="H52" s="135"/>
      <c r="I52" s="135">
        <f>Rozpočet!G34</f>
        <v>0</v>
      </c>
      <c r="J52" s="140" t="str">
        <f>IF(I55=0,"",I52/I55*100)</f>
        <v/>
      </c>
    </row>
    <row r="53" spans="1:10" ht="36.75" customHeight="1" x14ac:dyDescent="0.2">
      <c r="A53" s="129"/>
      <c r="B53" s="134" t="s">
        <v>59</v>
      </c>
      <c r="C53" s="194" t="s">
        <v>60</v>
      </c>
      <c r="D53" s="195"/>
      <c r="E53" s="195"/>
      <c r="F53" s="142" t="s">
        <v>61</v>
      </c>
      <c r="G53" s="135"/>
      <c r="H53" s="135"/>
      <c r="I53" s="135">
        <f>Rozpočet!G39</f>
        <v>0</v>
      </c>
      <c r="J53" s="140" t="str">
        <f>IF(I55=0,"",I53/I55*100)</f>
        <v/>
      </c>
    </row>
    <row r="54" spans="1:10" ht="36.75" customHeight="1" x14ac:dyDescent="0.2">
      <c r="A54" s="129"/>
      <c r="B54" s="134" t="s">
        <v>62</v>
      </c>
      <c r="C54" s="194" t="s">
        <v>30</v>
      </c>
      <c r="D54" s="195"/>
      <c r="E54" s="195"/>
      <c r="F54" s="142" t="s">
        <v>62</v>
      </c>
      <c r="G54" s="135"/>
      <c r="H54" s="135"/>
      <c r="I54" s="135">
        <f>Rozpočet!G20</f>
        <v>0</v>
      </c>
      <c r="J54" s="140" t="str">
        <f>IF(I55=0,"",I54/I55*100)</f>
        <v/>
      </c>
    </row>
    <row r="55" spans="1:10" ht="25.5" customHeight="1" x14ac:dyDescent="0.2">
      <c r="A55" s="130"/>
      <c r="B55" s="136" t="s">
        <v>1</v>
      </c>
      <c r="C55" s="137"/>
      <c r="D55" s="138"/>
      <c r="E55" s="138"/>
      <c r="F55" s="143"/>
      <c r="G55" s="139"/>
      <c r="H55" s="139"/>
      <c r="I55" s="139">
        <f>SUM(I49:I54)</f>
        <v>0</v>
      </c>
      <c r="J55" s="141">
        <f>SUM(J49:J54)</f>
        <v>0</v>
      </c>
    </row>
    <row r="56" spans="1:10" x14ac:dyDescent="0.2">
      <c r="F56" s="92"/>
      <c r="G56" s="92"/>
      <c r="H56" s="92"/>
      <c r="I56" s="92"/>
      <c r="J56" s="93"/>
    </row>
    <row r="57" spans="1:10" x14ac:dyDescent="0.2">
      <c r="F57" s="92"/>
      <c r="G57" s="92"/>
      <c r="H57" s="92"/>
      <c r="I57" s="92"/>
      <c r="J57" s="93"/>
    </row>
    <row r="58" spans="1:10" x14ac:dyDescent="0.2">
      <c r="F58" s="92"/>
      <c r="G58" s="92"/>
      <c r="H58" s="92"/>
      <c r="I58" s="92"/>
      <c r="J58" s="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0" t="s">
        <v>7</v>
      </c>
      <c r="B1" s="240"/>
      <c r="C1" s="241"/>
      <c r="D1" s="240"/>
      <c r="E1" s="240"/>
      <c r="F1" s="240"/>
      <c r="G1" s="240"/>
    </row>
    <row r="2" spans="1:7" ht="24.95" customHeight="1" x14ac:dyDescent="0.2">
      <c r="A2" s="50" t="s">
        <v>8</v>
      </c>
      <c r="B2" s="49"/>
      <c r="C2" s="242"/>
      <c r="D2" s="242"/>
      <c r="E2" s="242"/>
      <c r="F2" s="242"/>
      <c r="G2" s="243"/>
    </row>
    <row r="3" spans="1:7" ht="24.95" customHeight="1" x14ac:dyDescent="0.2">
      <c r="A3" s="50" t="s">
        <v>9</v>
      </c>
      <c r="B3" s="49"/>
      <c r="C3" s="242"/>
      <c r="D3" s="242"/>
      <c r="E3" s="242"/>
      <c r="F3" s="242"/>
      <c r="G3" s="243"/>
    </row>
    <row r="4" spans="1:7" ht="24.95" customHeight="1" x14ac:dyDescent="0.2">
      <c r="A4" s="50" t="s">
        <v>10</v>
      </c>
      <c r="B4" s="49"/>
      <c r="C4" s="242"/>
      <c r="D4" s="242"/>
      <c r="E4" s="242"/>
      <c r="F4" s="242"/>
      <c r="G4" s="24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C2" sqref="C2:G2"/>
    </sheetView>
  </sheetViews>
  <sheetFormatPr defaultRowHeight="12.75" outlineLevelRow="1" x14ac:dyDescent="0.2"/>
  <cols>
    <col min="1" max="1" width="3.42578125" customWidth="1"/>
    <col min="2" max="2" width="12.7109375" style="127" customWidth="1"/>
    <col min="3" max="3" width="38.28515625" style="127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4" t="s">
        <v>7</v>
      </c>
      <c r="B1" s="244"/>
      <c r="C1" s="244"/>
      <c r="D1" s="244"/>
      <c r="E1" s="244"/>
      <c r="F1" s="244"/>
      <c r="G1" s="244"/>
      <c r="AG1" t="s">
        <v>64</v>
      </c>
    </row>
    <row r="2" spans="1:60" ht="25.15" customHeight="1" x14ac:dyDescent="0.2">
      <c r="A2" s="145" t="s">
        <v>8</v>
      </c>
      <c r="B2" s="49"/>
      <c r="C2" s="245" t="s">
        <v>168</v>
      </c>
      <c r="D2" s="246"/>
      <c r="E2" s="246"/>
      <c r="F2" s="246"/>
      <c r="G2" s="247"/>
      <c r="AG2" t="s">
        <v>65</v>
      </c>
    </row>
    <row r="3" spans="1:60" ht="25.15" customHeight="1" x14ac:dyDescent="0.2">
      <c r="A3" s="145" t="s">
        <v>9</v>
      </c>
      <c r="B3" s="49"/>
      <c r="C3" s="245" t="s">
        <v>44</v>
      </c>
      <c r="D3" s="246"/>
      <c r="E3" s="246"/>
      <c r="F3" s="246"/>
      <c r="G3" s="247"/>
      <c r="AC3" s="127" t="s">
        <v>65</v>
      </c>
      <c r="AG3" t="s">
        <v>66</v>
      </c>
    </row>
    <row r="4" spans="1:60" ht="25.15" customHeight="1" x14ac:dyDescent="0.2">
      <c r="A4" s="146" t="s">
        <v>10</v>
      </c>
      <c r="B4" s="147"/>
      <c r="C4" s="248" t="s">
        <v>169</v>
      </c>
      <c r="D4" s="249"/>
      <c r="E4" s="249"/>
      <c r="F4" s="249"/>
      <c r="G4" s="250"/>
      <c r="AG4" t="s">
        <v>67</v>
      </c>
    </row>
    <row r="5" spans="1:60" x14ac:dyDescent="0.2">
      <c r="D5" s="10"/>
    </row>
    <row r="6" spans="1:60" ht="38.25" x14ac:dyDescent="0.2">
      <c r="A6" s="149" t="s">
        <v>68</v>
      </c>
      <c r="B6" s="151" t="s">
        <v>69</v>
      </c>
      <c r="C6" s="151" t="s">
        <v>70</v>
      </c>
      <c r="D6" s="150" t="s">
        <v>71</v>
      </c>
      <c r="E6" s="149" t="s">
        <v>72</v>
      </c>
      <c r="F6" s="148" t="s">
        <v>73</v>
      </c>
      <c r="G6" s="149" t="s">
        <v>31</v>
      </c>
      <c r="H6" s="152" t="s">
        <v>32</v>
      </c>
      <c r="I6" s="152" t="s">
        <v>74</v>
      </c>
      <c r="J6" s="152" t="s">
        <v>33</v>
      </c>
      <c r="K6" s="152" t="s">
        <v>75</v>
      </c>
      <c r="L6" s="152" t="s">
        <v>76</v>
      </c>
      <c r="M6" s="152" t="s">
        <v>77</v>
      </c>
      <c r="N6" s="152" t="s">
        <v>78</v>
      </c>
      <c r="O6" s="152" t="s">
        <v>79</v>
      </c>
      <c r="P6" s="152" t="s">
        <v>80</v>
      </c>
      <c r="Q6" s="152" t="s">
        <v>81</v>
      </c>
      <c r="R6" s="152" t="s">
        <v>82</v>
      </c>
      <c r="S6" s="152" t="s">
        <v>83</v>
      </c>
      <c r="T6" s="152" t="s">
        <v>84</v>
      </c>
      <c r="U6" s="152" t="s">
        <v>85</v>
      </c>
      <c r="V6" s="152" t="s">
        <v>86</v>
      </c>
      <c r="W6" s="152" t="s">
        <v>87</v>
      </c>
      <c r="X6" s="152" t="s">
        <v>88</v>
      </c>
    </row>
    <row r="7" spans="1:60" hidden="1" x14ac:dyDescent="0.2">
      <c r="A7" s="3"/>
      <c r="B7" s="4"/>
      <c r="C7" s="4"/>
      <c r="D7" s="6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</row>
    <row r="8" spans="1:60" x14ac:dyDescent="0.2">
      <c r="A8" s="167" t="s">
        <v>89</v>
      </c>
      <c r="B8" s="168" t="s">
        <v>41</v>
      </c>
      <c r="C8" s="186" t="s">
        <v>52</v>
      </c>
      <c r="D8" s="169"/>
      <c r="E8" s="170"/>
      <c r="F8" s="171"/>
      <c r="G8" s="172">
        <f>SUMIF(AG9:AG19,"&lt;&gt;NOR",G9:G19)</f>
        <v>0</v>
      </c>
      <c r="H8" s="166"/>
      <c r="I8" s="166">
        <f>SUM(I9:I19)</f>
        <v>0</v>
      </c>
      <c r="J8" s="166"/>
      <c r="K8" s="166">
        <f>SUM(K9:K19)</f>
        <v>167277.68</v>
      </c>
      <c r="L8" s="166"/>
      <c r="M8" s="166">
        <f>SUM(M9:M19)</f>
        <v>0</v>
      </c>
      <c r="N8" s="166"/>
      <c r="O8" s="166">
        <f>SUM(O9:O19)</f>
        <v>0</v>
      </c>
      <c r="P8" s="166"/>
      <c r="Q8" s="166">
        <f>SUM(Q9:Q19)</f>
        <v>0</v>
      </c>
      <c r="R8" s="166"/>
      <c r="S8" s="166"/>
      <c r="T8" s="166"/>
      <c r="U8" s="166"/>
      <c r="V8" s="166">
        <f>SUM(V9:V19)</f>
        <v>176.76000000000002</v>
      </c>
      <c r="W8" s="166"/>
      <c r="X8" s="166"/>
      <c r="AG8" t="s">
        <v>90</v>
      </c>
    </row>
    <row r="9" spans="1:60" outlineLevel="1" x14ac:dyDescent="0.2">
      <c r="A9" s="179">
        <v>1</v>
      </c>
      <c r="B9" s="180" t="s">
        <v>91</v>
      </c>
      <c r="C9" s="187" t="s">
        <v>92</v>
      </c>
      <c r="D9" s="181" t="s">
        <v>93</v>
      </c>
      <c r="E9" s="182">
        <v>59.25</v>
      </c>
      <c r="F9" s="183"/>
      <c r="G9" s="184">
        <f>ROUND(E9*F9,2)</f>
        <v>0</v>
      </c>
      <c r="H9" s="163">
        <v>0</v>
      </c>
      <c r="I9" s="162">
        <f>ROUND(E9*H9,2)</f>
        <v>0</v>
      </c>
      <c r="J9" s="163">
        <v>51.4</v>
      </c>
      <c r="K9" s="162">
        <f>ROUND(E9*J9,2)</f>
        <v>3045.45</v>
      </c>
      <c r="L9" s="162">
        <v>21</v>
      </c>
      <c r="M9" s="162">
        <f>G9*(1+L9/100)</f>
        <v>0</v>
      </c>
      <c r="N9" s="162">
        <v>0</v>
      </c>
      <c r="O9" s="162">
        <f>ROUND(E9*N9,2)</f>
        <v>0</v>
      </c>
      <c r="P9" s="162">
        <v>0</v>
      </c>
      <c r="Q9" s="162">
        <f>ROUND(E9*P9,2)</f>
        <v>0</v>
      </c>
      <c r="R9" s="162"/>
      <c r="S9" s="162" t="s">
        <v>94</v>
      </c>
      <c r="T9" s="162" t="s">
        <v>95</v>
      </c>
      <c r="U9" s="162">
        <v>0.06</v>
      </c>
      <c r="V9" s="162">
        <f>ROUND(E9*U9,2)</f>
        <v>3.56</v>
      </c>
      <c r="W9" s="162"/>
      <c r="X9" s="162" t="s">
        <v>96</v>
      </c>
      <c r="Y9" s="153"/>
      <c r="Z9" s="153"/>
      <c r="AA9" s="153"/>
      <c r="AB9" s="153"/>
      <c r="AC9" s="153"/>
      <c r="AD9" s="153"/>
      <c r="AE9" s="153"/>
      <c r="AF9" s="153"/>
      <c r="AG9" s="153" t="s">
        <v>97</v>
      </c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1" x14ac:dyDescent="0.2">
      <c r="A10" s="173">
        <v>2</v>
      </c>
      <c r="B10" s="174" t="s">
        <v>98</v>
      </c>
      <c r="C10" s="188" t="s">
        <v>99</v>
      </c>
      <c r="D10" s="175" t="s">
        <v>93</v>
      </c>
      <c r="E10" s="176">
        <v>59.25</v>
      </c>
      <c r="F10" s="177"/>
      <c r="G10" s="178">
        <f>ROUND(E10*F10,2)</f>
        <v>0</v>
      </c>
      <c r="H10" s="163">
        <v>0</v>
      </c>
      <c r="I10" s="162">
        <f>ROUND(E10*H10,2)</f>
        <v>0</v>
      </c>
      <c r="J10" s="163">
        <v>280.5</v>
      </c>
      <c r="K10" s="162">
        <f>ROUND(E10*J10,2)</f>
        <v>16619.63</v>
      </c>
      <c r="L10" s="162">
        <v>21</v>
      </c>
      <c r="M10" s="162">
        <f>G10*(1+L10/100)</f>
        <v>0</v>
      </c>
      <c r="N10" s="162">
        <v>0</v>
      </c>
      <c r="O10" s="162">
        <f>ROUND(E10*N10,2)</f>
        <v>0</v>
      </c>
      <c r="P10" s="162">
        <v>0</v>
      </c>
      <c r="Q10" s="162">
        <f>ROUND(E10*P10,2)</f>
        <v>0</v>
      </c>
      <c r="R10" s="162"/>
      <c r="S10" s="162" t="s">
        <v>94</v>
      </c>
      <c r="T10" s="162" t="s">
        <v>95</v>
      </c>
      <c r="U10" s="162">
        <v>0.22</v>
      </c>
      <c r="V10" s="162">
        <f>ROUND(E10*U10,2)</f>
        <v>13.04</v>
      </c>
      <c r="W10" s="162"/>
      <c r="X10" s="162" t="s">
        <v>96</v>
      </c>
      <c r="Y10" s="153"/>
      <c r="Z10" s="153"/>
      <c r="AA10" s="153"/>
      <c r="AB10" s="153"/>
      <c r="AC10" s="153"/>
      <c r="AD10" s="153"/>
      <c r="AE10" s="153"/>
      <c r="AF10" s="153"/>
      <c r="AG10" s="153" t="s">
        <v>97</v>
      </c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ht="22.5" outlineLevel="1" x14ac:dyDescent="0.2">
      <c r="A11" s="160"/>
      <c r="B11" s="161"/>
      <c r="C11" s="189" t="s">
        <v>100</v>
      </c>
      <c r="D11" s="164"/>
      <c r="E11" s="165">
        <v>59.25</v>
      </c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53"/>
      <c r="Z11" s="153"/>
      <c r="AA11" s="153"/>
      <c r="AB11" s="153"/>
      <c r="AC11" s="153"/>
      <c r="AD11" s="153"/>
      <c r="AE11" s="153"/>
      <c r="AF11" s="153"/>
      <c r="AG11" s="153" t="s">
        <v>101</v>
      </c>
      <c r="AH11" s="153">
        <v>0</v>
      </c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outlineLevel="1" x14ac:dyDescent="0.2">
      <c r="A12" s="179">
        <v>3</v>
      </c>
      <c r="B12" s="180" t="s">
        <v>102</v>
      </c>
      <c r="C12" s="187" t="s">
        <v>103</v>
      </c>
      <c r="D12" s="181" t="s">
        <v>93</v>
      </c>
      <c r="E12" s="182">
        <v>127.25</v>
      </c>
      <c r="F12" s="183"/>
      <c r="G12" s="184">
        <f>ROUND(E12*F12,2)</f>
        <v>0</v>
      </c>
      <c r="H12" s="163">
        <v>0</v>
      </c>
      <c r="I12" s="162">
        <f>ROUND(E12*H12,2)</f>
        <v>0</v>
      </c>
      <c r="J12" s="163">
        <v>130</v>
      </c>
      <c r="K12" s="162">
        <f>ROUND(E12*J12,2)</f>
        <v>16542.5</v>
      </c>
      <c r="L12" s="162">
        <v>21</v>
      </c>
      <c r="M12" s="162">
        <f>G12*(1+L12/100)</f>
        <v>0</v>
      </c>
      <c r="N12" s="162">
        <v>0</v>
      </c>
      <c r="O12" s="162">
        <f>ROUND(E12*N12,2)</f>
        <v>0</v>
      </c>
      <c r="P12" s="162">
        <v>0</v>
      </c>
      <c r="Q12" s="162">
        <f>ROUND(E12*P12,2)</f>
        <v>0</v>
      </c>
      <c r="R12" s="162"/>
      <c r="S12" s="162" t="s">
        <v>94</v>
      </c>
      <c r="T12" s="162" t="s">
        <v>95</v>
      </c>
      <c r="U12" s="162">
        <v>0.01</v>
      </c>
      <c r="V12" s="162">
        <f>ROUND(E12*U12,2)</f>
        <v>1.27</v>
      </c>
      <c r="W12" s="162"/>
      <c r="X12" s="162" t="s">
        <v>96</v>
      </c>
      <c r="Y12" s="153"/>
      <c r="Z12" s="153"/>
      <c r="AA12" s="153"/>
      <c r="AB12" s="153"/>
      <c r="AC12" s="153"/>
      <c r="AD12" s="153"/>
      <c r="AE12" s="153"/>
      <c r="AF12" s="153"/>
      <c r="AG12" s="153" t="s">
        <v>97</v>
      </c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outlineLevel="1" x14ac:dyDescent="0.2">
      <c r="A13" s="173">
        <v>4</v>
      </c>
      <c r="B13" s="174" t="s">
        <v>104</v>
      </c>
      <c r="C13" s="188" t="s">
        <v>105</v>
      </c>
      <c r="D13" s="175" t="s">
        <v>93</v>
      </c>
      <c r="E13" s="176">
        <v>1527</v>
      </c>
      <c r="F13" s="177"/>
      <c r="G13" s="178">
        <f>ROUND(E13*F13,2)</f>
        <v>0</v>
      </c>
      <c r="H13" s="163">
        <v>0</v>
      </c>
      <c r="I13" s="162">
        <f>ROUND(E13*H13,2)</f>
        <v>0</v>
      </c>
      <c r="J13" s="163">
        <v>25.8</v>
      </c>
      <c r="K13" s="162">
        <f>ROUND(E13*J13,2)</f>
        <v>39396.6</v>
      </c>
      <c r="L13" s="162">
        <v>21</v>
      </c>
      <c r="M13" s="162">
        <f>G13*(1+L13/100)</f>
        <v>0</v>
      </c>
      <c r="N13" s="162">
        <v>0</v>
      </c>
      <c r="O13" s="162">
        <f>ROUND(E13*N13,2)</f>
        <v>0</v>
      </c>
      <c r="P13" s="162">
        <v>0</v>
      </c>
      <c r="Q13" s="162">
        <f>ROUND(E13*P13,2)</f>
        <v>0</v>
      </c>
      <c r="R13" s="162"/>
      <c r="S13" s="162" t="s">
        <v>94</v>
      </c>
      <c r="T13" s="162" t="s">
        <v>95</v>
      </c>
      <c r="U13" s="162">
        <v>0</v>
      </c>
      <c r="V13" s="162">
        <f>ROUND(E13*U13,2)</f>
        <v>0</v>
      </c>
      <c r="W13" s="162"/>
      <c r="X13" s="162" t="s">
        <v>96</v>
      </c>
      <c r="Y13" s="153"/>
      <c r="Z13" s="153"/>
      <c r="AA13" s="153"/>
      <c r="AB13" s="153"/>
      <c r="AC13" s="153"/>
      <c r="AD13" s="153"/>
      <c r="AE13" s="153"/>
      <c r="AF13" s="153"/>
      <c r="AG13" s="153" t="s">
        <v>97</v>
      </c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outlineLevel="1" x14ac:dyDescent="0.2">
      <c r="A14" s="160"/>
      <c r="B14" s="161"/>
      <c r="C14" s="189" t="s">
        <v>106</v>
      </c>
      <c r="D14" s="164"/>
      <c r="E14" s="165">
        <v>1527</v>
      </c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53"/>
      <c r="Z14" s="153"/>
      <c r="AA14" s="153"/>
      <c r="AB14" s="153"/>
      <c r="AC14" s="153"/>
      <c r="AD14" s="153"/>
      <c r="AE14" s="153"/>
      <c r="AF14" s="153"/>
      <c r="AG14" s="153" t="s">
        <v>101</v>
      </c>
      <c r="AH14" s="153">
        <v>0</v>
      </c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outlineLevel="1" x14ac:dyDescent="0.2">
      <c r="A15" s="173">
        <v>5</v>
      </c>
      <c r="B15" s="174" t="s">
        <v>107</v>
      </c>
      <c r="C15" s="188" t="s">
        <v>108</v>
      </c>
      <c r="D15" s="175" t="s">
        <v>109</v>
      </c>
      <c r="E15" s="176">
        <v>395</v>
      </c>
      <c r="F15" s="177"/>
      <c r="G15" s="178">
        <f>ROUND(E15*F15,2)</f>
        <v>0</v>
      </c>
      <c r="H15" s="163">
        <v>0</v>
      </c>
      <c r="I15" s="162">
        <f>ROUND(E15*H15,2)</f>
        <v>0</v>
      </c>
      <c r="J15" s="163">
        <v>18</v>
      </c>
      <c r="K15" s="162">
        <f>ROUND(E15*J15,2)</f>
        <v>7110</v>
      </c>
      <c r="L15" s="162">
        <v>21</v>
      </c>
      <c r="M15" s="162">
        <f>G15*(1+L15/100)</f>
        <v>0</v>
      </c>
      <c r="N15" s="162">
        <v>0</v>
      </c>
      <c r="O15" s="162">
        <f>ROUND(E15*N15,2)</f>
        <v>0</v>
      </c>
      <c r="P15" s="162">
        <v>0</v>
      </c>
      <c r="Q15" s="162">
        <f>ROUND(E15*P15,2)</f>
        <v>0</v>
      </c>
      <c r="R15" s="162"/>
      <c r="S15" s="162" t="s">
        <v>94</v>
      </c>
      <c r="T15" s="162" t="s">
        <v>95</v>
      </c>
      <c r="U15" s="162">
        <v>0.02</v>
      </c>
      <c r="V15" s="162">
        <f>ROUND(E15*U15,2)</f>
        <v>7.9</v>
      </c>
      <c r="W15" s="162"/>
      <c r="X15" s="162" t="s">
        <v>96</v>
      </c>
      <c r="Y15" s="153"/>
      <c r="Z15" s="153"/>
      <c r="AA15" s="153"/>
      <c r="AB15" s="153"/>
      <c r="AC15" s="153"/>
      <c r="AD15" s="153"/>
      <c r="AE15" s="153"/>
      <c r="AF15" s="153"/>
      <c r="AG15" s="153" t="s">
        <v>97</v>
      </c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outlineLevel="1" x14ac:dyDescent="0.2">
      <c r="A16" s="160"/>
      <c r="B16" s="161"/>
      <c r="C16" s="189" t="s">
        <v>110</v>
      </c>
      <c r="D16" s="164"/>
      <c r="E16" s="165">
        <v>395</v>
      </c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53"/>
      <c r="Z16" s="153"/>
      <c r="AA16" s="153"/>
      <c r="AB16" s="153"/>
      <c r="AC16" s="153"/>
      <c r="AD16" s="153"/>
      <c r="AE16" s="153"/>
      <c r="AF16" s="153"/>
      <c r="AG16" s="153" t="s">
        <v>101</v>
      </c>
      <c r="AH16" s="153">
        <v>0</v>
      </c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outlineLevel="1" x14ac:dyDescent="0.2">
      <c r="A17" s="173">
        <v>6</v>
      </c>
      <c r="B17" s="174" t="s">
        <v>111</v>
      </c>
      <c r="C17" s="188" t="s">
        <v>112</v>
      </c>
      <c r="D17" s="175" t="s">
        <v>109</v>
      </c>
      <c r="E17" s="176">
        <v>1185</v>
      </c>
      <c r="F17" s="177"/>
      <c r="G17" s="178">
        <f>ROUND(E17*F17,2)</f>
        <v>0</v>
      </c>
      <c r="H17" s="163">
        <v>0</v>
      </c>
      <c r="I17" s="162">
        <f>ROUND(E17*H17,2)</f>
        <v>0</v>
      </c>
      <c r="J17" s="163">
        <v>49.9</v>
      </c>
      <c r="K17" s="162">
        <f>ROUND(E17*J17,2)</f>
        <v>59131.5</v>
      </c>
      <c r="L17" s="162">
        <v>21</v>
      </c>
      <c r="M17" s="162">
        <f>G17*(1+L17/100)</f>
        <v>0</v>
      </c>
      <c r="N17" s="162">
        <v>0</v>
      </c>
      <c r="O17" s="162">
        <f>ROUND(E17*N17,2)</f>
        <v>0</v>
      </c>
      <c r="P17" s="162">
        <v>0</v>
      </c>
      <c r="Q17" s="162">
        <f>ROUND(E17*P17,2)</f>
        <v>0</v>
      </c>
      <c r="R17" s="162"/>
      <c r="S17" s="162" t="s">
        <v>94</v>
      </c>
      <c r="T17" s="162" t="s">
        <v>95</v>
      </c>
      <c r="U17" s="162">
        <v>0.09</v>
      </c>
      <c r="V17" s="162">
        <f>ROUND(E17*U17,2)</f>
        <v>106.65</v>
      </c>
      <c r="W17" s="162"/>
      <c r="X17" s="162" t="s">
        <v>96</v>
      </c>
      <c r="Y17" s="153"/>
      <c r="Z17" s="153"/>
      <c r="AA17" s="153"/>
      <c r="AB17" s="153"/>
      <c r="AC17" s="153"/>
      <c r="AD17" s="153"/>
      <c r="AE17" s="153"/>
      <c r="AF17" s="153"/>
      <c r="AG17" s="153" t="s">
        <v>97</v>
      </c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outlineLevel="1" x14ac:dyDescent="0.2">
      <c r="A18" s="160"/>
      <c r="B18" s="161"/>
      <c r="C18" s="189" t="s">
        <v>113</v>
      </c>
      <c r="D18" s="164"/>
      <c r="E18" s="165">
        <v>1185</v>
      </c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53"/>
      <c r="Z18" s="153"/>
      <c r="AA18" s="153"/>
      <c r="AB18" s="153"/>
      <c r="AC18" s="153"/>
      <c r="AD18" s="153"/>
      <c r="AE18" s="153"/>
      <c r="AF18" s="153"/>
      <c r="AG18" s="153" t="s">
        <v>101</v>
      </c>
      <c r="AH18" s="153">
        <v>0</v>
      </c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outlineLevel="1" x14ac:dyDescent="0.2">
      <c r="A19" s="179">
        <v>7</v>
      </c>
      <c r="B19" s="180" t="s">
        <v>114</v>
      </c>
      <c r="C19" s="187" t="s">
        <v>115</v>
      </c>
      <c r="D19" s="181" t="s">
        <v>93</v>
      </c>
      <c r="E19" s="182">
        <v>68</v>
      </c>
      <c r="F19" s="183"/>
      <c r="G19" s="184">
        <f>ROUND(E19*F19,2)</f>
        <v>0</v>
      </c>
      <c r="H19" s="163">
        <v>0</v>
      </c>
      <c r="I19" s="162">
        <f>ROUND(E19*H19,2)</f>
        <v>0</v>
      </c>
      <c r="J19" s="163">
        <v>374</v>
      </c>
      <c r="K19" s="162">
        <f>ROUND(E19*J19,2)</f>
        <v>25432</v>
      </c>
      <c r="L19" s="162">
        <v>21</v>
      </c>
      <c r="M19" s="162">
        <f>G19*(1+L19/100)</f>
        <v>0</v>
      </c>
      <c r="N19" s="162">
        <v>0</v>
      </c>
      <c r="O19" s="162">
        <f>ROUND(E19*N19,2)</f>
        <v>0</v>
      </c>
      <c r="P19" s="162">
        <v>0</v>
      </c>
      <c r="Q19" s="162">
        <f>ROUND(E19*P19,2)</f>
        <v>0</v>
      </c>
      <c r="R19" s="162"/>
      <c r="S19" s="162" t="s">
        <v>116</v>
      </c>
      <c r="T19" s="162" t="s">
        <v>95</v>
      </c>
      <c r="U19" s="162">
        <v>0.65200000000000002</v>
      </c>
      <c r="V19" s="162">
        <f>ROUND(E19*U19,2)</f>
        <v>44.34</v>
      </c>
      <c r="W19" s="162"/>
      <c r="X19" s="162" t="s">
        <v>96</v>
      </c>
      <c r="Y19" s="153"/>
      <c r="Z19" s="153"/>
      <c r="AA19" s="153"/>
      <c r="AB19" s="153"/>
      <c r="AC19" s="153"/>
      <c r="AD19" s="153"/>
      <c r="AE19" s="153"/>
      <c r="AF19" s="153"/>
      <c r="AG19" s="153" t="s">
        <v>97</v>
      </c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x14ac:dyDescent="0.2">
      <c r="A20" s="167" t="s">
        <v>89</v>
      </c>
      <c r="B20" s="168" t="s">
        <v>62</v>
      </c>
      <c r="C20" s="186" t="s">
        <v>30</v>
      </c>
      <c r="D20" s="169"/>
      <c r="E20" s="170"/>
      <c r="F20" s="171"/>
      <c r="G20" s="172">
        <f>SUMIF(AG21:AG22,"&lt;&gt;NOR",G21:G22)</f>
        <v>0</v>
      </c>
      <c r="H20" s="166"/>
      <c r="I20" s="166">
        <f>SUM(I21:I22)</f>
        <v>0</v>
      </c>
      <c r="J20" s="166"/>
      <c r="K20" s="166">
        <f>SUM(K21:K22)</f>
        <v>7000</v>
      </c>
      <c r="L20" s="166"/>
      <c r="M20" s="166">
        <f>SUM(M21:M22)</f>
        <v>0</v>
      </c>
      <c r="N20" s="166"/>
      <c r="O20" s="166">
        <f>SUM(O21:O22)</f>
        <v>0</v>
      </c>
      <c r="P20" s="166"/>
      <c r="Q20" s="166">
        <f>SUM(Q21:Q22)</f>
        <v>0</v>
      </c>
      <c r="R20" s="166"/>
      <c r="S20" s="166"/>
      <c r="T20" s="166"/>
      <c r="U20" s="166"/>
      <c r="V20" s="166">
        <f>SUM(V21:V22)</f>
        <v>0</v>
      </c>
      <c r="W20" s="166"/>
      <c r="X20" s="166"/>
      <c r="AG20" t="s">
        <v>90</v>
      </c>
    </row>
    <row r="21" spans="1:60" outlineLevel="1" x14ac:dyDescent="0.2">
      <c r="A21" s="179">
        <v>8</v>
      </c>
      <c r="B21" s="180" t="s">
        <v>117</v>
      </c>
      <c r="C21" s="187" t="s">
        <v>118</v>
      </c>
      <c r="D21" s="181" t="s">
        <v>119</v>
      </c>
      <c r="E21" s="182">
        <v>1</v>
      </c>
      <c r="F21" s="183"/>
      <c r="G21" s="184">
        <f>ROUND(E21*F21,2)</f>
        <v>0</v>
      </c>
      <c r="H21" s="163">
        <v>0</v>
      </c>
      <c r="I21" s="162">
        <f>ROUND(E21*H21,2)</f>
        <v>0</v>
      </c>
      <c r="J21" s="163">
        <v>2000</v>
      </c>
      <c r="K21" s="162">
        <f>ROUND(E21*J21,2)</f>
        <v>2000</v>
      </c>
      <c r="L21" s="162">
        <v>21</v>
      </c>
      <c r="M21" s="162">
        <f>G21*(1+L21/100)</f>
        <v>0</v>
      </c>
      <c r="N21" s="162">
        <v>0</v>
      </c>
      <c r="O21" s="162">
        <f>ROUND(E21*N21,2)</f>
        <v>0</v>
      </c>
      <c r="P21" s="162">
        <v>0</v>
      </c>
      <c r="Q21" s="162">
        <f>ROUND(E21*P21,2)</f>
        <v>0</v>
      </c>
      <c r="R21" s="162"/>
      <c r="S21" s="162" t="s">
        <v>116</v>
      </c>
      <c r="T21" s="162" t="s">
        <v>95</v>
      </c>
      <c r="U21" s="162">
        <v>0</v>
      </c>
      <c r="V21" s="162">
        <f>ROUND(E21*U21,2)</f>
        <v>0</v>
      </c>
      <c r="W21" s="162"/>
      <c r="X21" s="162" t="s">
        <v>120</v>
      </c>
      <c r="Y21" s="153"/>
      <c r="Z21" s="153"/>
      <c r="AA21" s="153"/>
      <c r="AB21" s="153"/>
      <c r="AC21" s="153"/>
      <c r="AD21" s="153"/>
      <c r="AE21" s="153"/>
      <c r="AF21" s="153"/>
      <c r="AG21" s="153" t="s">
        <v>121</v>
      </c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1" x14ac:dyDescent="0.2">
      <c r="A22" s="179">
        <v>9</v>
      </c>
      <c r="B22" s="180" t="s">
        <v>122</v>
      </c>
      <c r="C22" s="187" t="s">
        <v>123</v>
      </c>
      <c r="D22" s="181" t="s">
        <v>119</v>
      </c>
      <c r="E22" s="182">
        <v>1</v>
      </c>
      <c r="F22" s="183"/>
      <c r="G22" s="184">
        <f>ROUND(E22*F22,2)</f>
        <v>0</v>
      </c>
      <c r="H22" s="163">
        <v>0</v>
      </c>
      <c r="I22" s="162">
        <f>ROUND(E22*H22,2)</f>
        <v>0</v>
      </c>
      <c r="J22" s="163">
        <v>5000</v>
      </c>
      <c r="K22" s="162">
        <f>ROUND(E22*J22,2)</f>
        <v>5000</v>
      </c>
      <c r="L22" s="162">
        <v>21</v>
      </c>
      <c r="M22" s="162">
        <f>G22*(1+L22/100)</f>
        <v>0</v>
      </c>
      <c r="N22" s="162">
        <v>0</v>
      </c>
      <c r="O22" s="162">
        <f>ROUND(E22*N22,2)</f>
        <v>0</v>
      </c>
      <c r="P22" s="162">
        <v>0</v>
      </c>
      <c r="Q22" s="162">
        <f>ROUND(E22*P22,2)</f>
        <v>0</v>
      </c>
      <c r="R22" s="162"/>
      <c r="S22" s="162" t="s">
        <v>94</v>
      </c>
      <c r="T22" s="162" t="s">
        <v>95</v>
      </c>
      <c r="U22" s="162">
        <v>0</v>
      </c>
      <c r="V22" s="162">
        <f>ROUND(E22*U22,2)</f>
        <v>0</v>
      </c>
      <c r="W22" s="162"/>
      <c r="X22" s="162" t="s">
        <v>96</v>
      </c>
      <c r="Y22" s="153"/>
      <c r="Z22" s="153"/>
      <c r="AA22" s="153"/>
      <c r="AB22" s="153"/>
      <c r="AC22" s="153"/>
      <c r="AD22" s="153"/>
      <c r="AE22" s="153"/>
      <c r="AF22" s="153"/>
      <c r="AG22" s="153" t="s">
        <v>97</v>
      </c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x14ac:dyDescent="0.2">
      <c r="A23" s="167" t="s">
        <v>89</v>
      </c>
      <c r="B23" s="168" t="s">
        <v>41</v>
      </c>
      <c r="C23" s="186" t="s">
        <v>52</v>
      </c>
      <c r="D23" s="169"/>
      <c r="E23" s="170"/>
      <c r="F23" s="171"/>
      <c r="G23" s="172">
        <f>SUMIF(AG24:AG25,"&lt;&gt;NOR",G24:G25)</f>
        <v>0</v>
      </c>
      <c r="H23" s="166"/>
      <c r="I23" s="166">
        <f>SUM(I24:I25)</f>
        <v>0</v>
      </c>
      <c r="J23" s="166"/>
      <c r="K23" s="166">
        <f>SUM(K24:K25)</f>
        <v>64134</v>
      </c>
      <c r="L23" s="166"/>
      <c r="M23" s="166">
        <f>SUM(M24:M25)</f>
        <v>0</v>
      </c>
      <c r="N23" s="166"/>
      <c r="O23" s="166">
        <f>SUM(O24:O25)</f>
        <v>0</v>
      </c>
      <c r="P23" s="166"/>
      <c r="Q23" s="166">
        <f>SUM(Q24:Q25)</f>
        <v>0</v>
      </c>
      <c r="R23" s="166"/>
      <c r="S23" s="166"/>
      <c r="T23" s="166"/>
      <c r="U23" s="166"/>
      <c r="V23" s="166">
        <f>SUM(V24:V25)</f>
        <v>0</v>
      </c>
      <c r="W23" s="166"/>
      <c r="X23" s="166"/>
      <c r="AG23" t="s">
        <v>90</v>
      </c>
    </row>
    <row r="24" spans="1:60" ht="22.5" outlineLevel="1" x14ac:dyDescent="0.2">
      <c r="A24" s="173">
        <v>10</v>
      </c>
      <c r="B24" s="174" t="s">
        <v>124</v>
      </c>
      <c r="C24" s="188" t="s">
        <v>125</v>
      </c>
      <c r="D24" s="175" t="s">
        <v>126</v>
      </c>
      <c r="E24" s="176">
        <v>229.05</v>
      </c>
      <c r="F24" s="177"/>
      <c r="G24" s="178">
        <f>ROUND(E24*F24,2)</f>
        <v>0</v>
      </c>
      <c r="H24" s="163">
        <v>0</v>
      </c>
      <c r="I24" s="162">
        <f>ROUND(E24*H24,2)</f>
        <v>0</v>
      </c>
      <c r="J24" s="163">
        <v>280</v>
      </c>
      <c r="K24" s="162">
        <f>ROUND(E24*J24,2)</f>
        <v>64134</v>
      </c>
      <c r="L24" s="162">
        <v>21</v>
      </c>
      <c r="M24" s="162">
        <f>G24*(1+L24/100)</f>
        <v>0</v>
      </c>
      <c r="N24" s="162">
        <v>0</v>
      </c>
      <c r="O24" s="162">
        <f>ROUND(E24*N24,2)</f>
        <v>0</v>
      </c>
      <c r="P24" s="162">
        <v>0</v>
      </c>
      <c r="Q24" s="162">
        <f>ROUND(E24*P24,2)</f>
        <v>0</v>
      </c>
      <c r="R24" s="162"/>
      <c r="S24" s="162" t="s">
        <v>94</v>
      </c>
      <c r="T24" s="162" t="s">
        <v>95</v>
      </c>
      <c r="U24" s="162">
        <v>0</v>
      </c>
      <c r="V24" s="162">
        <f>ROUND(E24*U24,2)</f>
        <v>0</v>
      </c>
      <c r="W24" s="162"/>
      <c r="X24" s="162" t="s">
        <v>96</v>
      </c>
      <c r="Y24" s="153"/>
      <c r="Z24" s="153"/>
      <c r="AA24" s="153"/>
      <c r="AB24" s="153"/>
      <c r="AC24" s="153"/>
      <c r="AD24" s="153"/>
      <c r="AE24" s="153"/>
      <c r="AF24" s="153"/>
      <c r="AG24" s="153" t="s">
        <v>97</v>
      </c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outlineLevel="1" x14ac:dyDescent="0.2">
      <c r="A25" s="160"/>
      <c r="B25" s="161"/>
      <c r="C25" s="189" t="s">
        <v>127</v>
      </c>
      <c r="D25" s="164"/>
      <c r="E25" s="165">
        <v>229.05</v>
      </c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53"/>
      <c r="Z25" s="153"/>
      <c r="AA25" s="153"/>
      <c r="AB25" s="153"/>
      <c r="AC25" s="153"/>
      <c r="AD25" s="153"/>
      <c r="AE25" s="153"/>
      <c r="AF25" s="153"/>
      <c r="AG25" s="153" t="s">
        <v>101</v>
      </c>
      <c r="AH25" s="153">
        <v>0</v>
      </c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x14ac:dyDescent="0.2">
      <c r="A26" s="167" t="s">
        <v>89</v>
      </c>
      <c r="B26" s="168" t="s">
        <v>53</v>
      </c>
      <c r="C26" s="186" t="s">
        <v>54</v>
      </c>
      <c r="D26" s="169"/>
      <c r="E26" s="170"/>
      <c r="F26" s="171"/>
      <c r="G26" s="172">
        <f>SUMIF(AG27:AG31,"&lt;&gt;NOR",G27:G31)</f>
        <v>0</v>
      </c>
      <c r="H26" s="166"/>
      <c r="I26" s="166">
        <f>SUM(I27:I31)</f>
        <v>0</v>
      </c>
      <c r="J26" s="166"/>
      <c r="K26" s="166">
        <f>SUM(K27:K31)</f>
        <v>223949.2</v>
      </c>
      <c r="L26" s="166"/>
      <c r="M26" s="166">
        <f>SUM(M27:M31)</f>
        <v>0</v>
      </c>
      <c r="N26" s="166"/>
      <c r="O26" s="166">
        <f>SUM(O27:O31)</f>
        <v>417.71000000000004</v>
      </c>
      <c r="P26" s="166"/>
      <c r="Q26" s="166">
        <f>SUM(Q27:Q31)</f>
        <v>0</v>
      </c>
      <c r="R26" s="166"/>
      <c r="S26" s="166"/>
      <c r="T26" s="166"/>
      <c r="U26" s="166"/>
      <c r="V26" s="166">
        <f>SUM(V27:V31)</f>
        <v>167.48</v>
      </c>
      <c r="W26" s="166"/>
      <c r="X26" s="166"/>
      <c r="AG26" t="s">
        <v>90</v>
      </c>
    </row>
    <row r="27" spans="1:60" ht="22.5" outlineLevel="1" x14ac:dyDescent="0.2">
      <c r="A27" s="173">
        <v>11</v>
      </c>
      <c r="B27" s="174" t="s">
        <v>128</v>
      </c>
      <c r="C27" s="188" t="s">
        <v>129</v>
      </c>
      <c r="D27" s="175" t="s">
        <v>109</v>
      </c>
      <c r="E27" s="176">
        <v>790</v>
      </c>
      <c r="F27" s="177"/>
      <c r="G27" s="178">
        <f>ROUND(E27*F27,2)</f>
        <v>0</v>
      </c>
      <c r="H27" s="163">
        <v>0</v>
      </c>
      <c r="I27" s="162">
        <f>ROUND(E27*H27,2)</f>
        <v>0</v>
      </c>
      <c r="J27" s="163">
        <v>77.5</v>
      </c>
      <c r="K27" s="162">
        <f>ROUND(E27*J27,2)</f>
        <v>61225</v>
      </c>
      <c r="L27" s="162">
        <v>21</v>
      </c>
      <c r="M27" s="162">
        <f>G27*(1+L27/100)</f>
        <v>0</v>
      </c>
      <c r="N27" s="162">
        <v>0.18375</v>
      </c>
      <c r="O27" s="162">
        <f>ROUND(E27*N27,2)</f>
        <v>145.16</v>
      </c>
      <c r="P27" s="162">
        <v>0</v>
      </c>
      <c r="Q27" s="162">
        <f>ROUND(E27*P27,2)</f>
        <v>0</v>
      </c>
      <c r="R27" s="162"/>
      <c r="S27" s="162" t="s">
        <v>94</v>
      </c>
      <c r="T27" s="162" t="s">
        <v>95</v>
      </c>
      <c r="U27" s="162">
        <v>2.5999999999999999E-2</v>
      </c>
      <c r="V27" s="162">
        <f>ROUND(E27*U27,2)</f>
        <v>20.54</v>
      </c>
      <c r="W27" s="162"/>
      <c r="X27" s="162" t="s">
        <v>96</v>
      </c>
      <c r="Y27" s="153"/>
      <c r="Z27" s="153"/>
      <c r="AA27" s="153"/>
      <c r="AB27" s="153"/>
      <c r="AC27" s="153"/>
      <c r="AD27" s="153"/>
      <c r="AE27" s="153"/>
      <c r="AF27" s="153"/>
      <c r="AG27" s="153" t="s">
        <v>97</v>
      </c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outlineLevel="1" x14ac:dyDescent="0.2">
      <c r="A28" s="160"/>
      <c r="B28" s="161"/>
      <c r="C28" s="189" t="s">
        <v>130</v>
      </c>
      <c r="D28" s="164"/>
      <c r="E28" s="165">
        <v>790</v>
      </c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53"/>
      <c r="Z28" s="153"/>
      <c r="AA28" s="153"/>
      <c r="AB28" s="153"/>
      <c r="AC28" s="153"/>
      <c r="AD28" s="153"/>
      <c r="AE28" s="153"/>
      <c r="AF28" s="153"/>
      <c r="AG28" s="153" t="s">
        <v>101</v>
      </c>
      <c r="AH28" s="153">
        <v>0</v>
      </c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ht="22.5" outlineLevel="1" x14ac:dyDescent="0.2">
      <c r="A29" s="173">
        <v>12</v>
      </c>
      <c r="B29" s="174" t="s">
        <v>131</v>
      </c>
      <c r="C29" s="188" t="s">
        <v>132</v>
      </c>
      <c r="D29" s="175" t="s">
        <v>109</v>
      </c>
      <c r="E29" s="176">
        <v>790</v>
      </c>
      <c r="F29" s="177"/>
      <c r="G29" s="178">
        <f>ROUND(E29*F29,2)</f>
        <v>0</v>
      </c>
      <c r="H29" s="163">
        <v>0</v>
      </c>
      <c r="I29" s="162">
        <f>ROUND(E29*H29,2)</f>
        <v>0</v>
      </c>
      <c r="J29" s="163">
        <v>187.5</v>
      </c>
      <c r="K29" s="162">
        <f>ROUND(E29*J29,2)</f>
        <v>148125</v>
      </c>
      <c r="L29" s="162">
        <v>21</v>
      </c>
      <c r="M29" s="162">
        <f>G29*(1+L29/100)</f>
        <v>0</v>
      </c>
      <c r="N29" s="162">
        <v>0.34499999999999997</v>
      </c>
      <c r="O29" s="162">
        <f>ROUND(E29*N29,2)</f>
        <v>272.55</v>
      </c>
      <c r="P29" s="162">
        <v>0</v>
      </c>
      <c r="Q29" s="162">
        <f>ROUND(E29*P29,2)</f>
        <v>0</v>
      </c>
      <c r="R29" s="162"/>
      <c r="S29" s="162" t="s">
        <v>94</v>
      </c>
      <c r="T29" s="162" t="s">
        <v>95</v>
      </c>
      <c r="U29" s="162">
        <v>0.03</v>
      </c>
      <c r="V29" s="162">
        <f>ROUND(E29*U29,2)</f>
        <v>23.7</v>
      </c>
      <c r="W29" s="162"/>
      <c r="X29" s="162" t="s">
        <v>96</v>
      </c>
      <c r="Y29" s="153"/>
      <c r="Z29" s="153"/>
      <c r="AA29" s="153"/>
      <c r="AB29" s="153"/>
      <c r="AC29" s="153"/>
      <c r="AD29" s="153"/>
      <c r="AE29" s="153"/>
      <c r="AF29" s="153"/>
      <c r="AG29" s="153" t="s">
        <v>97</v>
      </c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outlineLevel="1" x14ac:dyDescent="0.2">
      <c r="A30" s="160"/>
      <c r="B30" s="161"/>
      <c r="C30" s="189" t="s">
        <v>133</v>
      </c>
      <c r="D30" s="164"/>
      <c r="E30" s="165">
        <v>790</v>
      </c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53"/>
      <c r="Z30" s="153"/>
      <c r="AA30" s="153"/>
      <c r="AB30" s="153"/>
      <c r="AC30" s="153"/>
      <c r="AD30" s="153"/>
      <c r="AE30" s="153"/>
      <c r="AF30" s="153"/>
      <c r="AG30" s="153" t="s">
        <v>101</v>
      </c>
      <c r="AH30" s="153">
        <v>0</v>
      </c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outlineLevel="1" x14ac:dyDescent="0.2">
      <c r="A31" s="179">
        <v>13</v>
      </c>
      <c r="B31" s="180" t="s">
        <v>134</v>
      </c>
      <c r="C31" s="187" t="s">
        <v>135</v>
      </c>
      <c r="D31" s="181" t="s">
        <v>126</v>
      </c>
      <c r="E31" s="182">
        <v>316</v>
      </c>
      <c r="F31" s="183"/>
      <c r="G31" s="184">
        <f>ROUND(E31*F31,2)</f>
        <v>0</v>
      </c>
      <c r="H31" s="163">
        <v>0</v>
      </c>
      <c r="I31" s="162">
        <f>ROUND(E31*H31,2)</f>
        <v>0</v>
      </c>
      <c r="J31" s="163">
        <v>46.2</v>
      </c>
      <c r="K31" s="162">
        <f>ROUND(E31*J31,2)</f>
        <v>14599.2</v>
      </c>
      <c r="L31" s="162">
        <v>21</v>
      </c>
      <c r="M31" s="162">
        <f>G31*(1+L31/100)</f>
        <v>0</v>
      </c>
      <c r="N31" s="162">
        <v>0</v>
      </c>
      <c r="O31" s="162">
        <f>ROUND(E31*N31,2)</f>
        <v>0</v>
      </c>
      <c r="P31" s="162">
        <v>0</v>
      </c>
      <c r="Q31" s="162">
        <f>ROUND(E31*P31,2)</f>
        <v>0</v>
      </c>
      <c r="R31" s="162"/>
      <c r="S31" s="162" t="s">
        <v>94</v>
      </c>
      <c r="T31" s="162" t="s">
        <v>95</v>
      </c>
      <c r="U31" s="162">
        <v>0.39</v>
      </c>
      <c r="V31" s="162">
        <f>ROUND(E31*U31,2)</f>
        <v>123.24</v>
      </c>
      <c r="W31" s="162"/>
      <c r="X31" s="162" t="s">
        <v>96</v>
      </c>
      <c r="Y31" s="153"/>
      <c r="Z31" s="153"/>
      <c r="AA31" s="153"/>
      <c r="AB31" s="153"/>
      <c r="AC31" s="153"/>
      <c r="AD31" s="153"/>
      <c r="AE31" s="153"/>
      <c r="AF31" s="153"/>
      <c r="AG31" s="153" t="s">
        <v>97</v>
      </c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x14ac:dyDescent="0.2">
      <c r="A32" s="167" t="s">
        <v>89</v>
      </c>
      <c r="B32" s="168" t="s">
        <v>55</v>
      </c>
      <c r="C32" s="186" t="s">
        <v>56</v>
      </c>
      <c r="D32" s="169"/>
      <c r="E32" s="170"/>
      <c r="F32" s="171"/>
      <c r="G32" s="172">
        <f>SUMIF(AG33:AG33,"&lt;&gt;NOR",G33:G33)</f>
        <v>0</v>
      </c>
      <c r="H32" s="166"/>
      <c r="I32" s="166">
        <f>SUM(I33:I33)</f>
        <v>0</v>
      </c>
      <c r="J32" s="166"/>
      <c r="K32" s="166">
        <f>SUM(K33:K33)</f>
        <v>8946</v>
      </c>
      <c r="L32" s="166"/>
      <c r="M32" s="166">
        <f>SUM(M33:M33)</f>
        <v>0</v>
      </c>
      <c r="N32" s="166"/>
      <c r="O32" s="166">
        <f>SUM(O33:O33)</f>
        <v>0</v>
      </c>
      <c r="P32" s="166"/>
      <c r="Q32" s="166">
        <f>SUM(Q33:Q33)</f>
        <v>2.16</v>
      </c>
      <c r="R32" s="166"/>
      <c r="S32" s="166"/>
      <c r="T32" s="166"/>
      <c r="U32" s="166"/>
      <c r="V32" s="166">
        <f>SUM(V33:V33)</f>
        <v>11.97</v>
      </c>
      <c r="W32" s="166"/>
      <c r="X32" s="166"/>
      <c r="AG32" t="s">
        <v>90</v>
      </c>
    </row>
    <row r="33" spans="1:60" outlineLevel="1" x14ac:dyDescent="0.2">
      <c r="A33" s="179">
        <v>14</v>
      </c>
      <c r="B33" s="180" t="s">
        <v>136</v>
      </c>
      <c r="C33" s="187" t="s">
        <v>137</v>
      </c>
      <c r="D33" s="181" t="s">
        <v>93</v>
      </c>
      <c r="E33" s="182">
        <v>0.9</v>
      </c>
      <c r="F33" s="183"/>
      <c r="G33" s="184">
        <f>ROUND(E33*F33,2)</f>
        <v>0</v>
      </c>
      <c r="H33" s="163">
        <v>0</v>
      </c>
      <c r="I33" s="162">
        <f>ROUND(E33*H33,2)</f>
        <v>0</v>
      </c>
      <c r="J33" s="163">
        <v>9940</v>
      </c>
      <c r="K33" s="162">
        <f>ROUND(E33*J33,2)</f>
        <v>8946</v>
      </c>
      <c r="L33" s="162">
        <v>21</v>
      </c>
      <c r="M33" s="162">
        <f>G33*(1+L33/100)</f>
        <v>0</v>
      </c>
      <c r="N33" s="162">
        <v>0</v>
      </c>
      <c r="O33" s="162">
        <f>ROUND(E33*N33,2)</f>
        <v>0</v>
      </c>
      <c r="P33" s="162">
        <v>2.4</v>
      </c>
      <c r="Q33" s="162">
        <f>ROUND(E33*P33,2)</f>
        <v>2.16</v>
      </c>
      <c r="R33" s="162"/>
      <c r="S33" s="162" t="s">
        <v>94</v>
      </c>
      <c r="T33" s="162" t="s">
        <v>95</v>
      </c>
      <c r="U33" s="162">
        <v>13.301</v>
      </c>
      <c r="V33" s="162">
        <f>ROUND(E33*U33,2)</f>
        <v>11.97</v>
      </c>
      <c r="W33" s="162"/>
      <c r="X33" s="162" t="s">
        <v>96</v>
      </c>
      <c r="Y33" s="153"/>
      <c r="Z33" s="153"/>
      <c r="AA33" s="153"/>
      <c r="AB33" s="153"/>
      <c r="AC33" s="153"/>
      <c r="AD33" s="153"/>
      <c r="AE33" s="153"/>
      <c r="AF33" s="153"/>
      <c r="AG33" s="153" t="s">
        <v>97</v>
      </c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x14ac:dyDescent="0.2">
      <c r="A34" s="167" t="s">
        <v>89</v>
      </c>
      <c r="B34" s="168" t="s">
        <v>57</v>
      </c>
      <c r="C34" s="186" t="s">
        <v>58</v>
      </c>
      <c r="D34" s="169"/>
      <c r="E34" s="170"/>
      <c r="F34" s="171"/>
      <c r="G34" s="172">
        <f>SUMIF(AG35:AG38,"&lt;&gt;NOR",G35:G38)</f>
        <v>0</v>
      </c>
      <c r="H34" s="166"/>
      <c r="I34" s="166">
        <f>SUM(I35:I38)</f>
        <v>0</v>
      </c>
      <c r="J34" s="166"/>
      <c r="K34" s="166">
        <f>SUM(K35:K38)</f>
        <v>22675</v>
      </c>
      <c r="L34" s="166"/>
      <c r="M34" s="166">
        <f>SUM(M35:M38)</f>
        <v>0</v>
      </c>
      <c r="N34" s="166"/>
      <c r="O34" s="166">
        <f>SUM(O35:O38)</f>
        <v>0.05</v>
      </c>
      <c r="P34" s="166"/>
      <c r="Q34" s="166">
        <f>SUM(Q35:Q38)</f>
        <v>0.8</v>
      </c>
      <c r="R34" s="166"/>
      <c r="S34" s="166"/>
      <c r="T34" s="166"/>
      <c r="U34" s="166"/>
      <c r="V34" s="166">
        <f>SUM(V35:V38)</f>
        <v>17.72</v>
      </c>
      <c r="W34" s="166"/>
      <c r="X34" s="166"/>
      <c r="AG34" t="s">
        <v>90</v>
      </c>
    </row>
    <row r="35" spans="1:60" outlineLevel="1" x14ac:dyDescent="0.2">
      <c r="A35" s="173">
        <v>15</v>
      </c>
      <c r="B35" s="174" t="s">
        <v>138</v>
      </c>
      <c r="C35" s="188" t="s">
        <v>139</v>
      </c>
      <c r="D35" s="175" t="s">
        <v>140</v>
      </c>
      <c r="E35" s="176">
        <v>35</v>
      </c>
      <c r="F35" s="177"/>
      <c r="G35" s="178">
        <f>ROUND(E35*F35,2)</f>
        <v>0</v>
      </c>
      <c r="H35" s="163">
        <v>0</v>
      </c>
      <c r="I35" s="162">
        <f>ROUND(E35*H35,2)</f>
        <v>0</v>
      </c>
      <c r="J35" s="163">
        <v>285</v>
      </c>
      <c r="K35" s="162">
        <f>ROUND(E35*J35,2)</f>
        <v>9975</v>
      </c>
      <c r="L35" s="162">
        <v>21</v>
      </c>
      <c r="M35" s="162">
        <f>G35*(1+L35/100)</f>
        <v>0</v>
      </c>
      <c r="N35" s="162">
        <v>1.48E-3</v>
      </c>
      <c r="O35" s="162">
        <f>ROUND(E35*N35,2)</f>
        <v>0.05</v>
      </c>
      <c r="P35" s="162">
        <v>0</v>
      </c>
      <c r="Q35" s="162">
        <f>ROUND(E35*P35,2)</f>
        <v>0</v>
      </c>
      <c r="R35" s="162"/>
      <c r="S35" s="162" t="s">
        <v>94</v>
      </c>
      <c r="T35" s="162" t="s">
        <v>95</v>
      </c>
      <c r="U35" s="162">
        <v>0.3</v>
      </c>
      <c r="V35" s="162">
        <f>ROUND(E35*U35,2)</f>
        <v>10.5</v>
      </c>
      <c r="W35" s="162"/>
      <c r="X35" s="162" t="s">
        <v>96</v>
      </c>
      <c r="Y35" s="153"/>
      <c r="Z35" s="153"/>
      <c r="AA35" s="153"/>
      <c r="AB35" s="153"/>
      <c r="AC35" s="153"/>
      <c r="AD35" s="153"/>
      <c r="AE35" s="153"/>
      <c r="AF35" s="153"/>
      <c r="AG35" s="153" t="s">
        <v>97</v>
      </c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outlineLevel="1" x14ac:dyDescent="0.2">
      <c r="A36" s="160"/>
      <c r="B36" s="161"/>
      <c r="C36" s="189" t="s">
        <v>141</v>
      </c>
      <c r="D36" s="164"/>
      <c r="E36" s="165">
        <v>35</v>
      </c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53"/>
      <c r="Z36" s="153"/>
      <c r="AA36" s="153"/>
      <c r="AB36" s="153"/>
      <c r="AC36" s="153"/>
      <c r="AD36" s="153"/>
      <c r="AE36" s="153"/>
      <c r="AF36" s="153"/>
      <c r="AG36" s="153" t="s">
        <v>101</v>
      </c>
      <c r="AH36" s="153">
        <v>0</v>
      </c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outlineLevel="1" x14ac:dyDescent="0.2">
      <c r="A37" s="179">
        <v>16</v>
      </c>
      <c r="B37" s="180" t="s">
        <v>142</v>
      </c>
      <c r="C37" s="187" t="s">
        <v>143</v>
      </c>
      <c r="D37" s="181" t="s">
        <v>144</v>
      </c>
      <c r="E37" s="182">
        <v>2</v>
      </c>
      <c r="F37" s="183"/>
      <c r="G37" s="184">
        <f>ROUND(E37*F37,2)</f>
        <v>0</v>
      </c>
      <c r="H37" s="163">
        <v>0</v>
      </c>
      <c r="I37" s="162">
        <f>ROUND(E37*H37,2)</f>
        <v>0</v>
      </c>
      <c r="J37" s="163">
        <v>2670</v>
      </c>
      <c r="K37" s="162">
        <f>ROUND(E37*J37,2)</f>
        <v>5340</v>
      </c>
      <c r="L37" s="162">
        <v>21</v>
      </c>
      <c r="M37" s="162">
        <f>G37*(1+L37/100)</f>
        <v>0</v>
      </c>
      <c r="N37" s="162">
        <v>0</v>
      </c>
      <c r="O37" s="162">
        <f>ROUND(E37*N37,2)</f>
        <v>0</v>
      </c>
      <c r="P37" s="162">
        <v>0.4</v>
      </c>
      <c r="Q37" s="162">
        <f>ROUND(E37*P37,2)</f>
        <v>0.8</v>
      </c>
      <c r="R37" s="162"/>
      <c r="S37" s="162" t="s">
        <v>94</v>
      </c>
      <c r="T37" s="162" t="s">
        <v>95</v>
      </c>
      <c r="U37" s="162">
        <v>3.61</v>
      </c>
      <c r="V37" s="162">
        <f>ROUND(E37*U37,2)</f>
        <v>7.22</v>
      </c>
      <c r="W37" s="162"/>
      <c r="X37" s="162" t="s">
        <v>96</v>
      </c>
      <c r="Y37" s="153"/>
      <c r="Z37" s="153"/>
      <c r="AA37" s="153"/>
      <c r="AB37" s="153"/>
      <c r="AC37" s="153"/>
      <c r="AD37" s="153"/>
      <c r="AE37" s="153"/>
      <c r="AF37" s="153"/>
      <c r="AG37" s="153" t="s">
        <v>97</v>
      </c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ht="22.5" outlineLevel="1" x14ac:dyDescent="0.2">
      <c r="A38" s="179">
        <v>17</v>
      </c>
      <c r="B38" s="180" t="s">
        <v>145</v>
      </c>
      <c r="C38" s="187" t="s">
        <v>146</v>
      </c>
      <c r="D38" s="181" t="s">
        <v>144</v>
      </c>
      <c r="E38" s="182">
        <v>2</v>
      </c>
      <c r="F38" s="183"/>
      <c r="G38" s="184">
        <f>ROUND(E38*F38,2)</f>
        <v>0</v>
      </c>
      <c r="H38" s="163">
        <v>0</v>
      </c>
      <c r="I38" s="162">
        <f>ROUND(E38*H38,2)</f>
        <v>0</v>
      </c>
      <c r="J38" s="163">
        <v>3680</v>
      </c>
      <c r="K38" s="162">
        <f>ROUND(E38*J38,2)</f>
        <v>7360</v>
      </c>
      <c r="L38" s="162">
        <v>21</v>
      </c>
      <c r="M38" s="162">
        <f>G38*(1+L38/100)</f>
        <v>0</v>
      </c>
      <c r="N38" s="162">
        <v>0</v>
      </c>
      <c r="O38" s="162">
        <f>ROUND(E38*N38,2)</f>
        <v>0</v>
      </c>
      <c r="P38" s="162">
        <v>0</v>
      </c>
      <c r="Q38" s="162">
        <f>ROUND(E38*P38,2)</f>
        <v>0</v>
      </c>
      <c r="R38" s="162"/>
      <c r="S38" s="162" t="s">
        <v>94</v>
      </c>
      <c r="T38" s="162" t="s">
        <v>95</v>
      </c>
      <c r="U38" s="162">
        <v>0</v>
      </c>
      <c r="V38" s="162">
        <f>ROUND(E38*U38,2)</f>
        <v>0</v>
      </c>
      <c r="W38" s="162"/>
      <c r="X38" s="162" t="s">
        <v>96</v>
      </c>
      <c r="Y38" s="153"/>
      <c r="Z38" s="153"/>
      <c r="AA38" s="153"/>
      <c r="AB38" s="153"/>
      <c r="AC38" s="153"/>
      <c r="AD38" s="153"/>
      <c r="AE38" s="153"/>
      <c r="AF38" s="153"/>
      <c r="AG38" s="153" t="s">
        <v>97</v>
      </c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x14ac:dyDescent="0.2">
      <c r="A39" s="167" t="s">
        <v>89</v>
      </c>
      <c r="B39" s="168" t="s">
        <v>59</v>
      </c>
      <c r="C39" s="186" t="s">
        <v>60</v>
      </c>
      <c r="D39" s="169"/>
      <c r="E39" s="170"/>
      <c r="F39" s="171"/>
      <c r="G39" s="172">
        <f>SUMIF(AG40:AG47,"&lt;&gt;NOR",G40:G47)</f>
        <v>0</v>
      </c>
      <c r="H39" s="166"/>
      <c r="I39" s="166">
        <f>SUM(I40:I47)</f>
        <v>0</v>
      </c>
      <c r="J39" s="166"/>
      <c r="K39" s="166">
        <f>SUM(K40:K47)</f>
        <v>10131.75</v>
      </c>
      <c r="L39" s="166"/>
      <c r="M39" s="166">
        <f>SUM(M40:M47)</f>
        <v>0</v>
      </c>
      <c r="N39" s="166"/>
      <c r="O39" s="166">
        <f>SUM(O40:O47)</f>
        <v>0</v>
      </c>
      <c r="P39" s="166"/>
      <c r="Q39" s="166">
        <f>SUM(Q40:Q47)</f>
        <v>0</v>
      </c>
      <c r="R39" s="166"/>
      <c r="S39" s="166"/>
      <c r="T39" s="166"/>
      <c r="U39" s="166"/>
      <c r="V39" s="166">
        <f>SUM(V40:V47)</f>
        <v>3.58</v>
      </c>
      <c r="W39" s="166"/>
      <c r="X39" s="166"/>
      <c r="AG39" t="s">
        <v>90</v>
      </c>
    </row>
    <row r="40" spans="1:60" outlineLevel="1" x14ac:dyDescent="0.2">
      <c r="A40" s="173">
        <v>18</v>
      </c>
      <c r="B40" s="174" t="s">
        <v>147</v>
      </c>
      <c r="C40" s="188" t="s">
        <v>148</v>
      </c>
      <c r="D40" s="175" t="s">
        <v>126</v>
      </c>
      <c r="E40" s="176">
        <v>30</v>
      </c>
      <c r="F40" s="177"/>
      <c r="G40" s="178">
        <f>ROUND(E40*F40,2)</f>
        <v>0</v>
      </c>
      <c r="H40" s="163">
        <v>0</v>
      </c>
      <c r="I40" s="162">
        <f>ROUND(E40*H40,2)</f>
        <v>0</v>
      </c>
      <c r="J40" s="163">
        <v>13.6</v>
      </c>
      <c r="K40" s="162">
        <f>ROUND(E40*J40,2)</f>
        <v>408</v>
      </c>
      <c r="L40" s="162">
        <v>21</v>
      </c>
      <c r="M40" s="162">
        <f>G40*(1+L40/100)</f>
        <v>0</v>
      </c>
      <c r="N40" s="162">
        <v>0</v>
      </c>
      <c r="O40" s="162">
        <f>ROUND(E40*N40,2)</f>
        <v>0</v>
      </c>
      <c r="P40" s="162">
        <v>0</v>
      </c>
      <c r="Q40" s="162">
        <f>ROUND(E40*P40,2)</f>
        <v>0</v>
      </c>
      <c r="R40" s="162"/>
      <c r="S40" s="162" t="s">
        <v>94</v>
      </c>
      <c r="T40" s="162" t="s">
        <v>95</v>
      </c>
      <c r="U40" s="162">
        <v>0</v>
      </c>
      <c r="V40" s="162">
        <f>ROUND(E40*U40,2)</f>
        <v>0</v>
      </c>
      <c r="W40" s="162"/>
      <c r="X40" s="162" t="s">
        <v>96</v>
      </c>
      <c r="Y40" s="153"/>
      <c r="Z40" s="153"/>
      <c r="AA40" s="153"/>
      <c r="AB40" s="153"/>
      <c r="AC40" s="153"/>
      <c r="AD40" s="153"/>
      <c r="AE40" s="153"/>
      <c r="AF40" s="153"/>
      <c r="AG40" s="153" t="s">
        <v>97</v>
      </c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outlineLevel="1" x14ac:dyDescent="0.2">
      <c r="A41" s="160"/>
      <c r="B41" s="161"/>
      <c r="C41" s="189" t="s">
        <v>149</v>
      </c>
      <c r="D41" s="164"/>
      <c r="E41" s="165">
        <v>773.28</v>
      </c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53"/>
      <c r="Z41" s="153"/>
      <c r="AA41" s="153"/>
      <c r="AB41" s="153"/>
      <c r="AC41" s="153"/>
      <c r="AD41" s="153"/>
      <c r="AE41" s="153"/>
      <c r="AF41" s="153"/>
      <c r="AG41" s="153" t="s">
        <v>101</v>
      </c>
      <c r="AH41" s="153">
        <v>0</v>
      </c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outlineLevel="1" x14ac:dyDescent="0.2">
      <c r="A42" s="173">
        <v>19</v>
      </c>
      <c r="B42" s="174" t="s">
        <v>150</v>
      </c>
      <c r="C42" s="188" t="s">
        <v>151</v>
      </c>
      <c r="D42" s="175" t="s">
        <v>126</v>
      </c>
      <c r="E42" s="176">
        <v>2.5</v>
      </c>
      <c r="F42" s="177"/>
      <c r="G42" s="178">
        <f>ROUND(E42*F42,2)</f>
        <v>0</v>
      </c>
      <c r="H42" s="163">
        <v>0</v>
      </c>
      <c r="I42" s="162">
        <f>ROUND(E42*H42,2)</f>
        <v>0</v>
      </c>
      <c r="J42" s="163">
        <v>330.5</v>
      </c>
      <c r="K42" s="162">
        <f>ROUND(E42*J42,2)</f>
        <v>826.25</v>
      </c>
      <c r="L42" s="162">
        <v>21</v>
      </c>
      <c r="M42" s="162">
        <f>G42*(1+L42/100)</f>
        <v>0</v>
      </c>
      <c r="N42" s="162">
        <v>0</v>
      </c>
      <c r="O42" s="162">
        <f>ROUND(E42*N42,2)</f>
        <v>0</v>
      </c>
      <c r="P42" s="162">
        <v>0</v>
      </c>
      <c r="Q42" s="162">
        <f>ROUND(E42*P42,2)</f>
        <v>0</v>
      </c>
      <c r="R42" s="162"/>
      <c r="S42" s="162" t="s">
        <v>94</v>
      </c>
      <c r="T42" s="162" t="s">
        <v>95</v>
      </c>
      <c r="U42" s="162">
        <v>0.49</v>
      </c>
      <c r="V42" s="162">
        <f>ROUND(E42*U42,2)</f>
        <v>1.23</v>
      </c>
      <c r="W42" s="162"/>
      <c r="X42" s="162" t="s">
        <v>96</v>
      </c>
      <c r="Y42" s="153"/>
      <c r="Z42" s="153"/>
      <c r="AA42" s="153"/>
      <c r="AB42" s="153"/>
      <c r="AC42" s="153"/>
      <c r="AD42" s="153"/>
      <c r="AE42" s="153"/>
      <c r="AF42" s="153"/>
      <c r="AG42" s="153" t="s">
        <v>97</v>
      </c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outlineLevel="1" x14ac:dyDescent="0.2">
      <c r="A43" s="160"/>
      <c r="B43" s="161"/>
      <c r="C43" s="265" t="s">
        <v>152</v>
      </c>
      <c r="D43" s="266"/>
      <c r="E43" s="266"/>
      <c r="F43" s="266"/>
      <c r="G43" s="266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53"/>
      <c r="Z43" s="153"/>
      <c r="AA43" s="153"/>
      <c r="AB43" s="153"/>
      <c r="AC43" s="153"/>
      <c r="AD43" s="153"/>
      <c r="AE43" s="153"/>
      <c r="AF43" s="153"/>
      <c r="AG43" s="153" t="s">
        <v>153</v>
      </c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outlineLevel="1" x14ac:dyDescent="0.2">
      <c r="A44" s="160"/>
      <c r="B44" s="161"/>
      <c r="C44" s="189" t="s">
        <v>154</v>
      </c>
      <c r="D44" s="164"/>
      <c r="E44" s="165">
        <v>2.5</v>
      </c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53"/>
      <c r="Z44" s="153"/>
      <c r="AA44" s="153"/>
      <c r="AB44" s="153"/>
      <c r="AC44" s="153"/>
      <c r="AD44" s="153"/>
      <c r="AE44" s="153"/>
      <c r="AF44" s="153"/>
      <c r="AG44" s="153" t="s">
        <v>101</v>
      </c>
      <c r="AH44" s="153">
        <v>0</v>
      </c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</row>
    <row r="45" spans="1:60" outlineLevel="1" x14ac:dyDescent="0.2">
      <c r="A45" s="179">
        <v>20</v>
      </c>
      <c r="B45" s="180" t="s">
        <v>155</v>
      </c>
      <c r="C45" s="187" t="s">
        <v>156</v>
      </c>
      <c r="D45" s="181" t="s">
        <v>126</v>
      </c>
      <c r="E45" s="182">
        <v>2.5</v>
      </c>
      <c r="F45" s="183"/>
      <c r="G45" s="184">
        <f>ROUND(E45*F45,2)</f>
        <v>0</v>
      </c>
      <c r="H45" s="163">
        <v>0</v>
      </c>
      <c r="I45" s="162">
        <f>ROUND(E45*H45,2)</f>
        <v>0</v>
      </c>
      <c r="J45" s="163">
        <v>479</v>
      </c>
      <c r="K45" s="162">
        <f>ROUND(E45*J45,2)</f>
        <v>1197.5</v>
      </c>
      <c r="L45" s="162">
        <v>21</v>
      </c>
      <c r="M45" s="162">
        <f>G45*(1+L45/100)</f>
        <v>0</v>
      </c>
      <c r="N45" s="162">
        <v>0</v>
      </c>
      <c r="O45" s="162">
        <f>ROUND(E45*N45,2)</f>
        <v>0</v>
      </c>
      <c r="P45" s="162">
        <v>0</v>
      </c>
      <c r="Q45" s="162">
        <f>ROUND(E45*P45,2)</f>
        <v>0</v>
      </c>
      <c r="R45" s="162"/>
      <c r="S45" s="162" t="s">
        <v>94</v>
      </c>
      <c r="T45" s="162" t="s">
        <v>95</v>
      </c>
      <c r="U45" s="162">
        <v>0.94</v>
      </c>
      <c r="V45" s="162">
        <f>ROUND(E45*U45,2)</f>
        <v>2.35</v>
      </c>
      <c r="W45" s="162"/>
      <c r="X45" s="162" t="s">
        <v>96</v>
      </c>
      <c r="Y45" s="153"/>
      <c r="Z45" s="153"/>
      <c r="AA45" s="153"/>
      <c r="AB45" s="153"/>
      <c r="AC45" s="153"/>
      <c r="AD45" s="153"/>
      <c r="AE45" s="153"/>
      <c r="AF45" s="153"/>
      <c r="AG45" s="153" t="s">
        <v>97</v>
      </c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ht="22.5" outlineLevel="1" x14ac:dyDescent="0.2">
      <c r="A46" s="173">
        <v>21</v>
      </c>
      <c r="B46" s="174" t="s">
        <v>157</v>
      </c>
      <c r="C46" s="188" t="s">
        <v>158</v>
      </c>
      <c r="D46" s="175" t="s">
        <v>126</v>
      </c>
      <c r="E46" s="176">
        <v>2.5</v>
      </c>
      <c r="F46" s="177"/>
      <c r="G46" s="178">
        <f>ROUND(E46*F46,2)</f>
        <v>0</v>
      </c>
      <c r="H46" s="163">
        <v>0</v>
      </c>
      <c r="I46" s="162">
        <f>ROUND(E46*H46,2)</f>
        <v>0</v>
      </c>
      <c r="J46" s="163">
        <v>3080</v>
      </c>
      <c r="K46" s="162">
        <f>ROUND(E46*J46,2)</f>
        <v>7700</v>
      </c>
      <c r="L46" s="162">
        <v>21</v>
      </c>
      <c r="M46" s="162">
        <f>G46*(1+L46/100)</f>
        <v>0</v>
      </c>
      <c r="N46" s="162">
        <v>0</v>
      </c>
      <c r="O46" s="162">
        <f>ROUND(E46*N46,2)</f>
        <v>0</v>
      </c>
      <c r="P46" s="162">
        <v>0</v>
      </c>
      <c r="Q46" s="162">
        <f>ROUND(E46*P46,2)</f>
        <v>0</v>
      </c>
      <c r="R46" s="162"/>
      <c r="S46" s="162" t="s">
        <v>94</v>
      </c>
      <c r="T46" s="162" t="s">
        <v>95</v>
      </c>
      <c r="U46" s="162">
        <v>0</v>
      </c>
      <c r="V46" s="162">
        <f>ROUND(E46*U46,2)</f>
        <v>0</v>
      </c>
      <c r="W46" s="162"/>
      <c r="X46" s="162" t="s">
        <v>96</v>
      </c>
      <c r="Y46" s="153"/>
      <c r="Z46" s="153"/>
      <c r="AA46" s="153"/>
      <c r="AB46" s="153"/>
      <c r="AC46" s="153"/>
      <c r="AD46" s="153"/>
      <c r="AE46" s="153"/>
      <c r="AF46" s="153"/>
      <c r="AG46" s="153" t="s">
        <v>97</v>
      </c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1" x14ac:dyDescent="0.2">
      <c r="A47" s="160"/>
      <c r="B47" s="161"/>
      <c r="C47" s="265" t="s">
        <v>159</v>
      </c>
      <c r="D47" s="266"/>
      <c r="E47" s="266"/>
      <c r="F47" s="266"/>
      <c r="G47" s="266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53"/>
      <c r="Z47" s="153"/>
      <c r="AA47" s="153"/>
      <c r="AB47" s="153"/>
      <c r="AC47" s="153"/>
      <c r="AD47" s="153"/>
      <c r="AE47" s="153"/>
      <c r="AF47" s="153"/>
      <c r="AG47" s="153" t="s">
        <v>153</v>
      </c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x14ac:dyDescent="0.2">
      <c r="A48" s="3"/>
      <c r="B48" s="4"/>
      <c r="C48" s="190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AE48">
        <v>15</v>
      </c>
      <c r="AF48">
        <v>21</v>
      </c>
      <c r="AG48" t="s">
        <v>76</v>
      </c>
    </row>
    <row r="49" spans="1:33" x14ac:dyDescent="0.2">
      <c r="A49" s="156"/>
      <c r="B49" s="157" t="s">
        <v>31</v>
      </c>
      <c r="C49" s="191"/>
      <c r="D49" s="158"/>
      <c r="E49" s="159"/>
      <c r="F49" s="159"/>
      <c r="G49" s="185">
        <f>G8+G20+G23+G26+G32+G34+G39</f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AE49">
        <f>SUMIF(L7:L47,AE48,G7:G47)</f>
        <v>0</v>
      </c>
      <c r="AF49">
        <f>SUMIF(L7:L47,AF48,G7:G47)</f>
        <v>0</v>
      </c>
      <c r="AG49" t="s">
        <v>160</v>
      </c>
    </row>
    <row r="50" spans="1:33" x14ac:dyDescent="0.2">
      <c r="A50" s="3"/>
      <c r="B50" s="4"/>
      <c r="C50" s="190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33" x14ac:dyDescent="0.2">
      <c r="A51" s="3"/>
      <c r="B51" s="4"/>
      <c r="C51" s="190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33" x14ac:dyDescent="0.2">
      <c r="A52" s="251" t="s">
        <v>161</v>
      </c>
      <c r="B52" s="251"/>
      <c r="C52" s="252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33" x14ac:dyDescent="0.2">
      <c r="A53" s="253"/>
      <c r="B53" s="254"/>
      <c r="C53" s="255"/>
      <c r="D53" s="254"/>
      <c r="E53" s="254"/>
      <c r="F53" s="254"/>
      <c r="G53" s="25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AG53" t="s">
        <v>162</v>
      </c>
    </row>
    <row r="54" spans="1:33" x14ac:dyDescent="0.2">
      <c r="A54" s="257"/>
      <c r="B54" s="258"/>
      <c r="C54" s="259"/>
      <c r="D54" s="258"/>
      <c r="E54" s="258"/>
      <c r="F54" s="258"/>
      <c r="G54" s="26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33" x14ac:dyDescent="0.2">
      <c r="A55" s="257"/>
      <c r="B55" s="258"/>
      <c r="C55" s="259"/>
      <c r="D55" s="258"/>
      <c r="E55" s="258"/>
      <c r="F55" s="258"/>
      <c r="G55" s="26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33" x14ac:dyDescent="0.2">
      <c r="A56" s="257"/>
      <c r="B56" s="258"/>
      <c r="C56" s="259"/>
      <c r="D56" s="258"/>
      <c r="E56" s="258"/>
      <c r="F56" s="258"/>
      <c r="G56" s="260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33" x14ac:dyDescent="0.2">
      <c r="A57" s="261"/>
      <c r="B57" s="262"/>
      <c r="C57" s="263"/>
      <c r="D57" s="262"/>
      <c r="E57" s="262"/>
      <c r="F57" s="262"/>
      <c r="G57" s="264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33" x14ac:dyDescent="0.2">
      <c r="A58" s="3"/>
      <c r="B58" s="4"/>
      <c r="C58" s="190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33" x14ac:dyDescent="0.2">
      <c r="C59" s="192"/>
      <c r="D59" s="10"/>
      <c r="AG59" t="s">
        <v>163</v>
      </c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8">
    <mergeCell ref="A53:G57"/>
    <mergeCell ref="C43:G43"/>
    <mergeCell ref="C47:G47"/>
    <mergeCell ref="A1:G1"/>
    <mergeCell ref="C2:G2"/>
    <mergeCell ref="C3:G3"/>
    <mergeCell ref="C4:G4"/>
    <mergeCell ref="A52:C52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Rozpočet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Rozpočet!Názvy_tisku</vt:lpstr>
      <vt:lpstr>oadresa</vt:lpstr>
      <vt:lpstr>Stavba!Objednatel</vt:lpstr>
      <vt:lpstr>Stavba!Objekt</vt:lpstr>
      <vt:lpstr>Rozpočet!Oblast_tisku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Andrle</dc:creator>
  <cp:lastModifiedBy>Pavel Andrle</cp:lastModifiedBy>
  <cp:lastPrinted>2019-03-19T12:27:02Z</cp:lastPrinted>
  <dcterms:created xsi:type="dcterms:W3CDTF">2009-04-08T07:15:50Z</dcterms:created>
  <dcterms:modified xsi:type="dcterms:W3CDTF">2025-05-05T10:47:10Z</dcterms:modified>
</cp:coreProperties>
</file>